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drawings/drawing1.xml" ContentType="application/vnd.openxmlformats-officedocument.drawing+xml"/>
  <Override PartName="/xl/ctrlProps/ctrlProp1.xml" ContentType="application/vnd.ms-excel.controlproperties+xml"/>
  <Override PartName="/xl/tables/table32.xml" ContentType="application/vnd.openxmlformats-officedocument.spreadsheetml.table+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9.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drawings/drawing1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mc:AlternateContent xmlns:mc="http://schemas.openxmlformats.org/markup-compatibility/2006">
    <mc:Choice Requires="x15">
      <x15ac:absPath xmlns:x15ac="http://schemas.microsoft.com/office/spreadsheetml/2010/11/ac" url="S:\StLouisMO\LOCAL\Business\LM EEP Midwest\Program Development\IN Program Development\Application Tool Development\NIPSCO\C&amp;I\Draft Tools\"/>
    </mc:Choice>
  </mc:AlternateContent>
  <xr:revisionPtr revIDLastSave="0" documentId="13_ncr:1_{0E45F3D7-98FB-4FDD-B1E2-ECCDD1966BE7}" xr6:coauthVersionLast="47" xr6:coauthVersionMax="47" xr10:uidLastSave="{00000000-0000-0000-0000-000000000000}"/>
  <workbookProtection workbookAlgorithmName="SHA-512" workbookHashValue="GhAV6a53bIUNt3xbAp7cMXh46dvcExlMwNB0OJLeLMqGoIO2VAjFKhFsqGXWTyhppomV9TRfjaZ8Uo9+/9nLvw==" workbookSaltValue="NAEVlX15T9lZYwBN2QXBbQ==" workbookSpinCount="100000" lockStructure="1"/>
  <bookViews>
    <workbookView showSheetTabs="0" xWindow="-120" yWindow="-120" windowWidth="38640" windowHeight="21240" tabRatio="792" firstSheet="7" activeTab="7" xr2:uid="{00000000-000D-0000-FFFF-FFFF00000000}"/>
  </bookViews>
  <sheets>
    <sheet name="CHANGELOG" sheetId="107" state="hidden" r:id="rId1"/>
    <sheet name="CBDATA" sheetId="108" state="hidden" r:id="rId2"/>
    <sheet name="TEMPLATE" sheetId="3" state="hidden" r:id="rId3"/>
    <sheet name="EXPORT" sheetId="110" state="hidden" r:id="rId4"/>
    <sheet name="DATA TABLES" sheetId="109" state="hidden" r:id="rId5"/>
    <sheet name="PRESCRIPTIVE" sheetId="104" state="hidden" r:id="rId6"/>
    <sheet name="CUSTOMLIGHT" sheetId="106" state="hidden" r:id="rId7"/>
    <sheet name="M01-S012" sheetId="119" r:id="rId8"/>
    <sheet name="M01-S01" sheetId="8" r:id="rId9"/>
    <sheet name="M02-S01" sheetId="116" r:id="rId10"/>
    <sheet name="M04-S01" sheetId="13" r:id="rId11"/>
    <sheet name="M05-S01" sheetId="14" r:id="rId12"/>
    <sheet name="M05-S02" sheetId="76" r:id="rId13"/>
    <sheet name="M05-S04" sheetId="78" state="hidden" r:id="rId14"/>
    <sheet name="M05-S05" sheetId="79" state="hidden" r:id="rId15"/>
    <sheet name="M05-S06" sheetId="80" state="hidden" r:id="rId16"/>
    <sheet name="M05-S07" sheetId="81" state="hidden" r:id="rId17"/>
  </sheets>
  <definedNames>
    <definedName name="APPTITLE">TEMPLATE!$B$3</definedName>
    <definedName name="BLDGSPCTypeList">INDEX(BLDGSPCType[Space Type],MATCH(M02S02F52,BLDGSPCType[Building Type],0),1):INDEX(BLDGSPCType[Space Type],MATCH(M02S02F52,BLDGSPCType[Building Type],1),1)</definedName>
    <definedName name="BUILDING">LightingWHF[Building/Space Type]</definedName>
    <definedName name="CAMeasureSelect">#REF!</definedName>
    <definedName name="CAShift">#REF!</definedName>
    <definedName name="CBALL">TEMPLATE!$K$48</definedName>
    <definedName name="CBCUSE">TEMPLATE!$K$46</definedName>
    <definedName name="CBCUSG">TEMPLATE!$K$47</definedName>
    <definedName name="CBPRESE">TEMPLATE!$K$44</definedName>
    <definedName name="CBPRESG">TEMPLATE!$K$45</definedName>
    <definedName name="CMELIGHTACTUALW">CMLIGHTBASE[Base Watt 2]</definedName>
    <definedName name="CMELIGHTBASE1">CMLIGHTBASE[Base Desc 1]</definedName>
    <definedName name="CMELIGHTBASEW">CMLIGHTBASE[Base Watt 1]</definedName>
    <definedName name="CMELIGHTEFF1">CMLIGHTEFF[Eff Desc 1]</definedName>
    <definedName name="CMELIGHTEFF2">CMLIGHTEFF[Eff Desc 2]</definedName>
    <definedName name="CMELIGHTEFF3">CMLIGHTEFF[Eff Desc 3]</definedName>
    <definedName name="CMELIGHTEFFBASEW">CMLIGHTEFF[Eff Watt 1]</definedName>
    <definedName name="COSTTOTAL">TEMPLATE!$I$48</definedName>
    <definedName name="COSTTOTALCUSE">TEMPLATE!$I$46</definedName>
    <definedName name="COSTTOTALCUSG">TEMPLATE!$I$47</definedName>
    <definedName name="COSTTOTALPRESE">TEMPLATE!$I$44</definedName>
    <definedName name="COSTTOTALPRESG">TEMPLATE!$I$45</definedName>
    <definedName name="CUSTINFOLIST">CUSTINFO[Customer Info]</definedName>
    <definedName name="CUSTLIGHTUNIT">CMLIGHTBASE[Unit]</definedName>
    <definedName name="DIVERSITYBUSTYPE">DIVERSITYTYPE[Diversity Business Type]</definedName>
    <definedName name="DIVERSITYORG">DIVERSITYISSUED[Diversity Issued Org]</definedName>
    <definedName name="DTBuildingType">BLDGSPCType[Building Type]</definedName>
    <definedName name="DTSpaceType">BLDGSPCType[Space Type]</definedName>
    <definedName name="EDR">CBDATA!$B$7</definedName>
    <definedName name="ELOSS">CBDATA!$B$6</definedName>
    <definedName name="ELOSSKW">CBDATA!$C$6</definedName>
    <definedName name="ENDDATE">'M05-S04'!#REF!</definedName>
    <definedName name="ENDUSECAT">ENDUSEALL[End Use]</definedName>
    <definedName name="ENGCALC">'M05-S04'!$O$43</definedName>
    <definedName name="ENGDATE">'M05-S04'!$AG$42</definedName>
    <definedName name="ENGINEERZNAME">ENGINEERZ[Engineer]</definedName>
    <definedName name="ENGSIGN">'M05-S04'!$O$42</definedName>
    <definedName name="EXPIRATION" localSheetId="7">'M01-S012'!$AN$264</definedName>
    <definedName name="EXPIRATION">'M01-S01'!$O$82</definedName>
    <definedName name="FOOT1">TEMPLATE!$F$8</definedName>
    <definedName name="FOOT2">TEMPLATE!$F$9</definedName>
    <definedName name="FOOT3">TEMPLATE!$F$10</definedName>
    <definedName name="FOOT4">TEMPLATE!$F$11</definedName>
    <definedName name="FOOT5">'M01-S01'!$AR$201</definedName>
    <definedName name="FOOT6">'M01-S01'!$AR$202</definedName>
    <definedName name="FOOTDISCLAIM">'M01-S01'!$AR$200</definedName>
    <definedName name="GDR">CBDATA!$N$7</definedName>
    <definedName name="GLOSS">CBDATA!$N$6</definedName>
    <definedName name="HEAD4">'M01-S01'!$AR$4</definedName>
    <definedName name="IMPLSPECNAME">IMPLSPEC[Impl. Specialist]</definedName>
    <definedName name="INCENSTATUS">TEMPLATE!$F$3</definedName>
    <definedName name="INCENTOTAL">TEMPLATE!$J$48</definedName>
    <definedName name="INCENTOTALCUSE">TEMPLATE!$J$46</definedName>
    <definedName name="INCENTOTALCUSG">TEMPLATE!$J$47</definedName>
    <definedName name="INCENTOTALPRESE">TEMPLATE!$J$44</definedName>
    <definedName name="INCENTOTALPRESG">TEMPLATE!$J$45</definedName>
    <definedName name="INSTALL">INSTALLER[Installer]</definedName>
    <definedName name="INSTALLYN">INSTALLSTATUS[Column1]</definedName>
    <definedName name="KWHSTATUS">TEMPLATE!$F$1</definedName>
    <definedName name="KWHTOTAL">TEMPLATE!$F$48</definedName>
    <definedName name="KWHTOTALCUSE">TEMPLATE!$F$46</definedName>
    <definedName name="KWHTOTALPRESE">TEMPLATE!$F$44</definedName>
    <definedName name="KWTOTAL">TEMPLATE!$G$48</definedName>
    <definedName name="KWTOTALCUSE">TEMPLATE!$G$46</definedName>
    <definedName name="KWTOTALPRESE">TEMPLATE!$G$44</definedName>
    <definedName name="LPDOPHR">LPDWATT[Indiana July 2015 v2.2 TRM Operating Hours]</definedName>
    <definedName name="LPDSPACE">'DATA TABLES'!$T$67:$T$113</definedName>
    <definedName name="M02S01F01">'M01-S012'!$C$162:$H$162</definedName>
    <definedName name="M02S02F01">'M01-S012'!$C$162</definedName>
    <definedName name="M02S02F02">'M01-S012'!$J$162</definedName>
    <definedName name="M02S02F03">'M01-S012'!$Q$162</definedName>
    <definedName name="M02S02F04">'M01-S012'!$X$162</definedName>
    <definedName name="M02S02F05">'M01-S012'!$AE$162</definedName>
    <definedName name="M02S02F06">'M01-S012'!$AL$162</definedName>
    <definedName name="M02S02F07">'M01-S012'!$C$165</definedName>
    <definedName name="M02S02F08">'M01-S012'!$J$165</definedName>
    <definedName name="M02S02F09">'M01-S012'!$Q$165</definedName>
    <definedName name="M02S02F10">'M01-S012'!$X$165</definedName>
    <definedName name="M02S02F11">'M01-S012'!$AE$165</definedName>
    <definedName name="M02S02F11.1">'M01-S012'!$AL$165</definedName>
    <definedName name="M02S02F12">'M01-S012'!$C$178</definedName>
    <definedName name="M02S02F13">'M01-S012'!$J$178</definedName>
    <definedName name="M02S02F14">'M01-S012'!$AB$178</definedName>
    <definedName name="M02S02F15">'M01-S012'!$AP$178</definedName>
    <definedName name="M02S02F16">'M01-S012'!$C$181</definedName>
    <definedName name="M02S02F17">'M01-S012'!$J$181</definedName>
    <definedName name="M02S02F18">'M01-S012'!$Q$181</definedName>
    <definedName name="M02S02F19">'M01-S012'!$X$181</definedName>
    <definedName name="M02S02F20">'M01-S012'!$AE$181</definedName>
    <definedName name="M02S02F21">'M01-S012'!$AL$181</definedName>
    <definedName name="M02S02F22">'M01-S012'!$J$184</definedName>
    <definedName name="M02S02F23">'M01-S012'!$Q$184</definedName>
    <definedName name="M02S02F24">'M01-S012'!$X$184</definedName>
    <definedName name="M02S02F25">'M01-S012'!$AE$184</definedName>
    <definedName name="M02S02F26">'M01-S012'!$J$187</definedName>
    <definedName name="M02S02F27">'M01-S012'!$AL$184</definedName>
    <definedName name="M02S02F28">'M01-S012'!$Q$187</definedName>
    <definedName name="M02S02F29">'M01-S012'!$X$187</definedName>
    <definedName name="M02S02F30">'M01-S012'!$AE$187</definedName>
    <definedName name="M02S02F31">'M01-S012'!$AL$187</definedName>
    <definedName name="M02S02F32">'M01-S012'!$C$190</definedName>
    <definedName name="M02S02F33">'M01-S012'!$J$190</definedName>
    <definedName name="M02S02F34">'M01-S012'!$C$184</definedName>
    <definedName name="M02S02F35">'M01-S012'!$Q$190</definedName>
    <definedName name="M02S02F36">'M01-S012'!$X$190</definedName>
    <definedName name="M02S02F37">'M01-S012'!$C$193</definedName>
    <definedName name="M02S02F38">'M01-S012'!$J$193</definedName>
    <definedName name="M02S02F39">'M01-S012'!$Q$193</definedName>
    <definedName name="M02S02F40">'M01-S012'!$X$193</definedName>
    <definedName name="M02S02F46">'M01-S012'!$AE$190</definedName>
    <definedName name="M02S02F47">'M01-S012'!$C$171</definedName>
    <definedName name="M02S02F48">'M01-S012'!$Q$171</definedName>
    <definedName name="M02S02F49">'M01-S012'!$X$171</definedName>
    <definedName name="M02S02F50">'M01-S012'!$AE$171</definedName>
    <definedName name="M02S02F51">'M01-S012'!$AL$171</definedName>
    <definedName name="M02S02F52">'M01-S012'!$C$187</definedName>
    <definedName name="M02S03F01">'M01-S012'!$C$20</definedName>
    <definedName name="M02S03F02">'M01-S012'!$C$23</definedName>
    <definedName name="M02S03F03">'M01-S012'!$J$23</definedName>
    <definedName name="M02S03F04">'M01-S012'!$Q$23</definedName>
    <definedName name="M02S03F05">'M01-S012'!$X$23</definedName>
    <definedName name="M02S03F06">'M01-S012'!$AE$23</definedName>
    <definedName name="M02S03F07">'M01-S012'!$AL$23</definedName>
    <definedName name="M02S03F08">'M01-S012'!$C$26</definedName>
    <definedName name="M02S03F09">'M01-S012'!$J$26</definedName>
    <definedName name="M02S03F10">'M01-S012'!$Q$26</definedName>
    <definedName name="M02S03F11">'M01-S012'!$X$26</definedName>
    <definedName name="M02S03F12">'M01-S012'!$AE$26</definedName>
    <definedName name="M02S03F13">'M01-S012'!$C$32</definedName>
    <definedName name="M02S03F14">'M01-S012'!$Q$32</definedName>
    <definedName name="M02S03F15">'M01-S012'!$X$32</definedName>
    <definedName name="M02S03F16">'M01-S012'!$AE$32</definedName>
    <definedName name="M02S03F17">'M01-S012'!$AL$32</definedName>
    <definedName name="M02S04F01">'M01-S012'!$J$198</definedName>
    <definedName name="M02S04F02">'M01-S012'!$C$201</definedName>
    <definedName name="M02S04F03">'M01-S012'!$J$201</definedName>
    <definedName name="M02S04F04">'M01-S012'!$Q$201</definedName>
    <definedName name="M02S04F05">'M01-S012'!$X$201</definedName>
    <definedName name="M02S04F06">'M01-S012'!$AE$201</definedName>
    <definedName name="M02S04F07">'M01-S012'!$C$204</definedName>
    <definedName name="M02S04F08">'M01-S012'!$J$204</definedName>
    <definedName name="M02S04F09">'M01-S012'!$Q$204</definedName>
    <definedName name="M02S04F10">'M01-S012'!$X$204</definedName>
    <definedName name="M02S04F11">'M01-S012'!$AE$204</definedName>
    <definedName name="M02S04F12">'M01-S012'!$AL$204</definedName>
    <definedName name="M02S04F12.1">'M01-S012'!$AN$204</definedName>
    <definedName name="M05S02F01" comment="Customer Signature">'M01-S012'!$C$232</definedName>
    <definedName name="M05S02F02" comment="Signatory Title">'M01-S012'!$X$232</definedName>
    <definedName name="M05S02F03" comment="Signed date">'M01-S012'!$AL$232</definedName>
    <definedName name="M05S02F04">'M05-S02'!$R$31</definedName>
    <definedName name="M05S02F06">'M01-S012'!$D$35</definedName>
    <definedName name="M05S02F07">'M01-S012'!$R$36</definedName>
    <definedName name="M05S03F01">'M05-S02'!$X$31</definedName>
    <definedName name="M05S05F02">'M05-S05'!$S$58</definedName>
    <definedName name="M05S07F02">'M05-S07'!$AI$15</definedName>
    <definedName name="M05S07F03">'M05-S07'!$AI$16</definedName>
    <definedName name="M05S07F04">'M05-S07'!$AI$17</definedName>
    <definedName name="M05S07F05">'M05-S07'!$AI$18</definedName>
    <definedName name="M05S07F06">'M05-S07'!$AI$19</definedName>
    <definedName name="M05S07F07">'M05-S07'!#REF!</definedName>
    <definedName name="M05S07F08">'M05-S07'!$AI$49</definedName>
    <definedName name="M05S07F09">'M05-S07'!$AI$50</definedName>
    <definedName name="M05S07F10">'M05-S07'!$AI$51</definedName>
    <definedName name="M05S07F11">'M05-S07'!$AI$52</definedName>
    <definedName name="M05S07F12">'M05-S07'!$AI$53</definedName>
    <definedName name="M1S1">TEMPLATE!$B$8</definedName>
    <definedName name="M1S2">TEMPLATE!$B$9</definedName>
    <definedName name="M1S3">TEMPLATE!$B$10</definedName>
    <definedName name="M1S4">TEMPLATE!$B$11</definedName>
    <definedName name="M1S5">TEMPLATE!$B$12</definedName>
    <definedName name="M1S6">TEMPLATE!$B$13</definedName>
    <definedName name="M1S7">TEMPLATE!$B$14</definedName>
    <definedName name="M1S8">TEMPLATE!$B$15</definedName>
    <definedName name="M2S1">TEMPLATE!$B$17</definedName>
    <definedName name="M2S2">TEMPLATE!$B$18</definedName>
    <definedName name="M2S3">TEMPLATE!$B$19</definedName>
    <definedName name="M2S4">TEMPLATE!$B$20</definedName>
    <definedName name="M2S5">TEMPLATE!$B$21</definedName>
    <definedName name="M2S6">TEMPLATE!$B$22</definedName>
    <definedName name="M2S7">TEMPLATE!$B$23</definedName>
    <definedName name="M2S8">TEMPLATE!$B$24</definedName>
    <definedName name="M3S1">TEMPLATE!$B$26</definedName>
    <definedName name="M3S2">TEMPLATE!$B$27</definedName>
    <definedName name="M3S3">TEMPLATE!$B$28</definedName>
    <definedName name="M3S4">TEMPLATE!$B$29</definedName>
    <definedName name="M3S5">TEMPLATE!$B$30</definedName>
    <definedName name="M3S6">TEMPLATE!$B$31</definedName>
    <definedName name="M3S7">TEMPLATE!$B$32</definedName>
    <definedName name="M3S8">TEMPLATE!$B$33</definedName>
    <definedName name="M3S9">TEMPLATE!$B$34</definedName>
    <definedName name="M4S1">TEMPLATE!$B$36</definedName>
    <definedName name="M4S2">TEMPLATE!$B$37</definedName>
    <definedName name="M4S3">TEMPLATE!$B$38</definedName>
    <definedName name="M4S4">TEMPLATE!$B$39</definedName>
    <definedName name="M4S5">TEMPLATE!$B$40</definedName>
    <definedName name="M4S6">TEMPLATE!$B$41</definedName>
    <definedName name="M4S7">TEMPLATE!$B$42</definedName>
    <definedName name="M4S8">TEMPLATE!$B$43</definedName>
    <definedName name="M5S1">TEMPLATE!$B$45</definedName>
    <definedName name="M5S2">TEMPLATE!$B$46</definedName>
    <definedName name="M5S3">TEMPLATE!$B$47</definedName>
    <definedName name="M5S4">TEMPLATE!$B$48</definedName>
    <definedName name="M5S5">TEMPLATE!$B$49</definedName>
    <definedName name="M5S6">TEMPLATE!$B$50</definedName>
    <definedName name="M5S7">TEMPLATE!$B$51</definedName>
    <definedName name="M5S8">TEMPLATE!$B$52</definedName>
    <definedName name="M6S1">TEMPLATE!$B$54</definedName>
    <definedName name="M6S2">TEMPLATE!$B$55</definedName>
    <definedName name="M6S3">TEMPLATE!$B$56</definedName>
    <definedName name="M6S4">TEMPLATE!$B$57</definedName>
    <definedName name="M6S5">TEMPLATE!$B$58</definedName>
    <definedName name="M6S6">TEMPLATE!$B$59</definedName>
    <definedName name="M6S7">TEMPLATE!$B$60</definedName>
    <definedName name="M6S8">TEMPLATE!$B$61</definedName>
    <definedName name="M7S1">TEMPLATE!$B$63</definedName>
    <definedName name="M7S2">TEMPLATE!$B$64</definedName>
    <definedName name="M7S3">TEMPLATE!$B$65</definedName>
    <definedName name="M7S4">TEMPLATE!$B$66</definedName>
    <definedName name="M7S5">TEMPLATE!$B$67</definedName>
    <definedName name="M7S6">TEMPLATE!$B$68</definedName>
    <definedName name="M7S7">TEMPLATE!$B$69</definedName>
    <definedName name="M7S8">TEMPLATE!$B$70</definedName>
    <definedName name="MAIN1">TEMPLATE!$B$7</definedName>
    <definedName name="MAIN2">TEMPLATE!$B$16</definedName>
    <definedName name="MAIN3">TEMPLATE!$B$25</definedName>
    <definedName name="MAIN4">TEMPLATE!$B$35</definedName>
    <definedName name="MAIN5">TEMPLATE!$B$44</definedName>
    <definedName name="MAIN6">TEMPLATE!$B$53</definedName>
    <definedName name="MAIN7">TEMPLATE!$B$62</definedName>
    <definedName name="MEASUREBLDG">'DATA TABLES'!$J$36</definedName>
    <definedName name="MEASURECB">'DATA TABLES'!$J$32</definedName>
    <definedName name="MEASUREELI">'DATA TABLES'!$J$29</definedName>
    <definedName name="MEASUREPAY">'DATA TABLES'!$J$31</definedName>
    <definedName name="MEASURERATE">'DATA TABLES'!$J$34</definedName>
    <definedName name="MEASURESAVE">'DATA TABLES'!$J$30</definedName>
    <definedName name="MEASURESUBMIT">'DATA TABLES'!$J$33</definedName>
    <definedName name="PAYALL">TEMPLATE!$L$48</definedName>
    <definedName name="PAYCUSE">TEMPLATE!$L$46</definedName>
    <definedName name="PAYCUSG">TEMPLATE!$L$47</definedName>
    <definedName name="PayeeChckBox">TEMPLATE!$C$168</definedName>
    <definedName name="PAYOPS">PAYMENT[Payment to]</definedName>
    <definedName name="PAYPRESE">TEMPLATE!$L$44</definedName>
    <definedName name="PAYPRESG">TEMPLATE!$L$45</definedName>
    <definedName name="PAYTO">PAYMENT[Payment to]</definedName>
    <definedName name="PEAKTD">CBDATA!$B$8</definedName>
    <definedName name="PMEAGGEFF1">#REF!</definedName>
    <definedName name="PMECAEFF1">INDEX(#REF!,MATCH(#REF!,#REF!,0),1):INDEX(#REF!,MATCH(#REF!,#REF!,1),1)</definedName>
    <definedName name="PMECAEFF2">#REF!</definedName>
    <definedName name="PMECAEFFW1">#REF!</definedName>
    <definedName name="PMECAEFFW2">#REF!</definedName>
    <definedName name="PMEHVACEFF1">#REF!</definedName>
    <definedName name="PMEHVACEFFW1">#REF!</definedName>
    <definedName name="PMEHVACEFFW2">#REF!</definedName>
    <definedName name="PMEKITCHENEFF1">#REF!</definedName>
    <definedName name="PMELIGHTBASE1">PMELIGHTTYPE[Base Desc 1]</definedName>
    <definedName name="PMELIGHTBASEAUTO">PMELIGHTTYPE[Base Autofill]</definedName>
    <definedName name="PMELIGHTBASEW1">PMELIGHTTYPE[Base Watt]</definedName>
    <definedName name="PMELIGHTBASEW2">PMELIGHTTYPE[Base W 2]</definedName>
    <definedName name="PMELIGHTCONEFF1">#REF!</definedName>
    <definedName name="PMELIGHTCONEFFW1">#REF!</definedName>
    <definedName name="PMELIGHTCONEFFW2">#REF!</definedName>
    <definedName name="PMELIGHTEFF1">INDEX(PMELIGHT[Eff Desc 1],MATCH('M01-S012'!XEW1,PMELIGHT[Base Desc 1],0),1):INDEX(PMELIGHT[Eff Desc 1],MATCH('M01-S012'!XEW1,PMELIGHT[Base Desc 1],1),1)</definedName>
    <definedName name="PMELIGHTEFFLIST">PMELIGHT[Eff Desc 1]</definedName>
    <definedName name="PMELIGHTEFFW1">PMELIGHT[Eff Watt]</definedName>
    <definedName name="PMELIGHTEFFW2">PMELIGHT[Eff Watt 2]</definedName>
    <definedName name="PMELIGHTOPHR1">PMELIGHT[Op Hr 1]</definedName>
    <definedName name="PMELIGHTOPHR2">PMELIGHT[Order]</definedName>
    <definedName name="PMEMOTOREFF1">#REF!</definedName>
    <definedName name="PMEMOTORLIM">#REF!</definedName>
    <definedName name="PMEMOTORLIM2">#REF!</definedName>
    <definedName name="PMEREFRIEFF1">#REF!</definedName>
    <definedName name="PMGAGGEFF1">#REF!</definedName>
    <definedName name="PMGHVACEFF1">#REF!</definedName>
    <definedName name="PMGHVACEFFW1">#REF!</definedName>
    <definedName name="PMGHVACEFFW2">#REF!</definedName>
    <definedName name="PMGWATEREFF1">#REF!</definedName>
    <definedName name="PNAME">TEMPLATE!$B$2</definedName>
    <definedName name="_xlnm.Print_Area" localSheetId="11">'M05-S01'!$J$7:$AJ$68</definedName>
    <definedName name="_xlnm.Print_Area" localSheetId="13">'M05-S04'!$J$14:$AJ$73</definedName>
    <definedName name="_xlnm.Print_Area" localSheetId="14">'M05-S05'!$J$15:$AJ$73</definedName>
    <definedName name="_xlnm.Print_Area" localSheetId="15">'M05-S06'!$J$14:$AJ$75</definedName>
    <definedName name="_xlnm.Print_Area" localSheetId="16">'M05-S07'!$C$10:$AQ$52</definedName>
    <definedName name="PROGRAM">PROGRAMS[Program]</definedName>
    <definedName name="PROGRAMECAT1">INDEX(#REF!,MATCH(#REF!,#REF!,0),1):INDEX(#REF!,MATCH(#REF!,#REF!,1),1)</definedName>
    <definedName name="PROGRAMGCAT1">INDEX(#REF!,MATCH(#REF!,#REF!,0),1):INDEX(#REF!,MATCH(#REF!,#REF!,1),1)</definedName>
    <definedName name="PROGRESSSTATUS">TEMPLATE!$F$5</definedName>
    <definedName name="PROJID">'M05-S07'!$AI$14</definedName>
    <definedName name="PROJSTATCAP">'DATA TABLES'!$A$85</definedName>
    <definedName name="PROJSTATELI">'DATA TABLES'!$A$83</definedName>
    <definedName name="PROJSTATEXP">'DATA TABLES'!$A$82</definedName>
    <definedName name="PROJSTATINSPECT">'DATA TABLES'!$A$80</definedName>
    <definedName name="PROJSTATMEASURE">'DATA TABLES'!$A$77</definedName>
    <definedName name="PROJSTATPREAPPROVE">'DATA TABLES'!$A$79</definedName>
    <definedName name="PROJSTATREVIEW">'DATA TABLES'!$A$81</definedName>
    <definedName name="PROJSTATSTANDARD">'DATA TABLES'!$A$78</definedName>
    <definedName name="PROJSTATUNDER">'DATA TABLES'!$A$84</definedName>
    <definedName name="PROJSTATUS">TEMPLATE!$F$4</definedName>
    <definedName name="QUIKLEDCOLNUM">MATCH('M01-S012'!$C1,LEDCAT,0)</definedName>
    <definedName name="QUIKLIGHTCOLNUM">MATCH('M01-S012'!$C1,LIGHTCAT,0)</definedName>
    <definedName name="RATECAT">RATECLASS[Rate Schedules]</definedName>
    <definedName name="SHEAT">SPACEHEAT[Space Conditioning]</definedName>
    <definedName name="STATESABBREV">STATES[Abbrev]</definedName>
    <definedName name="STDHVACEFFMIN">#REF!</definedName>
    <definedName name="STDHVACEFFMIN2">#REF!</definedName>
    <definedName name="TAPAYCOLNUM">MATCH([0]!M02S03F01,TATYPE,0)</definedName>
    <definedName name="TAX">TAXENTITY[Tax Entity]</definedName>
    <definedName name="THERMSTATUS">TEMPLATE!$F$2</definedName>
    <definedName name="THERMTOTAL">TEMPLATE!$H$48</definedName>
    <definedName name="THERMTOTALCUSG">TEMPLATE!$H$47</definedName>
    <definedName name="THERMTOTALPRESG">TEMPLATE!$H$45</definedName>
    <definedName name="VERSION">TEMPLATE!$B$1</definedName>
    <definedName name="WHEAT">WATERHEAT[Water Heating]</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E44" i="119" l="1"/>
  <c r="AE46" i="119"/>
  <c r="AE48" i="119"/>
  <c r="AE50" i="119"/>
  <c r="AE52" i="119"/>
  <c r="Q44" i="119"/>
  <c r="Q46" i="119"/>
  <c r="Q48" i="119"/>
  <c r="Q50" i="119"/>
  <c r="Q52" i="119"/>
  <c r="Q54" i="119"/>
  <c r="Y6" i="110" a="1"/>
  <c r="Y6" i="110" s="1"/>
  <c r="I40" i="119"/>
  <c r="X4" i="110" s="1" a="1"/>
  <c r="X4" i="110" s="1"/>
  <c r="Q42" i="119" l="1"/>
  <c r="Y5" i="110" s="1" a="1"/>
  <c r="Y5" i="110" s="1"/>
  <c r="Y7" i="110" a="1"/>
  <c r="Y7" i="110" s="1"/>
  <c r="Y8" i="110" a="1"/>
  <c r="Y8" i="110" s="1"/>
  <c r="Y9" i="110" a="1"/>
  <c r="Y9" i="110" s="1"/>
  <c r="Y10" i="110" a="1"/>
  <c r="Y10" i="110" s="1"/>
  <c r="AE42" i="119"/>
  <c r="AE54" i="119"/>
  <c r="B180" i="3"/>
  <c r="D181" i="3"/>
  <c r="E181" i="3"/>
  <c r="D182" i="3"/>
  <c r="C181" i="3"/>
  <c r="B182" i="3"/>
  <c r="B181" i="3"/>
  <c r="C182" i="3"/>
  <c r="E182" i="3"/>
  <c r="C180" i="3" l="1"/>
  <c r="BS2" i="110"/>
  <c r="AG53" i="110"/>
  <c r="AH53" i="110"/>
  <c r="AD52" i="110"/>
  <c r="AD53" i="110"/>
  <c r="Z5" i="110"/>
  <c r="Z6" i="110"/>
  <c r="Z7" i="110"/>
  <c r="Z8" i="110"/>
  <c r="Z9" i="110"/>
  <c r="Z10" i="110"/>
  <c r="Z11" i="110"/>
  <c r="Z12" i="110"/>
  <c r="Z13" i="110"/>
  <c r="Z14" i="110"/>
  <c r="Z15" i="110"/>
  <c r="Z16" i="110"/>
  <c r="Z17" i="110"/>
  <c r="Z18" i="110"/>
  <c r="Z19" i="110"/>
  <c r="Z20" i="110"/>
  <c r="Z21" i="110"/>
  <c r="Z22" i="110"/>
  <c r="Z23" i="110"/>
  <c r="Z24" i="110"/>
  <c r="Z25" i="110"/>
  <c r="Z26" i="110"/>
  <c r="Z27" i="110"/>
  <c r="Z28" i="110"/>
  <c r="Z29" i="110"/>
  <c r="Z30" i="110"/>
  <c r="Z31" i="110"/>
  <c r="Z32" i="110"/>
  <c r="Z33" i="110"/>
  <c r="Z34" i="110"/>
  <c r="Z35" i="110"/>
  <c r="Z36" i="110"/>
  <c r="Z37" i="110"/>
  <c r="Z38" i="110"/>
  <c r="Z39" i="110"/>
  <c r="Z40" i="110"/>
  <c r="Z41" i="110"/>
  <c r="Z42" i="110"/>
  <c r="Z43" i="110"/>
  <c r="Z44" i="110"/>
  <c r="Z45" i="110"/>
  <c r="Z46" i="110"/>
  <c r="Z47" i="110"/>
  <c r="Z48" i="110"/>
  <c r="Z49" i="110"/>
  <c r="Z50" i="110"/>
  <c r="Z51" i="110"/>
  <c r="Z52" i="110"/>
  <c r="Z53" i="110"/>
  <c r="Z4" i="110"/>
  <c r="AD5" i="110"/>
  <c r="AD6" i="110"/>
  <c r="AD7" i="110"/>
  <c r="AD8" i="110"/>
  <c r="AD9" i="110"/>
  <c r="AD10" i="110"/>
  <c r="AD11" i="110"/>
  <c r="AD12" i="110"/>
  <c r="AD13" i="110"/>
  <c r="AD14" i="110"/>
  <c r="AD15" i="110"/>
  <c r="AD16" i="110"/>
  <c r="AD17" i="110"/>
  <c r="AD18" i="110"/>
  <c r="AD19" i="110"/>
  <c r="AD20" i="110"/>
  <c r="AD21" i="110"/>
  <c r="AD22" i="110"/>
  <c r="AD23" i="110"/>
  <c r="AD24" i="110"/>
  <c r="AD25" i="110"/>
  <c r="AD26" i="110"/>
  <c r="AD27" i="110"/>
  <c r="AD28" i="110"/>
  <c r="AD29" i="110"/>
  <c r="AD30" i="110"/>
  <c r="AD31" i="110"/>
  <c r="AD32" i="110"/>
  <c r="AD33" i="110"/>
  <c r="AD34" i="110"/>
  <c r="AD35" i="110"/>
  <c r="AD36" i="110"/>
  <c r="AD37" i="110"/>
  <c r="AD38" i="110"/>
  <c r="AD39" i="110"/>
  <c r="AD40" i="110"/>
  <c r="AD41" i="110"/>
  <c r="AD42" i="110"/>
  <c r="AD43" i="110"/>
  <c r="AD44" i="110"/>
  <c r="AD45" i="110"/>
  <c r="AD46" i="110"/>
  <c r="AD47" i="110"/>
  <c r="AD48" i="110"/>
  <c r="AD49" i="110"/>
  <c r="AD50" i="110"/>
  <c r="AD51" i="110"/>
  <c r="AD4" i="110"/>
  <c r="F5" i="110"/>
  <c r="G5" i="110"/>
  <c r="I5" i="110"/>
  <c r="J5" i="110"/>
  <c r="F6" i="110"/>
  <c r="G6" i="110"/>
  <c r="I6" i="110"/>
  <c r="J6" i="110"/>
  <c r="F7" i="110"/>
  <c r="G7" i="110"/>
  <c r="I7" i="110"/>
  <c r="J7" i="110"/>
  <c r="F8" i="110"/>
  <c r="G8" i="110"/>
  <c r="J8" i="110"/>
  <c r="F9" i="110"/>
  <c r="G9" i="110"/>
  <c r="I9" i="110"/>
  <c r="J9" i="110"/>
  <c r="F10" i="110"/>
  <c r="G10" i="110"/>
  <c r="I10" i="110"/>
  <c r="J10" i="110"/>
  <c r="F11" i="110"/>
  <c r="G11" i="110"/>
  <c r="J11" i="110"/>
  <c r="F12" i="110"/>
  <c r="G12" i="110"/>
  <c r="J12" i="110"/>
  <c r="F13" i="110"/>
  <c r="G13" i="110"/>
  <c r="J13" i="110"/>
  <c r="F14" i="110"/>
  <c r="G14" i="110"/>
  <c r="J14" i="110"/>
  <c r="F15" i="110"/>
  <c r="G15" i="110"/>
  <c r="J15" i="110"/>
  <c r="F16" i="110"/>
  <c r="G16" i="110"/>
  <c r="J16" i="110"/>
  <c r="F17" i="110"/>
  <c r="G17" i="110"/>
  <c r="J17" i="110"/>
  <c r="F18" i="110"/>
  <c r="G18" i="110"/>
  <c r="J18" i="110"/>
  <c r="F19" i="110"/>
  <c r="G19" i="110"/>
  <c r="J19" i="110"/>
  <c r="F20" i="110"/>
  <c r="G20" i="110"/>
  <c r="J20" i="110"/>
  <c r="F21" i="110"/>
  <c r="G21" i="110"/>
  <c r="J21" i="110"/>
  <c r="F22" i="110"/>
  <c r="G22" i="110"/>
  <c r="J22" i="110"/>
  <c r="F23" i="110"/>
  <c r="G23" i="110"/>
  <c r="J23" i="110"/>
  <c r="F24" i="110"/>
  <c r="G24" i="110"/>
  <c r="J24" i="110"/>
  <c r="F25" i="110"/>
  <c r="G25" i="110"/>
  <c r="J25" i="110"/>
  <c r="F26" i="110"/>
  <c r="G26" i="110"/>
  <c r="J26" i="110"/>
  <c r="F27" i="110"/>
  <c r="G27" i="110"/>
  <c r="J27" i="110"/>
  <c r="F28" i="110"/>
  <c r="G28" i="110"/>
  <c r="J28" i="110"/>
  <c r="F29" i="110"/>
  <c r="G29" i="110"/>
  <c r="J29" i="110"/>
  <c r="F30" i="110"/>
  <c r="G30" i="110"/>
  <c r="J30" i="110"/>
  <c r="F31" i="110"/>
  <c r="G31" i="110"/>
  <c r="J31" i="110"/>
  <c r="F32" i="110"/>
  <c r="G32" i="110"/>
  <c r="J32" i="110"/>
  <c r="F33" i="110"/>
  <c r="G33" i="110"/>
  <c r="J33" i="110"/>
  <c r="F34" i="110"/>
  <c r="G34" i="110"/>
  <c r="J34" i="110"/>
  <c r="F35" i="110"/>
  <c r="G35" i="110"/>
  <c r="J35" i="110"/>
  <c r="F36" i="110"/>
  <c r="G36" i="110"/>
  <c r="J36" i="110"/>
  <c r="F37" i="110"/>
  <c r="G37" i="110"/>
  <c r="J37" i="110"/>
  <c r="F38" i="110"/>
  <c r="G38" i="110"/>
  <c r="J38" i="110"/>
  <c r="F39" i="110"/>
  <c r="G39" i="110"/>
  <c r="J39" i="110"/>
  <c r="F40" i="110"/>
  <c r="G40" i="110"/>
  <c r="J40" i="110"/>
  <c r="F41" i="110"/>
  <c r="G41" i="110"/>
  <c r="J41" i="110"/>
  <c r="F42" i="110"/>
  <c r="G42" i="110"/>
  <c r="J42" i="110"/>
  <c r="F43" i="110"/>
  <c r="G43" i="110"/>
  <c r="J43" i="110"/>
  <c r="F44" i="110"/>
  <c r="G44" i="110"/>
  <c r="J44" i="110"/>
  <c r="F45" i="110"/>
  <c r="G45" i="110"/>
  <c r="J45" i="110"/>
  <c r="F46" i="110"/>
  <c r="G46" i="110"/>
  <c r="J46" i="110"/>
  <c r="F47" i="110"/>
  <c r="G47" i="110"/>
  <c r="J47" i="110"/>
  <c r="F48" i="110"/>
  <c r="G48" i="110"/>
  <c r="I48" i="110"/>
  <c r="J48" i="110"/>
  <c r="F49" i="110"/>
  <c r="G49" i="110"/>
  <c r="J49" i="110"/>
  <c r="F50" i="110"/>
  <c r="G50" i="110"/>
  <c r="J50" i="110"/>
  <c r="F51" i="110"/>
  <c r="G51" i="110"/>
  <c r="J51" i="110"/>
  <c r="J4" i="110"/>
  <c r="G4" i="110"/>
  <c r="F4" i="110"/>
  <c r="J53" i="110"/>
  <c r="G53" i="110"/>
  <c r="F53" i="110"/>
  <c r="J52" i="110"/>
  <c r="G52" i="110"/>
  <c r="F52" i="110"/>
  <c r="AA5" i="110"/>
  <c r="AA6" i="110"/>
  <c r="AA7" i="110"/>
  <c r="AA8" i="110"/>
  <c r="AA9" i="110"/>
  <c r="AA10" i="110"/>
  <c r="AA11" i="110"/>
  <c r="AA12" i="110"/>
  <c r="AA13" i="110"/>
  <c r="AA14" i="110"/>
  <c r="AA15" i="110"/>
  <c r="AA16" i="110"/>
  <c r="AA17" i="110"/>
  <c r="AA18" i="110"/>
  <c r="AA19" i="110"/>
  <c r="AA20" i="110"/>
  <c r="AA21" i="110"/>
  <c r="AA22" i="110"/>
  <c r="AA23" i="110"/>
  <c r="AA24" i="110"/>
  <c r="AA25" i="110"/>
  <c r="AA26" i="110"/>
  <c r="AA27" i="110"/>
  <c r="AA28" i="110"/>
  <c r="AA29" i="110"/>
  <c r="AA30" i="110"/>
  <c r="AA31" i="110"/>
  <c r="AA32" i="110"/>
  <c r="AA33" i="110"/>
  <c r="AA34" i="110"/>
  <c r="AA35" i="110"/>
  <c r="AA36" i="110"/>
  <c r="AA37" i="110"/>
  <c r="AA38" i="110"/>
  <c r="AA39" i="110"/>
  <c r="AA40" i="110"/>
  <c r="AA41" i="110"/>
  <c r="AA42" i="110"/>
  <c r="AA43" i="110"/>
  <c r="AA44" i="110"/>
  <c r="AA45" i="110"/>
  <c r="AA46" i="110"/>
  <c r="AA47" i="110"/>
  <c r="AA48" i="110"/>
  <c r="AA49" i="110"/>
  <c r="AA50" i="110"/>
  <c r="AA51" i="110"/>
  <c r="AA4" i="110"/>
  <c r="M5" i="110"/>
  <c r="M6" i="110"/>
  <c r="M7" i="110"/>
  <c r="M8" i="110"/>
  <c r="M9" i="110"/>
  <c r="M10" i="110"/>
  <c r="M11" i="110"/>
  <c r="M12" i="110"/>
  <c r="M13" i="110"/>
  <c r="M14" i="110"/>
  <c r="M15" i="110"/>
  <c r="M16" i="110"/>
  <c r="M17" i="110"/>
  <c r="M18" i="110"/>
  <c r="M19" i="110"/>
  <c r="M20" i="110"/>
  <c r="M21" i="110"/>
  <c r="M22" i="110"/>
  <c r="M23" i="110"/>
  <c r="M24" i="110"/>
  <c r="M25" i="110"/>
  <c r="M26" i="110"/>
  <c r="M27" i="110"/>
  <c r="M28" i="110"/>
  <c r="M29" i="110"/>
  <c r="M30" i="110"/>
  <c r="M31" i="110"/>
  <c r="M32" i="110"/>
  <c r="M33" i="110"/>
  <c r="M34" i="110"/>
  <c r="M35" i="110"/>
  <c r="M36" i="110"/>
  <c r="M37" i="110"/>
  <c r="M38" i="110"/>
  <c r="M39" i="110"/>
  <c r="M40" i="110"/>
  <c r="M41" i="110"/>
  <c r="M42" i="110"/>
  <c r="M43" i="110"/>
  <c r="M44" i="110"/>
  <c r="M45" i="110"/>
  <c r="M46" i="110"/>
  <c r="M47" i="110"/>
  <c r="M48" i="110"/>
  <c r="M49" i="110"/>
  <c r="M50" i="110"/>
  <c r="M51" i="110"/>
  <c r="M4" i="110"/>
  <c r="AB5" i="110"/>
  <c r="AB6" i="110"/>
  <c r="AB7" i="110"/>
  <c r="AB8" i="110"/>
  <c r="AB9" i="110"/>
  <c r="AB10" i="110"/>
  <c r="AB11" i="110"/>
  <c r="AB12" i="110"/>
  <c r="AB13" i="110"/>
  <c r="AB14" i="110"/>
  <c r="AB15" i="110"/>
  <c r="AB16" i="110"/>
  <c r="AB17" i="110"/>
  <c r="AB18" i="110"/>
  <c r="AB19" i="110"/>
  <c r="AB20" i="110"/>
  <c r="AB21" i="110"/>
  <c r="AB22" i="110"/>
  <c r="AB23" i="110"/>
  <c r="AB24" i="110"/>
  <c r="AB25" i="110"/>
  <c r="AB26" i="110"/>
  <c r="AB27" i="110"/>
  <c r="AB28" i="110"/>
  <c r="AB29" i="110"/>
  <c r="AB30" i="110"/>
  <c r="AB31" i="110"/>
  <c r="AB32" i="110"/>
  <c r="AB33" i="110"/>
  <c r="AB34" i="110"/>
  <c r="AB35" i="110"/>
  <c r="AB36" i="110"/>
  <c r="AB37" i="110"/>
  <c r="AB38" i="110"/>
  <c r="AB39" i="110"/>
  <c r="AB40" i="110"/>
  <c r="AB41" i="110"/>
  <c r="AB42" i="110"/>
  <c r="AB43" i="110"/>
  <c r="AB44" i="110"/>
  <c r="AB45" i="110"/>
  <c r="AB46" i="110"/>
  <c r="AB47" i="110"/>
  <c r="AB48" i="110"/>
  <c r="AB49" i="110"/>
  <c r="AB50" i="110"/>
  <c r="AB51" i="110"/>
  <c r="AB4" i="110"/>
  <c r="AJ82" i="8"/>
  <c r="V82" i="8"/>
  <c r="I82" i="8"/>
  <c r="G29" i="81" l="1" a="1"/>
  <c r="G29" i="81" s="1"/>
  <c r="DI2" i="110"/>
  <c r="BT2" i="110"/>
  <c r="E125" i="3"/>
  <c r="D125" i="3"/>
  <c r="C125" i="3"/>
  <c r="B125" i="3"/>
  <c r="Q40" i="119" l="1"/>
  <c r="Y4" i="110" s="1" a="1"/>
  <c r="Y4" i="110" s="1"/>
  <c r="AE40" i="119"/>
  <c r="I4" i="110" s="1"/>
  <c r="C225" i="119"/>
  <c r="J45" i="3"/>
  <c r="I45" i="3"/>
  <c r="AI40" i="119"/>
  <c r="AR261" i="119"/>
  <c r="B260" i="119"/>
  <c r="M259" i="119"/>
  <c r="B259" i="119"/>
  <c r="I246" i="119"/>
  <c r="B75" i="3"/>
  <c r="B83" i="3"/>
  <c r="B79" i="3"/>
  <c r="AI134" i="119" l="1"/>
  <c r="AE134" i="119"/>
  <c r="I51" i="110" s="1"/>
  <c r="Q134" i="119"/>
  <c r="Y51" i="110" s="1" a="1"/>
  <c r="Y51" i="110" s="1"/>
  <c r="I134" i="119"/>
  <c r="X51" i="110" s="1" a="1"/>
  <c r="X51" i="110" s="1"/>
  <c r="AI132" i="119"/>
  <c r="AE132" i="119"/>
  <c r="I50" i="110" s="1"/>
  <c r="Q132" i="119"/>
  <c r="Y50" i="110" s="1" a="1"/>
  <c r="Y50" i="110" s="1"/>
  <c r="I132" i="119"/>
  <c r="X50" i="110" s="1" a="1"/>
  <c r="X50" i="110" s="1"/>
  <c r="AI130" i="119"/>
  <c r="AE130" i="119"/>
  <c r="I49" i="110" s="1"/>
  <c r="Q130" i="119"/>
  <c r="Y49" i="110" s="1" a="1"/>
  <c r="Y49" i="110" s="1"/>
  <c r="I130" i="119"/>
  <c r="X49" i="110" s="1" a="1"/>
  <c r="X49" i="110" s="1"/>
  <c r="AI128" i="119"/>
  <c r="Q128" i="119"/>
  <c r="Y48" i="110" s="1" a="1"/>
  <c r="Y48" i="110" s="1"/>
  <c r="I128" i="119"/>
  <c r="X48" i="110" s="1" a="1"/>
  <c r="X48" i="110" s="1"/>
  <c r="AI126" i="119"/>
  <c r="AE126" i="119"/>
  <c r="I47" i="110" s="1"/>
  <c r="Q126" i="119"/>
  <c r="Y47" i="110" s="1" a="1"/>
  <c r="Y47" i="110" s="1"/>
  <c r="I126" i="119"/>
  <c r="X47" i="110" s="1" a="1"/>
  <c r="X47" i="110" s="1"/>
  <c r="AI124" i="119"/>
  <c r="AE124" i="119"/>
  <c r="I46" i="110" s="1"/>
  <c r="Q124" i="119"/>
  <c r="Y46" i="110" s="1" a="1"/>
  <c r="Y46" i="110" s="1"/>
  <c r="I124" i="119"/>
  <c r="X46" i="110" s="1" a="1"/>
  <c r="X46" i="110" s="1"/>
  <c r="AI122" i="119"/>
  <c r="AE122" i="119"/>
  <c r="I45" i="110" s="1"/>
  <c r="Q122" i="119"/>
  <c r="Y45" i="110" s="1" a="1"/>
  <c r="Y45" i="110" s="1"/>
  <c r="I122" i="119"/>
  <c r="X45" i="110" s="1" a="1"/>
  <c r="X45" i="110" s="1"/>
  <c r="AI120" i="119"/>
  <c r="AE120" i="119"/>
  <c r="I44" i="110" s="1"/>
  <c r="Q120" i="119"/>
  <c r="Y44" i="110" s="1" a="1"/>
  <c r="Y44" i="110" s="1"/>
  <c r="I120" i="119"/>
  <c r="X44" i="110" s="1" a="1"/>
  <c r="X44" i="110" s="1"/>
  <c r="AI118" i="119"/>
  <c r="AE118" i="119"/>
  <c r="I43" i="110" s="1"/>
  <c r="Q118" i="119"/>
  <c r="Y43" i="110" s="1" a="1"/>
  <c r="Y43" i="110" s="1"/>
  <c r="I118" i="119"/>
  <c r="X43" i="110" s="1" a="1"/>
  <c r="X43" i="110" s="1"/>
  <c r="AI116" i="119"/>
  <c r="AE116" i="119"/>
  <c r="I42" i="110" s="1"/>
  <c r="Q116" i="119"/>
  <c r="Y42" i="110" s="1" a="1"/>
  <c r="Y42" i="110" s="1"/>
  <c r="I116" i="119"/>
  <c r="X42" i="110" s="1" a="1"/>
  <c r="X42" i="110" s="1"/>
  <c r="AI114" i="119"/>
  <c r="AE114" i="119"/>
  <c r="Q114" i="119"/>
  <c r="Y41" i="110" s="1" a="1"/>
  <c r="Y41" i="110" s="1"/>
  <c r="I114" i="119"/>
  <c r="X41" i="110" s="1" a="1"/>
  <c r="X41" i="110" s="1"/>
  <c r="AI112" i="119"/>
  <c r="AE112" i="119"/>
  <c r="Q112" i="119"/>
  <c r="Y40" i="110" s="1" a="1"/>
  <c r="Y40" i="110" s="1"/>
  <c r="I112" i="119"/>
  <c r="X40" i="110" s="1" a="1"/>
  <c r="X40" i="110" s="1"/>
  <c r="AI110" i="119"/>
  <c r="AE110" i="119"/>
  <c r="I39" i="110" s="1"/>
  <c r="Q110" i="119"/>
  <c r="Y39" i="110" s="1" a="1"/>
  <c r="Y39" i="110" s="1"/>
  <c r="I110" i="119"/>
  <c r="X39" i="110" s="1" a="1"/>
  <c r="X39" i="110" s="1"/>
  <c r="AI108" i="119"/>
  <c r="AE108" i="119"/>
  <c r="I38" i="110" s="1"/>
  <c r="Q108" i="119"/>
  <c r="Y38" i="110" s="1" a="1"/>
  <c r="Y38" i="110" s="1"/>
  <c r="I108" i="119"/>
  <c r="X38" i="110" s="1" a="1"/>
  <c r="X38" i="110" s="1"/>
  <c r="AI106" i="119"/>
  <c r="AE106" i="119"/>
  <c r="I37" i="110" s="1"/>
  <c r="Q106" i="119"/>
  <c r="Y37" i="110" s="1" a="1"/>
  <c r="Y37" i="110" s="1"/>
  <c r="I106" i="119"/>
  <c r="X37" i="110" s="1" a="1"/>
  <c r="X37" i="110" s="1"/>
  <c r="AI104" i="119"/>
  <c r="AE104" i="119"/>
  <c r="I36" i="110" s="1"/>
  <c r="Q104" i="119"/>
  <c r="Y36" i="110" s="1" a="1"/>
  <c r="Y36" i="110" s="1"/>
  <c r="I104" i="119"/>
  <c r="X36" i="110" s="1" a="1"/>
  <c r="X36" i="110" s="1"/>
  <c r="AI102" i="119"/>
  <c r="AE102" i="119"/>
  <c r="I35" i="110" s="1"/>
  <c r="Q102" i="119"/>
  <c r="Y35" i="110" s="1" a="1"/>
  <c r="Y35" i="110" s="1"/>
  <c r="I102" i="119"/>
  <c r="X35" i="110" s="1" a="1"/>
  <c r="X35" i="110" s="1"/>
  <c r="AI100" i="119"/>
  <c r="AE100" i="119"/>
  <c r="I34" i="110" s="1"/>
  <c r="Q100" i="119"/>
  <c r="Y34" i="110" s="1" a="1"/>
  <c r="Y34" i="110" s="1"/>
  <c r="I100" i="119"/>
  <c r="X34" i="110" s="1" a="1"/>
  <c r="X34" i="110" s="1"/>
  <c r="AI98" i="119"/>
  <c r="AE98" i="119"/>
  <c r="I33" i="110" s="1"/>
  <c r="Q98" i="119"/>
  <c r="Y33" i="110" s="1" a="1"/>
  <c r="Y33" i="110" s="1"/>
  <c r="I98" i="119"/>
  <c r="X33" i="110" s="1" a="1"/>
  <c r="X33" i="110" s="1"/>
  <c r="AI96" i="119"/>
  <c r="AE96" i="119"/>
  <c r="I32" i="110" s="1"/>
  <c r="Q96" i="119"/>
  <c r="Y32" i="110" s="1" a="1"/>
  <c r="Y32" i="110" s="1"/>
  <c r="I96" i="119"/>
  <c r="X32" i="110" s="1" a="1"/>
  <c r="X32" i="110" s="1"/>
  <c r="AI94" i="119"/>
  <c r="AE94" i="119"/>
  <c r="I31" i="110" s="1"/>
  <c r="Q94" i="119"/>
  <c r="Y31" i="110" s="1" a="1"/>
  <c r="Y31" i="110" s="1"/>
  <c r="I94" i="119"/>
  <c r="X31" i="110" s="1" a="1"/>
  <c r="X31" i="110" s="1"/>
  <c r="AI92" i="119"/>
  <c r="AE92" i="119"/>
  <c r="I30" i="110" s="1"/>
  <c r="Q92" i="119"/>
  <c r="Y30" i="110" s="1" a="1"/>
  <c r="Y30" i="110" s="1"/>
  <c r="I92" i="119"/>
  <c r="X30" i="110" s="1" a="1"/>
  <c r="X30" i="110" s="1"/>
  <c r="AI90" i="119"/>
  <c r="AE90" i="119"/>
  <c r="I29" i="110" s="1"/>
  <c r="Q90" i="119"/>
  <c r="Y29" i="110" s="1" a="1"/>
  <c r="Y29" i="110" s="1"/>
  <c r="I90" i="119"/>
  <c r="X29" i="110" s="1" a="1"/>
  <c r="X29" i="110" s="1"/>
  <c r="AI88" i="119"/>
  <c r="AE88" i="119"/>
  <c r="I28" i="110" s="1"/>
  <c r="Q88" i="119"/>
  <c r="Y28" i="110" s="1" a="1"/>
  <c r="Y28" i="110" s="1"/>
  <c r="I88" i="119"/>
  <c r="X28" i="110" s="1" a="1"/>
  <c r="X28" i="110" s="1"/>
  <c r="AI86" i="119"/>
  <c r="AE86" i="119"/>
  <c r="I27" i="110" s="1"/>
  <c r="Q86" i="119"/>
  <c r="Y27" i="110" s="1" a="1"/>
  <c r="Y27" i="110" s="1"/>
  <c r="I86" i="119"/>
  <c r="X27" i="110" s="1" a="1"/>
  <c r="X27" i="110" s="1"/>
  <c r="AI84" i="119"/>
  <c r="AE84" i="119"/>
  <c r="I26" i="110" s="1"/>
  <c r="Q84" i="119"/>
  <c r="Y26" i="110" s="1" a="1"/>
  <c r="Y26" i="110" s="1"/>
  <c r="I84" i="119"/>
  <c r="X26" i="110" s="1" a="1"/>
  <c r="X26" i="110" s="1"/>
  <c r="AI82" i="119"/>
  <c r="AE82" i="119"/>
  <c r="I25" i="110" s="1"/>
  <c r="Q82" i="119"/>
  <c r="Y25" i="110" s="1" a="1"/>
  <c r="Y25" i="110" s="1"/>
  <c r="I82" i="119"/>
  <c r="X25" i="110" s="1" a="1"/>
  <c r="X25" i="110" s="1"/>
  <c r="AI80" i="119"/>
  <c r="AE80" i="119"/>
  <c r="I24" i="110" s="1"/>
  <c r="Q80" i="119"/>
  <c r="Y24" i="110" s="1" a="1"/>
  <c r="Y24" i="110" s="1"/>
  <c r="I80" i="119"/>
  <c r="X24" i="110" s="1" a="1"/>
  <c r="X24" i="110" s="1"/>
  <c r="AI78" i="119"/>
  <c r="AE78" i="119"/>
  <c r="I23" i="110" s="1"/>
  <c r="Q78" i="119"/>
  <c r="Y23" i="110" s="1" a="1"/>
  <c r="Y23" i="110" s="1"/>
  <c r="I78" i="119"/>
  <c r="X23" i="110" s="1" a="1"/>
  <c r="X23" i="110" s="1"/>
  <c r="AI76" i="119"/>
  <c r="AE76" i="119"/>
  <c r="I22" i="110" s="1"/>
  <c r="Q76" i="119"/>
  <c r="Y22" i="110" s="1" a="1"/>
  <c r="Y22" i="110" s="1"/>
  <c r="I76" i="119"/>
  <c r="X22" i="110" s="1" a="1"/>
  <c r="X22" i="110" s="1"/>
  <c r="AI74" i="119"/>
  <c r="AE74" i="119"/>
  <c r="I21" i="110" s="1"/>
  <c r="Q74" i="119"/>
  <c r="Y21" i="110" s="1" a="1"/>
  <c r="Y21" i="110" s="1"/>
  <c r="I74" i="119"/>
  <c r="X21" i="110" s="1" a="1"/>
  <c r="X21" i="110" s="1"/>
  <c r="AI72" i="119"/>
  <c r="AE72" i="119"/>
  <c r="I20" i="110" s="1"/>
  <c r="Q72" i="119"/>
  <c r="Y20" i="110" s="1" a="1"/>
  <c r="Y20" i="110" s="1"/>
  <c r="I72" i="119"/>
  <c r="X20" i="110" s="1" a="1"/>
  <c r="X20" i="110" s="1"/>
  <c r="AI70" i="119"/>
  <c r="AE70" i="119"/>
  <c r="I19" i="110" s="1"/>
  <c r="Q70" i="119"/>
  <c r="Y19" i="110" s="1" a="1"/>
  <c r="Y19" i="110" s="1"/>
  <c r="I70" i="119"/>
  <c r="X19" i="110" s="1" a="1"/>
  <c r="X19" i="110" s="1"/>
  <c r="AY152" i="119"/>
  <c r="AY156" i="119"/>
  <c r="BF70" i="119" l="1"/>
  <c r="BE70" i="119"/>
  <c r="BF72" i="119"/>
  <c r="BE72" i="119"/>
  <c r="BE74" i="119"/>
  <c r="BF74" i="119"/>
  <c r="BF76" i="119"/>
  <c r="BE76" i="119"/>
  <c r="BF78" i="119"/>
  <c r="BE78" i="119"/>
  <c r="BF80" i="119"/>
  <c r="BE80" i="119"/>
  <c r="BE82" i="119"/>
  <c r="BF82" i="119"/>
  <c r="BF84" i="119"/>
  <c r="BE84" i="119"/>
  <c r="BE86" i="119"/>
  <c r="BF86" i="119"/>
  <c r="BF88" i="119"/>
  <c r="BE88" i="119"/>
  <c r="I40" i="110"/>
  <c r="I52" i="110"/>
  <c r="I53" i="110"/>
  <c r="I41" i="110"/>
  <c r="AY130" i="119"/>
  <c r="AZ130" i="119"/>
  <c r="BA130" i="119"/>
  <c r="AY132" i="119"/>
  <c r="AZ132" i="119"/>
  <c r="BA132" i="119"/>
  <c r="AZ134" i="119"/>
  <c r="BA134" i="119"/>
  <c r="AY134" i="119"/>
  <c r="AZ90" i="119"/>
  <c r="BA90" i="119"/>
  <c r="AY90" i="119"/>
  <c r="BA92" i="119"/>
  <c r="AY92" i="119"/>
  <c r="AZ92" i="119"/>
  <c r="AY94" i="119"/>
  <c r="BA94" i="119"/>
  <c r="AZ94" i="119"/>
  <c r="AY96" i="119"/>
  <c r="AZ96" i="119"/>
  <c r="BA96" i="119"/>
  <c r="AZ98" i="119"/>
  <c r="BA98" i="119"/>
  <c r="AY98" i="119"/>
  <c r="BA100" i="119"/>
  <c r="AZ100" i="119"/>
  <c r="AY100" i="119"/>
  <c r="AY102" i="119"/>
  <c r="AZ102" i="119"/>
  <c r="BA102" i="119"/>
  <c r="AY104" i="119"/>
  <c r="AZ104" i="119"/>
  <c r="BA104" i="119"/>
  <c r="AZ106" i="119"/>
  <c r="BA106" i="119"/>
  <c r="AY106" i="119"/>
  <c r="AY108" i="119"/>
  <c r="AZ108" i="119"/>
  <c r="BA108" i="119"/>
  <c r="AY110" i="119"/>
  <c r="AZ110" i="119"/>
  <c r="BA110" i="119"/>
  <c r="BA112" i="119"/>
  <c r="AY112" i="119"/>
  <c r="AZ112" i="119"/>
  <c r="AY114" i="119"/>
  <c r="AZ114" i="119"/>
  <c r="BA114" i="119"/>
  <c r="AY116" i="119"/>
  <c r="AZ116" i="119"/>
  <c r="BA116" i="119"/>
  <c r="AZ118" i="119"/>
  <c r="BA118" i="119"/>
  <c r="AY118" i="119"/>
  <c r="BA120" i="119"/>
  <c r="AY120" i="119"/>
  <c r="AZ120" i="119"/>
  <c r="AY122" i="119"/>
  <c r="AZ122" i="119"/>
  <c r="BA122" i="119"/>
  <c r="AY124" i="119"/>
  <c r="AZ124" i="119"/>
  <c r="BA124" i="119"/>
  <c r="AZ126" i="119"/>
  <c r="BA126" i="119"/>
  <c r="AY126" i="119"/>
  <c r="BA128" i="119"/>
  <c r="AY128" i="119"/>
  <c r="AZ128" i="119"/>
  <c r="AY70" i="119"/>
  <c r="AZ70" i="119"/>
  <c r="BA70" i="119"/>
  <c r="AY72" i="119"/>
  <c r="AZ72" i="119"/>
  <c r="BA72" i="119"/>
  <c r="BA74" i="119"/>
  <c r="AZ74" i="119"/>
  <c r="AY74" i="119"/>
  <c r="AZ76" i="119"/>
  <c r="BA76" i="119"/>
  <c r="AY76" i="119"/>
  <c r="AY78" i="119"/>
  <c r="AZ78" i="119"/>
  <c r="BA78" i="119"/>
  <c r="AZ82" i="119"/>
  <c r="AY82" i="119"/>
  <c r="BA82" i="119"/>
  <c r="AZ88" i="119"/>
  <c r="AY88" i="119"/>
  <c r="BA88" i="119"/>
  <c r="AY84" i="119"/>
  <c r="AZ84" i="119"/>
  <c r="BA84" i="119"/>
  <c r="AY80" i="119"/>
  <c r="BA80" i="119"/>
  <c r="AZ80" i="119"/>
  <c r="AY86" i="119"/>
  <c r="BA86" i="119"/>
  <c r="AZ86" i="119"/>
  <c r="AK70" i="119"/>
  <c r="AV70" i="119" s="1"/>
  <c r="AX70" i="119"/>
  <c r="AH19" i="110" s="1"/>
  <c r="AW70" i="119"/>
  <c r="AG19" i="110" s="1"/>
  <c r="AU70" i="119"/>
  <c r="K19" i="110" s="1"/>
  <c r="BC70" i="119"/>
  <c r="AX72" i="119"/>
  <c r="AH20" i="110" s="1"/>
  <c r="AK72" i="119"/>
  <c r="AV72" i="119" s="1"/>
  <c r="AW72" i="119"/>
  <c r="AG20" i="110" s="1"/>
  <c r="AU72" i="119"/>
  <c r="K20" i="110" s="1"/>
  <c r="BC72" i="119"/>
  <c r="AX74" i="119"/>
  <c r="AH21" i="110" s="1"/>
  <c r="AW74" i="119"/>
  <c r="AG21" i="110" s="1"/>
  <c r="AK74" i="119"/>
  <c r="AV74" i="119" s="1"/>
  <c r="AU74" i="119"/>
  <c r="K21" i="110" s="1"/>
  <c r="BC74" i="119"/>
  <c r="AW76" i="119"/>
  <c r="AG22" i="110" s="1"/>
  <c r="BC76" i="119"/>
  <c r="AU76" i="119"/>
  <c r="K22" i="110" s="1"/>
  <c r="AX76" i="119"/>
  <c r="AH22" i="110" s="1"/>
  <c r="AK76" i="119"/>
  <c r="AV76" i="119" s="1"/>
  <c r="AK78" i="119"/>
  <c r="AV78" i="119" s="1"/>
  <c r="AW78" i="119"/>
  <c r="AG23" i="110" s="1"/>
  <c r="AU78" i="119"/>
  <c r="K23" i="110" s="1"/>
  <c r="BC78" i="119"/>
  <c r="AX78" i="119"/>
  <c r="AH23" i="110" s="1"/>
  <c r="AW80" i="119"/>
  <c r="AG24" i="110" s="1"/>
  <c r="AK80" i="119"/>
  <c r="AV80" i="119" s="1"/>
  <c r="AU80" i="119"/>
  <c r="K24" i="110" s="1"/>
  <c r="BC80" i="119"/>
  <c r="AX80" i="119"/>
  <c r="AH24" i="110" s="1"/>
  <c r="AW82" i="119"/>
  <c r="AG25" i="110" s="1"/>
  <c r="AU82" i="119"/>
  <c r="K25" i="110" s="1"/>
  <c r="AK82" i="119"/>
  <c r="AV82" i="119" s="1"/>
  <c r="BC82" i="119"/>
  <c r="AX82" i="119"/>
  <c r="AH25" i="110" s="1"/>
  <c r="BC84" i="119"/>
  <c r="AU84" i="119"/>
  <c r="K26" i="110" s="1"/>
  <c r="AX84" i="119"/>
  <c r="AH26" i="110" s="1"/>
  <c r="AW84" i="119"/>
  <c r="AG26" i="110" s="1"/>
  <c r="AK84" i="119"/>
  <c r="AV84" i="119" s="1"/>
  <c r="AK86" i="119"/>
  <c r="AV86" i="119" s="1"/>
  <c r="AU86" i="119"/>
  <c r="K27" i="110" s="1"/>
  <c r="BC86" i="119"/>
  <c r="AX86" i="119"/>
  <c r="AH27" i="110" s="1"/>
  <c r="AW86" i="119"/>
  <c r="AG27" i="110" s="1"/>
  <c r="AU88" i="119"/>
  <c r="K28" i="110" s="1"/>
  <c r="AK88" i="119"/>
  <c r="AV88" i="119" s="1"/>
  <c r="BC88" i="119"/>
  <c r="AX88" i="119"/>
  <c r="AH28" i="110" s="1"/>
  <c r="AW88" i="119"/>
  <c r="AG28" i="110" s="1"/>
  <c r="AU90" i="119"/>
  <c r="K29" i="110" s="1"/>
  <c r="BC90" i="119"/>
  <c r="AK90" i="119"/>
  <c r="AV90" i="119" s="1"/>
  <c r="AX90" i="119"/>
  <c r="AH29" i="110" s="1"/>
  <c r="AW90" i="119"/>
  <c r="AG29" i="110" s="1"/>
  <c r="BC92" i="119"/>
  <c r="AU92" i="119"/>
  <c r="K30" i="110" s="1"/>
  <c r="AX92" i="119"/>
  <c r="AH30" i="110" s="1"/>
  <c r="AW92" i="119"/>
  <c r="AG30" i="110" s="1"/>
  <c r="AK92" i="119"/>
  <c r="AV92" i="119" s="1"/>
  <c r="AK94" i="119"/>
  <c r="AV94" i="119" s="1"/>
  <c r="BC94" i="119"/>
  <c r="AX94" i="119"/>
  <c r="AH31" i="110" s="1"/>
  <c r="AW94" i="119"/>
  <c r="AG31" i="110" s="1"/>
  <c r="AU94" i="119"/>
  <c r="K31" i="110" s="1"/>
  <c r="BC96" i="119"/>
  <c r="AK96" i="119"/>
  <c r="AV96" i="119" s="1"/>
  <c r="AX96" i="119"/>
  <c r="AH32" i="110" s="1"/>
  <c r="AW96" i="119"/>
  <c r="AG32" i="110" s="1"/>
  <c r="AU96" i="119"/>
  <c r="K32" i="110" s="1"/>
  <c r="BC98" i="119"/>
  <c r="AX98" i="119"/>
  <c r="AH33" i="110" s="1"/>
  <c r="AK98" i="119"/>
  <c r="AV98" i="119" s="1"/>
  <c r="AW98" i="119"/>
  <c r="AG33" i="110" s="1"/>
  <c r="AU98" i="119"/>
  <c r="K33" i="110" s="1"/>
  <c r="BC100" i="119"/>
  <c r="AX100" i="119"/>
  <c r="AH34" i="110" s="1"/>
  <c r="AW100" i="119"/>
  <c r="AG34" i="110" s="1"/>
  <c r="AK100" i="119"/>
  <c r="AV100" i="119" s="1"/>
  <c r="AU100" i="119"/>
  <c r="K34" i="110" s="1"/>
  <c r="AK102" i="119"/>
  <c r="AV102" i="119" s="1"/>
  <c r="BC102" i="119"/>
  <c r="AX102" i="119"/>
  <c r="AH35" i="110" s="1"/>
  <c r="AW102" i="119"/>
  <c r="AG35" i="110" s="1"/>
  <c r="AU102" i="119"/>
  <c r="K35" i="110" s="1"/>
  <c r="BC104" i="119"/>
  <c r="AK104" i="119"/>
  <c r="AV104" i="119" s="1"/>
  <c r="AX104" i="119"/>
  <c r="AH36" i="110" s="1"/>
  <c r="AW104" i="119"/>
  <c r="AG36" i="110" s="1"/>
  <c r="AU104" i="119"/>
  <c r="K36" i="110" s="1"/>
  <c r="BC106" i="119"/>
  <c r="AX106" i="119"/>
  <c r="AH37" i="110" s="1"/>
  <c r="AK106" i="119"/>
  <c r="AV106" i="119" s="1"/>
  <c r="AW106" i="119"/>
  <c r="AG37" i="110" s="1"/>
  <c r="AU106" i="119"/>
  <c r="K37" i="110" s="1"/>
  <c r="BC108" i="119"/>
  <c r="AX108" i="119"/>
  <c r="AH38" i="110" s="1"/>
  <c r="AW108" i="119"/>
  <c r="AG38" i="110" s="1"/>
  <c r="AU108" i="119"/>
  <c r="K38" i="110" s="1"/>
  <c r="AK108" i="119"/>
  <c r="AV108" i="119" s="1"/>
  <c r="AK110" i="119"/>
  <c r="AV110" i="119" s="1"/>
  <c r="BC110" i="119"/>
  <c r="AX110" i="119"/>
  <c r="AH39" i="110" s="1"/>
  <c r="AW110" i="119"/>
  <c r="AG39" i="110" s="1"/>
  <c r="AU110" i="119"/>
  <c r="K39" i="110" s="1"/>
  <c r="BC112" i="119"/>
  <c r="AK112" i="119"/>
  <c r="AV112" i="119" s="1"/>
  <c r="AX112" i="119"/>
  <c r="AH40" i="110" s="1"/>
  <c r="AW112" i="119"/>
  <c r="AG40" i="110" s="1"/>
  <c r="AU112" i="119"/>
  <c r="BC114" i="119"/>
  <c r="AX114" i="119"/>
  <c r="AH41" i="110" s="1"/>
  <c r="AK114" i="119"/>
  <c r="AV114" i="119" s="1"/>
  <c r="AW114" i="119"/>
  <c r="AG41" i="110" s="1"/>
  <c r="AU114" i="119"/>
  <c r="BC116" i="119"/>
  <c r="AX116" i="119"/>
  <c r="AH42" i="110" s="1"/>
  <c r="AW116" i="119"/>
  <c r="AG42" i="110" s="1"/>
  <c r="AK116" i="119"/>
  <c r="AV116" i="119" s="1"/>
  <c r="AU116" i="119"/>
  <c r="K42" i="110" s="1"/>
  <c r="AK118" i="119"/>
  <c r="AV118" i="119" s="1"/>
  <c r="BC118" i="119"/>
  <c r="AX118" i="119"/>
  <c r="AH43" i="110" s="1"/>
  <c r="AW118" i="119"/>
  <c r="AG43" i="110" s="1"/>
  <c r="AU118" i="119"/>
  <c r="K43" i="110" s="1"/>
  <c r="BC120" i="119"/>
  <c r="AK120" i="119"/>
  <c r="AV120" i="119" s="1"/>
  <c r="AX120" i="119"/>
  <c r="AH44" i="110" s="1"/>
  <c r="AW120" i="119"/>
  <c r="AG44" i="110" s="1"/>
  <c r="AU120" i="119"/>
  <c r="K44" i="110" s="1"/>
  <c r="BC122" i="119"/>
  <c r="AX122" i="119"/>
  <c r="AH45" i="110" s="1"/>
  <c r="AK122" i="119"/>
  <c r="AV122" i="119" s="1"/>
  <c r="AW122" i="119"/>
  <c r="AG45" i="110" s="1"/>
  <c r="AU122" i="119"/>
  <c r="K45" i="110" s="1"/>
  <c r="BC124" i="119"/>
  <c r="AX124" i="119"/>
  <c r="AH46" i="110" s="1"/>
  <c r="AW124" i="119"/>
  <c r="AG46" i="110" s="1"/>
  <c r="AK124" i="119"/>
  <c r="AV124" i="119" s="1"/>
  <c r="AU124" i="119"/>
  <c r="K46" i="110" s="1"/>
  <c r="AK126" i="119"/>
  <c r="AV126" i="119" s="1"/>
  <c r="BC126" i="119"/>
  <c r="AX126" i="119"/>
  <c r="AH47" i="110" s="1"/>
  <c r="AW126" i="119"/>
  <c r="AG47" i="110" s="1"/>
  <c r="AU126" i="119"/>
  <c r="K47" i="110" s="1"/>
  <c r="BC128" i="119"/>
  <c r="AK128" i="119"/>
  <c r="AV128" i="119" s="1"/>
  <c r="AX128" i="119"/>
  <c r="AH48" i="110" s="1"/>
  <c r="AW128" i="119"/>
  <c r="AG48" i="110" s="1"/>
  <c r="AU128" i="119"/>
  <c r="K48" i="110" s="1"/>
  <c r="BC130" i="119"/>
  <c r="AX130" i="119"/>
  <c r="AH49" i="110" s="1"/>
  <c r="AK130" i="119"/>
  <c r="AV130" i="119" s="1"/>
  <c r="AW130" i="119"/>
  <c r="AG49" i="110" s="1"/>
  <c r="AU130" i="119"/>
  <c r="K49" i="110" s="1"/>
  <c r="BC132" i="119"/>
  <c r="AX132" i="119"/>
  <c r="AH50" i="110" s="1"/>
  <c r="AW132" i="119"/>
  <c r="AG50" i="110" s="1"/>
  <c r="AK132" i="119"/>
  <c r="AV132" i="119" s="1"/>
  <c r="AU132" i="119"/>
  <c r="K50" i="110" s="1"/>
  <c r="AK134" i="119"/>
  <c r="AV134" i="119" s="1"/>
  <c r="BC134" i="119"/>
  <c r="AX134" i="119"/>
  <c r="AH51" i="110" s="1"/>
  <c r="AW134" i="119"/>
  <c r="AG51" i="110" s="1"/>
  <c r="AU134" i="119"/>
  <c r="K51" i="110" s="1"/>
  <c r="AN104" i="119"/>
  <c r="AN72" i="119"/>
  <c r="AN80" i="119"/>
  <c r="AN86" i="119"/>
  <c r="AN78" i="119"/>
  <c r="AN70" i="119"/>
  <c r="AN88" i="119"/>
  <c r="AN96" i="119"/>
  <c r="AN112" i="119"/>
  <c r="AN134" i="119"/>
  <c r="AN94" i="119"/>
  <c r="AN102" i="119"/>
  <c r="AN110" i="119"/>
  <c r="AN118" i="119"/>
  <c r="AN126" i="119"/>
  <c r="AN132" i="119"/>
  <c r="AN120" i="119"/>
  <c r="AN76" i="119"/>
  <c r="AN84" i="119"/>
  <c r="AN92" i="119"/>
  <c r="AN100" i="119"/>
  <c r="AN108" i="119"/>
  <c r="AN116" i="119"/>
  <c r="AN124" i="119"/>
  <c r="AN130" i="119"/>
  <c r="AN74" i="119"/>
  <c r="AN82" i="119"/>
  <c r="AN90" i="119"/>
  <c r="AN98" i="119"/>
  <c r="AN106" i="119"/>
  <c r="AN114" i="119"/>
  <c r="AN122" i="119"/>
  <c r="AN128" i="119"/>
  <c r="H37" i="110" l="1"/>
  <c r="R37" i="110"/>
  <c r="C37" i="110" s="1"/>
  <c r="Q37" i="110"/>
  <c r="N37" i="110"/>
  <c r="O37" i="110"/>
  <c r="H21" i="110"/>
  <c r="R21" i="110"/>
  <c r="Q21" i="110"/>
  <c r="N21" i="110"/>
  <c r="O21" i="110"/>
  <c r="Q38" i="110"/>
  <c r="N38" i="110"/>
  <c r="R38" i="110"/>
  <c r="C38" i="110" s="1"/>
  <c r="O38" i="110"/>
  <c r="H38" i="110"/>
  <c r="Q22" i="110"/>
  <c r="N22" i="110"/>
  <c r="R22" i="110"/>
  <c r="O22" i="110"/>
  <c r="H22" i="110"/>
  <c r="H43" i="110"/>
  <c r="Q43" i="110"/>
  <c r="R43" i="110"/>
  <c r="C43" i="110" s="1"/>
  <c r="N43" i="110"/>
  <c r="O43" i="110"/>
  <c r="H51" i="110"/>
  <c r="Q51" i="110"/>
  <c r="R51" i="110"/>
  <c r="N51" i="110"/>
  <c r="O51" i="110"/>
  <c r="H19" i="110"/>
  <c r="Q19" i="110"/>
  <c r="R19" i="110"/>
  <c r="N19" i="110"/>
  <c r="O19" i="110"/>
  <c r="N20" i="110"/>
  <c r="O20" i="110"/>
  <c r="Q20" i="110"/>
  <c r="R20" i="110"/>
  <c r="H20" i="110"/>
  <c r="K41" i="110"/>
  <c r="K53" i="110"/>
  <c r="N48" i="110"/>
  <c r="O48" i="110"/>
  <c r="R48" i="110"/>
  <c r="H48" i="110"/>
  <c r="Q48" i="110"/>
  <c r="H33" i="110"/>
  <c r="N33" i="110"/>
  <c r="R33" i="110"/>
  <c r="C33" i="110" s="1"/>
  <c r="Q33" i="110"/>
  <c r="O33" i="110"/>
  <c r="H49" i="110"/>
  <c r="N49" i="110"/>
  <c r="R49" i="110"/>
  <c r="Q49" i="110"/>
  <c r="O49" i="110"/>
  <c r="Q34" i="110"/>
  <c r="N34" i="110"/>
  <c r="R34" i="110"/>
  <c r="C34" i="110" s="1"/>
  <c r="O34" i="110"/>
  <c r="H34" i="110"/>
  <c r="N44" i="110"/>
  <c r="O44" i="110"/>
  <c r="H44" i="110"/>
  <c r="Q44" i="110"/>
  <c r="R44" i="110"/>
  <c r="C44" i="110" s="1"/>
  <c r="H39" i="110"/>
  <c r="Q39" i="110"/>
  <c r="R39" i="110"/>
  <c r="C39" i="110" s="1"/>
  <c r="N39" i="110"/>
  <c r="O39" i="110"/>
  <c r="H52" i="110"/>
  <c r="N40" i="110"/>
  <c r="O40" i="110"/>
  <c r="R40" i="110"/>
  <c r="C40" i="110" s="1"/>
  <c r="H40" i="110"/>
  <c r="Q40" i="110"/>
  <c r="H23" i="110"/>
  <c r="Q23" i="110"/>
  <c r="R23" i="110"/>
  <c r="N23" i="110"/>
  <c r="O23" i="110"/>
  <c r="N36" i="110"/>
  <c r="O36" i="110"/>
  <c r="H36" i="110"/>
  <c r="Q36" i="110"/>
  <c r="R36" i="110"/>
  <c r="C36" i="110" s="1"/>
  <c r="K52" i="110"/>
  <c r="K40" i="110"/>
  <c r="H45" i="110"/>
  <c r="R45" i="110"/>
  <c r="Q45" i="110"/>
  <c r="N45" i="110"/>
  <c r="O45" i="110"/>
  <c r="H29" i="110"/>
  <c r="R29" i="110"/>
  <c r="C29" i="110" s="1"/>
  <c r="Q29" i="110"/>
  <c r="N29" i="110"/>
  <c r="O29" i="110"/>
  <c r="Q46" i="110"/>
  <c r="N46" i="110"/>
  <c r="R46" i="110"/>
  <c r="O46" i="110"/>
  <c r="H46" i="110"/>
  <c r="Q30" i="110"/>
  <c r="N30" i="110"/>
  <c r="R30" i="110"/>
  <c r="C30" i="110" s="1"/>
  <c r="O30" i="110"/>
  <c r="H30" i="110"/>
  <c r="Q50" i="110"/>
  <c r="N50" i="110"/>
  <c r="R50" i="110"/>
  <c r="O50" i="110"/>
  <c r="H50" i="110"/>
  <c r="H35" i="110"/>
  <c r="Q35" i="110"/>
  <c r="R35" i="110"/>
  <c r="C35" i="110" s="1"/>
  <c r="N35" i="110"/>
  <c r="O35" i="110"/>
  <c r="N32" i="110"/>
  <c r="O32" i="110"/>
  <c r="R32" i="110"/>
  <c r="C32" i="110" s="1"/>
  <c r="H32" i="110"/>
  <c r="Q32" i="110"/>
  <c r="H27" i="110"/>
  <c r="Q27" i="110"/>
  <c r="R27" i="110"/>
  <c r="C27" i="110" s="1"/>
  <c r="N27" i="110"/>
  <c r="O27" i="110"/>
  <c r="H41" i="110"/>
  <c r="N41" i="110"/>
  <c r="R41" i="110"/>
  <c r="C41" i="110" s="1"/>
  <c r="O41" i="110"/>
  <c r="Q41" i="110"/>
  <c r="H53" i="110"/>
  <c r="H25" i="110"/>
  <c r="N25" i="110"/>
  <c r="R25" i="110"/>
  <c r="C25" i="110" s="1"/>
  <c r="Q25" i="110"/>
  <c r="O25" i="110"/>
  <c r="Q42" i="110"/>
  <c r="N42" i="110"/>
  <c r="R42" i="110"/>
  <c r="C42" i="110" s="1"/>
  <c r="O42" i="110"/>
  <c r="H42" i="110"/>
  <c r="Q26" i="110"/>
  <c r="N26" i="110"/>
  <c r="R26" i="110"/>
  <c r="C26" i="110" s="1"/>
  <c r="O26" i="110"/>
  <c r="H26" i="110"/>
  <c r="H47" i="110"/>
  <c r="Q47" i="110"/>
  <c r="R47" i="110"/>
  <c r="N47" i="110"/>
  <c r="O47" i="110"/>
  <c r="H31" i="110"/>
  <c r="Q31" i="110"/>
  <c r="R31" i="110"/>
  <c r="C31" i="110" s="1"/>
  <c r="N31" i="110"/>
  <c r="O31" i="110"/>
  <c r="N28" i="110"/>
  <c r="O28" i="110"/>
  <c r="Q28" i="110"/>
  <c r="H28" i="110"/>
  <c r="R28" i="110"/>
  <c r="C28" i="110" s="1"/>
  <c r="N24" i="110"/>
  <c r="O24" i="110"/>
  <c r="R24" i="110"/>
  <c r="Q24" i="110"/>
  <c r="H24" i="110"/>
  <c r="AE184" i="119"/>
  <c r="Q184" i="119"/>
  <c r="J184" i="119"/>
  <c r="C184" i="119"/>
  <c r="AL181" i="119"/>
  <c r="AE181" i="119"/>
  <c r="X181" i="119"/>
  <c r="Q181" i="119"/>
  <c r="J181" i="119"/>
  <c r="C181" i="119"/>
  <c r="AI68" i="119" l="1"/>
  <c r="AE68" i="119"/>
  <c r="I18" i="110" s="1"/>
  <c r="Q68" i="119"/>
  <c r="Y18" i="110" s="1" a="1"/>
  <c r="Y18" i="110" s="1"/>
  <c r="I68" i="119"/>
  <c r="X18" i="110" s="1" a="1"/>
  <c r="X18" i="110" s="1"/>
  <c r="AI66" i="119"/>
  <c r="AE66" i="119"/>
  <c r="I17" i="110" s="1"/>
  <c r="Q66" i="119"/>
  <c r="Y17" i="110" s="1" a="1"/>
  <c r="Y17" i="110" s="1"/>
  <c r="I66" i="119"/>
  <c r="X17" i="110" s="1" a="1"/>
  <c r="X17" i="110" s="1"/>
  <c r="AI64" i="119"/>
  <c r="AE64" i="119"/>
  <c r="I16" i="110" s="1"/>
  <c r="Q64" i="119"/>
  <c r="Y16" i="110" s="1" a="1"/>
  <c r="Y16" i="110" s="1"/>
  <c r="I64" i="119"/>
  <c r="X16" i="110" s="1" a="1"/>
  <c r="X16" i="110" s="1"/>
  <c r="AI62" i="119"/>
  <c r="AE62" i="119"/>
  <c r="I15" i="110" s="1"/>
  <c r="Q62" i="119"/>
  <c r="Y15" i="110" s="1" a="1"/>
  <c r="Y15" i="110" s="1"/>
  <c r="I62" i="119"/>
  <c r="X15" i="110" s="1" a="1"/>
  <c r="X15" i="110" s="1"/>
  <c r="AI60" i="119"/>
  <c r="AE60" i="119"/>
  <c r="I14" i="110" s="1"/>
  <c r="Q60" i="119"/>
  <c r="Y14" i="110" s="1" a="1"/>
  <c r="Y14" i="110" s="1"/>
  <c r="I60" i="119"/>
  <c r="X14" i="110" s="1" a="1"/>
  <c r="X14" i="110" s="1"/>
  <c r="AI58" i="119"/>
  <c r="AE58" i="119"/>
  <c r="I13" i="110" s="1"/>
  <c r="Q58" i="119"/>
  <c r="Y13" i="110" s="1" a="1"/>
  <c r="Y13" i="110" s="1"/>
  <c r="I58" i="119"/>
  <c r="X13" i="110" s="1" a="1"/>
  <c r="X13" i="110" s="1"/>
  <c r="AI56" i="119"/>
  <c r="AE56" i="119"/>
  <c r="I12" i="110" s="1"/>
  <c r="Q56" i="119"/>
  <c r="Y12" i="110" s="1" a="1"/>
  <c r="Y12" i="110" s="1"/>
  <c r="I56" i="119"/>
  <c r="X12" i="110" s="1" a="1"/>
  <c r="X12" i="110" s="1"/>
  <c r="AI54" i="119"/>
  <c r="I11" i="110"/>
  <c r="Y11" i="110" a="1"/>
  <c r="Y11" i="110" s="1"/>
  <c r="I54" i="119"/>
  <c r="X11" i="110" s="1" a="1"/>
  <c r="X11" i="110" s="1"/>
  <c r="AI52" i="119"/>
  <c r="I52" i="119"/>
  <c r="X10" i="110" s="1" a="1"/>
  <c r="X10" i="110" s="1"/>
  <c r="AI50" i="119"/>
  <c r="I50" i="119"/>
  <c r="X9" i="110" s="1" a="1"/>
  <c r="X9" i="110" s="1"/>
  <c r="AI48" i="119"/>
  <c r="I8" i="110"/>
  <c r="I48" i="119"/>
  <c r="X8" i="110" s="1" a="1"/>
  <c r="X8" i="110" s="1"/>
  <c r="AI46" i="119"/>
  <c r="I46" i="119"/>
  <c r="X7" i="110" s="1" a="1"/>
  <c r="X7" i="110" s="1"/>
  <c r="AI44" i="119"/>
  <c r="I44" i="119"/>
  <c r="X6" i="110" s="1" a="1"/>
  <c r="X6" i="110" s="1"/>
  <c r="AI42" i="119"/>
  <c r="I42" i="119"/>
  <c r="X5" i="110" s="1" a="1"/>
  <c r="X5" i="110" s="1"/>
  <c r="BF48" i="119" l="1"/>
  <c r="BE48" i="119"/>
  <c r="BF54" i="119"/>
  <c r="BE54" i="119"/>
  <c r="BE58" i="119"/>
  <c r="BF58" i="119"/>
  <c r="BF60" i="119"/>
  <c r="BE60" i="119"/>
  <c r="BF62" i="119"/>
  <c r="BE62" i="119"/>
  <c r="BE64" i="119"/>
  <c r="BF64" i="119"/>
  <c r="BE66" i="119"/>
  <c r="BF66" i="119"/>
  <c r="BF68" i="119"/>
  <c r="BE68" i="119"/>
  <c r="BE40" i="119"/>
  <c r="BF40" i="119"/>
  <c r="BE56" i="119"/>
  <c r="BF56" i="119"/>
  <c r="AZ46" i="119"/>
  <c r="AY46" i="119"/>
  <c r="BA46" i="119"/>
  <c r="AW46" i="119"/>
  <c r="AG7" i="110" s="1"/>
  <c r="BC46" i="119"/>
  <c r="AX46" i="119"/>
  <c r="AH7" i="110" s="1"/>
  <c r="BC50" i="119"/>
  <c r="AX50" i="119"/>
  <c r="AH9" i="110" s="1"/>
  <c r="BA50" i="119"/>
  <c r="AW50" i="119"/>
  <c r="AG9" i="110" s="1"/>
  <c r="AY50" i="119"/>
  <c r="AZ50" i="119"/>
  <c r="AK50" i="119" s="1"/>
  <c r="AZ40" i="119"/>
  <c r="AY40" i="119"/>
  <c r="AW40" i="119"/>
  <c r="AG4" i="110" s="1"/>
  <c r="BA40" i="119"/>
  <c r="AX40" i="119"/>
  <c r="AH4" i="110" s="1"/>
  <c r="BC40" i="119"/>
  <c r="AK48" i="119"/>
  <c r="AV48" i="119" s="1"/>
  <c r="BA48" i="119"/>
  <c r="AW48" i="119"/>
  <c r="AG8" i="110" s="1"/>
  <c r="AZ48" i="119"/>
  <c r="AU48" i="119"/>
  <c r="K8" i="110" s="1"/>
  <c r="BC48" i="119"/>
  <c r="AY48" i="119"/>
  <c r="AX48" i="119"/>
  <c r="AH8" i="110" s="1"/>
  <c r="AY52" i="119"/>
  <c r="BC52" i="119"/>
  <c r="AX52" i="119"/>
  <c r="AH10" i="110" s="1"/>
  <c r="BA52" i="119"/>
  <c r="AW52" i="119"/>
  <c r="AG10" i="110" s="1"/>
  <c r="AK52" i="119"/>
  <c r="AV52" i="119" s="1"/>
  <c r="AZ52" i="119"/>
  <c r="AK54" i="119"/>
  <c r="AV54" i="119" s="1"/>
  <c r="AZ54" i="119"/>
  <c r="AU54" i="119"/>
  <c r="K11" i="110" s="1"/>
  <c r="AY54" i="119"/>
  <c r="BC54" i="119"/>
  <c r="AX54" i="119"/>
  <c r="AH11" i="110" s="1"/>
  <c r="BA54" i="119"/>
  <c r="AW54" i="119"/>
  <c r="AG11" i="110" s="1"/>
  <c r="BA56" i="119"/>
  <c r="AW56" i="119"/>
  <c r="AG12" i="110" s="1"/>
  <c r="AK56" i="119"/>
  <c r="AV56" i="119" s="1"/>
  <c r="AZ56" i="119"/>
  <c r="AU56" i="119"/>
  <c r="K12" i="110" s="1"/>
  <c r="AY56" i="119"/>
  <c r="BC56" i="119"/>
  <c r="AX56" i="119"/>
  <c r="AH12" i="110" s="1"/>
  <c r="BC58" i="119"/>
  <c r="AX58" i="119"/>
  <c r="AH13" i="110" s="1"/>
  <c r="BA58" i="119"/>
  <c r="AW58" i="119"/>
  <c r="AG13" i="110" s="1"/>
  <c r="AK58" i="119"/>
  <c r="AV58" i="119" s="1"/>
  <c r="AZ58" i="119"/>
  <c r="AU58" i="119"/>
  <c r="K13" i="110" s="1"/>
  <c r="AY58" i="119"/>
  <c r="BC60" i="119"/>
  <c r="AX60" i="119"/>
  <c r="AH14" i="110" s="1"/>
  <c r="BA60" i="119"/>
  <c r="AW60" i="119"/>
  <c r="AG14" i="110" s="1"/>
  <c r="AZ60" i="119"/>
  <c r="AU60" i="119"/>
  <c r="K14" i="110" s="1"/>
  <c r="AK60" i="119"/>
  <c r="AV60" i="119" s="1"/>
  <c r="AY60" i="119"/>
  <c r="AK62" i="119"/>
  <c r="AV62" i="119" s="1"/>
  <c r="AY62" i="119"/>
  <c r="BC62" i="119"/>
  <c r="AX62" i="119"/>
  <c r="AH15" i="110" s="1"/>
  <c r="BA62" i="119"/>
  <c r="AW62" i="119"/>
  <c r="AG15" i="110" s="1"/>
  <c r="AZ62" i="119"/>
  <c r="AU62" i="119"/>
  <c r="K15" i="110" s="1"/>
  <c r="AZ64" i="119"/>
  <c r="AU64" i="119"/>
  <c r="K16" i="110" s="1"/>
  <c r="AK64" i="119"/>
  <c r="AV64" i="119" s="1"/>
  <c r="AY64" i="119"/>
  <c r="BC64" i="119"/>
  <c r="AX64" i="119"/>
  <c r="AH16" i="110" s="1"/>
  <c r="AW64" i="119"/>
  <c r="AG16" i="110" s="1"/>
  <c r="BA64" i="119"/>
  <c r="BA66" i="119"/>
  <c r="AW66" i="119"/>
  <c r="AG17" i="110" s="1"/>
  <c r="AZ66" i="119"/>
  <c r="AU66" i="119"/>
  <c r="K17" i="110" s="1"/>
  <c r="AK66" i="119"/>
  <c r="AV66" i="119" s="1"/>
  <c r="AY66" i="119"/>
  <c r="AX66" i="119"/>
  <c r="AH17" i="110" s="1"/>
  <c r="BC66" i="119"/>
  <c r="BA68" i="119"/>
  <c r="AW68" i="119"/>
  <c r="AG18" i="110" s="1"/>
  <c r="AZ68" i="119"/>
  <c r="AY68" i="119"/>
  <c r="AU68" i="119"/>
  <c r="K18" i="110" s="1"/>
  <c r="AK68" i="119"/>
  <c r="AV68" i="119" s="1"/>
  <c r="AX68" i="119"/>
  <c r="AH18" i="110" s="1"/>
  <c r="BC68" i="119"/>
  <c r="BA42" i="119"/>
  <c r="AW42" i="119"/>
  <c r="AG5" i="110" s="1"/>
  <c r="AZ42" i="119"/>
  <c r="AX42" i="119"/>
  <c r="AH5" i="110" s="1"/>
  <c r="AY42" i="119"/>
  <c r="BC42" i="119"/>
  <c r="AY44" i="119"/>
  <c r="BC44" i="119"/>
  <c r="AX44" i="119"/>
  <c r="AH6" i="110" s="1"/>
  <c r="AZ44" i="119"/>
  <c r="BA44" i="119"/>
  <c r="AW44" i="119"/>
  <c r="AG6" i="110" s="1"/>
  <c r="AN48" i="119"/>
  <c r="AN54" i="119"/>
  <c r="AN56" i="119"/>
  <c r="AN58" i="119"/>
  <c r="AN60" i="119"/>
  <c r="AN62" i="119"/>
  <c r="AN64" i="119"/>
  <c r="AN66" i="119"/>
  <c r="AN68" i="119"/>
  <c r="Q15" i="110" l="1"/>
  <c r="N15" i="110"/>
  <c r="O15" i="110"/>
  <c r="R15" i="110"/>
  <c r="H15" i="110"/>
  <c r="Q11" i="110"/>
  <c r="N11" i="110"/>
  <c r="O11" i="110"/>
  <c r="R11" i="110"/>
  <c r="H11" i="110"/>
  <c r="H18" i="110"/>
  <c r="R18" i="110"/>
  <c r="O18" i="110"/>
  <c r="N18" i="110"/>
  <c r="Q18" i="110"/>
  <c r="H14" i="110"/>
  <c r="R14" i="110"/>
  <c r="Q14" i="110"/>
  <c r="O14" i="110"/>
  <c r="N14" i="110"/>
  <c r="H8" i="110"/>
  <c r="Q8" i="110"/>
  <c r="O8" i="110"/>
  <c r="N8" i="110"/>
  <c r="R8" i="110"/>
  <c r="H16" i="110"/>
  <c r="Q16" i="110"/>
  <c r="N16" i="110"/>
  <c r="R16" i="110"/>
  <c r="O16" i="110"/>
  <c r="H12" i="110"/>
  <c r="O12" i="110"/>
  <c r="Q12" i="110"/>
  <c r="N12" i="110"/>
  <c r="R12" i="110"/>
  <c r="N17" i="110"/>
  <c r="O17" i="110"/>
  <c r="R17" i="110"/>
  <c r="H17" i="110"/>
  <c r="Q17" i="110"/>
  <c r="N13" i="110"/>
  <c r="R13" i="110"/>
  <c r="O13" i="110"/>
  <c r="H13" i="110"/>
  <c r="Q13" i="110"/>
  <c r="AV50" i="119"/>
  <c r="AU50" i="119"/>
  <c r="AU52" i="119"/>
  <c r="AK42" i="119"/>
  <c r="AK46" i="119"/>
  <c r="AK40" i="119"/>
  <c r="AK44" i="119"/>
  <c r="AI61" i="81"/>
  <c r="AN52" i="119" l="1"/>
  <c r="K10" i="110"/>
  <c r="AN50" i="119"/>
  <c r="K9" i="110"/>
  <c r="AV46" i="119"/>
  <c r="BF52" i="119"/>
  <c r="BE52" i="119" s="1"/>
  <c r="AU42" i="119"/>
  <c r="AV42" i="119"/>
  <c r="AU46" i="119"/>
  <c r="K7" i="110" s="1"/>
  <c r="AU44" i="119"/>
  <c r="AV44" i="119"/>
  <c r="AV40" i="119"/>
  <c r="AU40" i="119"/>
  <c r="K4" i="110" s="1"/>
  <c r="AN42" i="119" l="1"/>
  <c r="K5" i="110"/>
  <c r="N9" i="110"/>
  <c r="O9" i="110"/>
  <c r="H9" i="110"/>
  <c r="Q9" i="110"/>
  <c r="R9" i="110"/>
  <c r="AN44" i="119"/>
  <c r="K6" i="110"/>
  <c r="BF50" i="119"/>
  <c r="BE50" i="119" s="1"/>
  <c r="H10" i="110"/>
  <c r="R10" i="110"/>
  <c r="Q10" i="110"/>
  <c r="N10" i="110"/>
  <c r="O10" i="110"/>
  <c r="AN46" i="119"/>
  <c r="AN40" i="119"/>
  <c r="C79" i="3"/>
  <c r="D78" i="3"/>
  <c r="B78" i="3"/>
  <c r="C78" i="3"/>
  <c r="E79" i="3"/>
  <c r="E78" i="3"/>
  <c r="D79" i="3"/>
  <c r="N4" i="110" l="1"/>
  <c r="H4" i="110"/>
  <c r="Q4" i="110"/>
  <c r="R4" i="110"/>
  <c r="O4" i="110"/>
  <c r="AF35" i="119"/>
  <c r="H6" i="110"/>
  <c r="R6" i="110"/>
  <c r="O6" i="110"/>
  <c r="N6" i="110"/>
  <c r="Q6" i="110"/>
  <c r="BF46" i="119"/>
  <c r="BE46" i="119" s="1"/>
  <c r="Q7" i="110"/>
  <c r="N7" i="110"/>
  <c r="O7" i="110"/>
  <c r="R7" i="110"/>
  <c r="H7" i="110"/>
  <c r="BF44" i="119"/>
  <c r="BE44" i="119" s="1"/>
  <c r="BF42" i="119"/>
  <c r="BE42" i="119" s="1"/>
  <c r="N5" i="110"/>
  <c r="O5" i="110"/>
  <c r="R5" i="110"/>
  <c r="H5" i="110"/>
  <c r="Q5" i="110"/>
  <c r="C14" i="119" a="1"/>
  <c r="C14" i="119" s="1"/>
  <c r="D12" i="8"/>
  <c r="D10" i="8"/>
  <c r="O24" i="13"/>
  <c r="BH24" i="13" s="1"/>
  <c r="AI60" i="81" l="1"/>
  <c r="AI56" i="81"/>
  <c r="K138" i="119"/>
  <c r="AB53" i="110" s="1"/>
  <c r="C138" i="119"/>
  <c r="AA53" i="110" s="1"/>
  <c r="K136" i="119"/>
  <c r="Q136" i="119" s="1"/>
  <c r="Y52" i="110" s="1" a="1"/>
  <c r="Y52" i="110" s="1"/>
  <c r="C136" i="119"/>
  <c r="AA52" i="110" s="1"/>
  <c r="AB52" i="110" l="1"/>
  <c r="Q138" i="119"/>
  <c r="Y53" i="110" s="1" a="1"/>
  <c r="Y53" i="110" s="1"/>
  <c r="S138" i="119"/>
  <c r="M53" i="110" s="1"/>
  <c r="AE138" i="119"/>
  <c r="S136" i="119"/>
  <c r="M52" i="110" s="1"/>
  <c r="AE136" i="119"/>
  <c r="I138" i="119"/>
  <c r="X53" i="110" s="1" a="1"/>
  <c r="X53" i="110" s="1"/>
  <c r="AI136" i="119"/>
  <c r="AY136" i="119"/>
  <c r="AN136" i="119" s="1"/>
  <c r="I136" i="119"/>
  <c r="X52" i="110" s="1" a="1"/>
  <c r="X52" i="110" s="1"/>
  <c r="J26" i="3"/>
  <c r="J44" i="3" s="1"/>
  <c r="AI138" i="119"/>
  <c r="R52" i="110" l="1"/>
  <c r="C52" i="110" s="1"/>
  <c r="AK138" i="119"/>
  <c r="AK136" i="119"/>
  <c r="N52" i="110" s="1"/>
  <c r="AW136" i="119"/>
  <c r="AG52" i="110" s="1"/>
  <c r="AU136" i="119"/>
  <c r="G26" i="3" s="1"/>
  <c r="BC136" i="119"/>
  <c r="AX136" i="119"/>
  <c r="AH52" i="110" s="1"/>
  <c r="D154" i="119" l="1"/>
  <c r="R154" i="119" s="1"/>
  <c r="AJ35" i="119"/>
  <c r="I26" i="3" s="1"/>
  <c r="I44" i="3" s="1"/>
  <c r="AY138" i="119"/>
  <c r="AN138" i="119" s="1"/>
  <c r="AV136" i="119"/>
  <c r="F26" i="3"/>
  <c r="AE154" i="119"/>
  <c r="AI31" i="81"/>
  <c r="G31" i="81"/>
  <c r="AN35" i="119" l="1"/>
  <c r="P26" i="3" s="1"/>
  <c r="N53" i="110"/>
  <c r="R53" i="110"/>
  <c r="DH2" i="110"/>
  <c r="DG2" i="110"/>
  <c r="AU108" i="13"/>
  <c r="AU110" i="13"/>
  <c r="AU112" i="13"/>
  <c r="O108" i="13"/>
  <c r="O110" i="13"/>
  <c r="AK110" i="13" s="1"/>
  <c r="O112" i="13"/>
  <c r="E124" i="3"/>
  <c r="C128" i="3"/>
  <c r="D120" i="3"/>
  <c r="E150" i="3"/>
  <c r="D129" i="3"/>
  <c r="E151" i="3"/>
  <c r="B148" i="3"/>
  <c r="B127" i="3"/>
  <c r="C148" i="3"/>
  <c r="C147" i="3"/>
  <c r="E149" i="3"/>
  <c r="C151" i="3"/>
  <c r="C129" i="3"/>
  <c r="C150" i="3"/>
  <c r="E147" i="3"/>
  <c r="D124" i="3"/>
  <c r="B124" i="3"/>
  <c r="D149" i="3"/>
  <c r="D147" i="3"/>
  <c r="C126" i="3"/>
  <c r="E126" i="3"/>
  <c r="C127" i="3"/>
  <c r="E127" i="3"/>
  <c r="D126" i="3"/>
  <c r="B147" i="3"/>
  <c r="D150" i="3"/>
  <c r="B128" i="3"/>
  <c r="B129" i="3"/>
  <c r="B150" i="3"/>
  <c r="B151" i="3"/>
  <c r="E129" i="3"/>
  <c r="B126" i="3"/>
  <c r="C149" i="3"/>
  <c r="D127" i="3"/>
  <c r="C124" i="3"/>
  <c r="D148" i="3"/>
  <c r="D128" i="3"/>
  <c r="E128" i="3"/>
  <c r="E148" i="3"/>
  <c r="B149" i="3"/>
  <c r="D151" i="3"/>
  <c r="C53" i="110" l="1"/>
  <c r="AI57" i="81"/>
  <c r="BE110" i="13"/>
  <c r="BH110" i="13"/>
  <c r="BF112" i="13"/>
  <c r="BH112" i="13"/>
  <c r="BD108" i="13"/>
  <c r="BH108" i="13"/>
  <c r="AH112" i="13"/>
  <c r="AX112" i="13"/>
  <c r="BB110" i="13"/>
  <c r="BE112" i="13"/>
  <c r="BB112" i="13"/>
  <c r="AX110" i="13"/>
  <c r="BD110" i="13"/>
  <c r="AX108" i="13"/>
  <c r="AH110" i="13"/>
  <c r="AN112" i="13"/>
  <c r="BA112" i="13"/>
  <c r="BC112" i="13" s="1"/>
  <c r="AW112" i="13"/>
  <c r="BA110" i="13"/>
  <c r="AW110" i="13"/>
  <c r="BA108" i="13"/>
  <c r="AW108" i="13"/>
  <c r="BD112" i="13"/>
  <c r="BF108" i="13"/>
  <c r="BB108" i="13"/>
  <c r="AK112" i="13"/>
  <c r="AK108" i="13"/>
  <c r="AN110" i="13"/>
  <c r="AZ112" i="13"/>
  <c r="AV112" i="13"/>
  <c r="AZ110" i="13"/>
  <c r="AV110" i="13"/>
  <c r="AZ108" i="13"/>
  <c r="AV108" i="13"/>
  <c r="BF110" i="13"/>
  <c r="BE108" i="13"/>
  <c r="AH108" i="13"/>
  <c r="AN108" i="13"/>
  <c r="AY112" i="13"/>
  <c r="AY110" i="13"/>
  <c r="AY108" i="13"/>
  <c r="BC110" i="13" l="1"/>
  <c r="BC108" i="13"/>
  <c r="D119" i="3"/>
  <c r="X34" i="108" l="1"/>
  <c r="Y34" i="108"/>
  <c r="X35" i="108"/>
  <c r="Y35" i="108"/>
  <c r="X36" i="108"/>
  <c r="Y36" i="108"/>
  <c r="X37" i="108"/>
  <c r="Y37" i="108"/>
  <c r="X38" i="108"/>
  <c r="Y38" i="108"/>
  <c r="X39" i="108"/>
  <c r="Y39" i="108"/>
  <c r="AU18" i="13" l="1"/>
  <c r="AU20" i="13"/>
  <c r="AU22" i="13"/>
  <c r="AU24" i="13"/>
  <c r="AU26" i="13"/>
  <c r="AU28" i="13"/>
  <c r="AU30" i="13"/>
  <c r="AU32" i="13"/>
  <c r="AU34" i="13"/>
  <c r="AU36" i="13"/>
  <c r="AU38" i="13"/>
  <c r="AU40" i="13"/>
  <c r="AU42" i="13"/>
  <c r="AU44" i="13"/>
  <c r="AU46" i="13"/>
  <c r="AU48" i="13"/>
  <c r="AU50" i="13"/>
  <c r="AU52" i="13"/>
  <c r="AU54" i="13"/>
  <c r="AU56" i="13"/>
  <c r="AU58" i="13"/>
  <c r="AU60" i="13"/>
  <c r="AU62" i="13"/>
  <c r="AU64" i="13"/>
  <c r="AU66" i="13"/>
  <c r="AU68" i="13"/>
  <c r="AU70" i="13"/>
  <c r="AU72" i="13"/>
  <c r="AU74" i="13"/>
  <c r="AU76" i="13"/>
  <c r="AU78" i="13"/>
  <c r="AU80" i="13"/>
  <c r="AU82" i="13"/>
  <c r="AU84" i="13"/>
  <c r="AU86" i="13"/>
  <c r="AU88" i="13"/>
  <c r="AU90" i="13"/>
  <c r="AU92" i="13"/>
  <c r="AU94" i="13"/>
  <c r="AU96" i="13"/>
  <c r="AU98" i="13"/>
  <c r="AU100" i="13"/>
  <c r="AU102" i="13"/>
  <c r="AU104" i="13"/>
  <c r="AU106" i="13"/>
  <c r="R17" i="106" l="1"/>
  <c r="E34" i="3" l="1"/>
  <c r="C119" i="3"/>
  <c r="B119" i="3"/>
  <c r="E119" i="3"/>
  <c r="A53" i="110" l="1"/>
  <c r="P47" i="3" l="1"/>
  <c r="P45" i="3"/>
  <c r="B202" i="78" l="1"/>
  <c r="B202" i="79"/>
  <c r="AR202" i="116" l="1"/>
  <c r="B201" i="116"/>
  <c r="M200" i="116"/>
  <c r="B200" i="116"/>
  <c r="O16" i="13"/>
  <c r="BH16" i="13" s="1"/>
  <c r="A22" i="110"/>
  <c r="AO22" i="110"/>
  <c r="A23" i="110"/>
  <c r="AO23" i="110"/>
  <c r="A24" i="110"/>
  <c r="AO24" i="110"/>
  <c r="A25" i="110"/>
  <c r="AO25" i="110"/>
  <c r="A26" i="110"/>
  <c r="AO26" i="110"/>
  <c r="A27" i="110"/>
  <c r="AO27" i="110"/>
  <c r="A28" i="110"/>
  <c r="AO28" i="110"/>
  <c r="A29" i="110"/>
  <c r="AO29" i="110"/>
  <c r="A30" i="110"/>
  <c r="AO30" i="110"/>
  <c r="A31" i="110"/>
  <c r="AO31" i="110"/>
  <c r="A32" i="110"/>
  <c r="AO32" i="110"/>
  <c r="A33" i="110"/>
  <c r="AO33" i="110"/>
  <c r="A34" i="110"/>
  <c r="AO34" i="110"/>
  <c r="A35" i="110"/>
  <c r="AO35" i="110"/>
  <c r="A36" i="110"/>
  <c r="AO36" i="110"/>
  <c r="A37" i="110"/>
  <c r="AO37" i="110"/>
  <c r="O62" i="13"/>
  <c r="O64" i="13"/>
  <c r="O66" i="13"/>
  <c r="BH66" i="13" s="1"/>
  <c r="O68" i="13"/>
  <c r="BH68" i="13" s="1"/>
  <c r="O70" i="13"/>
  <c r="BH70" i="13" s="1"/>
  <c r="O72" i="13"/>
  <c r="BH72" i="13" s="1"/>
  <c r="O74" i="13"/>
  <c r="BH74" i="13" s="1"/>
  <c r="O76" i="13"/>
  <c r="BH76" i="13" s="1"/>
  <c r="O78" i="13"/>
  <c r="BH78" i="13" s="1"/>
  <c r="O80" i="13"/>
  <c r="BH80" i="13" s="1"/>
  <c r="O82" i="13"/>
  <c r="BH82" i="13" s="1"/>
  <c r="O84" i="13"/>
  <c r="BH84" i="13" s="1"/>
  <c r="O86" i="13"/>
  <c r="BH86" i="13" s="1"/>
  <c r="O88" i="13"/>
  <c r="BH88" i="13" s="1"/>
  <c r="O90" i="13"/>
  <c r="BH90" i="13" s="1"/>
  <c r="O92" i="13"/>
  <c r="BH92" i="13" s="1"/>
  <c r="O94" i="13"/>
  <c r="BH94" i="13" s="1"/>
  <c r="O96" i="13"/>
  <c r="BH96" i="13" s="1"/>
  <c r="O98" i="13"/>
  <c r="BH98" i="13" s="1"/>
  <c r="O100" i="13"/>
  <c r="BH100" i="13" s="1"/>
  <c r="O102" i="13"/>
  <c r="BH102" i="13" s="1"/>
  <c r="O104" i="13"/>
  <c r="BH104" i="13" s="1"/>
  <c r="O106" i="13"/>
  <c r="BH106" i="13" s="1"/>
  <c r="BA48" i="14"/>
  <c r="D95" i="106"/>
  <c r="AU16" i="13"/>
  <c r="AW48" i="14"/>
  <c r="AC16" i="14"/>
  <c r="AC15" i="14"/>
  <c r="O15" i="14"/>
  <c r="AC14" i="14"/>
  <c r="AO5" i="110"/>
  <c r="AO6" i="110"/>
  <c r="AO7" i="110"/>
  <c r="AO8" i="110"/>
  <c r="AO9" i="110"/>
  <c r="AO10" i="110"/>
  <c r="AO11" i="110"/>
  <c r="AO12" i="110"/>
  <c r="AO13" i="110"/>
  <c r="AO14" i="110"/>
  <c r="AO15" i="110"/>
  <c r="AO16" i="110"/>
  <c r="AO17" i="110"/>
  <c r="AO18" i="110"/>
  <c r="AO19" i="110"/>
  <c r="AO20" i="110"/>
  <c r="AO21" i="110"/>
  <c r="AO38" i="110"/>
  <c r="AO39" i="110"/>
  <c r="AO40" i="110"/>
  <c r="AO41" i="110"/>
  <c r="AO42" i="110"/>
  <c r="AO43" i="110"/>
  <c r="AO44" i="110"/>
  <c r="AO45" i="110"/>
  <c r="AO46" i="110"/>
  <c r="AO47" i="110"/>
  <c r="AO48" i="110"/>
  <c r="AO49" i="110"/>
  <c r="AO50" i="110"/>
  <c r="AO51" i="110"/>
  <c r="AO52" i="110"/>
  <c r="O20" i="13"/>
  <c r="A46" i="110"/>
  <c r="A47" i="110"/>
  <c r="A48" i="110"/>
  <c r="A49" i="110"/>
  <c r="O18" i="13"/>
  <c r="O22" i="13"/>
  <c r="BH22" i="13" s="1"/>
  <c r="O26" i="13"/>
  <c r="O28" i="13"/>
  <c r="BH28" i="13" s="1"/>
  <c r="O30" i="13"/>
  <c r="O32" i="13"/>
  <c r="O34" i="13"/>
  <c r="O36" i="13"/>
  <c r="O38" i="13"/>
  <c r="O40" i="13"/>
  <c r="O42" i="13"/>
  <c r="O44" i="13"/>
  <c r="O46" i="13"/>
  <c r="O48" i="13"/>
  <c r="O50" i="13"/>
  <c r="O52" i="13"/>
  <c r="O54" i="13"/>
  <c r="O56" i="13"/>
  <c r="O58" i="13"/>
  <c r="O60" i="13"/>
  <c r="AU2" i="110"/>
  <c r="BZ2" i="110"/>
  <c r="BY2" i="110"/>
  <c r="M200" i="80"/>
  <c r="U28" i="81"/>
  <c r="U27" i="81"/>
  <c r="Y14" i="81"/>
  <c r="BW2" i="110"/>
  <c r="M200" i="78"/>
  <c r="AH49" i="79"/>
  <c r="CB2" i="110"/>
  <c r="X21" i="78"/>
  <c r="J21" i="78"/>
  <c r="AC18" i="78"/>
  <c r="O43" i="78"/>
  <c r="W32" i="78"/>
  <c r="P32" i="78"/>
  <c r="W31" i="78"/>
  <c r="P31" i="78"/>
  <c r="W30" i="78"/>
  <c r="P30" i="78"/>
  <c r="AD27" i="78"/>
  <c r="AD26" i="78"/>
  <c r="AD25" i="78"/>
  <c r="AD24" i="78"/>
  <c r="AC19" i="79"/>
  <c r="X22" i="79"/>
  <c r="AD26" i="79"/>
  <c r="AD25" i="79"/>
  <c r="AD28" i="79"/>
  <c r="AD27" i="79"/>
  <c r="M200" i="79"/>
  <c r="U30" i="81"/>
  <c r="G30" i="81"/>
  <c r="L16" i="81"/>
  <c r="G16" i="81"/>
  <c r="M200" i="81"/>
  <c r="M200" i="76"/>
  <c r="M193" i="14"/>
  <c r="M200" i="13"/>
  <c r="AR200" i="8"/>
  <c r="AR200" i="81" s="1"/>
  <c r="U31" i="81"/>
  <c r="AI28" i="81"/>
  <c r="AI27" i="81"/>
  <c r="AI24" i="81"/>
  <c r="AN23" i="81"/>
  <c r="AI23" i="81"/>
  <c r="AI22" i="81"/>
  <c r="G28" i="81"/>
  <c r="G27" i="81"/>
  <c r="G24" i="81"/>
  <c r="L23" i="81"/>
  <c r="G23" i="81"/>
  <c r="G22" i="81"/>
  <c r="R21" i="76"/>
  <c r="CE2" i="110"/>
  <c r="CK2" i="110"/>
  <c r="W28" i="79"/>
  <c r="Z24" i="81"/>
  <c r="U24" i="81"/>
  <c r="W26" i="79"/>
  <c r="P6" i="109"/>
  <c r="W6" i="109"/>
  <c r="P8" i="109"/>
  <c r="Q8" i="109"/>
  <c r="R8" i="109"/>
  <c r="S8" i="109"/>
  <c r="T8" i="109"/>
  <c r="U8" i="109"/>
  <c r="V8" i="109"/>
  <c r="W8" i="109"/>
  <c r="X8" i="109"/>
  <c r="P7" i="109"/>
  <c r="C201" i="119" s="1"/>
  <c r="BB2" i="110" s="1"/>
  <c r="Q7" i="109"/>
  <c r="J201" i="119" s="1"/>
  <c r="R7" i="109"/>
  <c r="S7" i="109"/>
  <c r="X201" i="119" s="1"/>
  <c r="T7" i="109"/>
  <c r="U7" i="109"/>
  <c r="C204" i="119" s="1"/>
  <c r="U36" i="81" s="1"/>
  <c r="V7" i="109"/>
  <c r="J204" i="119" s="1"/>
  <c r="W7" i="109"/>
  <c r="Q204" i="119" s="1"/>
  <c r="Z37" i="81" s="1"/>
  <c r="X7" i="109"/>
  <c r="X204" i="119" s="1"/>
  <c r="AB37" i="81" s="1"/>
  <c r="X42" i="78"/>
  <c r="AB49" i="79"/>
  <c r="AB44" i="79"/>
  <c r="W33" i="79"/>
  <c r="P33" i="79"/>
  <c r="W32" i="79"/>
  <c r="P32" i="79"/>
  <c r="W31" i="79"/>
  <c r="P31" i="79"/>
  <c r="J22" i="79"/>
  <c r="A3" i="110"/>
  <c r="U43" i="81"/>
  <c r="BM2" i="110"/>
  <c r="AV6" i="13"/>
  <c r="AV2" i="110"/>
  <c r="R14" i="106"/>
  <c r="R15" i="106"/>
  <c r="R16" i="106"/>
  <c r="R4" i="106"/>
  <c r="R3" i="106"/>
  <c r="D92" i="106"/>
  <c r="D93" i="106"/>
  <c r="D94" i="106"/>
  <c r="D91" i="106"/>
  <c r="D4" i="106"/>
  <c r="D5" i="106"/>
  <c r="D3" i="106"/>
  <c r="A4" i="110"/>
  <c r="BK2" i="110"/>
  <c r="AR202" i="81"/>
  <c r="AR202" i="80"/>
  <c r="AR202" i="79"/>
  <c r="AR202" i="78"/>
  <c r="AR202" i="76"/>
  <c r="AR195" i="14"/>
  <c r="AR202" i="13"/>
  <c r="AR201" i="8"/>
  <c r="AR260" i="119" s="1"/>
  <c r="BV2" i="110"/>
  <c r="BU2" i="110"/>
  <c r="BR2" i="110"/>
  <c r="BQ2" i="110"/>
  <c r="BP2" i="110"/>
  <c r="BN2" i="110"/>
  <c r="BI2" i="110"/>
  <c r="AX2" i="110"/>
  <c r="AW2" i="110"/>
  <c r="K44" i="109"/>
  <c r="BO2" i="110"/>
  <c r="E39" i="3"/>
  <c r="E40" i="3"/>
  <c r="E41" i="3"/>
  <c r="E42" i="3"/>
  <c r="E43" i="3"/>
  <c r="G18" i="81"/>
  <c r="A2" i="110"/>
  <c r="BJ2" i="110"/>
  <c r="DF2" i="110"/>
  <c r="DE2" i="110"/>
  <c r="DD2" i="110"/>
  <c r="DC2" i="110"/>
  <c r="DB2" i="110"/>
  <c r="DA2" i="110"/>
  <c r="CZ2" i="110"/>
  <c r="CY2" i="110"/>
  <c r="CX2" i="110"/>
  <c r="CW2" i="110"/>
  <c r="CU2" i="110"/>
  <c r="CT2" i="110"/>
  <c r="CS2" i="110"/>
  <c r="CR2" i="110"/>
  <c r="CQ2" i="110"/>
  <c r="CP2" i="110"/>
  <c r="CO2" i="110"/>
  <c r="CN2" i="110"/>
  <c r="CM2" i="110"/>
  <c r="CL2" i="110"/>
  <c r="A5" i="110"/>
  <c r="A6" i="110"/>
  <c r="A7" i="110"/>
  <c r="A8" i="110"/>
  <c r="A9" i="110"/>
  <c r="A10" i="110"/>
  <c r="A11" i="110"/>
  <c r="A12" i="110"/>
  <c r="A13" i="110"/>
  <c r="A14" i="110"/>
  <c r="A15" i="110"/>
  <c r="A16" i="110"/>
  <c r="A17" i="110"/>
  <c r="A18" i="110"/>
  <c r="A19" i="110"/>
  <c r="A20" i="110"/>
  <c r="A21" i="110"/>
  <c r="A38" i="110"/>
  <c r="A39" i="110"/>
  <c r="A40" i="110"/>
  <c r="A41" i="110"/>
  <c r="A42" i="110"/>
  <c r="A43" i="110"/>
  <c r="A44" i="110"/>
  <c r="A45" i="110"/>
  <c r="A50" i="110"/>
  <c r="A51" i="110"/>
  <c r="A52" i="110"/>
  <c r="J73" i="80"/>
  <c r="AH38" i="80"/>
  <c r="AE38" i="80"/>
  <c r="V38" i="80"/>
  <c r="J38" i="80"/>
  <c r="AB36" i="80"/>
  <c r="S36" i="80"/>
  <c r="J36" i="80"/>
  <c r="AD34" i="80"/>
  <c r="W34" i="80"/>
  <c r="J34" i="80"/>
  <c r="AH24" i="80"/>
  <c r="AE24" i="80"/>
  <c r="V24" i="80"/>
  <c r="J24" i="80"/>
  <c r="AB22" i="80"/>
  <c r="S22" i="80"/>
  <c r="J22" i="80"/>
  <c r="AD20" i="80"/>
  <c r="W20" i="80"/>
  <c r="J20" i="80"/>
  <c r="J18" i="80"/>
  <c r="N16" i="80"/>
  <c r="E25" i="3"/>
  <c r="U41" i="81"/>
  <c r="U40" i="81"/>
  <c r="AP28" i="81"/>
  <c r="AN28" i="81"/>
  <c r="AI26" i="81"/>
  <c r="AN25" i="81"/>
  <c r="AI25" i="81"/>
  <c r="N28" i="81"/>
  <c r="L28" i="81"/>
  <c r="G26" i="81"/>
  <c r="L25" i="81"/>
  <c r="G25" i="81"/>
  <c r="G44" i="81"/>
  <c r="G43" i="81"/>
  <c r="G42" i="81"/>
  <c r="G41" i="81"/>
  <c r="G40" i="81"/>
  <c r="G39" i="81"/>
  <c r="G38" i="81"/>
  <c r="G37" i="81"/>
  <c r="G34" i="81"/>
  <c r="L15" i="81"/>
  <c r="G15" i="81"/>
  <c r="B74" i="3"/>
  <c r="D168" i="3"/>
  <c r="R9" i="13"/>
  <c r="P2" i="3"/>
  <c r="X5" i="109"/>
  <c r="W5" i="109"/>
  <c r="V5" i="109"/>
  <c r="U5" i="109"/>
  <c r="T5" i="109"/>
  <c r="S5" i="109"/>
  <c r="R5" i="109"/>
  <c r="Q5" i="109"/>
  <c r="P5" i="109"/>
  <c r="CJ2" i="110"/>
  <c r="AE30" i="80"/>
  <c r="L36" i="81"/>
  <c r="B154" i="3"/>
  <c r="B134" i="3"/>
  <c r="B81" i="3"/>
  <c r="E35" i="3"/>
  <c r="E36" i="3"/>
  <c r="E37" i="3"/>
  <c r="E38" i="3"/>
  <c r="E27" i="3"/>
  <c r="E28" i="3"/>
  <c r="E29" i="3"/>
  <c r="E30" i="3"/>
  <c r="E31" i="3"/>
  <c r="E32" i="3"/>
  <c r="E33" i="3"/>
  <c r="E26" i="3"/>
  <c r="B202" i="81"/>
  <c r="B201" i="81"/>
  <c r="B200" i="81"/>
  <c r="B202" i="80"/>
  <c r="B201" i="80"/>
  <c r="B200" i="80"/>
  <c r="B201" i="79"/>
  <c r="B200" i="79"/>
  <c r="B201" i="78"/>
  <c r="B200" i="78"/>
  <c r="B201" i="76"/>
  <c r="B200" i="76"/>
  <c r="B194" i="14"/>
  <c r="B193" i="14"/>
  <c r="B201" i="13"/>
  <c r="B200" i="13"/>
  <c r="P25" i="78"/>
  <c r="U22" i="81"/>
  <c r="U6" i="109"/>
  <c r="CC2" i="110"/>
  <c r="CH2" i="110"/>
  <c r="P27" i="79"/>
  <c r="Y11" i="108"/>
  <c r="Y12" i="108"/>
  <c r="Y13" i="108"/>
  <c r="X11" i="108"/>
  <c r="X13" i="108"/>
  <c r="X12" i="108"/>
  <c r="X14" i="108"/>
  <c r="Y15" i="108"/>
  <c r="Y14" i="108"/>
  <c r="X15" i="108"/>
  <c r="Y16" i="108"/>
  <c r="X16" i="108"/>
  <c r="X18" i="108"/>
  <c r="Y17" i="108"/>
  <c r="Y18" i="108"/>
  <c r="X17" i="108"/>
  <c r="X19" i="108"/>
  <c r="Y19" i="108"/>
  <c r="X20" i="108"/>
  <c r="X21" i="108"/>
  <c r="Y20" i="108"/>
  <c r="X22" i="108"/>
  <c r="Y21" i="108"/>
  <c r="Y22" i="108"/>
  <c r="Y23" i="108"/>
  <c r="Y24" i="108"/>
  <c r="X23" i="108"/>
  <c r="X25" i="108"/>
  <c r="Y25" i="108"/>
  <c r="X24" i="108"/>
  <c r="X26" i="108"/>
  <c r="Y26" i="108"/>
  <c r="Y27" i="108"/>
  <c r="X27" i="108"/>
  <c r="X29" i="108"/>
  <c r="Y28" i="108"/>
  <c r="X28" i="108"/>
  <c r="X30" i="108"/>
  <c r="Y30" i="108"/>
  <c r="Y29" i="108"/>
  <c r="X31" i="108"/>
  <c r="Y31" i="108"/>
  <c r="X32" i="108"/>
  <c r="X33" i="108"/>
  <c r="Y33" i="108"/>
  <c r="Y32" i="108"/>
  <c r="AR201" i="13" l="1"/>
  <c r="AR201" i="76"/>
  <c r="BH54" i="13"/>
  <c r="AK54" i="13"/>
  <c r="AV54" i="13"/>
  <c r="AZ54" i="13"/>
  <c r="BE54" i="13"/>
  <c r="AN54" i="13"/>
  <c r="AX54" i="13"/>
  <c r="AW54" i="13"/>
  <c r="BA54" i="13"/>
  <c r="BF54" i="13"/>
  <c r="AH54" i="13"/>
  <c r="AY54" i="13"/>
  <c r="BB54" i="13"/>
  <c r="BD54" i="13"/>
  <c r="BH46" i="13"/>
  <c r="AK46" i="13"/>
  <c r="AV46" i="13"/>
  <c r="AZ46" i="13"/>
  <c r="BE46" i="13"/>
  <c r="AH46" i="13"/>
  <c r="AX46" i="13"/>
  <c r="AW46" i="13"/>
  <c r="BA46" i="13"/>
  <c r="BF46" i="13"/>
  <c r="AN46" i="13"/>
  <c r="BB46" i="13"/>
  <c r="BD46" i="13"/>
  <c r="AY46" i="13"/>
  <c r="BH38" i="13"/>
  <c r="AK38" i="13"/>
  <c r="AV38" i="13"/>
  <c r="AZ38" i="13"/>
  <c r="BE38" i="13"/>
  <c r="AN38" i="13"/>
  <c r="BB38" i="13"/>
  <c r="AW38" i="13"/>
  <c r="BA38" i="13"/>
  <c r="BF38" i="13"/>
  <c r="AH38" i="13"/>
  <c r="AX38" i="13"/>
  <c r="AY38" i="13"/>
  <c r="BD38" i="13"/>
  <c r="BH30" i="13"/>
  <c r="AK30" i="13"/>
  <c r="AV30" i="13"/>
  <c r="AZ30" i="13"/>
  <c r="BE30" i="13"/>
  <c r="AH30" i="13"/>
  <c r="AW30" i="13"/>
  <c r="BA30" i="13"/>
  <c r="BF30" i="13"/>
  <c r="AN30" i="13"/>
  <c r="AX30" i="13"/>
  <c r="BB30" i="13"/>
  <c r="BD30" i="13"/>
  <c r="AY30" i="13"/>
  <c r="BH18" i="13"/>
  <c r="AK18" i="13"/>
  <c r="AV18" i="13"/>
  <c r="AH18" i="13"/>
  <c r="AN18" i="13"/>
  <c r="AZ18" i="13"/>
  <c r="BE18" i="13"/>
  <c r="AX18" i="13"/>
  <c r="AW18" i="13"/>
  <c r="BA18" i="13"/>
  <c r="BF18" i="13"/>
  <c r="BB18" i="13"/>
  <c r="BD18" i="13"/>
  <c r="AY18" i="13"/>
  <c r="BH62" i="13"/>
  <c r="AK62" i="13"/>
  <c r="AV62" i="13"/>
  <c r="AZ62" i="13"/>
  <c r="BE62" i="13"/>
  <c r="AH62" i="13"/>
  <c r="AW62" i="13"/>
  <c r="BA62" i="13"/>
  <c r="BF62" i="13"/>
  <c r="AN62" i="13"/>
  <c r="BD62" i="13"/>
  <c r="AX62" i="13"/>
  <c r="AY62" i="13"/>
  <c r="BB62" i="13"/>
  <c r="AR201" i="79"/>
  <c r="AR201" i="78"/>
  <c r="AR201" i="80"/>
  <c r="BH58" i="13"/>
  <c r="AK58" i="13"/>
  <c r="AV58" i="13"/>
  <c r="AH58" i="13"/>
  <c r="AN58" i="13"/>
  <c r="AZ58" i="13"/>
  <c r="BE58" i="13"/>
  <c r="AW58" i="13"/>
  <c r="BA58" i="13"/>
  <c r="BF58" i="13"/>
  <c r="BB58" i="13"/>
  <c r="BD58" i="13"/>
  <c r="AX58" i="13"/>
  <c r="AY58" i="13"/>
  <c r="BH50" i="13"/>
  <c r="AK50" i="13"/>
  <c r="AV50" i="13"/>
  <c r="AH50" i="13"/>
  <c r="AN50" i="13"/>
  <c r="AZ50" i="13"/>
  <c r="BE50" i="13"/>
  <c r="AX50" i="13"/>
  <c r="AW50" i="13"/>
  <c r="BA50" i="13"/>
  <c r="BF50" i="13"/>
  <c r="BB50" i="13"/>
  <c r="AY50" i="13"/>
  <c r="BD50" i="13"/>
  <c r="BH42" i="13"/>
  <c r="AK42" i="13"/>
  <c r="AV42" i="13"/>
  <c r="AH42" i="13"/>
  <c r="AN42" i="13"/>
  <c r="AZ42" i="13"/>
  <c r="BE42" i="13"/>
  <c r="AX42" i="13"/>
  <c r="AW42" i="13"/>
  <c r="BA42" i="13"/>
  <c r="BF42" i="13"/>
  <c r="BB42" i="13"/>
  <c r="BD42" i="13"/>
  <c r="AY42" i="13"/>
  <c r="BH34" i="13"/>
  <c r="AK34" i="13"/>
  <c r="AV34" i="13"/>
  <c r="AH34" i="13"/>
  <c r="AN34" i="13"/>
  <c r="AZ34" i="13"/>
  <c r="BE34" i="13"/>
  <c r="BB34" i="13"/>
  <c r="AW34" i="13"/>
  <c r="BA34" i="13"/>
  <c r="BF34" i="13"/>
  <c r="AX34" i="13"/>
  <c r="AY34" i="13"/>
  <c r="BD34" i="13"/>
  <c r="BH20" i="13"/>
  <c r="AK20" i="13"/>
  <c r="AV20" i="13"/>
  <c r="AX20" i="13"/>
  <c r="BB20" i="13"/>
  <c r="AH20" i="13"/>
  <c r="AN20" i="13"/>
  <c r="AY20" i="13"/>
  <c r="BD20" i="13"/>
  <c r="AZ20" i="13"/>
  <c r="BE20" i="13"/>
  <c r="BF20" i="13"/>
  <c r="AW20" i="13"/>
  <c r="BA20" i="13"/>
  <c r="BH60" i="13"/>
  <c r="AK60" i="13"/>
  <c r="AV60" i="13"/>
  <c r="AX60" i="13"/>
  <c r="BB60" i="13"/>
  <c r="AH60" i="13"/>
  <c r="AN60" i="13"/>
  <c r="AY60" i="13"/>
  <c r="BD60" i="13"/>
  <c r="AZ60" i="13"/>
  <c r="BA60" i="13"/>
  <c r="AW60" i="13"/>
  <c r="BE60" i="13"/>
  <c r="BF60" i="13"/>
  <c r="BH52" i="13"/>
  <c r="AK52" i="13"/>
  <c r="AV52" i="13"/>
  <c r="AX52" i="13"/>
  <c r="BB52" i="13"/>
  <c r="AH52" i="13"/>
  <c r="AN52" i="13"/>
  <c r="AY52" i="13"/>
  <c r="BD52" i="13"/>
  <c r="AZ52" i="13"/>
  <c r="BE52" i="13"/>
  <c r="AW52" i="13"/>
  <c r="BF52" i="13"/>
  <c r="BA52" i="13"/>
  <c r="BC52" i="13" s="1"/>
  <c r="BH44" i="13"/>
  <c r="AK44" i="13"/>
  <c r="AV44" i="13"/>
  <c r="AX44" i="13"/>
  <c r="BB44" i="13"/>
  <c r="AH44" i="13"/>
  <c r="AN44" i="13"/>
  <c r="AY44" i="13"/>
  <c r="BD44" i="13"/>
  <c r="AZ44" i="13"/>
  <c r="BE44" i="13"/>
  <c r="BF44" i="13"/>
  <c r="AW44" i="13"/>
  <c r="BA44" i="13"/>
  <c r="BC44" i="13" s="1"/>
  <c r="BH36" i="13"/>
  <c r="AK36" i="13"/>
  <c r="AV36" i="13"/>
  <c r="AX36" i="13"/>
  <c r="BB36" i="13"/>
  <c r="AZ36" i="13"/>
  <c r="BE36" i="13"/>
  <c r="AH36" i="13"/>
  <c r="AN36" i="13"/>
  <c r="AY36" i="13"/>
  <c r="BD36" i="13"/>
  <c r="AW36" i="13"/>
  <c r="BF36" i="13"/>
  <c r="BA36" i="13"/>
  <c r="AR194" i="14"/>
  <c r="AR201" i="81"/>
  <c r="AR201" i="116"/>
  <c r="BH56" i="13"/>
  <c r="AK56" i="13"/>
  <c r="AV56" i="13"/>
  <c r="AX56" i="13"/>
  <c r="BB56" i="13"/>
  <c r="AY56" i="13"/>
  <c r="BD56" i="13"/>
  <c r="AN56" i="13"/>
  <c r="AW56" i="13"/>
  <c r="BF56" i="13"/>
  <c r="AZ56" i="13"/>
  <c r="BA56" i="13"/>
  <c r="AH56" i="13"/>
  <c r="BE56" i="13"/>
  <c r="BH48" i="13"/>
  <c r="AK48" i="13"/>
  <c r="AV48" i="13"/>
  <c r="AX48" i="13"/>
  <c r="BB48" i="13"/>
  <c r="AY48" i="13"/>
  <c r="BD48" i="13"/>
  <c r="AZ48" i="13"/>
  <c r="BE48" i="13"/>
  <c r="AH48" i="13"/>
  <c r="BA48" i="13"/>
  <c r="AW48" i="13"/>
  <c r="AN48" i="13"/>
  <c r="BF48" i="13"/>
  <c r="BH40" i="13"/>
  <c r="AK40" i="13"/>
  <c r="AV40" i="13"/>
  <c r="AX40" i="13"/>
  <c r="BB40" i="13"/>
  <c r="AY40" i="13"/>
  <c r="BD40" i="13"/>
  <c r="AZ40" i="13"/>
  <c r="BE40" i="13"/>
  <c r="BA40" i="13"/>
  <c r="BF40" i="13"/>
  <c r="AH40" i="13"/>
  <c r="AN40" i="13"/>
  <c r="AW40" i="13"/>
  <c r="BH32" i="13"/>
  <c r="AK32" i="13"/>
  <c r="AV32" i="13"/>
  <c r="AX32" i="13"/>
  <c r="BB32" i="13"/>
  <c r="AY32" i="13"/>
  <c r="BD32" i="13"/>
  <c r="AZ32" i="13"/>
  <c r="BE32" i="13"/>
  <c r="AH32" i="13"/>
  <c r="BA32" i="13"/>
  <c r="BF32" i="13"/>
  <c r="AN32" i="13"/>
  <c r="AW32" i="13"/>
  <c r="BH64" i="13"/>
  <c r="AK64" i="13"/>
  <c r="AV64" i="13"/>
  <c r="AX64" i="13"/>
  <c r="BB64" i="13"/>
  <c r="AY64" i="13"/>
  <c r="BD64" i="13"/>
  <c r="AH64" i="13"/>
  <c r="BA64" i="13"/>
  <c r="AW64" i="13"/>
  <c r="AZ64" i="13"/>
  <c r="AN64" i="13"/>
  <c r="BE64" i="13"/>
  <c r="BF64" i="13"/>
  <c r="Q201" i="119"/>
  <c r="Z35" i="81" s="1"/>
  <c r="AE201" i="119"/>
  <c r="U39" i="81" s="1"/>
  <c r="AR259" i="119"/>
  <c r="AR200" i="78"/>
  <c r="AR200" i="80"/>
  <c r="BE26" i="13"/>
  <c r="AW26" i="13"/>
  <c r="AY26" i="13"/>
  <c r="AH26" i="13"/>
  <c r="AX26" i="13"/>
  <c r="BA26" i="13" s="1"/>
  <c r="BB26" i="13"/>
  <c r="BD26" i="13"/>
  <c r="BB16" i="13"/>
  <c r="AW16" i="13"/>
  <c r="AY24" i="13"/>
  <c r="BD24" i="13"/>
  <c r="BE24" i="13"/>
  <c r="AH24" i="13"/>
  <c r="AW24" i="13"/>
  <c r="AX24" i="13"/>
  <c r="BB24" i="13"/>
  <c r="CG2" i="110"/>
  <c r="G14" i="81"/>
  <c r="P26" i="79"/>
  <c r="W26" i="78"/>
  <c r="AB28" i="80"/>
  <c r="R6" i="109"/>
  <c r="L34" i="81"/>
  <c r="J11" i="14"/>
  <c r="AH28" i="13"/>
  <c r="AW28" i="13"/>
  <c r="BE28" i="13"/>
  <c r="AX28" i="13"/>
  <c r="BB28" i="13"/>
  <c r="AY28" i="13"/>
  <c r="BD28" i="13"/>
  <c r="AK100" i="13"/>
  <c r="AV100" i="13"/>
  <c r="AH100" i="13"/>
  <c r="AW100" i="13"/>
  <c r="BA100" i="13"/>
  <c r="BF100" i="13"/>
  <c r="AX100" i="13"/>
  <c r="BB100" i="13"/>
  <c r="AN100" i="13"/>
  <c r="AY100" i="13"/>
  <c r="AZ100" i="13"/>
  <c r="BD100" i="13"/>
  <c r="BE100" i="13"/>
  <c r="AK84" i="13"/>
  <c r="AV84" i="13"/>
  <c r="AH84" i="13"/>
  <c r="AW84" i="13"/>
  <c r="BA84" i="13"/>
  <c r="BF84" i="13"/>
  <c r="AX84" i="13"/>
  <c r="BB84" i="13"/>
  <c r="AY84" i="13"/>
  <c r="BD84" i="13"/>
  <c r="AZ84" i="13"/>
  <c r="AN84" i="13"/>
  <c r="BE84" i="13"/>
  <c r="AK68" i="13"/>
  <c r="AV68" i="13"/>
  <c r="AH68" i="13"/>
  <c r="AW68" i="13"/>
  <c r="BA68" i="13"/>
  <c r="BF68" i="13"/>
  <c r="AX68" i="13"/>
  <c r="BB68" i="13"/>
  <c r="AN68" i="13"/>
  <c r="AY68" i="13"/>
  <c r="AZ68" i="13"/>
  <c r="BD68" i="13"/>
  <c r="BE68" i="13"/>
  <c r="AK98" i="13"/>
  <c r="AV98" i="13"/>
  <c r="AY98" i="13"/>
  <c r="BD98" i="13"/>
  <c r="AZ98" i="13"/>
  <c r="BE98" i="13"/>
  <c r="AN98" i="13"/>
  <c r="BA98" i="13"/>
  <c r="AW98" i="13"/>
  <c r="BB98" i="13"/>
  <c r="BF98" i="13"/>
  <c r="AH98" i="13"/>
  <c r="AX98" i="13"/>
  <c r="AK82" i="13"/>
  <c r="AV82" i="13"/>
  <c r="AY82" i="13"/>
  <c r="BD82" i="13"/>
  <c r="AN82" i="13"/>
  <c r="AZ82" i="13"/>
  <c r="BE82" i="13"/>
  <c r="BA82" i="13"/>
  <c r="BF82" i="13"/>
  <c r="AX82" i="13"/>
  <c r="AH82" i="13"/>
  <c r="BB82" i="13"/>
  <c r="AW82" i="13"/>
  <c r="AK66" i="13"/>
  <c r="AV66" i="13"/>
  <c r="AY66" i="13"/>
  <c r="BD66" i="13"/>
  <c r="AN66" i="13"/>
  <c r="AZ66" i="13"/>
  <c r="BE66" i="13"/>
  <c r="BA66" i="13"/>
  <c r="AW66" i="13"/>
  <c r="AH66" i="13"/>
  <c r="BB66" i="13"/>
  <c r="BF66" i="13"/>
  <c r="AX66" i="13"/>
  <c r="AK104" i="13"/>
  <c r="AV104" i="13"/>
  <c r="AW104" i="13"/>
  <c r="BA104" i="13"/>
  <c r="BF104" i="13"/>
  <c r="BB104" i="13"/>
  <c r="AH104" i="13"/>
  <c r="AN104" i="13"/>
  <c r="AX104" i="13"/>
  <c r="AZ104" i="13"/>
  <c r="BE104" i="13"/>
  <c r="AY104" i="13"/>
  <c r="BD104" i="13"/>
  <c r="AK96" i="13"/>
  <c r="AV96" i="13"/>
  <c r="AW96" i="13"/>
  <c r="BA96" i="13"/>
  <c r="BF96" i="13"/>
  <c r="AN96" i="13"/>
  <c r="AX96" i="13"/>
  <c r="BB96" i="13"/>
  <c r="AH96" i="13"/>
  <c r="BE96" i="13"/>
  <c r="BD96" i="13"/>
  <c r="AY96" i="13"/>
  <c r="AZ96" i="13"/>
  <c r="AK88" i="13"/>
  <c r="AV88" i="13"/>
  <c r="AW88" i="13"/>
  <c r="BA88" i="13"/>
  <c r="BF88" i="13"/>
  <c r="AH88" i="13"/>
  <c r="AN88" i="13"/>
  <c r="AX88" i="13"/>
  <c r="BB88" i="13"/>
  <c r="AZ88" i="13"/>
  <c r="BD88" i="13"/>
  <c r="BE88" i="13"/>
  <c r="AY88" i="13"/>
  <c r="AK80" i="13"/>
  <c r="AV80" i="13"/>
  <c r="AW80" i="13"/>
  <c r="BA80" i="13"/>
  <c r="BF80" i="13"/>
  <c r="AN80" i="13"/>
  <c r="AX80" i="13"/>
  <c r="BB80" i="13"/>
  <c r="AH80" i="13"/>
  <c r="BE80" i="13"/>
  <c r="AZ80" i="13"/>
  <c r="AY80" i="13"/>
  <c r="BD80" i="13"/>
  <c r="AK72" i="13"/>
  <c r="AV72" i="13"/>
  <c r="AW72" i="13"/>
  <c r="BA72" i="13"/>
  <c r="BF72" i="13"/>
  <c r="AH72" i="13"/>
  <c r="AN72" i="13"/>
  <c r="AX72" i="13"/>
  <c r="BB72" i="13"/>
  <c r="AZ72" i="13"/>
  <c r="BE72" i="13"/>
  <c r="BD72" i="13"/>
  <c r="AY72" i="13"/>
  <c r="AK92" i="13"/>
  <c r="AV92" i="13"/>
  <c r="AH92" i="13"/>
  <c r="AW92" i="13"/>
  <c r="BA92" i="13"/>
  <c r="BF92" i="13"/>
  <c r="AX92" i="13"/>
  <c r="BB92" i="13"/>
  <c r="BD92" i="13"/>
  <c r="AN92" i="13"/>
  <c r="AZ92" i="13"/>
  <c r="BE92" i="13"/>
  <c r="AY92" i="13"/>
  <c r="AK76" i="13"/>
  <c r="AV76" i="13"/>
  <c r="AH76" i="13"/>
  <c r="AW76" i="13"/>
  <c r="BA76" i="13"/>
  <c r="BF76" i="13"/>
  <c r="AX76" i="13"/>
  <c r="BB76" i="13"/>
  <c r="BD76" i="13"/>
  <c r="AY76" i="13"/>
  <c r="AN76" i="13"/>
  <c r="BE76" i="13"/>
  <c r="AZ76" i="13"/>
  <c r="AK106" i="13"/>
  <c r="AV106" i="13"/>
  <c r="AY106" i="13"/>
  <c r="BD106" i="13"/>
  <c r="BE106" i="13"/>
  <c r="AN106" i="13"/>
  <c r="AZ106" i="13"/>
  <c r="AH106" i="13"/>
  <c r="AW106" i="13"/>
  <c r="BF106" i="13"/>
  <c r="AX106" i="13"/>
  <c r="BA106" i="13"/>
  <c r="BC106" i="13" s="1"/>
  <c r="BB106" i="13"/>
  <c r="AK90" i="13"/>
  <c r="AV90" i="13"/>
  <c r="AY90" i="13"/>
  <c r="BD90" i="13"/>
  <c r="AN90" i="13"/>
  <c r="AZ90" i="13"/>
  <c r="BE90" i="13"/>
  <c r="AW90" i="13"/>
  <c r="BF90" i="13"/>
  <c r="BA90" i="13"/>
  <c r="AX90" i="13"/>
  <c r="AH90" i="13"/>
  <c r="BB90" i="13"/>
  <c r="AK74" i="13"/>
  <c r="AV74" i="13"/>
  <c r="AY74" i="13"/>
  <c r="BD74" i="13"/>
  <c r="AZ74" i="13"/>
  <c r="BE74" i="13"/>
  <c r="AN74" i="13"/>
  <c r="AH74" i="13"/>
  <c r="AW74" i="13"/>
  <c r="BF74" i="13"/>
  <c r="BB74" i="13"/>
  <c r="AX74" i="13"/>
  <c r="BA74" i="13"/>
  <c r="AK102" i="13"/>
  <c r="AV102" i="13"/>
  <c r="AN102" i="13"/>
  <c r="AY102" i="13"/>
  <c r="BD102" i="13"/>
  <c r="AH102" i="13"/>
  <c r="AZ102" i="13"/>
  <c r="BE102" i="13"/>
  <c r="BB102" i="13"/>
  <c r="AX102" i="13"/>
  <c r="AW102" i="13"/>
  <c r="BF102" i="13"/>
  <c r="BA102" i="13"/>
  <c r="AK94" i="13"/>
  <c r="AV94" i="13"/>
  <c r="AN94" i="13"/>
  <c r="AY94" i="13"/>
  <c r="BD94" i="13"/>
  <c r="AH94" i="13"/>
  <c r="AZ94" i="13"/>
  <c r="BE94" i="13"/>
  <c r="AX94" i="13"/>
  <c r="BB94" i="13"/>
  <c r="BF94" i="13"/>
  <c r="BA94" i="13"/>
  <c r="AW94" i="13"/>
  <c r="AK86" i="13"/>
  <c r="AV86" i="13"/>
  <c r="AN86" i="13"/>
  <c r="AY86" i="13"/>
  <c r="BD86" i="13"/>
  <c r="AH86" i="13"/>
  <c r="AZ86" i="13"/>
  <c r="BE86" i="13"/>
  <c r="BB86" i="13"/>
  <c r="BA86" i="13"/>
  <c r="AW86" i="13"/>
  <c r="BF86" i="13"/>
  <c r="AX86" i="13"/>
  <c r="AK78" i="13"/>
  <c r="AV78" i="13"/>
  <c r="AN78" i="13"/>
  <c r="AY78" i="13"/>
  <c r="BD78" i="13"/>
  <c r="AH78" i="13"/>
  <c r="AZ78" i="13"/>
  <c r="BE78" i="13"/>
  <c r="AX78" i="13"/>
  <c r="AW78" i="13"/>
  <c r="BA78" i="13"/>
  <c r="BB78" i="13"/>
  <c r="BF78" i="13"/>
  <c r="AK70" i="13"/>
  <c r="AV70" i="13"/>
  <c r="AN70" i="13"/>
  <c r="AY70" i="13"/>
  <c r="BD70" i="13"/>
  <c r="AH70" i="13"/>
  <c r="AZ70" i="13"/>
  <c r="BE70" i="13"/>
  <c r="BB70" i="13"/>
  <c r="AX70" i="13"/>
  <c r="BA70" i="13"/>
  <c r="AW70" i="13"/>
  <c r="BF70" i="13"/>
  <c r="BE22" i="13"/>
  <c r="AY22" i="13"/>
  <c r="AW22" i="13"/>
  <c r="AH22" i="13"/>
  <c r="AX22" i="13"/>
  <c r="BB22" i="13"/>
  <c r="BD22" i="13"/>
  <c r="AH30" i="80"/>
  <c r="P28" i="79"/>
  <c r="T6" i="109"/>
  <c r="N36" i="81"/>
  <c r="X6" i="109"/>
  <c r="S6" i="109"/>
  <c r="J28" i="80"/>
  <c r="U34" i="81"/>
  <c r="BE16" i="13"/>
  <c r="BD16" i="13"/>
  <c r="AB45" i="79"/>
  <c r="BF2" i="110"/>
  <c r="BD2" i="110"/>
  <c r="AB47" i="79"/>
  <c r="BG2" i="110"/>
  <c r="U37" i="81"/>
  <c r="AB48" i="79"/>
  <c r="BE2" i="110"/>
  <c r="BH2" i="110"/>
  <c r="U38" i="81"/>
  <c r="W25" i="78"/>
  <c r="Z22" i="81"/>
  <c r="W27" i="78"/>
  <c r="U25" i="81"/>
  <c r="U35" i="81"/>
  <c r="U23" i="81"/>
  <c r="CD2" i="110"/>
  <c r="J30" i="80"/>
  <c r="G35" i="81"/>
  <c r="P26" i="78"/>
  <c r="AR200" i="79"/>
  <c r="AR200" i="76"/>
  <c r="AR193" i="14"/>
  <c r="Q6" i="109"/>
  <c r="O14" i="14"/>
  <c r="W27" i="79"/>
  <c r="CI2" i="110"/>
  <c r="V6" i="109"/>
  <c r="G36" i="81"/>
  <c r="P27" i="78"/>
  <c r="CF2" i="110"/>
  <c r="S28" i="80"/>
  <c r="V30" i="80"/>
  <c r="AR200" i="116"/>
  <c r="AR200" i="13"/>
  <c r="AY16" i="13"/>
  <c r="AX16" i="13"/>
  <c r="AH16" i="13"/>
  <c r="BC58" i="13" l="1"/>
  <c r="BC20" i="13"/>
  <c r="BC2" i="110"/>
  <c r="BC56" i="13"/>
  <c r="AB46" i="79"/>
  <c r="BC34" i="13"/>
  <c r="BC50" i="13"/>
  <c r="BC46" i="13"/>
  <c r="BC64" i="13"/>
  <c r="BC36" i="13"/>
  <c r="BC62" i="13"/>
  <c r="BC18" i="13"/>
  <c r="BC30" i="13"/>
  <c r="BC32" i="13"/>
  <c r="BC40" i="13"/>
  <c r="BC48" i="13"/>
  <c r="BC60" i="13"/>
  <c r="BC42" i="13"/>
  <c r="BC38" i="13"/>
  <c r="BC54" i="13"/>
  <c r="AK26" i="13"/>
  <c r="BC26" i="13"/>
  <c r="AK16" i="13"/>
  <c r="BA16" i="13"/>
  <c r="BC68" i="13"/>
  <c r="BC86" i="13"/>
  <c r="AK24" i="13"/>
  <c r="BA24" i="13"/>
  <c r="BC24" i="13" s="1"/>
  <c r="AV24" i="13"/>
  <c r="BA28" i="13"/>
  <c r="BC28" i="13" s="1"/>
  <c r="AK28" i="13"/>
  <c r="BC102" i="13"/>
  <c r="BC76" i="13"/>
  <c r="BC94" i="13"/>
  <c r="BC82" i="13"/>
  <c r="BC80" i="13"/>
  <c r="BC88" i="13"/>
  <c r="BC98" i="13"/>
  <c r="BC70" i="13"/>
  <c r="BC74" i="13"/>
  <c r="BC90" i="13"/>
  <c r="BC92" i="13"/>
  <c r="BC104" i="13"/>
  <c r="BC84" i="13"/>
  <c r="BC78" i="13"/>
  <c r="BC72" i="13"/>
  <c r="BC96" i="13"/>
  <c r="BC66" i="13"/>
  <c r="BC100" i="13"/>
  <c r="AK22" i="13"/>
  <c r="BA22" i="13"/>
  <c r="AV16" i="13"/>
  <c r="BF16" i="13"/>
  <c r="W15" i="110"/>
  <c r="W25" i="110"/>
  <c r="W41" i="110"/>
  <c r="W40" i="110"/>
  <c r="W19" i="110"/>
  <c r="W37" i="110"/>
  <c r="W21" i="110"/>
  <c r="W52" i="110"/>
  <c r="W14" i="110"/>
  <c r="W33" i="110"/>
  <c r="W29" i="110"/>
  <c r="W32" i="110"/>
  <c r="W45" i="110"/>
  <c r="W18" i="110"/>
  <c r="W49" i="110"/>
  <c r="W26" i="110"/>
  <c r="W27" i="110"/>
  <c r="W13" i="110"/>
  <c r="W16" i="110"/>
  <c r="W10" i="110"/>
  <c r="W42" i="110"/>
  <c r="W31" i="110"/>
  <c r="W34" i="110"/>
  <c r="W28" i="110"/>
  <c r="W50" i="110"/>
  <c r="W48" i="110"/>
  <c r="W35" i="110"/>
  <c r="W17" i="110"/>
  <c r="W46" i="110"/>
  <c r="W12" i="110"/>
  <c r="W30" i="110"/>
  <c r="W23" i="110"/>
  <c r="W43" i="110"/>
  <c r="W36" i="110"/>
  <c r="W44" i="110"/>
  <c r="W20" i="110"/>
  <c r="W22" i="110"/>
  <c r="W24" i="110"/>
  <c r="W38" i="110"/>
  <c r="W51" i="110"/>
  <c r="W39" i="110"/>
  <c r="W47" i="110"/>
  <c r="W11" i="110" l="1"/>
  <c r="B36" i="110"/>
  <c r="L36" i="110"/>
  <c r="C22" i="110"/>
  <c r="B22" i="110" s="1"/>
  <c r="L22" i="110"/>
  <c r="C18" i="110"/>
  <c r="B18" i="110" s="1"/>
  <c r="L18" i="110"/>
  <c r="C23" i="110"/>
  <c r="B23" i="110" s="1"/>
  <c r="L23" i="110"/>
  <c r="C46" i="110"/>
  <c r="B46" i="110" s="1"/>
  <c r="L46" i="110"/>
  <c r="B32" i="110"/>
  <c r="L32" i="110"/>
  <c r="C24" i="110"/>
  <c r="B24" i="110" s="1"/>
  <c r="L24" i="110"/>
  <c r="B44" i="110"/>
  <c r="L44" i="110"/>
  <c r="C15" i="110"/>
  <c r="B15" i="110" s="1"/>
  <c r="L15" i="110"/>
  <c r="C12" i="110"/>
  <c r="B12" i="110" s="1"/>
  <c r="L12" i="110"/>
  <c r="C13" i="110"/>
  <c r="B13" i="110" s="1"/>
  <c r="L13" i="110"/>
  <c r="C48" i="110"/>
  <c r="B48" i="110" s="1"/>
  <c r="L48" i="110"/>
  <c r="B33" i="110"/>
  <c r="L33" i="110"/>
  <c r="B29" i="110"/>
  <c r="L29" i="110"/>
  <c r="B34" i="110"/>
  <c r="L34" i="110"/>
  <c r="C47" i="110"/>
  <c r="B47" i="110" s="1"/>
  <c r="L47" i="110"/>
  <c r="C19" i="110"/>
  <c r="B19" i="110" s="1"/>
  <c r="L19" i="110"/>
  <c r="B35" i="110"/>
  <c r="L35" i="110"/>
  <c r="B31" i="110"/>
  <c r="L31" i="110"/>
  <c r="B26" i="110"/>
  <c r="L26" i="110"/>
  <c r="B42" i="110"/>
  <c r="L42" i="110"/>
  <c r="C50" i="110"/>
  <c r="B50" i="110" s="1"/>
  <c r="L50" i="110"/>
  <c r="B25" i="110"/>
  <c r="L25" i="110"/>
  <c r="C10" i="110"/>
  <c r="B10" i="110" s="1"/>
  <c r="L10" i="110"/>
  <c r="B41" i="110"/>
  <c r="L41" i="110"/>
  <c r="C51" i="110"/>
  <c r="B51" i="110" s="1"/>
  <c r="L51" i="110"/>
  <c r="B43" i="110"/>
  <c r="L43" i="110"/>
  <c r="B30" i="110"/>
  <c r="L30" i="110"/>
  <c r="B39" i="110"/>
  <c r="L39" i="110"/>
  <c r="B38" i="110"/>
  <c r="L38" i="110"/>
  <c r="B28" i="110"/>
  <c r="L28" i="110"/>
  <c r="B27" i="110"/>
  <c r="L27" i="110"/>
  <c r="C14" i="110"/>
  <c r="B14" i="110" s="1"/>
  <c r="L14" i="110"/>
  <c r="B52" i="110"/>
  <c r="L52" i="110"/>
  <c r="B37" i="110"/>
  <c r="L37" i="110"/>
  <c r="C17" i="110"/>
  <c r="B17" i="110" s="1"/>
  <c r="L17" i="110"/>
  <c r="C16" i="110"/>
  <c r="B16" i="110" s="1"/>
  <c r="L16" i="110"/>
  <c r="C20" i="110"/>
  <c r="B20" i="110" s="1"/>
  <c r="L20" i="110"/>
  <c r="B40" i="110"/>
  <c r="L40" i="110"/>
  <c r="C49" i="110"/>
  <c r="B49" i="110" s="1"/>
  <c r="L49" i="110"/>
  <c r="C45" i="110"/>
  <c r="B45" i="110" s="1"/>
  <c r="L45" i="110"/>
  <c r="C21" i="110"/>
  <c r="B21" i="110" s="1"/>
  <c r="L21" i="110"/>
  <c r="AV26" i="13"/>
  <c r="BF24" i="13"/>
  <c r="AN24" i="13" s="1"/>
  <c r="AV28" i="13"/>
  <c r="D174" i="3"/>
  <c r="AV22" i="13"/>
  <c r="BC22" i="13"/>
  <c r="X36" i="79"/>
  <c r="H45" i="3"/>
  <c r="K45" i="3" s="1"/>
  <c r="AN16" i="13"/>
  <c r="BC16" i="13"/>
  <c r="W6" i="110"/>
  <c r="C11" i="110" l="1"/>
  <c r="B11" i="110" s="1"/>
  <c r="L11" i="110"/>
  <c r="C6" i="110"/>
  <c r="B6" i="110" s="1"/>
  <c r="L6" i="110"/>
  <c r="J47" i="3"/>
  <c r="D176" i="3" s="1"/>
  <c r="BF22" i="13"/>
  <c r="AN22" i="13" s="1"/>
  <c r="H47" i="3"/>
  <c r="I47" i="3"/>
  <c r="BF26" i="13"/>
  <c r="AN26" i="13" s="1"/>
  <c r="X35" i="78"/>
  <c r="X37" i="79"/>
  <c r="AZ24" i="13"/>
  <c r="BF28" i="13"/>
  <c r="AN28" i="13" s="1"/>
  <c r="AZ22" i="13"/>
  <c r="W5" i="110"/>
  <c r="AZ16" i="13"/>
  <c r="W4" i="110"/>
  <c r="W9" i="110"/>
  <c r="L45" i="3"/>
  <c r="C174" i="3"/>
  <c r="C9" i="110" l="1"/>
  <c r="B9" i="110" s="1"/>
  <c r="L9" i="110"/>
  <c r="C4" i="110"/>
  <c r="B4" i="110" s="1"/>
  <c r="L4" i="110"/>
  <c r="C5" i="110"/>
  <c r="B5" i="110" s="1"/>
  <c r="L5" i="110"/>
  <c r="C176" i="3"/>
  <c r="BH26" i="13"/>
  <c r="S114" i="13" s="1"/>
  <c r="K47" i="3"/>
  <c r="H48" i="3"/>
  <c r="J49" i="14" s="1"/>
  <c r="L47" i="3"/>
  <c r="AZ26" i="13"/>
  <c r="W7" i="110"/>
  <c r="X36" i="78"/>
  <c r="X37" i="78" s="1"/>
  <c r="AZ28" i="13"/>
  <c r="W8" i="110"/>
  <c r="X38" i="79"/>
  <c r="V12" i="13"/>
  <c r="I36" i="3" s="1"/>
  <c r="Z12" i="13"/>
  <c r="F36" i="3" s="1"/>
  <c r="R12" i="13"/>
  <c r="J36" i="3" s="1"/>
  <c r="C7" i="110" l="1"/>
  <c r="B7" i="110" s="1"/>
  <c r="L7" i="110"/>
  <c r="C8" i="110"/>
  <c r="B8" i="110" s="1"/>
  <c r="L8" i="110"/>
  <c r="F2" i="3"/>
  <c r="BA45" i="14"/>
  <c r="BA46" i="14" s="1"/>
  <c r="Z114" i="13"/>
  <c r="AZ114" i="13"/>
  <c r="BB114" i="13"/>
  <c r="F114" i="13"/>
  <c r="M114" i="13" l="1"/>
  <c r="AO53" i="110"/>
  <c r="AU114" i="13"/>
  <c r="O114" i="13"/>
  <c r="F44" i="3"/>
  <c r="AK114" i="13" l="1"/>
  <c r="BF114" i="13"/>
  <c r="BE114" i="13"/>
  <c r="BD114" i="13"/>
  <c r="BA114" i="13"/>
  <c r="AY114" i="13"/>
  <c r="AX114" i="13"/>
  <c r="AW114" i="13"/>
  <c r="AV114" i="13"/>
  <c r="AH114" i="13"/>
  <c r="AN114" i="13"/>
  <c r="AF12" i="13" l="1"/>
  <c r="P36" i="3" s="1"/>
  <c r="BC114" i="13"/>
  <c r="AV200" i="13"/>
  <c r="G36" i="3" s="1"/>
  <c r="G44" i="3"/>
  <c r="T35" i="78" l="1"/>
  <c r="T36" i="79"/>
  <c r="W53" i="110"/>
  <c r="L53" i="110" l="1"/>
  <c r="B53" i="110"/>
  <c r="AB36" i="79" l="1"/>
  <c r="AB35" i="78"/>
  <c r="AF35" i="78" l="1"/>
  <c r="AF36" i="79"/>
  <c r="P44" i="3"/>
  <c r="D173" i="3" l="1"/>
  <c r="L44" i="3" l="1"/>
  <c r="C173" i="3"/>
  <c r="AV10" i="13" l="1"/>
  <c r="K44" i="3" l="1"/>
  <c r="AV8" i="13" l="1"/>
  <c r="AI37" i="81" l="1"/>
  <c r="J46" i="3" l="1"/>
  <c r="A180" i="3" s="1"/>
  <c r="F46" i="3"/>
  <c r="F48" i="3"/>
  <c r="AI39" i="81" l="1"/>
  <c r="C175" i="3"/>
  <c r="C172" i="3" s="1"/>
  <c r="D175" i="3"/>
  <c r="A172" i="3" s="1"/>
  <c r="J46" i="14"/>
  <c r="AW45" i="14"/>
  <c r="AW46" i="14" s="1"/>
  <c r="F1" i="3"/>
  <c r="AI40" i="81" l="1"/>
  <c r="AI34" i="81"/>
  <c r="AF36" i="78"/>
  <c r="AF37" i="78" s="1"/>
  <c r="AF37" i="79"/>
  <c r="AF38" i="79" s="1"/>
  <c r="AE54" i="14"/>
  <c r="V54" i="14"/>
  <c r="M54" i="14"/>
  <c r="K24" i="76"/>
  <c r="U18" i="81"/>
  <c r="P48" i="3"/>
  <c r="P46" i="3"/>
  <c r="J48" i="3" l="1"/>
  <c r="F3" i="3" s="1"/>
  <c r="C16" i="119" s="1"/>
  <c r="AO4" i="110" s="1"/>
  <c r="AI38" i="81"/>
  <c r="G46" i="3" l="1"/>
  <c r="I46" i="3"/>
  <c r="F4" i="3"/>
  <c r="AW24" i="14"/>
  <c r="X28" i="14" s="1"/>
  <c r="AI36" i="81"/>
  <c r="AI35" i="81"/>
  <c r="AI41" i="81"/>
  <c r="AH2" i="76"/>
  <c r="AH2" i="13"/>
  <c r="AH2" i="79"/>
  <c r="AH2" i="78"/>
  <c r="AH2" i="80"/>
  <c r="AH2" i="8"/>
  <c r="AH2" i="81"/>
  <c r="G48" i="3" l="1"/>
  <c r="I48" i="3"/>
  <c r="O35" i="14" s="1"/>
  <c r="AL2" i="81"/>
  <c r="AL2" i="80"/>
  <c r="AL2" i="13"/>
  <c r="AL2" i="8"/>
  <c r="AL2" i="79"/>
  <c r="AL2" i="78"/>
  <c r="AL2" i="76"/>
  <c r="T37" i="79"/>
  <c r="T38" i="79" s="1"/>
  <c r="K46" i="3"/>
  <c r="AB37" i="79"/>
  <c r="AB38" i="79" s="1"/>
  <c r="L46" i="3"/>
  <c r="AB36" i="78"/>
  <c r="AB37" i="78" s="1"/>
  <c r="T36" i="78"/>
  <c r="T37" i="78" s="1"/>
  <c r="AW25" i="14"/>
  <c r="AI47" i="81"/>
  <c r="AI54" i="81" s="1"/>
  <c r="AI42" i="81"/>
  <c r="AI49" i="81" s="1"/>
  <c r="AI46" i="81"/>
  <c r="AI53" i="81" s="1"/>
  <c r="AI43" i="81"/>
  <c r="AI50" i="81" s="1"/>
  <c r="AI44" i="81"/>
  <c r="AI51" i="81" s="1"/>
  <c r="AI45" i="81"/>
  <c r="AI52" i="81" s="1"/>
  <c r="AI48" i="81"/>
  <c r="AI55" i="81" s="1"/>
  <c r="AD18" i="14" l="1"/>
  <c r="AD20" i="14" s="1"/>
  <c r="X35" i="14"/>
  <c r="X37" i="14" s="1"/>
  <c r="L48" i="3"/>
  <c r="K48" i="3"/>
  <c r="O37" i="14"/>
  <c r="O39" i="14"/>
  <c r="AW8" i="13"/>
  <c r="AW10" i="13"/>
  <c r="X39" i="14" l="1"/>
  <c r="AX10" i="13"/>
  <c r="AX8" i="13"/>
  <c r="K27" i="76" l="1"/>
  <c r="U19" i="81"/>
  <c r="E108" i="3"/>
  <c r="C99" i="3"/>
  <c r="C109" i="3"/>
  <c r="E120" i="3"/>
  <c r="B116" i="3"/>
  <c r="E88" i="3"/>
  <c r="B113" i="3"/>
  <c r="C77" i="3"/>
  <c r="E104" i="3"/>
  <c r="E92" i="3"/>
  <c r="E87" i="3"/>
  <c r="E122" i="3"/>
  <c r="E159" i="3"/>
  <c r="E117" i="3"/>
  <c r="D140" i="3"/>
  <c r="E103" i="3"/>
  <c r="B121" i="3"/>
  <c r="C164" i="3"/>
  <c r="C145" i="3"/>
  <c r="C102" i="3"/>
  <c r="E101" i="3"/>
  <c r="B115" i="3"/>
  <c r="E138" i="3"/>
  <c r="C157" i="3"/>
  <c r="D86" i="3"/>
  <c r="D122" i="3"/>
  <c r="B142" i="3"/>
  <c r="D91" i="3"/>
  <c r="C141" i="3"/>
  <c r="E142" i="3"/>
  <c r="C161" i="3"/>
  <c r="E77" i="3"/>
  <c r="E95" i="3"/>
  <c r="E82" i="3"/>
  <c r="C93" i="3"/>
  <c r="C121" i="3"/>
  <c r="D144" i="3"/>
  <c r="C144" i="3"/>
  <c r="D157" i="3"/>
  <c r="B141" i="3"/>
  <c r="B137" i="3"/>
  <c r="D93" i="3"/>
  <c r="E111" i="3"/>
  <c r="C146" i="3"/>
  <c r="B160" i="3"/>
  <c r="E158" i="3"/>
  <c r="B109" i="3"/>
  <c r="C165" i="3"/>
  <c r="E140" i="3"/>
  <c r="E141" i="3"/>
  <c r="B145" i="3"/>
  <c r="B135" i="3"/>
  <c r="B117" i="3"/>
  <c r="E137" i="3"/>
  <c r="D136" i="3"/>
  <c r="D158" i="3"/>
  <c r="E155" i="3"/>
  <c r="B146" i="3"/>
  <c r="C113" i="3"/>
  <c r="B95" i="3"/>
  <c r="C91" i="3"/>
  <c r="D138" i="3"/>
  <c r="D98" i="3"/>
  <c r="D108" i="3"/>
  <c r="D96" i="3"/>
  <c r="B91" i="3"/>
  <c r="D162" i="3"/>
  <c r="C87" i="3"/>
  <c r="B143" i="3"/>
  <c r="B106" i="3"/>
  <c r="B166" i="3"/>
  <c r="C76" i="3"/>
  <c r="D103" i="3"/>
  <c r="D155" i="3"/>
  <c r="C142" i="3"/>
  <c r="D159" i="3"/>
  <c r="D156" i="3"/>
  <c r="C95" i="3"/>
  <c r="E106" i="3"/>
  <c r="E156" i="3"/>
  <c r="C135" i="3"/>
  <c r="D104" i="3"/>
  <c r="E139" i="3"/>
  <c r="E75" i="3"/>
  <c r="C162" i="3"/>
  <c r="C106" i="3"/>
  <c r="E84" i="3"/>
  <c r="C101" i="3"/>
  <c r="D167" i="3"/>
  <c r="B122" i="3"/>
  <c r="E112" i="3"/>
  <c r="E89" i="3"/>
  <c r="B140" i="3"/>
  <c r="B88" i="3"/>
  <c r="E113" i="3"/>
  <c r="C137" i="3"/>
  <c r="C116" i="3"/>
  <c r="E94" i="3"/>
  <c r="B164" i="3"/>
  <c r="E109" i="3"/>
  <c r="D160" i="3"/>
  <c r="C111" i="3"/>
  <c r="B165" i="3"/>
  <c r="B102" i="3"/>
  <c r="D107" i="3"/>
  <c r="B90" i="3"/>
  <c r="E145" i="3"/>
  <c r="E118" i="3"/>
  <c r="C139" i="3"/>
  <c r="B167" i="3"/>
  <c r="E102" i="3"/>
  <c r="B144" i="3"/>
  <c r="B76" i="3"/>
  <c r="B99" i="3"/>
  <c r="E85" i="3"/>
  <c r="B98" i="3"/>
  <c r="C103" i="3"/>
  <c r="D95" i="3"/>
  <c r="C117" i="3"/>
  <c r="D165" i="3"/>
  <c r="B159" i="3"/>
  <c r="D82" i="3"/>
  <c r="E160" i="3"/>
  <c r="E143" i="3"/>
  <c r="B138" i="3"/>
  <c r="D145" i="3"/>
  <c r="B107" i="3"/>
  <c r="C75" i="3"/>
  <c r="C160" i="3"/>
  <c r="D94" i="3"/>
  <c r="B112" i="3"/>
  <c r="D166" i="3"/>
  <c r="B87" i="3"/>
  <c r="E98" i="3"/>
  <c r="C112" i="3"/>
  <c r="C83" i="3"/>
  <c r="D90" i="3"/>
  <c r="B96" i="3"/>
  <c r="C163" i="3"/>
  <c r="C105" i="3"/>
  <c r="D84" i="3"/>
  <c r="C110" i="3"/>
  <c r="B93" i="3"/>
  <c r="D110" i="3"/>
  <c r="E99" i="3"/>
  <c r="B84" i="3"/>
  <c r="E123" i="3"/>
  <c r="E121" i="3"/>
  <c r="B77" i="3"/>
  <c r="C122" i="3"/>
  <c r="B108" i="3"/>
  <c r="E90" i="3"/>
  <c r="E162" i="3"/>
  <c r="D97" i="3"/>
  <c r="E157" i="3"/>
  <c r="E100" i="3"/>
  <c r="D99" i="3"/>
  <c r="D77" i="3"/>
  <c r="E165" i="3"/>
  <c r="D161" i="3"/>
  <c r="D76" i="3"/>
  <c r="E115" i="3"/>
  <c r="D118" i="3"/>
  <c r="B89" i="3"/>
  <c r="D85" i="3"/>
  <c r="C123" i="3"/>
  <c r="C82" i="3"/>
  <c r="C138" i="3"/>
  <c r="C120" i="3"/>
  <c r="E163" i="3"/>
  <c r="D135" i="3"/>
  <c r="C89" i="3"/>
  <c r="C97" i="3"/>
  <c r="C90" i="3"/>
  <c r="B136" i="3"/>
  <c r="B120" i="3"/>
  <c r="D137" i="3"/>
  <c r="B86" i="3"/>
  <c r="D105" i="3"/>
  <c r="C86" i="3"/>
  <c r="D142" i="3"/>
  <c r="D75" i="3"/>
  <c r="C140" i="3"/>
  <c r="B110" i="3"/>
  <c r="E116" i="3"/>
  <c r="C85" i="3"/>
  <c r="B123" i="3"/>
  <c r="C167" i="3"/>
  <c r="B118" i="3"/>
  <c r="C94" i="3"/>
  <c r="C107" i="3"/>
  <c r="B162" i="3"/>
  <c r="B155" i="3"/>
  <c r="B103" i="3"/>
  <c r="D109" i="3"/>
  <c r="E105" i="3"/>
  <c r="E96" i="3"/>
  <c r="E161" i="3"/>
  <c r="C92" i="3"/>
  <c r="D114" i="3"/>
  <c r="C96" i="3"/>
  <c r="E86" i="3"/>
  <c r="D117" i="3"/>
  <c r="C100" i="3"/>
  <c r="E83" i="3"/>
  <c r="D92" i="3"/>
  <c r="C84" i="3"/>
  <c r="B101" i="3"/>
  <c r="C114" i="3"/>
  <c r="E97" i="3"/>
  <c r="D164" i="3"/>
  <c r="D89" i="3"/>
  <c r="B94" i="3"/>
  <c r="C159" i="3"/>
  <c r="E166" i="3"/>
  <c r="C136" i="3"/>
  <c r="E91" i="3"/>
  <c r="B114" i="3"/>
  <c r="D139" i="3"/>
  <c r="B82" i="3"/>
  <c r="E93" i="3"/>
  <c r="C143" i="3"/>
  <c r="B100" i="3"/>
  <c r="B163" i="3"/>
  <c r="B157" i="3"/>
  <c r="D101" i="3"/>
  <c r="D116" i="3"/>
  <c r="C166" i="3"/>
  <c r="D143" i="3"/>
  <c r="D146" i="3"/>
  <c r="B104" i="3"/>
  <c r="E167" i="3"/>
  <c r="B97" i="3"/>
  <c r="E164" i="3"/>
  <c r="D115" i="3"/>
  <c r="C155" i="3"/>
  <c r="D163" i="3"/>
  <c r="C108" i="3"/>
  <c r="E114" i="3"/>
  <c r="C104" i="3"/>
  <c r="C158" i="3"/>
  <c r="E144" i="3"/>
  <c r="D100" i="3"/>
  <c r="C156" i="3"/>
  <c r="B111" i="3"/>
  <c r="E76" i="3"/>
  <c r="D88" i="3"/>
  <c r="B158" i="3"/>
  <c r="E136" i="3"/>
  <c r="B105" i="3"/>
  <c r="B85" i="3"/>
  <c r="E135" i="3"/>
  <c r="C115" i="3"/>
  <c r="E107" i="3"/>
  <c r="C118" i="3"/>
  <c r="B92" i="3"/>
  <c r="B156" i="3"/>
  <c r="B161" i="3"/>
  <c r="C88" i="3"/>
  <c r="E110" i="3"/>
  <c r="D83" i="3"/>
  <c r="C98" i="3"/>
  <c r="B139" i="3"/>
  <c r="E146" i="3"/>
  <c r="C154" i="3" l="1"/>
  <c r="A81" i="3"/>
  <c r="D81" i="3"/>
  <c r="A154" i="3"/>
  <c r="D154" i="3"/>
  <c r="C74" i="3"/>
  <c r="D134" i="3"/>
  <c r="A134" i="3"/>
  <c r="C134" i="3"/>
  <c r="C81" i="3"/>
  <c r="A74" i="3"/>
  <c r="D74" i="3"/>
  <c r="R16" i="119"/>
  <c r="K20" i="76" l="1"/>
  <c r="U16" i="81"/>
  <c r="K22" i="76"/>
  <c r="U17" i="81"/>
  <c r="K18" i="76"/>
  <c r="U15" i="81"/>
  <c r="F5" i="3"/>
  <c r="U14" i="81"/>
  <c r="K15" i="76"/>
  <c r="W202" i="13"/>
  <c r="W202" i="81"/>
  <c r="W202" i="78"/>
  <c r="W261" i="119"/>
  <c r="W202" i="79"/>
  <c r="W202" i="116"/>
  <c r="G19" i="81"/>
  <c r="W202" i="80"/>
  <c r="AY2" i="110"/>
  <c r="W202" i="76"/>
  <c r="W195" i="14"/>
  <c r="AQ2" i="13" l="1"/>
  <c r="AQ2" i="76"/>
  <c r="AQ2" i="80"/>
  <c r="AQ2" i="8"/>
  <c r="AQ2" i="78"/>
  <c r="AQ2" i="79"/>
  <c r="AQ2" i="81"/>
  <c r="AI16" i="119"/>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<sst xmlns="http://schemas.openxmlformats.org/spreadsheetml/2006/main" count="3685" uniqueCount="1581">
  <si>
    <t>Program</t>
  </si>
  <si>
    <t>Application Name</t>
  </si>
  <si>
    <t>Menu Designation</t>
  </si>
  <si>
    <t>Menu Name</t>
  </si>
  <si>
    <t>M1S1</t>
  </si>
  <si>
    <t>M1S2</t>
  </si>
  <si>
    <t>M1S3</t>
  </si>
  <si>
    <t>M1S4</t>
  </si>
  <si>
    <t>M1S5</t>
  </si>
  <si>
    <t>M1S6</t>
  </si>
  <si>
    <t>M1S7</t>
  </si>
  <si>
    <t>M1S8</t>
  </si>
  <si>
    <t>M2S1</t>
  </si>
  <si>
    <t>M2S2</t>
  </si>
  <si>
    <t>M2S3</t>
  </si>
  <si>
    <t>M2S4</t>
  </si>
  <si>
    <t>M2S5</t>
  </si>
  <si>
    <t>M2S6</t>
  </si>
  <si>
    <t>M2S7</t>
  </si>
  <si>
    <t>M2S8</t>
  </si>
  <si>
    <t>M3S1</t>
  </si>
  <si>
    <t>M3S2</t>
  </si>
  <si>
    <t>M3S3</t>
  </si>
  <si>
    <t>M3S4</t>
  </si>
  <si>
    <t>M3S5</t>
  </si>
  <si>
    <t>M3S6</t>
  </si>
  <si>
    <t>M3S7</t>
  </si>
  <si>
    <t>M3S8</t>
  </si>
  <si>
    <t>M4S1</t>
  </si>
  <si>
    <t>M4S2</t>
  </si>
  <si>
    <t>M4S3</t>
  </si>
  <si>
    <t>M4S4</t>
  </si>
  <si>
    <t>M4S5</t>
  </si>
  <si>
    <t>M4S6</t>
  </si>
  <si>
    <t>M4S7</t>
  </si>
  <si>
    <t>M4S8</t>
  </si>
  <si>
    <t>MAIN1</t>
  </si>
  <si>
    <t>MAIN2</t>
  </si>
  <si>
    <t>M5S1</t>
  </si>
  <si>
    <t>M5S2</t>
  </si>
  <si>
    <t>M5S3</t>
  </si>
  <si>
    <t>M5S4</t>
  </si>
  <si>
    <t>M5S5</t>
  </si>
  <si>
    <t>M5S6</t>
  </si>
  <si>
    <t>M5S7</t>
  </si>
  <si>
    <t>M5S8</t>
  </si>
  <si>
    <t>M6S1</t>
  </si>
  <si>
    <t>M6S2</t>
  </si>
  <si>
    <t>M6S3</t>
  </si>
  <si>
    <t>M6S4</t>
  </si>
  <si>
    <t>M6S5</t>
  </si>
  <si>
    <t>M6S6</t>
  </si>
  <si>
    <t>M6S7</t>
  </si>
  <si>
    <t>M6S8</t>
  </si>
  <si>
    <t>M7S1</t>
  </si>
  <si>
    <t>M7S2</t>
  </si>
  <si>
    <t>M7S3</t>
  </si>
  <si>
    <t>M7S4</t>
  </si>
  <si>
    <t>M7S5</t>
  </si>
  <si>
    <t>M7S6</t>
  </si>
  <si>
    <t>M7S7</t>
  </si>
  <si>
    <t>M7S8</t>
  </si>
  <si>
    <t>MAIN3</t>
  </si>
  <si>
    <t>MAIN4</t>
  </si>
  <si>
    <t>MAIN5</t>
  </si>
  <si>
    <t>MAIN6</t>
  </si>
  <si>
    <t>MAIN7</t>
  </si>
  <si>
    <t>Version</t>
  </si>
  <si>
    <t>Section Incentive</t>
  </si>
  <si>
    <t>Section Cost</t>
  </si>
  <si>
    <t>Section kWh Savings</t>
  </si>
  <si>
    <t>START</t>
  </si>
  <si>
    <t>PROJECT INFORMATION</t>
  </si>
  <si>
    <t>Terms &amp; Conditions</t>
  </si>
  <si>
    <t>Payment Information</t>
  </si>
  <si>
    <t>Project Summary</t>
  </si>
  <si>
    <t>Application Expiration Date:</t>
  </si>
  <si>
    <t>Company and Site Information</t>
  </si>
  <si>
    <t>Title</t>
  </si>
  <si>
    <t>Primary Phone</t>
  </si>
  <si>
    <t>Secondary Phone</t>
  </si>
  <si>
    <t>City</t>
  </si>
  <si>
    <t>State</t>
  </si>
  <si>
    <t>Year Built</t>
  </si>
  <si>
    <t>Square Footage</t>
  </si>
  <si>
    <t># of Floors</t>
  </si>
  <si>
    <t>Mailing Address</t>
  </si>
  <si>
    <t>Payee Company</t>
  </si>
  <si>
    <t>Inefficient Lighting</t>
  </si>
  <si>
    <t>Efficient Lighting</t>
  </si>
  <si>
    <t>Efficient Wattage</t>
  </si>
  <si>
    <t>Quantity</t>
  </si>
  <si>
    <t>Estimated kWh Savings</t>
  </si>
  <si>
    <t>Incentive per Unit</t>
  </si>
  <si>
    <t>Ineff. Wattage</t>
  </si>
  <si>
    <t>Location</t>
  </si>
  <si>
    <t>Annual Hours of Operation</t>
  </si>
  <si>
    <t>Material Cost/Unit</t>
  </si>
  <si>
    <t>Labor Cost/Unit</t>
  </si>
  <si>
    <t>Unit of Measure</t>
  </si>
  <si>
    <t>Installed Location</t>
  </si>
  <si>
    <t>Existing Fixture Type</t>
  </si>
  <si>
    <t>Input Watt</t>
  </si>
  <si>
    <t>New Quantity</t>
  </si>
  <si>
    <t>Incentive Result</t>
  </si>
  <si>
    <t>Total Cost</t>
  </si>
  <si>
    <t>New Fixture Type</t>
  </si>
  <si>
    <t>Description (Brand,Model)</t>
  </si>
  <si>
    <t>Efficient Brand and Model</t>
  </si>
  <si>
    <t>Annual kWh Savings</t>
  </si>
  <si>
    <t>Company Name</t>
  </si>
  <si>
    <t>Address</t>
  </si>
  <si>
    <t>AUTHORIZATION FOR RELEASE OF CUSTOMER ACCOUNT INFORMATION</t>
  </si>
  <si>
    <t>AGREEMENT</t>
  </si>
  <si>
    <t>Offer Form</t>
  </si>
  <si>
    <t>Completion Form</t>
  </si>
  <si>
    <t>Signature</t>
  </si>
  <si>
    <t>Submit Application</t>
  </si>
  <si>
    <t>Incentive Offer</t>
  </si>
  <si>
    <t>Applicant Information</t>
  </si>
  <si>
    <t>Customer Project Name/ID</t>
  </si>
  <si>
    <t>Contact</t>
  </si>
  <si>
    <t>E-mail</t>
  </si>
  <si>
    <t>Zip</t>
  </si>
  <si>
    <t>Alternate Phone</t>
  </si>
  <si>
    <t>Site Information</t>
  </si>
  <si>
    <t>Site Installation Address</t>
  </si>
  <si>
    <t>Trade Ally/Vendor Information</t>
  </si>
  <si>
    <t>Company</t>
  </si>
  <si>
    <t>Incentive</t>
  </si>
  <si>
    <t>Total</t>
  </si>
  <si>
    <t>Date</t>
  </si>
  <si>
    <t>Payee Email</t>
  </si>
  <si>
    <t>Payee Phone</t>
  </si>
  <si>
    <t>Measure Number</t>
  </si>
  <si>
    <t>Energy Type</t>
  </si>
  <si>
    <t>Measure Group</t>
  </si>
  <si>
    <t>Eff Equip Descr</t>
  </si>
  <si>
    <t>Base Equip Descr</t>
  </si>
  <si>
    <t>Unit</t>
  </si>
  <si>
    <t>Inc Rate Unit</t>
  </si>
  <si>
    <t>Measure Life</t>
  </si>
  <si>
    <t>Savings per Unit kWh</t>
  </si>
  <si>
    <t>Incremental Cost</t>
  </si>
  <si>
    <t>SUTO</t>
  </si>
  <si>
    <t>Source</t>
  </si>
  <si>
    <t>Electric</t>
  </si>
  <si>
    <t>Lighting</t>
  </si>
  <si>
    <t>LED</t>
  </si>
  <si>
    <t>Fixture</t>
  </si>
  <si>
    <t>T5</t>
  </si>
  <si>
    <t>T8</t>
  </si>
  <si>
    <t>HVAC</t>
  </si>
  <si>
    <t>Heat Pump</t>
  </si>
  <si>
    <t>Refrigeration</t>
  </si>
  <si>
    <t>Other</t>
  </si>
  <si>
    <t>Compressed Air</t>
  </si>
  <si>
    <t>Sq Ft</t>
  </si>
  <si>
    <t>T12</t>
  </si>
  <si>
    <t>Base Desc 1</t>
  </si>
  <si>
    <t>Base Desc 2</t>
  </si>
  <si>
    <t>Eff Desc 1</t>
  </si>
  <si>
    <t>Eff Desc 2</t>
  </si>
  <si>
    <t>Base Watt</t>
  </si>
  <si>
    <t>Eff Watt</t>
  </si>
  <si>
    <t>Change Log</t>
  </si>
  <si>
    <t>Changed By:</t>
  </si>
  <si>
    <t>Version:</t>
  </si>
  <si>
    <t>Date Applied</t>
  </si>
  <si>
    <t>Action Taken</t>
  </si>
  <si>
    <t>T12 - U-Tube - 1 Lamp</t>
  </si>
  <si>
    <t>T12 - U-Tube - 2 Lamp</t>
  </si>
  <si>
    <t>T8 - 4ft - 1 Lamp - 32W</t>
  </si>
  <si>
    <t>T8 - 4ft - 2 Lamp - 32W</t>
  </si>
  <si>
    <t>T8 - 4ft - 3 Lamp - 32W</t>
  </si>
  <si>
    <t>T8 - 4ft - 4 Lamp - 32W</t>
  </si>
  <si>
    <t>Base Watt 1</t>
  </si>
  <si>
    <t>Eff Watt 1</t>
  </si>
  <si>
    <t>Eff Watt 2</t>
  </si>
  <si>
    <t>T5 - 4ft - 1 Lamp - 54W - HO</t>
  </si>
  <si>
    <t>T5 - 4ft - 2 Lamp - 54W - HO</t>
  </si>
  <si>
    <t>T5 - 4ft - 4 Lamp - 54W - HO</t>
  </si>
  <si>
    <t>T5 - 4ft - 6 Lamp - 54W - HO</t>
  </si>
  <si>
    <t>T5 - 4ft - 8 Lamp - 54W - HO</t>
  </si>
  <si>
    <t>T5 - 4ft - 10 Lamp - 54W - HO</t>
  </si>
  <si>
    <t>Measure Cost</t>
  </si>
  <si>
    <t>kW Savings</t>
  </si>
  <si>
    <t>Efficient kWh</t>
  </si>
  <si>
    <t>Year</t>
  </si>
  <si>
    <t>Avoided Capacity Cost $/kW</t>
  </si>
  <si>
    <t>Avoided T&amp;D $/kW</t>
  </si>
  <si>
    <t>Cost Benefit Data</t>
  </si>
  <si>
    <t>Electric and Gas Avoided Cost</t>
  </si>
  <si>
    <t>Electricity Losses</t>
  </si>
  <si>
    <t>AT&amp;D Factor</t>
  </si>
  <si>
    <t>Gas AEC Factor</t>
  </si>
  <si>
    <t>Elec. AEC Factor</t>
  </si>
  <si>
    <t>Elec. ACC Factor</t>
  </si>
  <si>
    <t>Gas Loss</t>
  </si>
  <si>
    <t>Year Number</t>
  </si>
  <si>
    <t>Gas Discount Rate</t>
  </si>
  <si>
    <t>Electricity Discount Rate</t>
  </si>
  <si>
    <t>NPV AEC $/kWh</t>
  </si>
  <si>
    <t>NPV ACC+T&amp;D $/kW</t>
  </si>
  <si>
    <t>NPV GAEC $/therm</t>
  </si>
  <si>
    <t>(1+GLOSS)*(THERM*NPVAEC)/PROJCOST</t>
  </si>
  <si>
    <t>Existing kWh</t>
  </si>
  <si>
    <t>CB Ratio</t>
  </si>
  <si>
    <t>Base Watt 2</t>
  </si>
  <si>
    <t>Process</t>
  </si>
  <si>
    <t>Custom</t>
  </si>
  <si>
    <t>Water Heating</t>
  </si>
  <si>
    <t>Terms and Conditions for Payment of Incentive</t>
  </si>
  <si>
    <t>Inspection Form</t>
  </si>
  <si>
    <t>Email</t>
  </si>
  <si>
    <t>Company Address</t>
  </si>
  <si>
    <t>M02S02F01</t>
  </si>
  <si>
    <t>kWh</t>
  </si>
  <si>
    <t>kW</t>
  </si>
  <si>
    <t>Cost</t>
  </si>
  <si>
    <t>Total Prescriptive Gas</t>
  </si>
  <si>
    <t>Total Prescriptive Electric</t>
  </si>
  <si>
    <t>Total Custom Electric</t>
  </si>
  <si>
    <t>Total Custom Gas</t>
  </si>
  <si>
    <t>Total ALL</t>
  </si>
  <si>
    <t>kWh Status</t>
  </si>
  <si>
    <t>Incentive Status</t>
  </si>
  <si>
    <t>Measures</t>
  </si>
  <si>
    <t>M02S03F01</t>
  </si>
  <si>
    <t>M02S02F02</t>
  </si>
  <si>
    <t>M02S02F03</t>
  </si>
  <si>
    <t>M02S02F04</t>
  </si>
  <si>
    <t>M02S02F05</t>
  </si>
  <si>
    <t>M02S02F06</t>
  </si>
  <si>
    <t>M02S02F07</t>
  </si>
  <si>
    <t>M02S02F08</t>
  </si>
  <si>
    <t>M02S02F09</t>
  </si>
  <si>
    <t>M02S02F10</t>
  </si>
  <si>
    <t>M02S02F11</t>
  </si>
  <si>
    <t>M02S02F12</t>
  </si>
  <si>
    <t>M02S02F13</t>
  </si>
  <si>
    <t>M02S02F14</t>
  </si>
  <si>
    <t>M02S02F15</t>
  </si>
  <si>
    <t>M02S02F16</t>
  </si>
  <si>
    <t>M02S02F17</t>
  </si>
  <si>
    <t>M02S02F18</t>
  </si>
  <si>
    <t>M02S02F19</t>
  </si>
  <si>
    <t>M02S02F20</t>
  </si>
  <si>
    <t>M02S02F21</t>
  </si>
  <si>
    <t>M02S02F22</t>
  </si>
  <si>
    <t>M02S02F23</t>
  </si>
  <si>
    <t>M02S02F24</t>
  </si>
  <si>
    <t>M02S02F25</t>
  </si>
  <si>
    <t>M02S02F26</t>
  </si>
  <si>
    <t>M02S02F27</t>
  </si>
  <si>
    <t>M02S02F28</t>
  </si>
  <si>
    <t>M02S02F29</t>
  </si>
  <si>
    <t>M02S02F30</t>
  </si>
  <si>
    <t>M02S02F31</t>
  </si>
  <si>
    <t>M02S02F32</t>
  </si>
  <si>
    <t>M02S02F33</t>
  </si>
  <si>
    <t>M02S02F34</t>
  </si>
  <si>
    <t>M02S02F36</t>
  </si>
  <si>
    <t>M02S02F37</t>
  </si>
  <si>
    <t>M02S02F38</t>
  </si>
  <si>
    <t>M02S02F39</t>
  </si>
  <si>
    <t>M02S02F40</t>
  </si>
  <si>
    <t>M02S03F02</t>
  </si>
  <si>
    <t>M02S03F03</t>
  </si>
  <si>
    <t>M02S03F04</t>
  </si>
  <si>
    <t>M02S03F05</t>
  </si>
  <si>
    <t>M02S03F06</t>
  </si>
  <si>
    <t>M02S03F07</t>
  </si>
  <si>
    <t>M02S03F08</t>
  </si>
  <si>
    <t>M02S03F09</t>
  </si>
  <si>
    <t>M02S03F10</t>
  </si>
  <si>
    <t>M02S03F11</t>
  </si>
  <si>
    <t>M02S03F12</t>
  </si>
  <si>
    <t>M02S04F01</t>
  </si>
  <si>
    <t>M02S04F02</t>
  </si>
  <si>
    <t>M02S04F03</t>
  </si>
  <si>
    <t>M02S04F04</t>
  </si>
  <si>
    <t>M02S04F05</t>
  </si>
  <si>
    <t>M02S04F06</t>
  </si>
  <si>
    <t>M02S04F07</t>
  </si>
  <si>
    <t>M02S04F08</t>
  </si>
  <si>
    <t>M02S04F09</t>
  </si>
  <si>
    <t>M02S04F10</t>
  </si>
  <si>
    <t>M02S04F11</t>
  </si>
  <si>
    <t>M02S04F12</t>
  </si>
  <si>
    <t>Building Type</t>
  </si>
  <si>
    <t>Automotive Services</t>
  </si>
  <si>
    <t>Education</t>
  </si>
  <si>
    <t>Faith-Based</t>
  </si>
  <si>
    <t>Food &amp; Beverage Service</t>
  </si>
  <si>
    <t>Gas Station</t>
  </si>
  <si>
    <t>Government</t>
  </si>
  <si>
    <t>Grocery and Convenience</t>
  </si>
  <si>
    <t>Healthcare</t>
  </si>
  <si>
    <t>Industrial</t>
  </si>
  <si>
    <t>IT/Data Center</t>
  </si>
  <si>
    <t>Lodging</t>
  </si>
  <si>
    <t>Office</t>
  </si>
  <si>
    <t>Parking Garage</t>
  </si>
  <si>
    <t>Retail</t>
  </si>
  <si>
    <t>Warehouse</t>
  </si>
  <si>
    <t>States</t>
  </si>
  <si>
    <t>Alabama</t>
  </si>
  <si>
    <t>AL</t>
  </si>
  <si>
    <t>Montana</t>
  </si>
  <si>
    <t>MT</t>
  </si>
  <si>
    <t>Alaska</t>
  </si>
  <si>
    <t>AK</t>
  </si>
  <si>
    <t>Nebraska</t>
  </si>
  <si>
    <t>NE</t>
  </si>
  <si>
    <t>Arizona</t>
  </si>
  <si>
    <t>AZ</t>
  </si>
  <si>
    <t>Nevada</t>
  </si>
  <si>
    <t>NV</t>
  </si>
  <si>
    <t>Arkansas</t>
  </si>
  <si>
    <t>AR</t>
  </si>
  <si>
    <t>New Hampshire</t>
  </si>
  <si>
    <t>NH</t>
  </si>
  <si>
    <t>California</t>
  </si>
  <si>
    <t>CA</t>
  </si>
  <si>
    <t>New Jersey</t>
  </si>
  <si>
    <t>NJ</t>
  </si>
  <si>
    <t>Colorado</t>
  </si>
  <si>
    <t>CO</t>
  </si>
  <si>
    <t>New Mexico</t>
  </si>
  <si>
    <t>NM</t>
  </si>
  <si>
    <t>Connecticut</t>
  </si>
  <si>
    <t>CT</t>
  </si>
  <si>
    <t>New York</t>
  </si>
  <si>
    <t>NY</t>
  </si>
  <si>
    <t>Delaware</t>
  </si>
  <si>
    <t>DE</t>
  </si>
  <si>
    <t>North Carolina</t>
  </si>
  <si>
    <t>NC</t>
  </si>
  <si>
    <t>Florida</t>
  </si>
  <si>
    <t>FL</t>
  </si>
  <si>
    <t>North Dakota</t>
  </si>
  <si>
    <t>ND</t>
  </si>
  <si>
    <t>Georgia</t>
  </si>
  <si>
    <t>GA</t>
  </si>
  <si>
    <t>Ohio</t>
  </si>
  <si>
    <t>OH</t>
  </si>
  <si>
    <t>Hawaii</t>
  </si>
  <si>
    <t>HI</t>
  </si>
  <si>
    <t>Oklahoma</t>
  </si>
  <si>
    <t>OK</t>
  </si>
  <si>
    <t>Idaho</t>
  </si>
  <si>
    <t>ID</t>
  </si>
  <si>
    <t>Oregon</t>
  </si>
  <si>
    <t>OR</t>
  </si>
  <si>
    <t>Illinois</t>
  </si>
  <si>
    <t>IL</t>
  </si>
  <si>
    <t>Pennsylvania</t>
  </si>
  <si>
    <t>PA</t>
  </si>
  <si>
    <t>Indiana</t>
  </si>
  <si>
    <t>IN</t>
  </si>
  <si>
    <t>Rhode Island</t>
  </si>
  <si>
    <t>RI</t>
  </si>
  <si>
    <t>Iowa</t>
  </si>
  <si>
    <t>IA</t>
  </si>
  <si>
    <t>South Carolina</t>
  </si>
  <si>
    <t>SC</t>
  </si>
  <si>
    <t>Kansas</t>
  </si>
  <si>
    <t>KS</t>
  </si>
  <si>
    <t>South Dakota</t>
  </si>
  <si>
    <t>SD</t>
  </si>
  <si>
    <t>Kentucky</t>
  </si>
  <si>
    <t>KY</t>
  </si>
  <si>
    <t>Tennessee</t>
  </si>
  <si>
    <t>TN</t>
  </si>
  <si>
    <t>Louisiana</t>
  </si>
  <si>
    <t>LA</t>
  </si>
  <si>
    <t>Texas</t>
  </si>
  <si>
    <t>TX</t>
  </si>
  <si>
    <t>Maine</t>
  </si>
  <si>
    <t>ME</t>
  </si>
  <si>
    <t>Utah</t>
  </si>
  <si>
    <t>UT</t>
  </si>
  <si>
    <t>Maryland</t>
  </si>
  <si>
    <t>MD</t>
  </si>
  <si>
    <t>Vermont</t>
  </si>
  <si>
    <t>VT</t>
  </si>
  <si>
    <t>Massachusetts</t>
  </si>
  <si>
    <t>MA</t>
  </si>
  <si>
    <t>Virginia</t>
  </si>
  <si>
    <t>VA</t>
  </si>
  <si>
    <t>Michigan</t>
  </si>
  <si>
    <t>MI</t>
  </si>
  <si>
    <t>Washington</t>
  </si>
  <si>
    <t>WA</t>
  </si>
  <si>
    <t>Minnesota</t>
  </si>
  <si>
    <t>MN</t>
  </si>
  <si>
    <t>West Virginia</t>
  </si>
  <si>
    <t>WV</t>
  </si>
  <si>
    <t>Mississippi</t>
  </si>
  <si>
    <t>MS</t>
  </si>
  <si>
    <t>Wisconsin</t>
  </si>
  <si>
    <t>WI</t>
  </si>
  <si>
    <t>Missouri</t>
  </si>
  <si>
    <t>MO</t>
  </si>
  <si>
    <t>Wyoming</t>
  </si>
  <si>
    <t>WY</t>
  </si>
  <si>
    <t>Abbrev</t>
  </si>
  <si>
    <t>Space Conditioning</t>
  </si>
  <si>
    <t>Natural Gas</t>
  </si>
  <si>
    <t>Oil</t>
  </si>
  <si>
    <t>AC with Natural Gas Heat</t>
  </si>
  <si>
    <t>AC with Electric Heat</t>
  </si>
  <si>
    <t>Electric Heat Only</t>
  </si>
  <si>
    <t>Natural Gas Heat Only</t>
  </si>
  <si>
    <t>Multiplier</t>
  </si>
  <si>
    <t>Contractor-Installed</t>
  </si>
  <si>
    <t>Self-Installed</t>
  </si>
  <si>
    <t>Installer</t>
  </si>
  <si>
    <t>Phone</t>
  </si>
  <si>
    <t>First</t>
  </si>
  <si>
    <t>Last</t>
  </si>
  <si>
    <t>Site</t>
  </si>
  <si>
    <t>Terms</t>
  </si>
  <si>
    <t>Payment to</t>
  </si>
  <si>
    <t>Tax Entity</t>
  </si>
  <si>
    <t>-</t>
  </si>
  <si>
    <t>M02S04F12.1</t>
  </si>
  <si>
    <t xml:space="preserve">Please fill out the company information below. For the purposes of this application "Company" is the headquarters or primary office that is responsible for a given site(s) where the project is being implemented.  </t>
  </si>
  <si>
    <t>Please fill out the site information below. If there is not a higher business entity than the site where the project is being performed, then "Company" and "Site" are the same.</t>
  </si>
  <si>
    <t>Please enter the Payee Information below. The payee information may be autofilled based on your selection, but you can overwrite the data if necessary.</t>
  </si>
  <si>
    <t>Please review application information and proceed with submission. You can click on the Progress Checklist headings to jump to section.</t>
  </si>
  <si>
    <t>1. Application Completion Progress Checklist</t>
  </si>
  <si>
    <t>2. Application Submittal Attachment Steps</t>
  </si>
  <si>
    <t>3. Submittal and Next Steps</t>
  </si>
  <si>
    <t>Please feel free to contact us with any questions about this project or any other project. (Reference our contact information below).</t>
  </si>
  <si>
    <t>a.</t>
  </si>
  <si>
    <t>b.</t>
  </si>
  <si>
    <t>c.</t>
  </si>
  <si>
    <t>d.</t>
  </si>
  <si>
    <t>e.</t>
  </si>
  <si>
    <t>Save this application with an unique file name.</t>
  </si>
  <si>
    <t>Gather all required documents to submit, such as</t>
  </si>
  <si>
    <t>Corporation</t>
  </si>
  <si>
    <t>Exempt</t>
  </si>
  <si>
    <t>LLC</t>
  </si>
  <si>
    <t>Individual/Sole Proprietor</t>
  </si>
  <si>
    <t>Partnership, LLP</t>
  </si>
  <si>
    <t>Therm</t>
  </si>
  <si>
    <t>Total Incentive</t>
  </si>
  <si>
    <t>Project Status</t>
  </si>
  <si>
    <t>Therm Status</t>
  </si>
  <si>
    <t>Progress</t>
  </si>
  <si>
    <t>Required</t>
  </si>
  <si>
    <t>Measure Data</t>
  </si>
  <si>
    <t>M03S01-M03S05</t>
  </si>
  <si>
    <t>M03S06-M03S08</t>
  </si>
  <si>
    <t>M04S01-M04S02</t>
  </si>
  <si>
    <t>M04S04</t>
  </si>
  <si>
    <t>Progress Status</t>
  </si>
  <si>
    <t>M05S02F01</t>
  </si>
  <si>
    <t>M05S02F02</t>
  </si>
  <si>
    <t>M02S04TB1</t>
  </si>
  <si>
    <t>Payment Agreement Checkbox 1*</t>
  </si>
  <si>
    <t>App Version</t>
  </si>
  <si>
    <t>Incentive Total</t>
  </si>
  <si>
    <t>Engineer</t>
  </si>
  <si>
    <t>Status</t>
  </si>
  <si>
    <t>Review Date</t>
  </si>
  <si>
    <t>Inspection Date</t>
  </si>
  <si>
    <t>Primary Contact / Site Contact</t>
  </si>
  <si>
    <t>Customer Contact / Company Contact</t>
  </si>
  <si>
    <t>Trade Ally Contact / Contractor Contact</t>
  </si>
  <si>
    <t>Application Info</t>
  </si>
  <si>
    <t>Customer Name</t>
  </si>
  <si>
    <t>LMCapture ID</t>
  </si>
  <si>
    <t>Site Address</t>
  </si>
  <si>
    <t>City, State, Zip</t>
  </si>
  <si>
    <t>Phone 1/Phone 2</t>
  </si>
  <si>
    <t>Propane</t>
  </si>
  <si>
    <t>Steam</t>
  </si>
  <si>
    <t>Bldg Heat Source</t>
  </si>
  <si>
    <t>Water Heat Source</t>
  </si>
  <si>
    <t>Owner/Tenant</t>
  </si>
  <si>
    <t>Annual Hrs/Op</t>
  </si>
  <si>
    <t>Contact Name</t>
  </si>
  <si>
    <t>Notes</t>
  </si>
  <si>
    <t>Payee Information</t>
  </si>
  <si>
    <t>Payee Name</t>
  </si>
  <si>
    <t>Payee Address</t>
  </si>
  <si>
    <t>Tax ID</t>
  </si>
  <si>
    <t>Account Name</t>
  </si>
  <si>
    <t>Project Description</t>
  </si>
  <si>
    <t>Inspection Report</t>
  </si>
  <si>
    <t>Inspector Name</t>
  </si>
  <si>
    <t>Inspection Checklist</t>
  </si>
  <si>
    <t>Inspection Info</t>
  </si>
  <si>
    <t>Inspection Type</t>
  </si>
  <si>
    <t>Action items prior to site inspection</t>
  </si>
  <si>
    <t>(Pass or Fail)</t>
  </si>
  <si>
    <t>Result</t>
  </si>
  <si>
    <t>Review record wall, closed activities, and emails for additional project information to note</t>
  </si>
  <si>
    <t>Action items after site inspection</t>
  </si>
  <si>
    <t>Complete this inspection report form</t>
  </si>
  <si>
    <t>Coordinate with involved parties for an inspection, note scheduled date on the project record wall</t>
  </si>
  <si>
    <r>
      <t xml:space="preserve">Review project </t>
    </r>
    <r>
      <rPr>
        <b/>
        <i/>
        <sz val="10"/>
        <color theme="1"/>
        <rFont val="Arial"/>
        <family val="2"/>
      </rPr>
      <t>baseline</t>
    </r>
    <r>
      <rPr>
        <i/>
        <sz val="10"/>
        <color theme="1"/>
        <rFont val="Arial"/>
        <family val="2"/>
      </rPr>
      <t xml:space="preserve"> equipment, quantity, location, and hours of operation</t>
    </r>
  </si>
  <si>
    <r>
      <t xml:space="preserve">Review project </t>
    </r>
    <r>
      <rPr>
        <b/>
        <i/>
        <sz val="10"/>
        <color theme="1"/>
        <rFont val="Arial"/>
        <family val="2"/>
      </rPr>
      <t>efficient</t>
    </r>
    <r>
      <rPr>
        <i/>
        <sz val="10"/>
        <color theme="1"/>
        <rFont val="Arial"/>
        <family val="2"/>
      </rPr>
      <t xml:space="preserve"> equipment, quantity, location, and hours of operation</t>
    </r>
  </si>
  <si>
    <t>Upload photos and additional information into LM-Captures and the project folder</t>
  </si>
  <si>
    <t xml:space="preserve">Complete LM-Captures Inspection fields </t>
  </si>
  <si>
    <t>Additional Information</t>
  </si>
  <si>
    <t>Comments:</t>
  </si>
  <si>
    <t>Potential Future Projects:</t>
  </si>
  <si>
    <t>Report Completion Date</t>
  </si>
  <si>
    <t>Use the following form to complete your inspection report.</t>
  </si>
  <si>
    <t>ProjectID</t>
  </si>
  <si>
    <t>MeasureCode</t>
  </si>
  <si>
    <t>UploadID</t>
  </si>
  <si>
    <t>CostBenefit</t>
  </si>
  <si>
    <t>PayeeCompany</t>
  </si>
  <si>
    <t>PayeeAttnTo</t>
  </si>
  <si>
    <t>PayeeAddress1</t>
  </si>
  <si>
    <t>PayeeCity</t>
  </si>
  <si>
    <t>PayeeState</t>
  </si>
  <si>
    <t>PayeeZipCode</t>
  </si>
  <si>
    <t>PayeePhone</t>
  </si>
  <si>
    <t>LineNumber</t>
  </si>
  <si>
    <t>Follow up and record activities if applicable</t>
  </si>
  <si>
    <t>Account #</t>
  </si>
  <si>
    <t>PrimaryContactFirst</t>
  </si>
  <si>
    <t>PrimaryContactLast</t>
  </si>
  <si>
    <t>PrimaryTitle</t>
  </si>
  <si>
    <t>PrimaryCompany</t>
  </si>
  <si>
    <t>PrimaryPhone</t>
  </si>
  <si>
    <t>PrimaryEmail</t>
  </si>
  <si>
    <t>PrimaryAddress</t>
  </si>
  <si>
    <t>PrimaryCity</t>
  </si>
  <si>
    <t>PrimaryState</t>
  </si>
  <si>
    <t>PrimaryZip</t>
  </si>
  <si>
    <t>CustomerContactFirst</t>
  </si>
  <si>
    <t>CustomerContactLast</t>
  </si>
  <si>
    <t>CustomerTitle</t>
  </si>
  <si>
    <t>CustomerCompany</t>
  </si>
  <si>
    <t>CustomerPhone</t>
  </si>
  <si>
    <t>CustomerEmail</t>
  </si>
  <si>
    <t>CustomerAddress</t>
  </si>
  <si>
    <t>CustomerCity</t>
  </si>
  <si>
    <t>CustomerState</t>
  </si>
  <si>
    <t>CustomerZip</t>
  </si>
  <si>
    <t>TradeAllyContactFirst</t>
  </si>
  <si>
    <t>TradeAllyContactLast</t>
  </si>
  <si>
    <t>TradeAllyTitle</t>
  </si>
  <si>
    <t>TradeAllyCompany</t>
  </si>
  <si>
    <t>TradeAllyPhone</t>
  </si>
  <si>
    <t>TradeAllyEmail</t>
  </si>
  <si>
    <t>TradeAllyAddress</t>
  </si>
  <si>
    <t>TradeAllyCity</t>
  </si>
  <si>
    <t>TradeAllyState</t>
  </si>
  <si>
    <t>TradeAllyZip</t>
  </si>
  <si>
    <t>CUSTOM MEASURES INPUT</t>
  </si>
  <si>
    <t>Payback</t>
  </si>
  <si>
    <t>Welcome</t>
  </si>
  <si>
    <t>2 ft</t>
  </si>
  <si>
    <t>Measure Subgroup 1</t>
  </si>
  <si>
    <t>Measure Subgroup 2</t>
  </si>
  <si>
    <t>1 Lamp</t>
  </si>
  <si>
    <t>T12 VHO - 8 ft - 4 Lamp</t>
  </si>
  <si>
    <t>Fixture Quantity</t>
  </si>
  <si>
    <t>Pulse Start MH - 200 Watt</t>
  </si>
  <si>
    <t>Order</t>
  </si>
  <si>
    <t>Incandescent (Please Describe)</t>
  </si>
  <si>
    <t>CFL (Please Describe)</t>
  </si>
  <si>
    <t>T12 - 2 ft - 1 Lamp</t>
  </si>
  <si>
    <t>T12 - 2 ft - 2 Lamp</t>
  </si>
  <si>
    <t>T12 - 3 ft - 1 Lamp</t>
  </si>
  <si>
    <t>T12 - 3 ft - 2 Lamp</t>
  </si>
  <si>
    <t>T12 - 4 ft - 1 Lamp</t>
  </si>
  <si>
    <t>T12 - 4 ft - 2 Lamp</t>
  </si>
  <si>
    <t>T12 - 4 ft - 3 Lamp</t>
  </si>
  <si>
    <t>T12 - 4 ft - 4 Lamp</t>
  </si>
  <si>
    <t>T12 - 8 ft - 1 Lamp</t>
  </si>
  <si>
    <t>T12 - 8 ft - 2 Lamp</t>
  </si>
  <si>
    <t>T12 - 8 ft - 3 Lamp</t>
  </si>
  <si>
    <t>T12 - 8 ft - 4 Lamp</t>
  </si>
  <si>
    <t>T12 HO - 8 ft - 1 Lamp</t>
  </si>
  <si>
    <t>T12 HO - 8 ft - 2 Lamp</t>
  </si>
  <si>
    <t>T12 HO - 8 ft - 3 Lamp</t>
  </si>
  <si>
    <t>T12 HO - 8 ft - 4 Lamp</t>
  </si>
  <si>
    <t>T12 VHO - 8 ft - 1 Lamp</t>
  </si>
  <si>
    <t>T12 VHO - 8 ft - 2 Lamp</t>
  </si>
  <si>
    <t>T12 VHO - 8 ft - 3 Lamp</t>
  </si>
  <si>
    <t>T8 - 2 ft - 1 Lamp</t>
  </si>
  <si>
    <t>T8 - 2 ft - 2 Lamp</t>
  </si>
  <si>
    <t>T8 - 3 ft - 1 Lamp</t>
  </si>
  <si>
    <t>T8 - 3 ft - 2 Lamp</t>
  </si>
  <si>
    <t>T8 - 4 ft - 1 Lamp</t>
  </si>
  <si>
    <t>T8 - 4 ft - 2 Lamp</t>
  </si>
  <si>
    <t>T8 - 4 ft - 3 Lamp</t>
  </si>
  <si>
    <t>T8 - 4 ft - 4 Lamp</t>
  </si>
  <si>
    <t>T8 - 8 ft - 1 Lamp</t>
  </si>
  <si>
    <t>T8 - 8 ft - 2 Lamp</t>
  </si>
  <si>
    <t>T8 - 8 ft - 3 Lamp</t>
  </si>
  <si>
    <t>T8 - 8 ft - 4 Lamp</t>
  </si>
  <si>
    <t>T8 HO - 8 ft - 1 Lamp</t>
  </si>
  <si>
    <t>T8 HO - 8 ft - 2 Lamp</t>
  </si>
  <si>
    <t>T8 HO - 8 ft - 3 Lamp</t>
  </si>
  <si>
    <t>T8 HO - 8 ft - 4 Lamp</t>
  </si>
  <si>
    <t>T8 - U-Tube - 1 Lamp</t>
  </si>
  <si>
    <t>T8 - U-Tube - 2 Lamp</t>
  </si>
  <si>
    <t>MH - 70 Watt</t>
  </si>
  <si>
    <t>MH - 100 Watt</t>
  </si>
  <si>
    <t>MH - 175 Watt</t>
  </si>
  <si>
    <t>MH - 250 Watt</t>
  </si>
  <si>
    <t>MH - 400 Watt</t>
  </si>
  <si>
    <t>MH - 1000 Watt</t>
  </si>
  <si>
    <t>Pulse Start MH - 320 Watt</t>
  </si>
  <si>
    <t>Pulse Start MH - 400 Watt</t>
  </si>
  <si>
    <t>HPS - 35 Watt</t>
  </si>
  <si>
    <t>HPS - 50 Watt</t>
  </si>
  <si>
    <t>HPS - 70 watt</t>
  </si>
  <si>
    <t>HPS - 100 Watt</t>
  </si>
  <si>
    <t>HPS - 150 Watt</t>
  </si>
  <si>
    <t>HPS - 200 Watt</t>
  </si>
  <si>
    <t>HPS - 250 Watt</t>
  </si>
  <si>
    <t>HPS - 400 Watt</t>
  </si>
  <si>
    <t>HPS - 1000 Watt</t>
  </si>
  <si>
    <t>MV - 40 Watt</t>
  </si>
  <si>
    <t>MV - 50 Watt</t>
  </si>
  <si>
    <t>MV - 75 Watt</t>
  </si>
  <si>
    <t>MV - 100 Watt</t>
  </si>
  <si>
    <t>MV - 175 Watt</t>
  </si>
  <si>
    <t>MV - 250 Watt</t>
  </si>
  <si>
    <t>MV - 400 Watt</t>
  </si>
  <si>
    <t>Incandescent Lamp</t>
  </si>
  <si>
    <t>CFL Lamp</t>
  </si>
  <si>
    <t>2 Lamp</t>
  </si>
  <si>
    <t>3 ft</t>
  </si>
  <si>
    <t>4 ft</t>
  </si>
  <si>
    <t>3 Lamp</t>
  </si>
  <si>
    <t>4 Lamp</t>
  </si>
  <si>
    <t>8 ft</t>
  </si>
  <si>
    <t>T12 HO</t>
  </si>
  <si>
    <t>T12 VHO</t>
  </si>
  <si>
    <t>U-Tube</t>
  </si>
  <si>
    <t>T8 HO</t>
  </si>
  <si>
    <t>6 Lamp</t>
  </si>
  <si>
    <t>8 Lamp</t>
  </si>
  <si>
    <t>10 Lamp</t>
  </si>
  <si>
    <t>Metal Halide</t>
  </si>
  <si>
    <t>70 Watt</t>
  </si>
  <si>
    <t>100 Watt</t>
  </si>
  <si>
    <t>175 Watt</t>
  </si>
  <si>
    <t>250 Watt</t>
  </si>
  <si>
    <t>400 Watt</t>
  </si>
  <si>
    <t>1000 Watt</t>
  </si>
  <si>
    <t>Pulse Start Metal Halide</t>
  </si>
  <si>
    <t>200 Watt</t>
  </si>
  <si>
    <t>320 Watt</t>
  </si>
  <si>
    <t>High Pressure Sodium</t>
  </si>
  <si>
    <t>35 Watt</t>
  </si>
  <si>
    <t>50 Watt</t>
  </si>
  <si>
    <t>70 watt</t>
  </si>
  <si>
    <t>150 Watt</t>
  </si>
  <si>
    <t>Mercury Vapor</t>
  </si>
  <si>
    <t>40 Watt</t>
  </si>
  <si>
    <t>75 Watt</t>
  </si>
  <si>
    <t>End Use Category</t>
  </si>
  <si>
    <t>Units</t>
  </si>
  <si>
    <t>Invalid</t>
  </si>
  <si>
    <t>T8 - 2ft - 1 Lamp - 18W</t>
  </si>
  <si>
    <t>T8 - 2ft - 2 Lamp - 18W</t>
  </si>
  <si>
    <t>T8 - 3ft - 1 Lamp - 28W</t>
  </si>
  <si>
    <t>T8 - 3ft - 2 Lamp - 28W</t>
  </si>
  <si>
    <t>T8 - 8ft - 1 Lamp - 59W</t>
  </si>
  <si>
    <t>T8 - 8ft - 2 Lamp - 59W</t>
  </si>
  <si>
    <t>T8 - 8ft - 3 Lamp - 59W</t>
  </si>
  <si>
    <t>T8 - 8ft - 4 Lamp - 59W</t>
  </si>
  <si>
    <t>T8 - 8ft - 1 Lamp - 86W - HO</t>
  </si>
  <si>
    <t>T8 - 8ft - 2 Lamp - 86W - HO</t>
  </si>
  <si>
    <t>T8 - 8ft - 3 Lamp - 86W - HO</t>
  </si>
  <si>
    <t>T8 - 8ft - 4 Lamp - 86W - HO</t>
  </si>
  <si>
    <t>T8 - U-Tube - 1 Lamp - 30W</t>
  </si>
  <si>
    <t>T8 - U-Tube - 2 Lamp - 30W</t>
  </si>
  <si>
    <t>MV 40W</t>
  </si>
  <si>
    <t>MV 50W</t>
  </si>
  <si>
    <t>MV 75W</t>
  </si>
  <si>
    <t>MV 100W</t>
  </si>
  <si>
    <t>MV 175W</t>
  </si>
  <si>
    <t>MV 250W</t>
  </si>
  <si>
    <t>MV 400W</t>
  </si>
  <si>
    <t>HPS 35W</t>
  </si>
  <si>
    <t>HPS 50W</t>
  </si>
  <si>
    <t>HPS 70W</t>
  </si>
  <si>
    <t>HPS 100W</t>
  </si>
  <si>
    <t>HPS 150W</t>
  </si>
  <si>
    <t>HPS 200W</t>
  </si>
  <si>
    <t>HPS 250W</t>
  </si>
  <si>
    <t>HPS 400W</t>
  </si>
  <si>
    <t>HPS 1000W</t>
  </si>
  <si>
    <t>MH 70W</t>
  </si>
  <si>
    <t>MH 100W</t>
  </si>
  <si>
    <t>MH 175W</t>
  </si>
  <si>
    <t>MH 250W</t>
  </si>
  <si>
    <t>MH 400W</t>
  </si>
  <si>
    <t>MH 1000W</t>
  </si>
  <si>
    <t>Source (Standard Wattage Table)</t>
  </si>
  <si>
    <t>T5 HO - 4 ft - 1 Lamp</t>
  </si>
  <si>
    <t>T5 HO - 4 ft - 2 Lamp</t>
  </si>
  <si>
    <t>T5 HO - 4 ft - 4 Lamp</t>
  </si>
  <si>
    <t>T5 HO - 4 ft - 6 Lamp</t>
  </si>
  <si>
    <t>T5 HO - 4 ft - 8 Lamp</t>
  </si>
  <si>
    <t>T5 HO - 4 ft - 10 Lamp</t>
  </si>
  <si>
    <t>T5 HO</t>
  </si>
  <si>
    <t>Base kWh</t>
  </si>
  <si>
    <t>Application Status</t>
  </si>
  <si>
    <r>
      <t>Legal Company Name</t>
    </r>
    <r>
      <rPr>
        <sz val="11"/>
        <color rgb="FFFF0000"/>
        <rFont val="Arial"/>
        <family val="2"/>
      </rPr>
      <t>*</t>
    </r>
  </si>
  <si>
    <r>
      <t>First Name</t>
    </r>
    <r>
      <rPr>
        <sz val="11"/>
        <color rgb="FFFF0000"/>
        <rFont val="Arial"/>
        <family val="2"/>
      </rPr>
      <t>*</t>
    </r>
  </si>
  <si>
    <r>
      <t>Last Name</t>
    </r>
    <r>
      <rPr>
        <sz val="11"/>
        <color rgb="FFFF0000"/>
        <rFont val="Arial"/>
        <family val="2"/>
      </rPr>
      <t>*</t>
    </r>
  </si>
  <si>
    <r>
      <t>Title</t>
    </r>
    <r>
      <rPr>
        <sz val="11"/>
        <color rgb="FFFF0000"/>
        <rFont val="Arial"/>
        <family val="2"/>
      </rPr>
      <t>*</t>
    </r>
  </si>
  <si>
    <r>
      <t>Primary Phone</t>
    </r>
    <r>
      <rPr>
        <sz val="11"/>
        <color rgb="FFFF0000"/>
        <rFont val="Arial"/>
        <family val="2"/>
      </rPr>
      <t>*</t>
    </r>
  </si>
  <si>
    <r>
      <t>Email</t>
    </r>
    <r>
      <rPr>
        <sz val="11"/>
        <color rgb="FFFF0000"/>
        <rFont val="Arial"/>
        <family val="2"/>
      </rPr>
      <t>*</t>
    </r>
  </si>
  <si>
    <r>
      <t>Company Address</t>
    </r>
    <r>
      <rPr>
        <sz val="11"/>
        <color rgb="FFFF0000"/>
        <rFont val="Arial"/>
        <family val="2"/>
      </rPr>
      <t>*</t>
    </r>
  </si>
  <si>
    <r>
      <t>City</t>
    </r>
    <r>
      <rPr>
        <sz val="11"/>
        <color rgb="FFFF0000"/>
        <rFont val="Arial"/>
        <family val="2"/>
      </rPr>
      <t>*</t>
    </r>
  </si>
  <si>
    <r>
      <t>State</t>
    </r>
    <r>
      <rPr>
        <sz val="11"/>
        <color rgb="FFFF0000"/>
        <rFont val="Arial"/>
        <family val="2"/>
      </rPr>
      <t>*</t>
    </r>
  </si>
  <si>
    <r>
      <t>Zip Code</t>
    </r>
    <r>
      <rPr>
        <sz val="11"/>
        <color rgb="FFFF0000"/>
        <rFont val="Arial"/>
        <family val="2"/>
      </rPr>
      <t>*</t>
    </r>
  </si>
  <si>
    <r>
      <t>Project Type</t>
    </r>
    <r>
      <rPr>
        <sz val="11"/>
        <color rgb="FFFF0000"/>
        <rFont val="Arial"/>
        <family val="2"/>
      </rPr>
      <t>*</t>
    </r>
  </si>
  <si>
    <r>
      <t>Project ID</t>
    </r>
    <r>
      <rPr>
        <sz val="11"/>
        <color rgb="FFFF0000"/>
        <rFont val="Arial"/>
        <family val="2"/>
      </rPr>
      <t>*</t>
    </r>
  </si>
  <si>
    <r>
      <t>Site Address</t>
    </r>
    <r>
      <rPr>
        <sz val="11"/>
        <color rgb="FFFF0000"/>
        <rFont val="Arial"/>
        <family val="2"/>
      </rPr>
      <t>*</t>
    </r>
  </si>
  <si>
    <r>
      <t>Building Type</t>
    </r>
    <r>
      <rPr>
        <sz val="11"/>
        <color rgb="FFFF0000"/>
        <rFont val="Arial"/>
        <family val="2"/>
      </rPr>
      <t>*</t>
    </r>
  </si>
  <si>
    <r>
      <t>Building Ownership</t>
    </r>
    <r>
      <rPr>
        <sz val="11"/>
        <color rgb="FFFF0000"/>
        <rFont val="Arial"/>
        <family val="2"/>
      </rPr>
      <t>*</t>
    </r>
  </si>
  <si>
    <r>
      <t>Annual Operating Hours</t>
    </r>
    <r>
      <rPr>
        <sz val="11"/>
        <color rgb="FFFF0000"/>
        <rFont val="Arial"/>
        <family val="2"/>
      </rPr>
      <t>*</t>
    </r>
  </si>
  <si>
    <r>
      <t>Space Conditioning Type</t>
    </r>
    <r>
      <rPr>
        <sz val="11"/>
        <color rgb="FFFF0000"/>
        <rFont val="Arial"/>
        <family val="2"/>
      </rPr>
      <t>*</t>
    </r>
  </si>
  <si>
    <r>
      <t>Water Heating Type</t>
    </r>
    <r>
      <rPr>
        <sz val="11"/>
        <color rgb="FFFF0000"/>
        <rFont val="Arial"/>
        <family val="2"/>
      </rPr>
      <t>*</t>
    </r>
  </si>
  <si>
    <r>
      <t>Electric Utility Rate</t>
    </r>
    <r>
      <rPr>
        <sz val="11"/>
        <color rgb="FFFF0000"/>
        <rFont val="Arial"/>
        <family val="2"/>
      </rPr>
      <t>*</t>
    </r>
    <r>
      <rPr>
        <sz val="11"/>
        <color theme="1"/>
        <rFont val="Arial"/>
        <family val="2"/>
      </rPr>
      <t xml:space="preserve"> ($/kWh)</t>
    </r>
  </si>
  <si>
    <r>
      <t>Mailing Address</t>
    </r>
    <r>
      <rPr>
        <sz val="11"/>
        <color rgb="FFFF0000"/>
        <rFont val="Arial"/>
        <family val="2"/>
      </rPr>
      <t>*</t>
    </r>
  </si>
  <si>
    <r>
      <t>Payee Company Name</t>
    </r>
    <r>
      <rPr>
        <sz val="11"/>
        <color rgb="FFFF0000"/>
        <rFont val="Arial"/>
        <family val="2"/>
      </rPr>
      <t>*</t>
    </r>
  </si>
  <si>
    <r>
      <t>Payee First Name</t>
    </r>
    <r>
      <rPr>
        <sz val="11"/>
        <color rgb="FFFF0000"/>
        <rFont val="Arial"/>
        <family val="2"/>
      </rPr>
      <t>*</t>
    </r>
  </si>
  <si>
    <r>
      <t>Payee Last Name</t>
    </r>
    <r>
      <rPr>
        <sz val="11"/>
        <color rgb="FFFF0000"/>
        <rFont val="Arial"/>
        <family val="2"/>
      </rPr>
      <t>*</t>
    </r>
  </si>
  <si>
    <r>
      <t>Phone Number</t>
    </r>
    <r>
      <rPr>
        <sz val="11"/>
        <color rgb="FFFF0000"/>
        <rFont val="Arial"/>
        <family val="2"/>
      </rPr>
      <t>*</t>
    </r>
  </si>
  <si>
    <r>
      <t>Tax Entity</t>
    </r>
    <r>
      <rPr>
        <sz val="11"/>
        <color rgb="FFFF0000"/>
        <rFont val="Arial"/>
        <family val="2"/>
      </rPr>
      <t>*</t>
    </r>
  </si>
  <si>
    <r>
      <t>Federal Tax ID Number</t>
    </r>
    <r>
      <rPr>
        <sz val="11"/>
        <color rgb="FFFF0000"/>
        <rFont val="Arial"/>
        <family val="2"/>
      </rPr>
      <t>*</t>
    </r>
  </si>
  <si>
    <r>
      <t>Electronic Signature (Account Owner or Authorized Representative)</t>
    </r>
    <r>
      <rPr>
        <sz val="11"/>
        <color rgb="FFFF0000"/>
        <rFont val="Arial"/>
        <family val="2"/>
      </rPr>
      <t>*</t>
    </r>
  </si>
  <si>
    <r>
      <t>Signatory Title</t>
    </r>
    <r>
      <rPr>
        <sz val="11"/>
        <color rgb="FFFF0000"/>
        <rFont val="Arial"/>
        <family val="2"/>
      </rPr>
      <t>*</t>
    </r>
  </si>
  <si>
    <r>
      <t>Date Signed</t>
    </r>
    <r>
      <rPr>
        <sz val="11"/>
        <color rgb="FFFF0000"/>
        <rFont val="Arial"/>
        <family val="2"/>
      </rPr>
      <t>*</t>
    </r>
  </si>
  <si>
    <t>Operating Hours Calculator</t>
  </si>
  <si>
    <t>Not Applicable</t>
  </si>
  <si>
    <t>Base W 2</t>
  </si>
  <si>
    <t>APPLICATION REVIEW</t>
  </si>
  <si>
    <t>Halogen (Please Describe)</t>
  </si>
  <si>
    <t>T5 - 4 ft - 1 Lamp</t>
  </si>
  <si>
    <t>T5 - 4 ft - 2 Lamp</t>
  </si>
  <si>
    <t>T5 - 4 ft - 4 Lamp</t>
  </si>
  <si>
    <t>T5 - 4 ft - 6 Lamp</t>
  </si>
  <si>
    <t>Signage Fixture (Please Describe)</t>
  </si>
  <si>
    <t>Neon Fixture (Please Describe)</t>
  </si>
  <si>
    <t>Induction Fixture (Please Describe)</t>
  </si>
  <si>
    <t>Inefficient Signage Fixture</t>
  </si>
  <si>
    <t>Inefficient Neon Fixture</t>
  </si>
  <si>
    <t>Induction (Please Describe)</t>
  </si>
  <si>
    <t>Inefficient Induction Fixture</t>
  </si>
  <si>
    <t>Efficient Induction Fixture</t>
  </si>
  <si>
    <t>Information Links</t>
  </si>
  <si>
    <t>Inc Rate</t>
  </si>
  <si>
    <t>Diversity Business Type</t>
  </si>
  <si>
    <t>Minority Business Enterprise (MBE)</t>
  </si>
  <si>
    <t>Diversity Issued Org</t>
  </si>
  <si>
    <t>Federal</t>
  </si>
  <si>
    <t>City/County</t>
  </si>
  <si>
    <t>3rd Party</t>
  </si>
  <si>
    <t>Cost Basis</t>
  </si>
  <si>
    <t>CFL</t>
  </si>
  <si>
    <t>New Efficient Lighting Fixture</t>
  </si>
  <si>
    <t>Existing Inefficient Lighting Fixture</t>
  </si>
  <si>
    <t>Read and Accept Program Terms and Conditions</t>
  </si>
  <si>
    <t>Spillover Text</t>
  </si>
  <si>
    <t>Spillover Reason</t>
  </si>
  <si>
    <t>Enter Measures</t>
  </si>
  <si>
    <t>No Savings</t>
  </si>
  <si>
    <t>Payback Too Fast, Submit for Review</t>
  </si>
  <si>
    <t>Not Cost Effective Submit for Review</t>
  </si>
  <si>
    <t>Submit for Review</t>
  </si>
  <si>
    <t>Rate Schedules</t>
  </si>
  <si>
    <t>Rate</t>
  </si>
  <si>
    <t>Small General Service (2M)</t>
  </si>
  <si>
    <t>Large General Service (3M)</t>
  </si>
  <si>
    <t>Small Primary (4M)</t>
  </si>
  <si>
    <t>Large Primary (11M)</t>
  </si>
  <si>
    <t>Enter Rate Manually</t>
  </si>
  <si>
    <t>APP EXPIRED</t>
  </si>
  <si>
    <t>Please Review and Sign Form</t>
  </si>
  <si>
    <t>Measure Not Eligible</t>
  </si>
  <si>
    <t>Not Cost Effective</t>
  </si>
  <si>
    <t>Payback Under 18 Months</t>
  </si>
  <si>
    <t>Not Eligible</t>
  </si>
  <si>
    <t>ProjectNumber</t>
  </si>
  <si>
    <t>ProjectNameID</t>
  </si>
  <si>
    <t>MethodReceived</t>
  </si>
  <si>
    <t>AnnualHrs/Op</t>
  </si>
  <si>
    <t>YearBuilt</t>
  </si>
  <si>
    <t>#ofFloors</t>
  </si>
  <si>
    <t>BuilingType</t>
  </si>
  <si>
    <t>WaterHeatSrce</t>
  </si>
  <si>
    <t>BldgHeatSrce</t>
  </si>
  <si>
    <t>System Text</t>
  </si>
  <si>
    <t>Terms and Conditions</t>
  </si>
  <si>
    <t>Project Site Information</t>
  </si>
  <si>
    <t>Trade Ally / Vendor Information</t>
  </si>
  <si>
    <t>Measure #</t>
  </si>
  <si>
    <t>Measure Name</t>
  </si>
  <si>
    <t>Equipment Description</t>
  </si>
  <si>
    <t>Eff Category</t>
  </si>
  <si>
    <t>Eff Measure Group</t>
  </si>
  <si>
    <t>Base Category</t>
  </si>
  <si>
    <t>Base Measure Group</t>
  </si>
  <si>
    <t>TRM Reference No.</t>
  </si>
  <si>
    <t>Created On</t>
  </si>
  <si>
    <t>Savings per Unit kW</t>
  </si>
  <si>
    <t>Inc Rate kWh</t>
  </si>
  <si>
    <t>Inc Rate kW</t>
  </si>
  <si>
    <t>Lighting vs Non Lighting</t>
  </si>
  <si>
    <t>Typical Unit Size</t>
  </si>
  <si>
    <t>Standard</t>
  </si>
  <si>
    <t xml:space="preserve">Please read through the program terms and conditions and sign at the bottom of the page to indicate you understand and agree to the terms and conditions.
</t>
  </si>
  <si>
    <t>Summary Form</t>
  </si>
  <si>
    <t>Project Number :</t>
  </si>
  <si>
    <t>*click on section titles to jump to section</t>
  </si>
  <si>
    <t>Enter Utility Rate (Project Info Tab)</t>
  </si>
  <si>
    <t>InvoiceDate</t>
  </si>
  <si>
    <t>Installed Date*</t>
  </si>
  <si>
    <t>f.</t>
  </si>
  <si>
    <t>Invoice and Installation Date Filled</t>
  </si>
  <si>
    <t>Invoice Date*</t>
  </si>
  <si>
    <t>Application Progress</t>
  </si>
  <si>
    <t>Company and Site</t>
  </si>
  <si>
    <t>Trade Ally</t>
  </si>
  <si>
    <t>Payment</t>
  </si>
  <si>
    <t>End Dates(Standard)</t>
  </si>
  <si>
    <t>Spillover kWh</t>
  </si>
  <si>
    <t>Spillover kW</t>
  </si>
  <si>
    <t>Hours per Year</t>
  </si>
  <si>
    <t>Project ID/Site Name</t>
  </si>
  <si>
    <r>
      <t>Payment Type</t>
    </r>
    <r>
      <rPr>
        <sz val="11"/>
        <color rgb="FFFF0000"/>
        <rFont val="Arial"/>
        <family val="2"/>
      </rPr>
      <t>*</t>
    </r>
  </si>
  <si>
    <t>TA</t>
  </si>
  <si>
    <t>Project</t>
  </si>
  <si>
    <t>Bill Credit Acc</t>
  </si>
  <si>
    <t>Payment Preference</t>
  </si>
  <si>
    <t>Invoiced Date</t>
  </si>
  <si>
    <t>Installed Date</t>
  </si>
  <si>
    <t>Impl. Specialist</t>
  </si>
  <si>
    <t>Tax Exempt Letter</t>
  </si>
  <si>
    <t>ProgramContactPC</t>
  </si>
  <si>
    <t>Incentive Less Than $150</t>
  </si>
  <si>
    <t>Project #</t>
  </si>
  <si>
    <t>ProjectType</t>
  </si>
  <si>
    <t>Op Hr 1</t>
  </si>
  <si>
    <t>Op Hr 2</t>
  </si>
  <si>
    <t>Payee Type</t>
  </si>
  <si>
    <t>X.0.0</t>
  </si>
  <si>
    <t>0.X.0</t>
  </si>
  <si>
    <t>0.0.X</t>
  </si>
  <si>
    <t>Complete application redesign or program year changes</t>
  </si>
  <si>
    <t>Versioning Guidelines (using the highest hierarchy in a group of changes)</t>
  </si>
  <si>
    <t>bug fixes, calculation adjustments, additional custom options, additional features that does not affect program guideline, LM Captures changes that would not affect compatability</t>
  </si>
  <si>
    <t>Measure Validator</t>
  </si>
  <si>
    <t>End of Expiration changes, program guideline changes, prescriptive measure additions, LM Captures compatibility related changes</t>
  </si>
  <si>
    <r>
      <t>Is Site Contact same as Company Contact?</t>
    </r>
    <r>
      <rPr>
        <sz val="11"/>
        <color rgb="FFFF0000"/>
        <rFont val="Arial"/>
        <family val="2"/>
      </rPr>
      <t>*</t>
    </r>
  </si>
  <si>
    <r>
      <t>Is Site Location same as Company Location?</t>
    </r>
    <r>
      <rPr>
        <sz val="11"/>
        <color rgb="FFFF0000"/>
        <rFont val="Arial"/>
        <family val="2"/>
      </rPr>
      <t>*</t>
    </r>
  </si>
  <si>
    <t>,IFERROR(IF(AX18&gt;AW18,MEASURESAVE,IF(BB18&gt;INDEX(PMELIGHTLIN[Eff Watt 1],MATCH(AZ18,PMELIGHTLIN[Measure Validator],0)),"Eff. Wattage Not Met",IF(BD18&lt;BE18,"Linear Feet Exceeded",IF(K18&lt;INDEX(PMELIGHTLIN[Op Hr 1],MATCH(AZ18,PMELIGHTLIN[Measure Validator],0)),"Operating Hours Invalid","")))),"ERROR"))</t>
  </si>
  <si>
    <t>Eff. Wattage Not Met</t>
  </si>
  <si>
    <t>Operating Hours Invalid</t>
  </si>
  <si>
    <t>Project Site Address</t>
  </si>
  <si>
    <t>Project Contact</t>
  </si>
  <si>
    <t>Approving Engineer</t>
  </si>
  <si>
    <t>Program Type</t>
  </si>
  <si>
    <t>3. Customer Signature</t>
  </si>
  <si>
    <t>Sign and date here. We encourage electronic submission. A typewritten signature is acceptable and will have the same effect as a pen signature.</t>
  </si>
  <si>
    <t>1. Update Installed Measures</t>
  </si>
  <si>
    <t>2. Review Payee Information</t>
  </si>
  <si>
    <t>Payment Type</t>
  </si>
  <si>
    <t>Payment To</t>
  </si>
  <si>
    <r>
      <t>Is the following payment information correct? If not, change your selection in the</t>
    </r>
    <r>
      <rPr>
        <sz val="11"/>
        <color rgb="FF0000FF"/>
        <rFont val="Arial"/>
        <family val="2"/>
      </rPr>
      <t xml:space="preserve"> Payee</t>
    </r>
    <r>
      <rPr>
        <sz val="11"/>
        <color theme="1"/>
        <rFont val="Arial"/>
        <family val="2"/>
      </rPr>
      <t xml:space="preserve"> tab.</t>
    </r>
  </si>
  <si>
    <t>Custom and Prescriptive Application</t>
  </si>
  <si>
    <t>Prescriptive Measure List</t>
  </si>
  <si>
    <t>PRESCRIPTIVE MEASURES INPUT</t>
  </si>
  <si>
    <t>Prescriptive</t>
  </si>
  <si>
    <t>HID 1000W</t>
  </si>
  <si>
    <t>LED Exit Sign</t>
  </si>
  <si>
    <t>CFL or Incandescent Exit Sign</t>
  </si>
  <si>
    <t>LED - Exterior</t>
  </si>
  <si>
    <t>LED - Interior</t>
  </si>
  <si>
    <t>Motor</t>
  </si>
  <si>
    <t>VFD added to 1-20 hp Chilled Water</t>
  </si>
  <si>
    <t>Annual kWh Reduction</t>
  </si>
  <si>
    <t>Building Area Type</t>
  </si>
  <si>
    <t>Automotive Facility</t>
  </si>
  <si>
    <t>Exterior Canopies</t>
  </si>
  <si>
    <t>Convention Center</t>
  </si>
  <si>
    <t>Courthouse</t>
  </si>
  <si>
    <t>Dining: Bar Lounge/Leisure</t>
  </si>
  <si>
    <t>Dining: Cafeteria/Fast Food</t>
  </si>
  <si>
    <t>Dining: Family</t>
  </si>
  <si>
    <t>Dormitory</t>
  </si>
  <si>
    <t>Exercise Center</t>
  </si>
  <si>
    <t>Gymnasium</t>
  </si>
  <si>
    <t>Healthcare – clinic</t>
  </si>
  <si>
    <t>Hospital</t>
  </si>
  <si>
    <t>Hotel</t>
  </si>
  <si>
    <t>Library</t>
  </si>
  <si>
    <t>Motel</t>
  </si>
  <si>
    <t>Motion Picture Theater</t>
  </si>
  <si>
    <t>Multi-Family</t>
  </si>
  <si>
    <t>Museum</t>
  </si>
  <si>
    <t>Penitentiary</t>
  </si>
  <si>
    <t>Performing Arts Theaters</t>
  </si>
  <si>
    <t>Police/Fire Station</t>
  </si>
  <si>
    <t>Post Office</t>
  </si>
  <si>
    <t>Religious Building</t>
  </si>
  <si>
    <t>Sports Arena</t>
  </si>
  <si>
    <t>Exterior Stairways</t>
  </si>
  <si>
    <t>Town Hall</t>
  </si>
  <si>
    <t>Transportation</t>
  </si>
  <si>
    <t>Exterior Walkways &lt;10ft Wide (W/linear ft.)</t>
  </si>
  <si>
    <t>Exterior Walkways &gt;10ft Wide/ Plaza Areas</t>
  </si>
  <si>
    <t>Workshop</t>
  </si>
  <si>
    <t>ASHRAE Standard 90.1 – 2007  (Watts/ Sq. Ft.)</t>
  </si>
  <si>
    <t>New Construction Lighting</t>
  </si>
  <si>
    <t>Active</t>
  </si>
  <si>
    <t>ECM</t>
  </si>
  <si>
    <t>260909</t>
  </si>
  <si>
    <t>260909-Motor-ECM - HVAC Motor</t>
  </si>
  <si>
    <t>ECM - HVAC Motor</t>
  </si>
  <si>
    <t>262889</t>
  </si>
  <si>
    <t>262889-Motor-VFD added to 1-20 hp Chilled Water</t>
  </si>
  <si>
    <t>VFD</t>
  </si>
  <si>
    <t>O</t>
  </si>
  <si>
    <t>No Pre-approval Required</t>
  </si>
  <si>
    <t>Pre-approval Required</t>
  </si>
  <si>
    <t>HID ≤ 175W</t>
  </si>
  <si>
    <r>
      <t xml:space="preserve">Enter invoice and installed date below for </t>
    </r>
    <r>
      <rPr>
        <b/>
        <sz val="11"/>
        <color theme="1"/>
        <rFont val="Arial"/>
        <family val="2"/>
      </rPr>
      <t>prescriptive</t>
    </r>
    <r>
      <rPr>
        <sz val="11"/>
        <color theme="1"/>
        <rFont val="Arial"/>
        <family val="2"/>
      </rPr>
      <t xml:space="preserve"> </t>
    </r>
    <r>
      <rPr>
        <b/>
        <sz val="11"/>
        <color theme="1"/>
        <rFont val="Arial"/>
        <family val="2"/>
      </rPr>
      <t>projects with incentives less than $10,000</t>
    </r>
    <r>
      <rPr>
        <sz val="11"/>
        <color theme="1"/>
        <rFont val="Arial"/>
        <family val="2"/>
      </rPr>
      <t>.</t>
    </r>
  </si>
  <si>
    <t>Material and labor invoices</t>
  </si>
  <si>
    <t>Specification sheets of all new equipment</t>
  </si>
  <si>
    <t>Payee Company's W-9</t>
  </si>
  <si>
    <t>If applicable</t>
  </si>
  <si>
    <t>Additional project assumption documents</t>
  </si>
  <si>
    <t>Calculation or model output</t>
  </si>
  <si>
    <t>Please review the Offer Form below and fill in the highlighted fields. If you have any questions, please contact us.</t>
  </si>
  <si>
    <r>
      <t xml:space="preserve">Please review the Completion Form for accuracy. If there have been adjustments to the project, please click on the associated tab name highlighted in </t>
    </r>
    <r>
      <rPr>
        <sz val="13"/>
        <color rgb="FF0000FF"/>
        <rFont val="Arial"/>
        <family val="2"/>
      </rPr>
      <t>blue</t>
    </r>
    <r>
      <rPr>
        <sz val="13"/>
        <rFont val="Arial"/>
        <family val="2"/>
      </rPr>
      <t xml:space="preserve"> in steps 1 and 2 below.  
</t>
    </r>
  </si>
  <si>
    <t>Mike</t>
  </si>
  <si>
    <t>PASS</t>
  </si>
  <si>
    <t>Electric $/kWh</t>
  </si>
  <si>
    <t>T&amp;C/Signatory</t>
  </si>
  <si>
    <r>
      <t>Site Name</t>
    </r>
    <r>
      <rPr>
        <sz val="11"/>
        <color rgb="FFFF0000"/>
        <rFont val="Arial"/>
        <family val="2"/>
      </rPr>
      <t>*</t>
    </r>
  </si>
  <si>
    <t>(NONE)</t>
  </si>
  <si>
    <t>NIPSCO Energy Efficiency Program</t>
  </si>
  <si>
    <t>Energy Efficiency Programs</t>
  </si>
  <si>
    <t>NIPSCO</t>
  </si>
  <si>
    <t>LED 2x2 Fixture</t>
  </si>
  <si>
    <t>LED 2x4 Fixture</t>
  </si>
  <si>
    <t>I authorize NIPSCO to access energy usage data for the specified accounts at the physical site address of the project listed above and release to the Trade Ally listed on this application. I agree that NIPSCO may include my name, city or county of business, Program services/incentives and resulting energy-savings in reports or other documentation submitted to NIPSCO and relevant agencies administering energy programs. NIPSCO will treat all other information gathered through the Program as confidential.</t>
  </si>
  <si>
    <t xml:space="preserve">I understand and agree to comply with the Terms and Conditions of the NIPSCO Energy Efficiency Program and that all energy efficiency measures identified in this application comply with program rules. </t>
  </si>
  <si>
    <r>
      <t>How did you hear about this program?</t>
    </r>
    <r>
      <rPr>
        <sz val="11"/>
        <color rgb="FFFF0000"/>
        <rFont val="Arial"/>
        <family val="2"/>
      </rPr>
      <t>*</t>
    </r>
  </si>
  <si>
    <t>Customer Info</t>
  </si>
  <si>
    <r>
      <t>Gas Utility Rate</t>
    </r>
    <r>
      <rPr>
        <sz val="11"/>
        <color rgb="FFFF0000"/>
        <rFont val="Arial"/>
        <family val="2"/>
      </rPr>
      <t>*</t>
    </r>
    <r>
      <rPr>
        <sz val="11"/>
        <color theme="1"/>
        <rFont val="Arial"/>
        <family val="2"/>
      </rPr>
      <t xml:space="preserve"> ($/Therm)</t>
    </r>
  </si>
  <si>
    <t xml:space="preserve">Tax Liability:  NIPSCO is not responsible for any taxes that may be imposed on you as a result of your receipt of this incentive. Incentive Amounts could be taxable to you if greater than $600. You should consult your tax advisor for any questions concerning the taxability of incentives. </t>
  </si>
  <si>
    <t>Tax Liability:  NIPSCO is not responsible for any taxes that may be imposed on you as a result of your receipt of this incentive. Incentive Amounts could be taxable to you if greater than $600. You should consult your tax advisor for any questions concerning the taxability of incentives.</t>
  </si>
  <si>
    <t>I am authorizing this payment of my incentive to the third party (“Payee”) named above and I understand that I will not be receiving the incentive check from NIPSCO.  I also understand that my release of the payment to the third party does not exempt me from the incentive requirements outlined in this application.   Tax Liability:  NIPSCO is not responsible for any taxes that may be imposed on you as a result of your receipt of this incentive. Incentive Amounts could be taxable to you if greater than $600. You should consult your tax advisor for any questions concerning the taxability of incentives.</t>
  </si>
  <si>
    <t>810121-Lighting-LED-LED Exit Sign</t>
  </si>
  <si>
    <t>810110-Lighting-LED-LED Exterior Replacing HID ≤ 175W</t>
  </si>
  <si>
    <t>810112-Lighting-LED-LED Exterior Replacing HID 251-400W</t>
  </si>
  <si>
    <t>810113-Lighting-LED-LED Exterior Replacing HID 1000W</t>
  </si>
  <si>
    <t>810114-Lighting-LED-LED Interior Replacing HID ≤ 175W</t>
  </si>
  <si>
    <t>810117-Lighting-LED-LED Interior Replacing HID 251-400W</t>
  </si>
  <si>
    <t>810118-Lighting-LED-LED Interior Replacing HID 1000W</t>
  </si>
  <si>
    <t>Delamping</t>
  </si>
  <si>
    <t>LED Exterior Replacing HID ≤ 175W</t>
  </si>
  <si>
    <t>LED Exterior Replacing HID176-250W</t>
  </si>
  <si>
    <t>LED Exterior Replacing HID 251-400W</t>
  </si>
  <si>
    <t>LED Exterior Replacing HID 1000W</t>
  </si>
  <si>
    <t>LED Interior Replacing HID ≤ 175W</t>
  </si>
  <si>
    <t>LED Interior Replacing HID176-250W</t>
  </si>
  <si>
    <t>LED Interior Replacing HID 251-400W</t>
  </si>
  <si>
    <t>LED Interior Replacing HID 1000W</t>
  </si>
  <si>
    <t>HID 251-400W</t>
  </si>
  <si>
    <t>Fixture (Lamp Wattage)</t>
  </si>
  <si>
    <r>
      <t xml:space="preserve">I understand and agree to comply with the Payment Terms and Conditions of the NIPSCO Energy Efficiency Program. </t>
    </r>
    <r>
      <rPr>
        <b/>
        <sz val="14"/>
        <color rgb="FFFF0000"/>
        <rFont val="Arial"/>
        <family val="2"/>
      </rPr>
      <t>*</t>
    </r>
  </si>
  <si>
    <t>Custom Lighting</t>
  </si>
  <si>
    <t>NIPSCO Program Approval</t>
  </si>
  <si>
    <t>kWh Savings</t>
  </si>
  <si>
    <t>Motors &amp; Drives</t>
  </si>
  <si>
    <t>EMS</t>
  </si>
  <si>
    <t>T5 HO Fixture</t>
  </si>
  <si>
    <t>T5 Fixture</t>
  </si>
  <si>
    <t>T8 Fixture - 17W Lamp(s)</t>
  </si>
  <si>
    <t>T8 Fixture - 28W Lamp(s)</t>
  </si>
  <si>
    <t>T8 Fixture - 25W Lamp(s)</t>
  </si>
  <si>
    <t>T8 Fixture - 32W Lamp(s)</t>
  </si>
  <si>
    <t>IT</t>
  </si>
  <si>
    <t>Lighting Controls</t>
  </si>
  <si>
    <t>Commercial Cooking (Electric)</t>
  </si>
  <si>
    <t>Water Heating / Others (Gas)</t>
  </si>
  <si>
    <t>M02S02F11.1</t>
  </si>
  <si>
    <r>
      <t>Account Number 1</t>
    </r>
    <r>
      <rPr>
        <sz val="11"/>
        <color rgb="FFFF0000"/>
        <rFont val="Arial"/>
        <family val="2"/>
      </rPr>
      <t>*</t>
    </r>
  </si>
  <si>
    <t>Account Number 2</t>
  </si>
  <si>
    <r>
      <t>Meter Number 1</t>
    </r>
    <r>
      <rPr>
        <sz val="11"/>
        <color rgb="FFFF0000"/>
        <rFont val="Arial"/>
        <family val="2"/>
      </rPr>
      <t>*</t>
    </r>
  </si>
  <si>
    <t>Meter Number 2</t>
  </si>
  <si>
    <t>M02S02F35</t>
  </si>
  <si>
    <t>Meter #</t>
  </si>
  <si>
    <t>How did you hear about this program?</t>
  </si>
  <si>
    <t>Gas $/therm</t>
  </si>
  <si>
    <t>Spillover therms</t>
  </si>
  <si>
    <t>Exterior Parking Lots and Drives</t>
  </si>
  <si>
    <t>Custom / RCx / New Construction
 Non-Lighting (Electric)</t>
  </si>
  <si>
    <t>Custom / RCx / New Construction
 (Gas)</t>
  </si>
  <si>
    <t>(1+ELOSS)*((KWH*NPVAEC)+(KW*NPVACCTD))/PROJCOST</t>
  </si>
  <si>
    <t>Initial AEC</t>
  </si>
  <si>
    <t>Initial ACC</t>
  </si>
  <si>
    <t>Initial T&amp;D</t>
  </si>
  <si>
    <t>Initial Gas AEC</t>
  </si>
  <si>
    <t>Avoid Energy Cost $/kWh</t>
  </si>
  <si>
    <t>Avoided Energy Cost $/therm</t>
  </si>
  <si>
    <t>Lighting Coincidence Factor</t>
  </si>
  <si>
    <t>End Use</t>
  </si>
  <si>
    <t>Commercial Cooking</t>
  </si>
  <si>
    <t>Pump/Fans/VFDs</t>
  </si>
  <si>
    <t>Building Envelope</t>
  </si>
  <si>
    <t>HVAC 
(Gas)</t>
  </si>
  <si>
    <t>4. Submit Documents</t>
  </si>
  <si>
    <t>Trade Ally / Vendor</t>
  </si>
  <si>
    <t>Project Information</t>
  </si>
  <si>
    <t>Measure Costs</t>
  </si>
  <si>
    <t>Therm Savings</t>
  </si>
  <si>
    <t>Tax Information</t>
  </si>
  <si>
    <t>Verify the above Measures Summary is accurate. Has your energy efficiency project scope changed from the original plan? If so, please review and update the measures, quantities, and costs associated with each line item.</t>
  </si>
  <si>
    <r>
      <rPr>
        <sz val="11"/>
        <rFont val="Arial"/>
        <family val="2"/>
      </rPr>
      <t xml:space="preserve">Reviewed </t>
    </r>
    <r>
      <rPr>
        <sz val="11"/>
        <color rgb="FF0000FF"/>
        <rFont val="Arial"/>
        <family val="2"/>
      </rPr>
      <t>Custom</t>
    </r>
    <r>
      <rPr>
        <sz val="11"/>
        <rFont val="Arial"/>
        <family val="2"/>
      </rPr>
      <t xml:space="preserve"> Measures Input tab</t>
    </r>
  </si>
  <si>
    <r>
      <rPr>
        <sz val="11"/>
        <rFont val="Arial"/>
        <family val="2"/>
      </rPr>
      <t>Reviewed</t>
    </r>
    <r>
      <rPr>
        <sz val="11"/>
        <color rgb="FF0000FF"/>
        <rFont val="Arial"/>
        <family val="2"/>
      </rPr>
      <t xml:space="preserve"> Prescriptive </t>
    </r>
    <r>
      <rPr>
        <sz val="11"/>
        <rFont val="Arial"/>
        <family val="2"/>
      </rPr>
      <t>Measures Input tab</t>
    </r>
  </si>
  <si>
    <t>Incentive Summary</t>
  </si>
  <si>
    <t>Customer Signature</t>
  </si>
  <si>
    <t>Itemized project invoices (including equipment and labor costs)</t>
  </si>
  <si>
    <r>
      <rPr>
        <sz val="11"/>
        <rFont val="Arial"/>
        <family val="2"/>
      </rPr>
      <t>Updated and</t>
    </r>
    <r>
      <rPr>
        <sz val="11"/>
        <color rgb="FF0000FF"/>
        <rFont val="Arial"/>
        <family val="2"/>
      </rPr>
      <t xml:space="preserve"> Signed </t>
    </r>
    <r>
      <rPr>
        <sz val="11"/>
        <rFont val="Arial"/>
        <family val="2"/>
      </rPr>
      <t>Completion Form (as Excel)</t>
    </r>
  </si>
  <si>
    <t>2. Customer Signature</t>
  </si>
  <si>
    <t>1. Project Timeline</t>
  </si>
  <si>
    <t>Please provide an estimated timeline for your project.The second line should contain the date you expect to send the completion form and invoices to us.</t>
  </si>
  <si>
    <t>Submit Offer Form</t>
  </si>
  <si>
    <t>3.</t>
  </si>
  <si>
    <t>EffEquip</t>
  </si>
  <si>
    <t>BaseEquip</t>
  </si>
  <si>
    <t>EffEquipDescr</t>
  </si>
  <si>
    <t>CostLabor</t>
  </si>
  <si>
    <t>CostEquipment</t>
  </si>
  <si>
    <t>WattsBase</t>
  </si>
  <si>
    <t>WattsEff</t>
  </si>
  <si>
    <t>TotalCost</t>
  </si>
  <si>
    <t>AnnualHoursAfter</t>
  </si>
  <si>
    <t>kWhBase</t>
  </si>
  <si>
    <t>kWhEff</t>
  </si>
  <si>
    <t>ThmBase</t>
  </si>
  <si>
    <t>ThmEff</t>
  </si>
  <si>
    <t>SpilloverkWhSavings</t>
  </si>
  <si>
    <t>SpilloverkWSavings</t>
  </si>
  <si>
    <t>SpilloverThmSavings</t>
  </si>
  <si>
    <t>SpilloverReason</t>
  </si>
  <si>
    <t>SpilloverUnits</t>
  </si>
  <si>
    <t>IncTotal</t>
  </si>
  <si>
    <t>SavingskWh</t>
  </si>
  <si>
    <t>SavingskW</t>
  </si>
  <si>
    <t>SavingsThm</t>
  </si>
  <si>
    <t>How Did You Hear About the Program?</t>
  </si>
  <si>
    <t>PayeePreference</t>
  </si>
  <si>
    <t>PayeeEntity</t>
  </si>
  <si>
    <t>TaxId</t>
  </si>
  <si>
    <t>Installation Date</t>
  </si>
  <si>
    <t>AppVersion</t>
  </si>
  <si>
    <t>kWBase</t>
  </si>
  <si>
    <t>kWEff</t>
  </si>
  <si>
    <t>BaseEquipDescr</t>
  </si>
  <si>
    <t>Unconditioned</t>
  </si>
  <si>
    <t>CFL/Incandescent</t>
  </si>
  <si>
    <t>Exterior</t>
  </si>
  <si>
    <t>HID</t>
  </si>
  <si>
    <t>Incandescent</t>
  </si>
  <si>
    <t>Nathan Williams</t>
  </si>
  <si>
    <t>M05S02F03</t>
  </si>
  <si>
    <t>M05S03F01</t>
  </si>
  <si>
    <t>M05S02F04</t>
  </si>
  <si>
    <t>Indiana July 2015 v2.2 TRM Operating Hours</t>
  </si>
  <si>
    <t>public assembly</t>
  </si>
  <si>
    <t>Industrial shifts</t>
  </si>
  <si>
    <t>food service</t>
  </si>
  <si>
    <t>health care</t>
  </si>
  <si>
    <t>hotel/motel</t>
  </si>
  <si>
    <t>office</t>
  </si>
  <si>
    <t>retail</t>
  </si>
  <si>
    <t>public services</t>
  </si>
  <si>
    <t>warehouse</t>
  </si>
  <si>
    <t>exterior</t>
  </si>
  <si>
    <t>Indiana July 2015 v2.2 TRM Building Type</t>
  </si>
  <si>
    <t>School</t>
  </si>
  <si>
    <t>College</t>
  </si>
  <si>
    <t>University</t>
  </si>
  <si>
    <t>HID 176-250W</t>
  </si>
  <si>
    <t>LED Interior Replacing HID 176-250W</t>
  </si>
  <si>
    <t>LED Exterior Replacing HID 176-250W</t>
  </si>
  <si>
    <t>((1+ELOSS)*((AK18*INDEX(ELECCB[NPV AEC $/kWh],MATCH(AZ18,ELECCB[Year Number],1)))+(AV18*INDEX(ELECCB[NPV ACC+T&amp;D $/kW],MATCH(AZ18,ELECCB[Year Number],1)))))/AH18)</t>
  </si>
  <si>
    <t>----------------HID  MEASURES----------------</t>
  </si>
  <si>
    <t>------------INCANDESCENT /CFL------------</t>
  </si>
  <si>
    <t xml:space="preserve">
LED 2x4 Fixture</t>
  </si>
  <si>
    <t xml:space="preserve"> LED 2x4 Fixture</t>
  </si>
  <si>
    <t>~~~~~T12 FIXTURES~~~~~</t>
  </si>
  <si>
    <t>~~~~~T8 FIXTURES~~~~~</t>
  </si>
  <si>
    <t>~~~~~T5 FIXTURES~~~~~</t>
  </si>
  <si>
    <t>~~MERCURY VAPOR~~</t>
  </si>
  <si>
    <t>~~~~METAL HALIDE~~~~</t>
  </si>
  <si>
    <t>~~~~~~~~~HPS~~~~~~~~~</t>
  </si>
  <si>
    <t>~~~~~~~~~MISC.~~~~~~~~~</t>
  </si>
  <si>
    <t>~~~INCAND/HAL/CFL~~~</t>
  </si>
  <si>
    <t>~~~~~LED FIXTURES~~~~~</t>
  </si>
  <si>
    <t>Base Autofill</t>
  </si>
  <si>
    <t>Spillover Labor $</t>
  </si>
  <si>
    <t>T12 - 2ft - 1 Lamp - 20W Lamps</t>
  </si>
  <si>
    <t>T12 - 2ft - 2 Lamp - 20W Lamps</t>
  </si>
  <si>
    <t>T12 - 3ft - 1 Lamp - 30W Lamps</t>
  </si>
  <si>
    <t>T12 - 3ft - 2 Lamp - 30W Lamps</t>
  </si>
  <si>
    <t>T12 - 4ft - 1 Lamp - 34W Lamps w/ ES Mag Ballast</t>
  </si>
  <si>
    <t>T12 - 4ft - 2 Lamp - 34W Lamps w/ ES Mag Ballast</t>
  </si>
  <si>
    <t>T12 - 4ft - 3 Lamp - 34W Lamps w/ ES Mag Ballast</t>
  </si>
  <si>
    <t>T12 - 4ft - 4 Lamp - 34W Lamps w/ ES Mag Ballast</t>
  </si>
  <si>
    <t>T12 - 8ft - 1 Lamp - 75W Lamps w/ ES Mag Ballast</t>
  </si>
  <si>
    <t>T12 - 8ft - 2 Lamp - 75W Lamps w/ ES Mag Ballast</t>
  </si>
  <si>
    <t>T12 - 8ft - 4 Lamp - 75W Lamps w/ ES Mag Ballast</t>
  </si>
  <si>
    <t>T12 - 8ft - 1 Lamp - HO - 95W Lamps w/ ES Mag Ballast</t>
  </si>
  <si>
    <t>T12 - 8ft - 2 Lamp - HO - 95W Lamps w/ ES Mag Ballast</t>
  </si>
  <si>
    <t>T12 - 8ft - 3 Lamp - HO - 95W Lamps w/ ES Mag Ballast</t>
  </si>
  <si>
    <t>T12 - 8ft - 4 Lamp - HO - 95W Lamps w/ ES Mag Ballast</t>
  </si>
  <si>
    <t>T12 - 8ft - 1 Lamp  - VHO - 185W Lamps w/ ES Mag Ballast</t>
  </si>
  <si>
    <t>T12 - 8ft - 2 Lamp - VHO - 185W Lamps w/ ES Mag Ballast</t>
  </si>
  <si>
    <t>T12 - 8ft - 3 Lamp - VHO - 185W Lamps w/ ES Mag Ballast</t>
  </si>
  <si>
    <t>T12 - 8ft - 4 Lamp - VHO - 185W Lamps w/ ES Mag Ballast</t>
  </si>
  <si>
    <t>T12 - U-Tube - 1 Lamp - 34W Lamps</t>
  </si>
  <si>
    <t>T12 - U-Tube - 2 Lamp - 34W Lamps</t>
  </si>
  <si>
    <t>T12 - 8ft - 3 Lamp - 75W Lamps w/ Stnd Mag Ballast</t>
  </si>
  <si>
    <t>Prj Savings kWh</t>
  </si>
  <si>
    <t>Prj Savings kW</t>
  </si>
  <si>
    <t>Prj Savings therms</t>
  </si>
  <si>
    <t>Prj Labor Cost</t>
  </si>
  <si>
    <t>Spillover Total $</t>
  </si>
  <si>
    <t>Spillover Units</t>
  </si>
  <si>
    <t>Eligb Savings kWh</t>
  </si>
  <si>
    <t>Eligb Savings kW</t>
  </si>
  <si>
    <t>Eligb Savings therms</t>
  </si>
  <si>
    <t>Eligb Units</t>
  </si>
  <si>
    <t>Eligb Labor Cost</t>
  </si>
  <si>
    <t>Eligb Total Cost</t>
  </si>
  <si>
    <t>Eligb Equip Cost</t>
  </si>
  <si>
    <t>Prj Equip Cost</t>
  </si>
  <si>
    <t>Prj Units</t>
  </si>
  <si>
    <t>Spillover Equip $</t>
  </si>
  <si>
    <t>Prj Total Cost</t>
  </si>
  <si>
    <t>SpilloverCostEquipment</t>
  </si>
  <si>
    <t>SpilloverCostLabor</t>
  </si>
  <si>
    <t>SpilloverTotalCost</t>
  </si>
  <si>
    <t>Program Design</t>
  </si>
  <si>
    <t>ProgramDesign</t>
  </si>
  <si>
    <t>810111-Lighting-LED-LED Exterior Replacing HID 176-250W</t>
  </si>
  <si>
    <t>810116-Lighting-LED-LED Interior Replacing HID 176-250W</t>
  </si>
  <si>
    <t>Energy Efficiency Incentive Report</t>
  </si>
  <si>
    <t>Project Address:</t>
  </si>
  <si>
    <t>Contractor:</t>
  </si>
  <si>
    <t>Assessment Date:</t>
  </si>
  <si>
    <t>Contact:</t>
  </si>
  <si>
    <t>Phone:</t>
  </si>
  <si>
    <t>Over 5 years you could save</t>
  </si>
  <si>
    <t>Estimated Rebate</t>
  </si>
  <si>
    <t>Annual Cost Savings</t>
  </si>
  <si>
    <t>Project Cost</t>
  </si>
  <si>
    <r>
      <t>1</t>
    </r>
    <r>
      <rPr>
        <vertAlign val="superscript"/>
        <sz val="14"/>
        <rFont val="Arial"/>
        <family val="2"/>
      </rPr>
      <t>st</t>
    </r>
    <r>
      <rPr>
        <sz val="14"/>
        <rFont val="Arial"/>
        <family val="2"/>
      </rPr>
      <t xml:space="preserve"> Year ROI</t>
    </r>
  </si>
  <si>
    <t>Impact Summary</t>
  </si>
  <si>
    <t>metric tons CO2/kWh</t>
  </si>
  <si>
    <t xml:space="preserve">Saving </t>
  </si>
  <si>
    <t>metric tons CO2</t>
  </si>
  <si>
    <t>metric tons C02E/vehicle/year</t>
  </si>
  <si>
    <t>metric tons CO2/home/month.</t>
  </si>
  <si>
    <t>metric tons CO2E/ton of waste recycled instead of landfilled</t>
  </si>
  <si>
    <t xml:space="preserve">vehicles removed </t>
  </si>
  <si>
    <t>homes powered</t>
  </si>
  <si>
    <r>
      <t>tons of landfill CO</t>
    </r>
    <r>
      <rPr>
        <vertAlign val="subscript"/>
        <sz val="13"/>
        <color theme="1"/>
        <rFont val="Arial"/>
        <family val="2"/>
      </rPr>
      <t>2</t>
    </r>
  </si>
  <si>
    <t>from the road</t>
  </si>
  <si>
    <t>for one month</t>
  </si>
  <si>
    <t xml:space="preserve"> emissions eliminated</t>
  </si>
  <si>
    <t>Additional Resources</t>
  </si>
  <si>
    <t>Already planning future projects?</t>
  </si>
  <si>
    <t>Online:</t>
  </si>
  <si>
    <t>Learn more online or contact 
a program representative today!</t>
  </si>
  <si>
    <t>Email:</t>
  </si>
  <si>
    <t>Others - Interior</t>
  </si>
  <si>
    <t>Others - Exterior</t>
  </si>
  <si>
    <t>Other - Interior</t>
  </si>
  <si>
    <t>Other - Exterior</t>
  </si>
  <si>
    <t>Eff Desc 3</t>
  </si>
  <si>
    <t>metric tons CO2/therm</t>
  </si>
  <si>
    <t>therm Savings</t>
  </si>
  <si>
    <t>800-299-2501</t>
  </si>
  <si>
    <t>www.nipsco.com/save-energy</t>
  </si>
  <si>
    <t>Estimated Incentive</t>
  </si>
  <si>
    <t>Exterior Facades (W/linear ft. of illuminated wall or surface length)</t>
  </si>
  <si>
    <t>Exterior Outdoor Sales Open Area</t>
  </si>
  <si>
    <t>Manufacturing Facility (1 Shift)</t>
  </si>
  <si>
    <t>Manufacturing Facility (2 Shift)</t>
  </si>
  <si>
    <t>Manufacturing Facility (3 Shift)</t>
  </si>
  <si>
    <t>Without Incentive</t>
  </si>
  <si>
    <t>With Incentive</t>
  </si>
  <si>
    <t>Project Start Date</t>
  </si>
  <si>
    <t>Jaime</t>
  </si>
  <si>
    <t>Qualifying Prescriptive or Custom Measure(s) entered</t>
  </si>
  <si>
    <t>&amp;</t>
  </si>
  <si>
    <t>is equivalent to…</t>
  </si>
  <si>
    <t>T8 - 4 ft - 6 Lamp</t>
  </si>
  <si>
    <t>T8 - 4 ft - 8 Lamp</t>
  </si>
  <si>
    <t>T8 - 4ft - 6 Lamp - 32W</t>
  </si>
  <si>
    <t>T8 - 4ft - 8 Lamp - 32W</t>
  </si>
  <si>
    <t>6 lamp</t>
  </si>
  <si>
    <t>8 lamp</t>
  </si>
  <si>
    <t>T8 - 4ft - 12 Lamp - 32W</t>
  </si>
  <si>
    <t>12 lamp</t>
  </si>
  <si>
    <t>T8 - 4 ft - 12 Lamp</t>
  </si>
  <si>
    <t>As part of our commitment to achieve realized savings, all projects are subject to random inspections. If you receive a visit from one of our inspectors they will refer to this project, ask a couple of questions, and perform a verification.</t>
  </si>
  <si>
    <t>After your application has been emailed you can expect to see a confirmation email within 5 business days. If you applied for a custom application, you will receive an offer or request for additional information. You may proceed with installation after signing offer.</t>
  </si>
  <si>
    <t>Submit this Excel application and related documents as email attachments.</t>
  </si>
  <si>
    <t>We encourage electronic submission. A typewritten signature is acceptable and will have the same effect as a pen signature.</t>
  </si>
  <si>
    <t>Non-Profit</t>
  </si>
  <si>
    <t>Agriculture/Farming</t>
  </si>
  <si>
    <t>Entertainment/Recreation</t>
  </si>
  <si>
    <t>John</t>
  </si>
  <si>
    <t>NIPSCO.Savings@TRCcompanies.com</t>
  </si>
  <si>
    <r>
      <t xml:space="preserve">Once you're ready to submit, </t>
    </r>
    <r>
      <rPr>
        <b/>
        <sz val="11"/>
        <color theme="1"/>
        <rFont val="Arial"/>
        <family val="2"/>
      </rPr>
      <t>attach all required documents and your saved application</t>
    </r>
    <r>
      <rPr>
        <sz val="11"/>
        <color theme="1"/>
        <rFont val="Arial"/>
        <family val="2"/>
      </rPr>
      <t xml:space="preserve"> to an email and send it to: </t>
    </r>
    <r>
      <rPr>
        <sz val="11"/>
        <color theme="8"/>
        <rFont val="Arial"/>
        <family val="2"/>
      </rPr>
      <t>NIPSCO.Savings@TRCcompanies.com</t>
    </r>
    <r>
      <rPr>
        <sz val="11"/>
        <color theme="1"/>
        <rFont val="Arial"/>
        <family val="2"/>
      </rPr>
      <t xml:space="preserve"> </t>
    </r>
  </si>
  <si>
    <t>NIPSCO’s energy efficiency programs are administered by TRC, a third‐party implementation specialist that helps homes and businesses save energy.</t>
  </si>
  <si>
    <t>Product of TRC</t>
  </si>
  <si>
    <t xml:space="preserve">Contractor/Vendor </t>
  </si>
  <si>
    <t xml:space="preserve">Direct Mail </t>
  </si>
  <si>
    <t xml:space="preserve">NIPSCO Website </t>
  </si>
  <si>
    <t xml:space="preserve">NIPSCO/Program Representative </t>
  </si>
  <si>
    <t xml:space="preserve">Program Email </t>
  </si>
  <si>
    <t xml:space="preserve">TV or Cinema </t>
  </si>
  <si>
    <t xml:space="preserve">Online or mobile ad </t>
  </si>
  <si>
    <t xml:space="preserve">Billboards or Outdoor Advertising </t>
  </si>
  <si>
    <t xml:space="preserve">Radio </t>
  </si>
  <si>
    <t xml:space="preserve">Other </t>
  </si>
  <si>
    <r>
      <t xml:space="preserve">Please submit the below items to </t>
    </r>
    <r>
      <rPr>
        <sz val="11"/>
        <color rgb="FF0000FF"/>
        <rFont val="Arial"/>
        <family val="2"/>
      </rPr>
      <t>NIPSCO.Savings@TRCcompanies.com</t>
    </r>
    <r>
      <rPr>
        <sz val="11"/>
        <color theme="1"/>
        <rFont val="Arial"/>
        <family val="2"/>
      </rPr>
      <t xml:space="preserve"> for final review.</t>
    </r>
  </si>
  <si>
    <t>NIPSCO Energy Efficiency Program • 800.299.2501 • NIPSCO.Savings@TRCcompanies.com • https://www.nipsco.com/save-energy</t>
  </si>
  <si>
    <r>
      <rPr>
        <sz val="11"/>
        <rFont val="Arial"/>
        <family val="2"/>
      </rPr>
      <t xml:space="preserve">To move forward with the incentive process submit your completed Offer Form to </t>
    </r>
    <r>
      <rPr>
        <sz val="11"/>
        <color rgb="FF0000FF"/>
        <rFont val="Arial"/>
        <family val="2"/>
      </rPr>
      <t xml:space="preserve">NIPSCO.Savings@TRCcompanies.com.  </t>
    </r>
    <r>
      <rPr>
        <sz val="11"/>
        <rFont val="Arial"/>
        <family val="2"/>
      </rPr>
      <t>Please do not order or purchase anything before returning this signed Offer Form. If you have any question feel free to email or call at 800.299.2501.</t>
    </r>
  </si>
  <si>
    <t>Estimated annual energy cost savings of efficient equipment</t>
  </si>
  <si>
    <t>Unknown</t>
  </si>
  <si>
    <t>LED 1x4 Fixture</t>
  </si>
  <si>
    <t>LED 1x4 Fixture Replacing 2-Lamp Fluor.</t>
  </si>
  <si>
    <t>LED 2x2 Fixture Replacing 2-Lamp Fluor.</t>
  </si>
  <si>
    <t>LED 2x4 Fixture Replacing 2-Lamp Fluor.</t>
  </si>
  <si>
    <t>2-Lamp Fluor.</t>
  </si>
  <si>
    <t xml:space="preserve"> LED 2x2 Fixture</t>
  </si>
  <si>
    <t>% Below Code</t>
  </si>
  <si>
    <t>WI Incremental Cost ($/sq ft)</t>
  </si>
  <si>
    <t>MEMD 2020</t>
  </si>
  <si>
    <t>Bonus $</t>
  </si>
  <si>
    <t>Electric Only</t>
  </si>
  <si>
    <t>Custom Bonus</t>
  </si>
  <si>
    <t>NC Bonus</t>
  </si>
  <si>
    <t>Prescriptive Bonus</t>
  </si>
  <si>
    <t>Original Incentive</t>
  </si>
  <si>
    <t>Toll-Free 800-299-2501</t>
  </si>
  <si>
    <t>Building/Space Type</t>
  </si>
  <si>
    <t>Fixture Annual Operating Hours</t>
  </si>
  <si>
    <t>Screw Based Bulb Annual Operating Hours</t>
  </si>
  <si>
    <t>Waste Heat Cooling Energy WHFe</t>
  </si>
  <si>
    <t>Waste Heat Cooling Demand WHFd</t>
  </si>
  <si>
    <t>Coincidence Factor CF</t>
  </si>
  <si>
    <t>Waste Heat Gas Heating IFTherms</t>
  </si>
  <si>
    <t>Waste Heat Electric Heat Pump Heating IFkWh</t>
  </si>
  <si>
    <t>Agriculture - Chicken Layers</t>
  </si>
  <si>
    <t>Agriculture - Turkey Hens</t>
  </si>
  <si>
    <t>Agriculture - Turkey Toms</t>
  </si>
  <si>
    <t>Agriculture Turkey Breeder Hens</t>
  </si>
  <si>
    <t>Agriculture - Turkey Breeder Toms</t>
  </si>
  <si>
    <t>Agriculture - Dairy Long Day Lighting</t>
  </si>
  <si>
    <t>Assisted Living</t>
  </si>
  <si>
    <t>Auto Dealership</t>
  </si>
  <si>
    <t>Childcare/Pre-School</t>
  </si>
  <si>
    <t>Convenience Store</t>
  </si>
  <si>
    <t>Drug Store</t>
  </si>
  <si>
    <t>Elementary School</t>
  </si>
  <si>
    <t>Emergency Services</t>
  </si>
  <si>
    <t>Garage</t>
  </si>
  <si>
    <t>Garage, 24/7 Lighting</t>
  </si>
  <si>
    <t>Grocery</t>
  </si>
  <si>
    <t>Healthcare Clinic</t>
  </si>
  <si>
    <t>High School</t>
  </si>
  <si>
    <t>Hospital - CAV No Econ</t>
  </si>
  <si>
    <t>Hospital - CAV Econ</t>
  </si>
  <si>
    <t>Hospital - VAV Econ</t>
  </si>
  <si>
    <t>Hospital - FCU</t>
  </si>
  <si>
    <t>Manufacturing Facility</t>
  </si>
  <si>
    <t>MF - High Rise - Common</t>
  </si>
  <si>
    <t>MF - Mid Rise - Common</t>
  </si>
  <si>
    <t>Hotel/Motel - Guest</t>
  </si>
  <si>
    <t>Hotel/Motel - Common</t>
  </si>
  <si>
    <t>Movie Theater</t>
  </si>
  <si>
    <t>Office - High Rise - CAV No Econ</t>
  </si>
  <si>
    <t>Office - High Rise - FCU</t>
  </si>
  <si>
    <t>Office - High Rise - VAV Econ</t>
  </si>
  <si>
    <t>Office - High Rise - CAV Econ</t>
  </si>
  <si>
    <t>Office - Low Rise</t>
  </si>
  <si>
    <t>Office - Mid Rise</t>
  </si>
  <si>
    <t>Restaurant</t>
  </si>
  <si>
    <t>Retail - Department Store</t>
  </si>
  <si>
    <t>Retail - Strip Mall</t>
  </si>
  <si>
    <t>Exterior - Dusk to Dawn</t>
  </si>
  <si>
    <t>Exterior - Dusk to Business Close</t>
  </si>
  <si>
    <t>Low-Use Small Business</t>
  </si>
  <si>
    <t>Uncooled Building</t>
  </si>
  <si>
    <t>Refrigerated Cases</t>
  </si>
  <si>
    <t>Freezer Cases</t>
  </si>
  <si>
    <t>Waste Heat Electric Resistance Heating IFkWh</t>
  </si>
  <si>
    <t>IF kWh</t>
  </si>
  <si>
    <t>IF Therms</t>
  </si>
  <si>
    <t>WHFe</t>
  </si>
  <si>
    <t/>
  </si>
  <si>
    <t>Account Type</t>
  </si>
  <si>
    <t>Gas Only</t>
  </si>
  <si>
    <t>Column1</t>
  </si>
  <si>
    <r>
      <t>Account Type</t>
    </r>
    <r>
      <rPr>
        <sz val="11"/>
        <color rgb="FFFF0000"/>
        <rFont val="Arial"/>
        <family val="2"/>
      </rPr>
      <t>*</t>
    </r>
  </si>
  <si>
    <t>M02S02F46</t>
  </si>
  <si>
    <t>M3S9</t>
  </si>
  <si>
    <t>Agriculture (Elec/Gas)</t>
  </si>
  <si>
    <t>LED 1x4 Fixture Replacing 1-Lamp Fluor.</t>
  </si>
  <si>
    <t>LED Tube Relamp Replacing 8 Ft Fluor.</t>
  </si>
  <si>
    <t>LED 2x4 Fixture Replacing 4-Lamp Fluor.</t>
  </si>
  <si>
    <t>LED Tube Relamp Replacing 4 Ft Fluor.</t>
  </si>
  <si>
    <t>LED 2x4 Fixture Replacing 3-Lamp Fluor.</t>
  </si>
  <si>
    <t>LED Tube Relamp Replacing 2 Ft Fluor.</t>
  </si>
  <si>
    <t>LED Tube Relamp Replacing 4 Ft HO Fluor.</t>
  </si>
  <si>
    <t>LED 1x4 Fixture Replacing 3-Lamp Fluor.</t>
  </si>
  <si>
    <t>LED High Bay Replacing 8-Lamp Fluor.</t>
  </si>
  <si>
    <t>LED High Bay Replacing 4-Lamp Fluor.</t>
  </si>
  <si>
    <t>LED High Bay Replacing 6-Lamp Fluor.</t>
  </si>
  <si>
    <t>LED 2x2 Fixture Replacing 3-Lamp Fluor.</t>
  </si>
  <si>
    <t>LED Low Bay Replacing 3-Lamp Fluor.</t>
  </si>
  <si>
    <t>Delamping 8 Ft Fluor.</t>
  </si>
  <si>
    <t>Delamping 4 Ft Fluor.</t>
  </si>
  <si>
    <t>810140-Lighting-LED 1x4 Fixture Replacing 1-Lamp Fluor.</t>
  </si>
  <si>
    <t>810141-Lighting-LED Tube Relamp Replacing 8 Ft Fluor.</t>
  </si>
  <si>
    <t>810142-Lighting-LED 2x4 Fixture Replacing 4-Lamp Fluor.</t>
  </si>
  <si>
    <t>810143-Lighting-LED Tube Relamp Replacing 4 Ft Fluor.</t>
  </si>
  <si>
    <t>810144-Lighting-LED 2x4 Fixture Replacing 3-Lamp Fluor.</t>
  </si>
  <si>
    <t>810145-Lighting-LED 2x4 Fixture Replacing 2-Lamp Fluor.</t>
  </si>
  <si>
    <t>810146-Lighting-LED Tube Relamp Replacing 2 Ft Fluor.</t>
  </si>
  <si>
    <t>810147-Lighting-LED Tube Relamp Replacing 4 Ft HO Fluor.</t>
  </si>
  <si>
    <t>810148-Lighting-LED 1x4 Fixture Replacing 2-Lamp Fluor.</t>
  </si>
  <si>
    <t>810149-Lighting-LED 1x4 Fixture Replacing 3-Lamp Fluor.</t>
  </si>
  <si>
    <t>810150-Lighting-LED High Bay Replacing 8-Lamp Fluor.</t>
  </si>
  <si>
    <t>810151-Lighting-LED High Bay Replacing 4-Lamp Fluor.</t>
  </si>
  <si>
    <t>810152-Lighting-LED High Bay Replacing 6-Lamp Fluor.</t>
  </si>
  <si>
    <t>810153-Lighting-LED 2x2 Fixture Replacing 3-Lamp Fluor.</t>
  </si>
  <si>
    <t>810154-Lighting-LED Low Bay Replacing 3-Lamp Fluor.</t>
  </si>
  <si>
    <t>810155-Lighting-LED 2x2 Fixture Replacing 2-Lamp Fluor.</t>
  </si>
  <si>
    <t>810156-Lighting-Delamping 8 Ft Fluor.</t>
  </si>
  <si>
    <t>810157-Lighting-Delamping 4 Ft Fluor.</t>
  </si>
  <si>
    <t>LED Tube</t>
  </si>
  <si>
    <t>LED High Bay</t>
  </si>
  <si>
    <t>LED Low Bay</t>
  </si>
  <si>
    <t>8Ft Delamping</t>
  </si>
  <si>
    <t>4Ft Delamping</t>
  </si>
  <si>
    <t>1-Lamp Fluor.</t>
  </si>
  <si>
    <t>8Ft Fluor.</t>
  </si>
  <si>
    <t>4-Lamp Fluor.</t>
  </si>
  <si>
    <t>4Ft Fluor.</t>
  </si>
  <si>
    <t>2Ft Fluor.</t>
  </si>
  <si>
    <t>4Ft HO Fluor.</t>
  </si>
  <si>
    <t>3-Lamp Fluor.</t>
  </si>
  <si>
    <t>8-Lamp Fluor.</t>
  </si>
  <si>
    <t>6-Lamp Fluor.</t>
  </si>
  <si>
    <t xml:space="preserve"> LED 1x4 Fixture</t>
  </si>
  <si>
    <t xml:space="preserve">
LED 1x4 Fixture</t>
  </si>
  <si>
    <t xml:space="preserve"> LED High Bay</t>
  </si>
  <si>
    <t xml:space="preserve">
LED High Bay</t>
  </si>
  <si>
    <t xml:space="preserve">
 LED High Bay</t>
  </si>
  <si>
    <t>4Ft of Lamp</t>
  </si>
  <si>
    <t>8Ft Of Lamp</t>
  </si>
  <si>
    <t>8Ft Of Lamp Removed</t>
  </si>
  <si>
    <t>4Ft of Lamp Removed</t>
  </si>
  <si>
    <t>-----------Fluor.  MEASURES-----------</t>
  </si>
  <si>
    <t>1-Lamp 8Ft Fluor.</t>
  </si>
  <si>
    <t>1-Lamp 4Ft Fluor.</t>
  </si>
  <si>
    <t>1-Lamp 4Ft HO Fluor.</t>
  </si>
  <si>
    <t>2-Lamp 4Ft Fluor.</t>
  </si>
  <si>
    <t>3-Lamp 4Ft Fluor.</t>
  </si>
  <si>
    <t>4-Lamp 4Ft Fluor.</t>
  </si>
  <si>
    <t>6-Lamp 4Ft Fluor.</t>
  </si>
  <si>
    <t>8-Lamp 4Ft Fluor.</t>
  </si>
  <si>
    <t>Heating Run Hours</t>
  </si>
  <si>
    <t>Cooling Run Hours</t>
  </si>
  <si>
    <t>Taylor Potter</t>
  </si>
  <si>
    <t>Matthew</t>
  </si>
  <si>
    <t>Others (Ext. Please Describe)</t>
  </si>
  <si>
    <t>Others (Int. Please Describe)</t>
  </si>
  <si>
    <t>Interior</t>
  </si>
  <si>
    <t>Heating EFLH</t>
  </si>
  <si>
    <t>Cooling EFLH</t>
  </si>
  <si>
    <t>Misc / Compressed Air / VFDs</t>
  </si>
  <si>
    <t>HVAC (Electric)</t>
  </si>
  <si>
    <t>Updated by Michael Flatt 1/9/2022</t>
  </si>
  <si>
    <t>Based on 2022-23 NIPSCO Program Design v1.0.0</t>
  </si>
  <si>
    <t>Column2</t>
  </si>
  <si>
    <t>Bonus Key</t>
  </si>
  <si>
    <t>Application Issue Date:</t>
  </si>
  <si>
    <t>Business Diversity Information</t>
  </si>
  <si>
    <t>Please fill out the business diversity information below. If this does not apply, then select "Not Applicable" and continue with the application.</t>
  </si>
  <si>
    <r>
      <t>Diverse Business Type</t>
    </r>
    <r>
      <rPr>
        <sz val="11"/>
        <color rgb="FFFF0000"/>
        <rFont val="Arial"/>
        <family val="2"/>
      </rPr>
      <t>*</t>
    </r>
  </si>
  <si>
    <t>M02S02F47</t>
  </si>
  <si>
    <t>M02S02F48</t>
  </si>
  <si>
    <t>M02S02F49</t>
  </si>
  <si>
    <t>M02S02F50</t>
  </si>
  <si>
    <t>M02S02F51</t>
  </si>
  <si>
    <t>Trade Ally Diversity Information</t>
  </si>
  <si>
    <t>M02S03F13</t>
  </si>
  <si>
    <t>M02S03F14</t>
  </si>
  <si>
    <t>M02S03F15</t>
  </si>
  <si>
    <t>M02S03F16</t>
  </si>
  <si>
    <t>M02S03F17</t>
  </si>
  <si>
    <t>CustomerDBE</t>
  </si>
  <si>
    <t>TradeAllyDBE</t>
  </si>
  <si>
    <t>Issued Organization Type</t>
  </si>
  <si>
    <t>Certificate Number</t>
  </si>
  <si>
    <t>Certificate Issued Date</t>
  </si>
  <si>
    <t>Certificate Expiration Date</t>
  </si>
  <si>
    <t>Disabled-Owned Business (DOBE)</t>
  </si>
  <si>
    <t>Historically Underutilized Business Zone (HUBZone)</t>
  </si>
  <si>
    <t>Lesbian, Gay, Bisexual, Transgender (LGBT)</t>
  </si>
  <si>
    <t>Veteran-Owned Business (VBE)</t>
  </si>
  <si>
    <t>Woman-Owned Business (WBE)</t>
  </si>
  <si>
    <t>Diverse Business Type</t>
  </si>
  <si>
    <t>Bonus Incentive</t>
  </si>
  <si>
    <t>1-Lamp 2Ft Fluor.</t>
  </si>
  <si>
    <t>Equipment Ordered</t>
  </si>
  <si>
    <t>Yes</t>
  </si>
  <si>
    <t>No</t>
  </si>
  <si>
    <t>Estimated Completion Date</t>
  </si>
  <si>
    <t>Bonus Expiration Date:</t>
  </si>
  <si>
    <t>Reserve Funding</t>
  </si>
  <si>
    <t>Finalize Incentive for Payment</t>
  </si>
  <si>
    <t>M05S02F06</t>
  </si>
  <si>
    <t>M05S02F07</t>
  </si>
  <si>
    <t>$500,000 Cap Reached</t>
  </si>
  <si>
    <t>Est. Compl. Date</t>
  </si>
  <si>
    <t>Custom Prescriptive Application v3.6.3</t>
  </si>
  <si>
    <t>Electric and Gas</t>
  </si>
  <si>
    <r>
      <t xml:space="preserve">Fields with a </t>
    </r>
    <r>
      <rPr>
        <i/>
        <sz val="11"/>
        <color rgb="FFFF0000"/>
        <rFont val="Arial"/>
        <family val="2"/>
      </rPr>
      <t xml:space="preserve">red </t>
    </r>
    <r>
      <rPr>
        <i/>
        <sz val="11"/>
        <rFont val="Arial"/>
        <family val="2"/>
      </rPr>
      <t>asterisk (</t>
    </r>
    <r>
      <rPr>
        <i/>
        <sz val="11"/>
        <color rgb="FFFF0000"/>
        <rFont val="Arial"/>
        <family val="2"/>
      </rPr>
      <t>*</t>
    </r>
    <r>
      <rPr>
        <i/>
        <sz val="11"/>
        <rFont val="Arial"/>
        <family val="2"/>
      </rPr>
      <t>) are required</t>
    </r>
  </si>
  <si>
    <t>Trade Ally Information</t>
  </si>
  <si>
    <r>
      <t>Is there a Trade Ally for this Project?</t>
    </r>
    <r>
      <rPr>
        <sz val="11"/>
        <color rgb="FFFF0000"/>
        <rFont val="Arial"/>
        <family val="2"/>
      </rPr>
      <t>*</t>
    </r>
  </si>
  <si>
    <r>
      <t>Trade Ally Company</t>
    </r>
    <r>
      <rPr>
        <sz val="11"/>
        <color rgb="FFFF0000"/>
        <rFont val="Arial"/>
        <family val="2"/>
      </rPr>
      <t>*</t>
    </r>
  </si>
  <si>
    <t>Has the equipment been installed yet?*</t>
  </si>
  <si>
    <t>Over 5 years, you could save</t>
  </si>
  <si>
    <t>https://www.eia.gov/tools/faqs/faq.php?id=74&amp;t=11</t>
  </si>
  <si>
    <t>in energy costs</t>
  </si>
  <si>
    <t>metric tons of CO2</t>
  </si>
  <si>
    <t>https://www.epa.gov/energy/greenhouse-gases-equivalencies-calculator-calculations-and-references</t>
  </si>
  <si>
    <t>The Customer Information Release and Terms Acknowledgement below has been extracted from the full Terms and Conditions.</t>
  </si>
  <si>
    <r>
      <t xml:space="preserve">The full Terms and Conditions may be viewed </t>
    </r>
    <r>
      <rPr>
        <b/>
        <u/>
        <sz val="12"/>
        <color theme="4" tint="-0.249977111117893"/>
        <rFont val="Arial"/>
        <family val="2"/>
      </rPr>
      <t>HERE.</t>
    </r>
  </si>
  <si>
    <t>By my signature (type in your name for electronic signature) below I certify and authorize the following:</t>
  </si>
  <si>
    <t>1)</t>
  </si>
  <si>
    <t xml:space="preserve">2) </t>
  </si>
  <si>
    <t>3)</t>
  </si>
  <si>
    <t>4)</t>
  </si>
  <si>
    <t>5)</t>
  </si>
  <si>
    <t>6)</t>
  </si>
  <si>
    <t>I acknowledge that details of this Program, including incentive levels and availability, are subject to change without notice.</t>
  </si>
  <si>
    <r>
      <t xml:space="preserve">I acknowledge </t>
    </r>
    <r>
      <rPr>
        <b/>
        <sz val="11"/>
        <color theme="1"/>
        <rFont val="Arial"/>
        <family val="2"/>
      </rPr>
      <t>THIS CONTRACT CONTAINS A BINDING ARBITRATION PROVISION WHICH MAY BE ENFORCED BY THE PARTIES.</t>
    </r>
  </si>
  <si>
    <t>Submission and Next Steps</t>
  </si>
  <si>
    <t>1.</t>
  </si>
  <si>
    <t>4.</t>
  </si>
  <si>
    <t>2.</t>
  </si>
  <si>
    <t>5.</t>
  </si>
  <si>
    <t>6.</t>
  </si>
  <si>
    <t>YES, I am applying for a Fast-Track incentive that will be capped at $10,000</t>
  </si>
  <si>
    <t>NO, I am requesting pre-approval prior to installing equipment and may earn an incentive greater than $10,000</t>
  </si>
  <si>
    <r>
      <t>Secondary Phone</t>
    </r>
    <r>
      <rPr>
        <sz val="11"/>
        <color rgb="FFFF0000"/>
        <rFont val="Arial"/>
        <family val="2"/>
      </rPr>
      <t>*</t>
    </r>
  </si>
  <si>
    <t>Estimated Completion Date (MM/DD/YYYY)</t>
  </si>
  <si>
    <t>I authorize NIPSCO to access energy usage data for the specified accounts at the physical site address of the project listed above and release to the Trade Ally listed on this application.</t>
  </si>
  <si>
    <t>NIPSCO will treat all other information gathered through the Program as confidential.</t>
  </si>
  <si>
    <t>to NIPSCO and relevant agencies administering energy programs.</t>
  </si>
  <si>
    <t>I agree that NIPSCO may include my name, city or county of business, Program services/incentives and resulting energy-savings in reports or other documentation submitted</t>
  </si>
  <si>
    <t>comply with program rules.</t>
  </si>
  <si>
    <r>
      <t xml:space="preserve">I understand and agree to comply with the </t>
    </r>
    <r>
      <rPr>
        <u/>
        <sz val="11"/>
        <color theme="4" tint="-0.249977111117893"/>
        <rFont val="Arial"/>
        <family val="2"/>
      </rPr>
      <t>Terms and Conditions of the NIPSCO Energy Efficiency Program</t>
    </r>
    <r>
      <rPr>
        <sz val="11"/>
        <rFont val="Arial"/>
        <family val="2"/>
      </rPr>
      <t xml:space="preserve"> and that all energy efficiecny measures indentified in this application</t>
    </r>
  </si>
  <si>
    <r>
      <t xml:space="preserve">Specification sheets of all new equipment </t>
    </r>
    <r>
      <rPr>
        <b/>
        <sz val="11"/>
        <color theme="1"/>
        <rFont val="Arial"/>
        <family val="2"/>
      </rPr>
      <t>(required)</t>
    </r>
  </si>
  <si>
    <r>
      <t xml:space="preserve">Material and labor invoices </t>
    </r>
    <r>
      <rPr>
        <b/>
        <sz val="11"/>
        <color theme="1"/>
        <rFont val="Arial"/>
        <family val="2"/>
      </rPr>
      <t>(required after installation)</t>
    </r>
  </si>
  <si>
    <t>7.</t>
  </si>
  <si>
    <t>FOOT1</t>
  </si>
  <si>
    <t>FOOT2</t>
  </si>
  <si>
    <t>FOOT3</t>
  </si>
  <si>
    <t>FOOT4</t>
  </si>
  <si>
    <t>10.27.2023</t>
  </si>
  <si>
    <t>Mike F.</t>
  </si>
  <si>
    <t>v0.0.1</t>
  </si>
  <si>
    <t>Created draft version of application</t>
  </si>
  <si>
    <t>Lighting Incentive</t>
  </si>
  <si>
    <t>Complete Proj Info Fields</t>
  </si>
  <si>
    <t>Inspection &amp; Pre Approval Required</t>
  </si>
  <si>
    <t>Company Information</t>
  </si>
  <si>
    <t>2024-2026 v1.0.0</t>
  </si>
  <si>
    <t xml:space="preserve">
LED Tube Relamp</t>
  </si>
  <si>
    <t xml:space="preserve"> LED Tube Relamp</t>
  </si>
  <si>
    <t xml:space="preserve">
 LED Tube Relamp</t>
  </si>
  <si>
    <t>LED Tube Relamp</t>
  </si>
  <si>
    <t>810171-Lighting-LED-LED 1x4 Fixture w/ Fixture Mounted Occ. Sensor Replacing 2-Lamp Fluor.</t>
  </si>
  <si>
    <t>LED 1x4 Fixture w/ Fixture Mounted Occ. Sensor Replacing 2-Lamp Fluor.</t>
  </si>
  <si>
    <t>LED 1x4 Fixture w/ Fixture Mounted Occ. Sensor</t>
  </si>
  <si>
    <t>810178-Lighting-LED-LED 1x4 Fixture w/ LLLC Replacing 2-Lamp Fluor.</t>
  </si>
  <si>
    <t>LED 1x4 Fixture w/ LLLC Replacing 2-Lamp Fluor.</t>
  </si>
  <si>
    <t>LED 1x4 Fixture w/ LLLC</t>
  </si>
  <si>
    <t>810174-Lighting-LED-LED 2x2 Fixture w/ Fixture Mounted Occ. Sensor Replacing 2-Lamp Fluor.</t>
  </si>
  <si>
    <t>LED 2x2 Fixture w/ Fixture Mounted Occ. Sensor Replacing 2-Lamp Fluor.</t>
  </si>
  <si>
    <t>LED 2x2 Fixture w/ Fixture Mounted Occ. Sensor</t>
  </si>
  <si>
    <t xml:space="preserve"> LED 2x2 Fixture w/ Fixture Mounted Occ. Sensor</t>
  </si>
  <si>
    <t>810181-Lighting-LED-LED 2x2 Fixture w/ LLLC Replacing 2-Lamp Fluor.</t>
  </si>
  <si>
    <t>LED 2x2 Fixture w/ LLLC Replacing 2-Lamp Fluor.</t>
  </si>
  <si>
    <t>LED 2x2 Fixture w/ LLLC</t>
  </si>
  <si>
    <t xml:space="preserve"> LED 2x2 Fixture w/ LLLC</t>
  </si>
  <si>
    <t>810170-Lighting-LED-LED 2x4 Fixture w/ Fixture Mounted Occ. Sensor Replacing 2-Lamp Fluor.</t>
  </si>
  <si>
    <t>LED 2x4 Fixture w/ Fixture Mounted Occ. Sensor Replacing 2-Lamp Fluor.</t>
  </si>
  <si>
    <t>LED 2x4 Fixture w/ Fixture Mounted Occ. Sensor</t>
  </si>
  <si>
    <t xml:space="preserve">
LED 2x4 Fixture w/ Fixture Mounted Occ. Sensor</t>
  </si>
  <si>
    <t>810177-Lighting-LED-LED 2x4 Fixture w/ LLLC Replacing 2-Lamp Fluor.</t>
  </si>
  <si>
    <t>LED 2x4 Fixture w/ LLLC Replacing 2-Lamp Fluor.</t>
  </si>
  <si>
    <t>LED 2x4 Fixture w/ LLLC</t>
  </si>
  <si>
    <t xml:space="preserve">
LED 2x4 Fixture w/ LLLC</t>
  </si>
  <si>
    <t>810172-Lighting-LED-LED 1x4 Fixture w/ Fixture Mounted Occ. Sensor Replacing 3-Lamp Fluor.</t>
  </si>
  <si>
    <t>LED 1x4 Fixture w/ Fixture Mounted Occ. Sensor Replacing 3-Lamp Fluor.</t>
  </si>
  <si>
    <t xml:space="preserve"> LED 1x4 Fixture w/ Fixture Mounted Occ. Sensor</t>
  </si>
  <si>
    <t>810179-Lighting-LED-LED 1x4 Fixture w/ LLLC Replacing 3-Lamp Fluor.</t>
  </si>
  <si>
    <t>LED 1x4 Fixture w/ LLLC Replacing 3-Lamp Fluor.</t>
  </si>
  <si>
    <t xml:space="preserve"> LED 1x4 Fixture w/ LLLC</t>
  </si>
  <si>
    <t>810173-Lighting-LED-LED 2x2 Fixture w/ Fixture Mounted Occ. Sensor Replacing 3-Lamp Fluor.</t>
  </si>
  <si>
    <t>LED 2x2 Fixture w/ Fixture Mounted Occ. Sensor Replacing 3-Lamp Fluor.</t>
  </si>
  <si>
    <t>810180-Lighting-LED-LED 2x2 Fixture w/ LLLC Replacing 3-Lamp Fluor.</t>
  </si>
  <si>
    <t>LED 2x2 Fixture w/ LLLC Replacing 3-Lamp Fluor.</t>
  </si>
  <si>
    <t>810169-Lighting-LED-LED 2x4 Fixture w/ Fixture Mounted Occ. Sensor Replacing 3-Lamp Fluor.</t>
  </si>
  <si>
    <t>LED 2x4 Fixture w/ Fixture Mounted Occ. Sensor Replacing 3-Lamp Fluor.</t>
  </si>
  <si>
    <t xml:space="preserve">LED 2x4 Fixture w/ Fixture Mounted Occ. Sensor </t>
  </si>
  <si>
    <t xml:space="preserve"> LED 2x4 Fixture w/ Fixture Mounted Occ. Sensor </t>
  </si>
  <si>
    <t>810176-Lighting-LED-LED 2x4 Fixture w/ LLLC Replacing 3-Lamp Fluor.</t>
  </si>
  <si>
    <t>LED 2x4 Fixture w/ LLLC Replacing 3-Lamp Fluor.</t>
  </si>
  <si>
    <t xml:space="preserve"> LED 2x4 Fixture w/ LLLC</t>
  </si>
  <si>
    <t>LED Low Bay (≤ 10,000 lumens)</t>
  </si>
  <si>
    <t>810168-Lighting-LED-LED 2x4 Fixture w/ Fixture Mounted Occ. Sensor Replacing 4-Lamp Fluor.</t>
  </si>
  <si>
    <t>LED 2x4 Fixture w/ Fixture Mounted Occ. Sensor Replacing 4-Lamp Fluor.</t>
  </si>
  <si>
    <t>810175-Lighting-LED-LED 2x4 Fixture w/ LLLC Replacing 4-Lamp Fluor.</t>
  </si>
  <si>
    <t>LED 2x4 Fixture w/ LLLC Replacing 4-Lamp Fluor.</t>
  </si>
  <si>
    <t>TotalIncrementalCost</t>
  </si>
  <si>
    <t>CostBasis</t>
  </si>
  <si>
    <t>WHFTherms</t>
  </si>
  <si>
    <t>SpaceType</t>
  </si>
  <si>
    <t>EstCompletionDate</t>
  </si>
  <si>
    <t>Space Type</t>
  </si>
  <si>
    <r>
      <t>Space Type</t>
    </r>
    <r>
      <rPr>
        <sz val="11"/>
        <color rgb="FFFF0000"/>
        <rFont val="Arial"/>
        <family val="2"/>
      </rPr>
      <t>*</t>
    </r>
  </si>
  <si>
    <t>Unknown/Other</t>
  </si>
  <si>
    <t>M02S02F52</t>
  </si>
  <si>
    <r>
      <t xml:space="preserve">This application is intended for standard fixture incentives and only one-for-one replacements will be incentivized. If you have occupancy sensors, lighting controls, CFLs, or a lighting redesign, you may be able to earn an incentive using our full </t>
    </r>
    <r>
      <rPr>
        <b/>
        <i/>
        <u/>
        <sz val="11"/>
        <color theme="4" tint="-0.249977111117893"/>
        <rFont val="Arial"/>
        <family val="2"/>
      </rPr>
      <t>Standard/Custom Application</t>
    </r>
    <r>
      <rPr>
        <b/>
        <i/>
        <sz val="11"/>
        <rFont val="Arial"/>
        <family val="2"/>
      </rPr>
      <t>.</t>
    </r>
  </si>
  <si>
    <r>
      <t>By signature above</t>
    </r>
    <r>
      <rPr>
        <sz val="10.5"/>
        <color theme="1"/>
        <rFont val="Arial"/>
        <family val="2"/>
      </rPr>
      <t>, I hereby certify that this form includes the entire efficiency project scope and estimated total project cost including both materials and labor for this site. Details of this Program, including incentive levels and availability, are subject to change. Incentive Offers are valid for 30 days, Incentive Offers not returned within 30 days may not qualify for an Incentive Amount. The signed Incentive Offer form must be delivered to NIPSCO Commercial and Industrial program administrator, TRC as indicated in this Agreement before a Project begins. An approved Incentive Offer is not a guarantee of being awarded any Incentive Amount.
A Customer shall complete a project no later than 18 months from project approval by NIPSCO's program administrator TRC or by</t>
    </r>
    <r>
      <rPr>
        <b/>
        <sz val="10.5"/>
        <color theme="1"/>
        <rFont val="Arial"/>
        <family val="2"/>
      </rPr>
      <t xml:space="preserve"> November 16, 2024</t>
    </r>
    <r>
      <rPr>
        <sz val="10.5"/>
        <color theme="1"/>
        <rFont val="Arial"/>
        <family val="2"/>
      </rPr>
      <t xml:space="preserve">, whichever occurs earlier. Projects that are not completed within 18 months or by November 16, 2024 shall forfeit their position in the queue for program funds unless otherwise agreed by the Company in its sole reasonable discretion based upon consideration of Customer’s completion of project milestones and/or construction activity to begin the project. </t>
    </r>
    <r>
      <rPr>
        <b/>
        <sz val="10.5"/>
        <color theme="1"/>
        <rFont val="Arial"/>
        <family val="2"/>
      </rPr>
      <t>Projects that complete after November 16, 2024 will be subject to the incentive levels associated with the 2025 program.</t>
    </r>
  </si>
  <si>
    <r>
      <t xml:space="preserve">A Customer shall complete a project no later than 18 months from project approval by NIPSCO's program administrator TRC or by </t>
    </r>
    <r>
      <rPr>
        <b/>
        <sz val="10.5"/>
        <color theme="1"/>
        <rFont val="Arial"/>
        <family val="2"/>
      </rPr>
      <t>November 16, 2024</t>
    </r>
    <r>
      <rPr>
        <sz val="10.5"/>
        <color theme="1"/>
        <rFont val="Arial"/>
        <family val="2"/>
      </rPr>
      <t>, whichever occurs earlier. Projects that are not completed within 18 months or by November 16, 2024 shall forfeit their position in the queue for program funds unless otherwise agreed by the Company in its sole reasonable discretion based upon consideration of Customer’s completion of project milestones and/or construction activity to begin the project. Once final paperwork is submitted (Completion Form) and Project inspection completed (as applicable), payment of Incentive Amounts are made within (45) business days. Incomplete applications will delay payment. 
If I am authorizing this payment of my incentive to the third party (“Payee”) named above, I understand that I will not be receiving the incentive check from NIPSCO. I also understand that my release of the payment to the third party does not exempt me from the incentive requirements outlined in this application.</t>
    </r>
  </si>
  <si>
    <t>000075-Bonus - 2024 Prescriptive - LED Tube Relamp Replacing 4 Ft Fluor.</t>
  </si>
  <si>
    <t>Bonus - 2024 Prescriptive - LED Tube Relamp Replacing 4 Ft Fluor.</t>
  </si>
  <si>
    <t>2023 Lighting Bonus Prescriptive (10%)</t>
  </si>
  <si>
    <t>2024-2026 v1.0.5</t>
  </si>
  <si>
    <t>No Bonus</t>
  </si>
  <si>
    <t>000077-Bonus - 2024 Prescriptive - 40% Refrigeration</t>
  </si>
  <si>
    <t>Bonus - 2024 Prescriptive - 40% Refrigeration</t>
  </si>
  <si>
    <t>2023 Lighting Controls Bonus Prescriptive (10%)</t>
  </si>
  <si>
    <t>000080-Bonus - 2024 Prescriptive - 20% Electric</t>
  </si>
  <si>
    <t>Bonus - 2024 Prescriptive - 20% Electric</t>
  </si>
  <si>
    <t>2023 Lighting Bonus Custom (10%)</t>
  </si>
  <si>
    <t>000081-Bonus - 2024 Custom - 20% Electric</t>
  </si>
  <si>
    <t>Bonus - 2024 Custom - 20% Electric</t>
  </si>
  <si>
    <t>2023 CA Bonus Prescriptive (10%)</t>
  </si>
  <si>
    <t>Larissa Gott</t>
  </si>
  <si>
    <t>Robert Scott</t>
  </si>
  <si>
    <t>Lighting One-Page 1.1.0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</si>
</sst>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6" formatCode="&quot;$&quot;#,##0_);[Red]\(&quot;$&quot;#,##0\)"/>
    <numFmt numFmtId="42" formatCode="_(&quot;$&quot;* #,##0_);_(&quot;$&quot;* \(#,##0\);_(&quot;$&quot;* &quot;-&quot;_);_(@_)"/>
    <numFmt numFmtId="44" formatCode="_(&quot;$&quot;* #,##0.00_);_(&quot;$&quot;* \(#,##0.00\);_(&quot;$&quot;* &quot;-&quot;??_);_(@_)"/>
    <numFmt numFmtId="43" formatCode="_(* #,##0.00_);_(* \(#,##0.00\);_(* &quot;-&quot;??_);_(@_)"/>
    <numFmt numFmtId="164" formatCode="##\)"/>
    <numFmt numFmtId="165" formatCode="[$-F800]dddd\,\ mmmm\ dd\,\ yyyy"/>
    <numFmt numFmtId="166" formatCode="00000"/>
    <numFmt numFmtId="167" formatCode="&quot;$&quot;#,##0.00"/>
    <numFmt numFmtId="168" formatCode="m/d/yy;@"/>
    <numFmt numFmtId="169" formatCode="0.000"/>
    <numFmt numFmtId="170" formatCode="#,###\ &quot;kWh&quot;"/>
    <numFmt numFmtId="171" formatCode="#,##0.000"/>
    <numFmt numFmtId="172" formatCode="0.00000"/>
    <numFmt numFmtId="173" formatCode="###\ &quot;W&quot;"/>
    <numFmt numFmtId="174" formatCode="####\ &quot;W&quot;"/>
    <numFmt numFmtId="175" formatCode="[&lt;=9999999]###\-####;\(###\)\ ###\-####"/>
    <numFmt numFmtId="176" formatCode="000000"/>
    <numFmt numFmtId="177" formatCode="#,###\ &quot;therms&quot;"/>
    <numFmt numFmtId="178" formatCode="0.0000"/>
    <numFmt numFmtId="179" formatCode="#,##0.0000"/>
    <numFmt numFmtId="180" formatCode="0.0000000000"/>
    <numFmt numFmtId="181" formatCode="&quot;$&quot;#,##0.0000"/>
    <numFmt numFmtId="182" formatCode="0.0"/>
    <numFmt numFmtId="183" formatCode="[$-409]mmmm\ d\,\ yyyy;@"/>
    <numFmt numFmtId="184" formatCode="&quot;powering&quot;\ #,##0.0"/>
    <numFmt numFmtId="185" formatCode="m/d/yyyy;@"/>
  </numFmts>
  <fonts count="152">
    <font>
      <sz val="11"/>
      <color theme="1"/>
      <name val="Calibri"/>
      <family val="2"/>
      <scheme val="minor"/>
    </font>
    <font>
      <u/>
      <sz val="11"/>
      <color theme="10"/>
      <name val="Calibri"/>
      <family val="2"/>
      <scheme val="minor"/>
    </font>
    <font>
      <sz val="10"/>
      <color theme="1"/>
      <name val="Calibri"/>
      <family val="2"/>
      <scheme val="minor"/>
    </font>
    <font>
      <sz val="11"/>
      <color theme="1"/>
      <name val="Calibri"/>
      <family val="2"/>
      <scheme val="minor"/>
    </font>
    <font>
      <b/>
      <sz val="10"/>
      <color theme="1"/>
      <name val="Arial"/>
      <family val="2"/>
    </font>
    <font>
      <b/>
      <sz val="10"/>
      <color indexed="8"/>
      <name val="Arial"/>
      <family val="2"/>
    </font>
    <font>
      <b/>
      <sz val="11"/>
      <color theme="1"/>
      <name val="Arial"/>
      <family val="2"/>
    </font>
    <font>
      <sz val="11"/>
      <color theme="1"/>
      <name val="Arial"/>
      <family val="2"/>
    </font>
    <font>
      <sz val="8"/>
      <color indexed="8"/>
      <name val="Arial"/>
      <family val="2"/>
    </font>
    <font>
      <sz val="8"/>
      <color theme="1"/>
      <name val="Arial"/>
      <family val="2"/>
    </font>
    <font>
      <sz val="11"/>
      <color theme="1"/>
      <name val="Script MT Bold"/>
      <family val="4"/>
    </font>
    <font>
      <b/>
      <sz val="8"/>
      <color theme="1"/>
      <name val="Arial"/>
      <family val="2"/>
    </font>
    <font>
      <sz val="6"/>
      <color theme="1"/>
      <name val="Arial"/>
      <family val="2"/>
      <charset val="204"/>
    </font>
    <font>
      <sz val="8"/>
      <color theme="1"/>
      <name val="Arial"/>
      <family val="2"/>
      <charset val="204"/>
    </font>
    <font>
      <sz val="8"/>
      <color theme="1"/>
      <name val="Calibri"/>
      <family val="2"/>
      <scheme val="minor"/>
    </font>
    <font>
      <sz val="11"/>
      <color indexed="8"/>
      <name val="Calibri"/>
      <family val="2"/>
    </font>
    <font>
      <sz val="10"/>
      <color theme="1"/>
      <name val="Arial"/>
      <family val="2"/>
    </font>
    <font>
      <sz val="11"/>
      <name val="Arial"/>
      <family val="2"/>
    </font>
    <font>
      <b/>
      <sz val="11"/>
      <color theme="1"/>
      <name val="Script MT Bold"/>
      <family val="4"/>
    </font>
    <font>
      <b/>
      <sz val="11"/>
      <color theme="0"/>
      <name val="Arial"/>
      <family val="2"/>
    </font>
    <font>
      <sz val="10"/>
      <color theme="1"/>
      <name val="Calibri Light"/>
      <family val="2"/>
    </font>
    <font>
      <b/>
      <i/>
      <sz val="18"/>
      <color theme="3"/>
      <name val="Book Antiqua"/>
      <family val="1"/>
    </font>
    <font>
      <b/>
      <i/>
      <sz val="9"/>
      <color theme="3"/>
      <name val="Century Gothic"/>
      <family val="2"/>
    </font>
    <font>
      <sz val="8"/>
      <color theme="1"/>
      <name val="Century Gothic"/>
      <family val="2"/>
    </font>
    <font>
      <b/>
      <sz val="11"/>
      <color theme="1"/>
      <name val="Calibri"/>
      <family val="2"/>
      <scheme val="minor"/>
    </font>
    <font>
      <b/>
      <u/>
      <sz val="25"/>
      <color theme="0"/>
      <name val="Calibri"/>
      <family val="2"/>
    </font>
    <font>
      <b/>
      <sz val="11"/>
      <color rgb="FFFF0000"/>
      <name val="Calibri"/>
      <family val="2"/>
      <scheme val="minor"/>
    </font>
    <font>
      <sz val="11"/>
      <name val="Calibri"/>
      <family val="2"/>
      <scheme val="minor"/>
    </font>
    <font>
      <b/>
      <i/>
      <sz val="10"/>
      <color theme="1"/>
      <name val="Arial"/>
      <family val="2"/>
    </font>
    <font>
      <sz val="7"/>
      <color theme="1"/>
      <name val="Arial"/>
      <family val="2"/>
      <charset val="204"/>
    </font>
    <font>
      <sz val="11"/>
      <color rgb="FFFF0000"/>
      <name val="Calibri"/>
      <family val="2"/>
      <scheme val="minor"/>
    </font>
    <font>
      <i/>
      <sz val="10"/>
      <color theme="1"/>
      <name val="Arial"/>
      <family val="2"/>
    </font>
    <font>
      <b/>
      <sz val="11"/>
      <name val="Arial"/>
      <family val="2"/>
    </font>
    <font>
      <sz val="11"/>
      <color theme="0"/>
      <name val="Calibri"/>
      <family val="2"/>
      <scheme val="minor"/>
    </font>
    <font>
      <b/>
      <sz val="18"/>
      <name val="Arial"/>
      <family val="2"/>
    </font>
    <font>
      <sz val="11"/>
      <color theme="0"/>
      <name val="Arial"/>
      <family val="2"/>
    </font>
    <font>
      <u/>
      <sz val="11"/>
      <color theme="0"/>
      <name val="Arial"/>
      <family val="2"/>
    </font>
    <font>
      <sz val="13"/>
      <color rgb="FF00334E"/>
      <name val="Arial"/>
      <family val="2"/>
    </font>
    <font>
      <b/>
      <sz val="14"/>
      <color theme="1"/>
      <name val="Arial"/>
      <family val="2"/>
    </font>
    <font>
      <b/>
      <sz val="14"/>
      <color rgb="FFFF0000"/>
      <name val="Arial"/>
      <family val="2"/>
    </font>
    <font>
      <sz val="13"/>
      <name val="Arial"/>
      <family val="2"/>
    </font>
    <font>
      <sz val="11"/>
      <color rgb="FFFF0000"/>
      <name val="Arial"/>
      <family val="2"/>
    </font>
    <font>
      <u/>
      <sz val="11"/>
      <color theme="10"/>
      <name val="Arial"/>
      <family val="2"/>
    </font>
    <font>
      <b/>
      <sz val="14"/>
      <color rgb="FF00334E"/>
      <name val="Arial"/>
      <family val="2"/>
    </font>
    <font>
      <b/>
      <u/>
      <sz val="25"/>
      <color theme="0"/>
      <name val="Arial"/>
      <family val="2"/>
    </font>
    <font>
      <b/>
      <sz val="16"/>
      <name val="Arial"/>
      <family val="2"/>
    </font>
    <font>
      <sz val="12"/>
      <color theme="1"/>
      <name val="Arial"/>
      <family val="2"/>
    </font>
    <font>
      <b/>
      <sz val="13"/>
      <color theme="1"/>
      <name val="Arial"/>
      <family val="2"/>
    </font>
    <font>
      <b/>
      <u/>
      <sz val="11"/>
      <color theme="10"/>
      <name val="Arial"/>
      <family val="2"/>
    </font>
    <font>
      <b/>
      <sz val="14"/>
      <name val="Arial"/>
      <family val="2"/>
    </font>
    <font>
      <b/>
      <sz val="13"/>
      <name val="Arial"/>
      <family val="2"/>
    </font>
    <font>
      <sz val="10"/>
      <name val="Arial"/>
      <family val="2"/>
    </font>
    <font>
      <sz val="16"/>
      <color theme="0"/>
      <name val="Arial"/>
      <family val="2"/>
    </font>
    <font>
      <b/>
      <sz val="18"/>
      <color theme="1"/>
      <name val="Arial"/>
      <family val="2"/>
    </font>
    <font>
      <sz val="18"/>
      <color theme="1"/>
      <name val="Arial"/>
      <family val="2"/>
    </font>
    <font>
      <sz val="11"/>
      <color rgb="FFD98C24"/>
      <name val="Arial"/>
      <family val="2"/>
    </font>
    <font>
      <sz val="11"/>
      <color rgb="FF0000FF"/>
      <name val="Arial"/>
      <family val="2"/>
    </font>
    <font>
      <sz val="13"/>
      <color rgb="FF0000FF"/>
      <name val="Arial"/>
      <family val="2"/>
    </font>
    <font>
      <sz val="10.5"/>
      <color theme="1"/>
      <name val="Arial"/>
      <family val="2"/>
    </font>
    <font>
      <sz val="11"/>
      <color theme="1"/>
      <name val="Trebuchet MS"/>
      <family val="2"/>
    </font>
    <font>
      <sz val="11"/>
      <color theme="1"/>
      <name val="Book Antiqua"/>
      <family val="1"/>
    </font>
    <font>
      <sz val="16"/>
      <color rgb="FF1B6CB5"/>
      <name val="Trebuchet MS"/>
      <family val="2"/>
    </font>
    <font>
      <b/>
      <sz val="11"/>
      <color theme="3"/>
      <name val="Calibri"/>
      <family val="2"/>
      <scheme val="minor"/>
    </font>
    <font>
      <sz val="11"/>
      <color rgb="FF3F3F76"/>
      <name val="Calibri"/>
      <family val="2"/>
      <scheme val="minor"/>
    </font>
    <font>
      <u/>
      <sz val="11"/>
      <color theme="10"/>
      <name val="Calibri"/>
      <family val="2"/>
    </font>
    <font>
      <u/>
      <sz val="10"/>
      <color theme="10"/>
      <name val="Arial"/>
      <family val="2"/>
    </font>
    <font>
      <sz val="11"/>
      <color indexed="9"/>
      <name val="Calibri"/>
      <family val="2"/>
    </font>
    <font>
      <sz val="11"/>
      <color indexed="20"/>
      <name val="Calibri"/>
      <family val="2"/>
    </font>
    <font>
      <b/>
      <sz val="11"/>
      <color indexed="52"/>
      <name val="Calibri"/>
      <family val="2"/>
    </font>
    <font>
      <b/>
      <sz val="11"/>
      <color indexed="9"/>
      <name val="Calibri"/>
      <family val="2"/>
    </font>
    <font>
      <sz val="10"/>
      <name val="MS Sans Serif"/>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6"/>
      <color indexed="12"/>
      <name val="Arial"/>
      <family val="2"/>
    </font>
    <font>
      <u/>
      <sz val="8.5"/>
      <color indexed="12"/>
      <name val="Arial"/>
      <family val="2"/>
    </font>
    <font>
      <sz val="11"/>
      <color indexed="62"/>
      <name val="Calibri"/>
      <family val="2"/>
    </font>
    <font>
      <sz val="11"/>
      <color indexed="52"/>
      <name val="Calibri"/>
      <family val="2"/>
    </font>
    <font>
      <sz val="11"/>
      <color indexed="60"/>
      <name val="Calibri"/>
      <family val="2"/>
    </font>
    <font>
      <sz val="10"/>
      <name val="Verdana"/>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2"/>
      <color rgb="FFFFFFFF"/>
      <name val="Arial"/>
      <family val="2"/>
    </font>
    <font>
      <sz val="12"/>
      <name val="Arial"/>
      <family val="2"/>
    </font>
    <font>
      <sz val="11"/>
      <color rgb="FFFFFFFF"/>
      <name val="Arial"/>
      <family val="2"/>
    </font>
    <font>
      <u/>
      <sz val="11"/>
      <color rgb="FFFFFFFF"/>
      <name val="Arial"/>
      <family val="2"/>
    </font>
    <font>
      <b/>
      <sz val="11"/>
      <color rgb="FFFFFFFF"/>
      <name val="Arial"/>
      <family val="2"/>
    </font>
    <font>
      <b/>
      <sz val="11"/>
      <color rgb="FFFFFFFF"/>
      <name val="Segoe UI"/>
      <family val="2"/>
    </font>
    <font>
      <b/>
      <sz val="11"/>
      <color rgb="FFFFFFFF"/>
      <name val="Arial Narrow"/>
      <family val="2"/>
    </font>
    <font>
      <b/>
      <sz val="11"/>
      <color rgb="FF3E87CB"/>
      <name val="Arial"/>
      <family val="2"/>
    </font>
    <font>
      <i/>
      <sz val="8"/>
      <name val="Arial"/>
      <family val="2"/>
    </font>
    <font>
      <b/>
      <sz val="13"/>
      <color rgb="FFFFFFFF"/>
      <name val="Arial"/>
      <family val="2"/>
    </font>
    <font>
      <b/>
      <sz val="10.5"/>
      <color theme="1"/>
      <name val="Arial"/>
      <family val="2"/>
    </font>
    <font>
      <b/>
      <sz val="11"/>
      <color theme="0"/>
      <name val="Calibri"/>
      <family val="2"/>
      <scheme val="minor"/>
    </font>
    <font>
      <sz val="11"/>
      <color theme="8"/>
      <name val="Arial"/>
      <family val="2"/>
    </font>
    <font>
      <sz val="11"/>
      <name val="Calibri"/>
      <family val="2"/>
      <scheme val="minor"/>
    </font>
    <font>
      <sz val="10"/>
      <name val="Calibri"/>
      <family val="2"/>
      <scheme val="minor"/>
    </font>
    <font>
      <b/>
      <sz val="24"/>
      <name val="Arial"/>
      <family val="2"/>
    </font>
    <font>
      <b/>
      <sz val="24"/>
      <color theme="0"/>
      <name val="Arial"/>
      <family val="2"/>
    </font>
    <font>
      <b/>
      <sz val="28"/>
      <color theme="0"/>
      <name val="Arial"/>
      <family val="2"/>
    </font>
    <font>
      <b/>
      <sz val="22"/>
      <name val="Arial"/>
      <family val="2"/>
    </font>
    <font>
      <b/>
      <sz val="12"/>
      <name val="Arial"/>
      <family val="2"/>
    </font>
    <font>
      <b/>
      <sz val="20"/>
      <color rgb="FF3E87CB"/>
      <name val="Arial"/>
      <family val="2"/>
    </font>
    <font>
      <b/>
      <i/>
      <sz val="28"/>
      <color theme="6"/>
      <name val="Arial"/>
      <family val="2"/>
    </font>
    <font>
      <b/>
      <sz val="12"/>
      <color theme="1"/>
      <name val="Arial"/>
      <family val="2"/>
    </font>
    <font>
      <sz val="16"/>
      <name val="Arial"/>
      <family val="2"/>
    </font>
    <font>
      <sz val="14"/>
      <name val="Arial"/>
      <family val="2"/>
    </font>
    <font>
      <vertAlign val="superscript"/>
      <sz val="14"/>
      <name val="Arial"/>
      <family val="2"/>
    </font>
    <font>
      <sz val="18"/>
      <name val="Arial"/>
      <family val="2"/>
    </font>
    <font>
      <sz val="13"/>
      <color theme="1"/>
      <name val="Arial"/>
      <family val="2"/>
    </font>
    <font>
      <vertAlign val="subscript"/>
      <sz val="13"/>
      <color theme="1"/>
      <name val="Arial"/>
      <family val="2"/>
    </font>
    <font>
      <u/>
      <sz val="12"/>
      <color theme="10"/>
      <name val="Arial"/>
      <family val="2"/>
    </font>
    <font>
      <b/>
      <i/>
      <sz val="24"/>
      <color rgb="FF00334E"/>
      <name val="Arial"/>
      <family val="2"/>
    </font>
    <font>
      <b/>
      <sz val="24"/>
      <color rgb="FF00334E"/>
      <name val="Arial"/>
      <family val="2"/>
    </font>
    <font>
      <sz val="12"/>
      <color rgb="FF00334E"/>
      <name val="Arial"/>
      <family val="2"/>
    </font>
    <font>
      <sz val="14"/>
      <color rgb="FF00334E"/>
      <name val="Arial"/>
      <family val="2"/>
    </font>
    <font>
      <sz val="11"/>
      <name val="Calibri"/>
      <family val="2"/>
      <scheme val="minor"/>
    </font>
    <font>
      <sz val="10"/>
      <color theme="1"/>
      <name val="Calibri"/>
      <family val="2"/>
      <scheme val="minor"/>
    </font>
    <font>
      <b/>
      <sz val="12"/>
      <color rgb="FFFF0000"/>
      <name val="Arial"/>
      <family val="2"/>
    </font>
    <font>
      <sz val="16"/>
      <color theme="1"/>
      <name val="Airal"/>
    </font>
    <font>
      <sz val="10"/>
      <color theme="1"/>
      <name val="Calibri"/>
      <family val="2"/>
      <scheme val="minor"/>
    </font>
    <font>
      <sz val="18"/>
      <color theme="0"/>
      <name val="Arial"/>
      <family val="2"/>
    </font>
    <font>
      <i/>
      <sz val="11"/>
      <color theme="1"/>
      <name val="Arial"/>
      <family val="2"/>
    </font>
    <font>
      <sz val="8"/>
      <name val="Calibri"/>
      <family val="2"/>
      <scheme val="minor"/>
    </font>
    <font>
      <sz val="11"/>
      <name val="Calibri"/>
      <family val="2"/>
      <scheme val="minor"/>
    </font>
    <font>
      <b/>
      <sz val="14"/>
      <color theme="0"/>
      <name val="Arial"/>
      <family val="2"/>
    </font>
    <font>
      <sz val="48"/>
      <color theme="0"/>
      <name val="Arial"/>
      <family val="2"/>
    </font>
    <font>
      <sz val="36"/>
      <color theme="0"/>
      <name val="Arial"/>
      <family val="2"/>
    </font>
    <font>
      <sz val="28"/>
      <color theme="0"/>
      <name val="Arial"/>
      <family val="2"/>
    </font>
    <font>
      <b/>
      <sz val="12"/>
      <color theme="0"/>
      <name val="Arial"/>
      <family val="2"/>
    </font>
    <font>
      <b/>
      <sz val="16"/>
      <color theme="0"/>
      <name val="Arial"/>
      <family val="2"/>
    </font>
    <font>
      <b/>
      <i/>
      <sz val="11"/>
      <name val="Arial"/>
      <family val="2"/>
    </font>
    <font>
      <b/>
      <i/>
      <u/>
      <sz val="11"/>
      <color theme="4" tint="-0.249977111117893"/>
      <name val="Arial"/>
      <family val="2"/>
    </font>
    <font>
      <i/>
      <sz val="11"/>
      <name val="Arial"/>
      <family val="2"/>
    </font>
    <font>
      <i/>
      <sz val="11"/>
      <color rgb="FFFF0000"/>
      <name val="Arial"/>
      <family val="2"/>
    </font>
    <font>
      <b/>
      <i/>
      <sz val="16"/>
      <name val="Arial"/>
      <family val="2"/>
    </font>
    <font>
      <b/>
      <sz val="16"/>
      <color rgb="FF439639"/>
      <name val="Arial"/>
      <family val="2"/>
    </font>
    <font>
      <b/>
      <sz val="20"/>
      <color theme="0"/>
      <name val="Arial"/>
      <family val="2"/>
    </font>
    <font>
      <b/>
      <u/>
      <sz val="12"/>
      <color theme="4" tint="-0.249977111117893"/>
      <name val="Arial"/>
      <family val="2"/>
    </font>
    <font>
      <u/>
      <sz val="11"/>
      <color theme="4" tint="-0.249977111117893"/>
      <name val="Arial"/>
      <family val="2"/>
    </font>
    <font>
      <b/>
      <sz val="16"/>
      <color rgb="FF00334E"/>
      <name val="Arial"/>
      <family val="2"/>
    </font>
    <font>
      <b/>
      <sz val="20"/>
      <color rgb="FF00334E"/>
      <name val="Arial"/>
      <family val="2"/>
    </font>
    <font>
      <b/>
      <sz val="18"/>
      <color rgb="FF00334E"/>
      <name val="Arial"/>
      <family val="2"/>
    </font>
    <font>
      <sz val="11"/>
      <color rgb="FF00334E"/>
      <name val="Calibri"/>
      <family val="2"/>
      <scheme val="minor"/>
    </font>
    <font>
      <sz val="26"/>
      <color theme="1"/>
      <name val="Calibri"/>
      <family val="2"/>
      <scheme val="minor"/>
    </font>
    <font>
      <sz val="11"/>
      <name val="Calibri"/>
      <family val="2"/>
      <scheme val="minor"/>
    </font>
    <font>
      <b/>
      <sz val="11"/>
      <color theme="0"/>
      <name val="Arial Narrow"/>
      <family val="2"/>
    </font>
    <font>
      <sz val="12"/>
      <color theme="0"/>
      <name val="Arial"/>
      <family val="2"/>
    </font>
  </fonts>
  <fills count="68">
    <fill>
      <patternFill patternType="none"/>
    </fill>
    <fill>
      <patternFill patternType="gray125"/>
    </fill>
    <fill>
      <patternFill patternType="solid">
        <fgColor theme="0" tint="-4.9989318521683403E-2"/>
        <bgColor indexed="64"/>
      </patternFill>
    </fill>
    <fill>
      <patternFill patternType="solid">
        <fgColor theme="7" tint="0.59999389629810485"/>
        <bgColor indexed="64"/>
      </patternFill>
    </fill>
    <fill>
      <patternFill patternType="solid">
        <fgColor theme="0"/>
        <bgColor indexed="64"/>
      </patternFill>
    </fill>
    <fill>
      <patternFill patternType="solid">
        <fgColor rgb="FF54BCEB"/>
        <bgColor indexed="64"/>
      </patternFill>
    </fill>
    <fill>
      <patternFill patternType="solid">
        <fgColor rgb="FF00334E"/>
        <bgColor indexed="64"/>
      </patternFill>
    </fill>
    <fill>
      <patternFill patternType="solid">
        <fgColor theme="0" tint="-0.14999847407452621"/>
        <bgColor indexed="64"/>
      </patternFill>
    </fill>
    <fill>
      <patternFill patternType="solid">
        <fgColor rgb="FF7BC143"/>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9" tint="0.39997558519241921"/>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rgb="FFBADD8B"/>
        <bgColor indexed="64"/>
      </patternFill>
    </fill>
    <fill>
      <patternFill patternType="solid">
        <fgColor rgb="FFFF9FA1"/>
        <bgColor indexed="64"/>
      </patternFill>
    </fill>
    <fill>
      <patternFill patternType="solid">
        <fgColor rgb="FFEEBBF3"/>
        <bgColor indexed="64"/>
      </patternFill>
    </fill>
    <fill>
      <patternFill patternType="solid">
        <fgColor theme="6" tint="0.59999389629810485"/>
        <bgColor indexed="65"/>
      </patternFill>
    </fill>
    <fill>
      <patternFill patternType="solid">
        <fgColor theme="0" tint="-0.249977111117893"/>
        <bgColor indexed="64"/>
      </patternFill>
    </fill>
    <fill>
      <patternFill patternType="solid">
        <fgColor theme="1"/>
        <bgColor indexed="64"/>
      </patternFill>
    </fill>
    <fill>
      <gradientFill degree="45">
        <stop position="0">
          <color theme="0" tint="-0.25098422193060094"/>
        </stop>
        <stop position="1">
          <color theme="0"/>
        </stop>
      </gradientFill>
    </fill>
    <fill>
      <patternFill patternType="solid">
        <fgColor theme="4" tint="0.39997558519241921"/>
        <bgColor indexed="64"/>
      </patternFill>
    </fill>
    <fill>
      <patternFill patternType="solid">
        <fgColor theme="7"/>
        <bgColor theme="7"/>
      </patternFill>
    </fill>
    <fill>
      <patternFill patternType="solid">
        <fgColor rgb="FFFFCC99"/>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4"/>
        <bgColor indexed="64"/>
      </patternFill>
    </fill>
    <fill>
      <patternFill patternType="solid">
        <fgColor indexed="47"/>
        <bgColor indexed="64"/>
      </patternFill>
    </fill>
    <fill>
      <patternFill patternType="solid">
        <fgColor indexed="43"/>
      </patternFill>
    </fill>
    <fill>
      <patternFill patternType="solid">
        <fgColor indexed="26"/>
      </patternFill>
    </fill>
    <fill>
      <gradientFill degree="45">
        <stop position="0">
          <color theme="0"/>
        </stop>
        <stop position="1">
          <color theme="9" tint="0.59999389629810485"/>
        </stop>
      </gradientFill>
    </fill>
    <fill>
      <patternFill patternType="solid">
        <fgColor rgb="FFEBEBED"/>
        <bgColor indexed="64"/>
      </patternFill>
    </fill>
    <fill>
      <patternFill patternType="solid">
        <fgColor theme="9"/>
        <bgColor indexed="64"/>
      </patternFill>
    </fill>
    <fill>
      <patternFill patternType="solid">
        <fgColor theme="7"/>
        <bgColor indexed="64"/>
      </patternFill>
    </fill>
    <fill>
      <gradientFill degree="180">
        <stop position="0">
          <color rgb="FF72DAFF"/>
        </stop>
        <stop position="1">
          <color rgb="FF54BCEB"/>
        </stop>
      </gradientFill>
    </fill>
    <fill>
      <gradientFill degree="180">
        <stop position="0">
          <color rgb="FFC4C3C8"/>
        </stop>
        <stop position="1">
          <color rgb="FFA6A5AA"/>
        </stop>
      </gradientFill>
    </fill>
    <fill>
      <patternFill patternType="solid">
        <fgColor theme="0" tint="-0.14996795556505021"/>
        <bgColor indexed="64"/>
      </patternFill>
    </fill>
    <fill>
      <patternFill patternType="solid">
        <fgColor theme="9" tint="0.79998168889431442"/>
        <bgColor indexed="64"/>
      </patternFill>
    </fill>
    <fill>
      <patternFill patternType="solid">
        <fgColor rgb="FFB7E3F7"/>
        <bgColor indexed="64"/>
      </patternFill>
    </fill>
    <fill>
      <patternFill patternType="solid">
        <fgColor rgb="FFAFAFB1"/>
        <bgColor indexed="64"/>
      </patternFill>
    </fill>
    <fill>
      <patternFill patternType="solid">
        <fgColor rgb="FFD0D0D2"/>
        <bgColor indexed="64"/>
      </patternFill>
    </fill>
    <fill>
      <patternFill patternType="solid">
        <fgColor rgb="FFF7941E"/>
        <bgColor indexed="64"/>
      </patternFill>
    </fill>
    <fill>
      <patternFill patternType="solid">
        <fgColor theme="4" tint="0.79998168889431442"/>
        <bgColor theme="4" tint="0.79998168889431442"/>
      </patternFill>
    </fill>
    <fill>
      <patternFill patternType="solid">
        <fgColor theme="4"/>
        <bgColor theme="4"/>
      </patternFill>
    </fill>
    <fill>
      <gradientFill degree="180">
        <stop position="0">
          <color rgb="FFABDA5D"/>
        </stop>
        <stop position="1">
          <color rgb="FF8DC63F"/>
        </stop>
      </gradientFill>
    </fill>
    <fill>
      <patternFill patternType="solid">
        <fgColor theme="5"/>
        <bgColor theme="5"/>
      </patternFill>
    </fill>
    <fill>
      <patternFill patternType="solid">
        <fgColor theme="5" tint="0.79998168889431442"/>
        <bgColor theme="5" tint="0.79998168889431442"/>
      </patternFill>
    </fill>
    <fill>
      <patternFill patternType="solid">
        <fgColor theme="0"/>
        <bgColor auto="1"/>
      </patternFill>
    </fill>
  </fills>
  <borders count="16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medium">
        <color indexed="64"/>
      </top>
      <bottom/>
      <diagonal/>
    </border>
    <border>
      <left/>
      <right/>
      <top/>
      <bottom style="medium">
        <color indexed="64"/>
      </bottom>
      <diagonal/>
    </border>
    <border>
      <left style="thin">
        <color theme="0" tint="-0.34998626667073579"/>
      </left>
      <right style="thin">
        <color theme="0" tint="-0.34998626667073579"/>
      </right>
      <top/>
      <bottom style="thin">
        <color theme="0" tint="-0.34998626667073579"/>
      </bottom>
      <diagonal/>
    </border>
    <border>
      <left/>
      <right style="thin">
        <color theme="0" tint="-0.34998626667073579"/>
      </right>
      <top/>
      <bottom/>
      <diagonal/>
    </border>
    <border>
      <left style="medium">
        <color theme="1" tint="0.34998626667073579"/>
      </left>
      <right/>
      <top style="medium">
        <color theme="1" tint="0.34998626667073579"/>
      </top>
      <bottom style="medium">
        <color theme="0" tint="-0.34998626667073579"/>
      </bottom>
      <diagonal/>
    </border>
    <border>
      <left/>
      <right/>
      <top style="medium">
        <color theme="1" tint="0.34998626667073579"/>
      </top>
      <bottom style="medium">
        <color theme="0" tint="-0.34998626667073579"/>
      </bottom>
      <diagonal/>
    </border>
    <border>
      <left/>
      <right style="medium">
        <color theme="0" tint="-0.34998626667073579"/>
      </right>
      <top style="medium">
        <color theme="1" tint="0.34998626667073579"/>
      </top>
      <bottom style="medium">
        <color theme="0" tint="-0.34998626667073579"/>
      </bottom>
      <diagonal/>
    </border>
    <border>
      <left/>
      <right/>
      <top style="thin">
        <color indexed="64"/>
      </top>
      <bottom/>
      <diagonal/>
    </border>
    <border>
      <left/>
      <right/>
      <top/>
      <bottom style="thin">
        <color indexed="64"/>
      </bottom>
      <diagonal/>
    </border>
    <border>
      <left/>
      <right/>
      <top style="thin">
        <color theme="7" tint="0.39997558519241921"/>
      </top>
      <bottom style="thin">
        <color theme="7" tint="0.39997558519241921"/>
      </bottom>
      <diagonal/>
    </border>
    <border>
      <left/>
      <right/>
      <top/>
      <bottom style="thin">
        <color theme="7" tint="0.39997558519241921"/>
      </bottom>
      <diagonal/>
    </border>
    <border>
      <left/>
      <right/>
      <top style="thin">
        <color theme="7" tint="0.39997558519241921"/>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top/>
      <bottom/>
      <diagonal/>
    </border>
    <border>
      <left style="thin">
        <color theme="0" tint="-0.34998626667073579"/>
      </left>
      <right style="thin">
        <color theme="0" tint="-0.34998626667073579"/>
      </right>
      <top/>
      <bottom/>
      <diagonal/>
    </border>
    <border>
      <left style="thin">
        <color theme="1"/>
      </left>
      <right/>
      <top/>
      <bottom style="thin">
        <color theme="0" tint="-0.34998626667073579"/>
      </bottom>
      <diagonal/>
    </border>
    <border>
      <left style="thin">
        <color theme="1"/>
      </left>
      <right/>
      <top/>
      <bottom/>
      <diagonal/>
    </border>
    <border>
      <left style="thin">
        <color auto="1"/>
      </left>
      <right/>
      <top/>
      <bottom/>
      <diagonal/>
    </border>
    <border>
      <left style="thin">
        <color auto="1"/>
      </left>
      <right/>
      <top/>
      <bottom style="thin">
        <color theme="0" tint="-0.34998626667073579"/>
      </bottom>
      <diagonal/>
    </border>
    <border>
      <left style="medium">
        <color theme="1" tint="0.34998626667073579"/>
      </left>
      <right style="medium">
        <color theme="1" tint="0.34998626667073579"/>
      </right>
      <top/>
      <bottom/>
      <diagonal/>
    </border>
    <border>
      <left style="thin">
        <color indexed="64"/>
      </left>
      <right/>
      <top style="thin">
        <color indexed="64"/>
      </top>
      <bottom/>
      <diagonal/>
    </border>
    <border>
      <left style="thin">
        <color indexed="64"/>
      </left>
      <right/>
      <top/>
      <bottom style="thin">
        <color indexed="64"/>
      </bottom>
      <diagonal/>
    </border>
    <border>
      <left style="thick">
        <color theme="0" tint="-0.34998626667073579"/>
      </left>
      <right/>
      <top style="thick">
        <color theme="0" tint="-0.34998626667073579"/>
      </top>
      <bottom/>
      <diagonal/>
    </border>
    <border>
      <left/>
      <right/>
      <top style="thick">
        <color theme="0" tint="-0.34998626667073579"/>
      </top>
      <bottom/>
      <diagonal/>
    </border>
    <border>
      <left/>
      <right style="thick">
        <color theme="1" tint="0.14996795556505021"/>
      </right>
      <top style="thick">
        <color theme="0" tint="-0.34998626667073579"/>
      </top>
      <bottom/>
      <diagonal/>
    </border>
    <border>
      <left style="thick">
        <color theme="0" tint="-0.34998626667073579"/>
      </left>
      <right/>
      <top/>
      <bottom/>
      <diagonal/>
    </border>
    <border>
      <left/>
      <right style="thick">
        <color theme="1" tint="0.14996795556505021"/>
      </right>
      <top/>
      <bottom/>
      <diagonal/>
    </border>
    <border>
      <left style="thick">
        <color theme="0" tint="-0.34998626667073579"/>
      </left>
      <right/>
      <top/>
      <bottom style="thick">
        <color theme="1" tint="0.14996795556505021"/>
      </bottom>
      <diagonal/>
    </border>
    <border>
      <left/>
      <right/>
      <top/>
      <bottom style="thick">
        <color theme="1" tint="0.14996795556505021"/>
      </bottom>
      <diagonal/>
    </border>
    <border>
      <left/>
      <right style="thick">
        <color theme="1" tint="0.14996795556505021"/>
      </right>
      <top/>
      <bottom style="thick">
        <color theme="1" tint="0.14996795556505021"/>
      </bottom>
      <diagonal/>
    </border>
    <border>
      <left style="medium">
        <color theme="0"/>
      </left>
      <right style="medium">
        <color theme="0"/>
      </right>
      <top style="medium">
        <color theme="0"/>
      </top>
      <bottom style="medium">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style="medium">
        <color theme="2" tint="-0.499984740745262"/>
      </left>
      <right/>
      <top style="medium">
        <color theme="2" tint="-0.499984740745262"/>
      </top>
      <bottom/>
      <diagonal/>
    </border>
    <border>
      <left/>
      <right/>
      <top style="medium">
        <color theme="2" tint="-0.499984740745262"/>
      </top>
      <bottom/>
      <diagonal/>
    </border>
    <border>
      <left/>
      <right style="medium">
        <color theme="2" tint="-0.499984740745262"/>
      </right>
      <top style="medium">
        <color theme="2" tint="-0.499984740745262"/>
      </top>
      <bottom/>
      <diagonal/>
    </border>
    <border>
      <left style="medium">
        <color theme="2" tint="-0.499984740745262"/>
      </left>
      <right/>
      <top/>
      <bottom/>
      <diagonal/>
    </border>
    <border>
      <left/>
      <right style="medium">
        <color theme="2" tint="-0.499984740745262"/>
      </right>
      <top/>
      <bottom/>
      <diagonal/>
    </border>
    <border>
      <left style="medium">
        <color theme="2" tint="-0.499984740745262"/>
      </left>
      <right/>
      <top/>
      <bottom style="medium">
        <color theme="2" tint="-0.499984740745262"/>
      </bottom>
      <diagonal/>
    </border>
    <border>
      <left/>
      <right/>
      <top/>
      <bottom style="medium">
        <color theme="2" tint="-0.499984740745262"/>
      </bottom>
      <diagonal/>
    </border>
    <border>
      <left/>
      <right style="medium">
        <color theme="2" tint="-0.499984740745262"/>
      </right>
      <top/>
      <bottom style="medium">
        <color theme="2" tint="-0.499984740745262"/>
      </bottom>
      <diagonal/>
    </border>
    <border>
      <left style="thin">
        <color auto="1"/>
      </left>
      <right style="thin">
        <color theme="0" tint="-0.34998626667073579"/>
      </right>
      <top/>
      <bottom style="thin">
        <color theme="0" tint="-0.34998626667073579"/>
      </bottom>
      <diagonal/>
    </border>
    <border>
      <left style="thin">
        <color theme="0" tint="-0.34998626667073579"/>
      </left>
      <right style="thin">
        <color auto="1"/>
      </right>
      <top/>
      <bottom style="thin">
        <color theme="0" tint="-0.34998626667073579"/>
      </bottom>
      <diagonal/>
    </border>
    <border>
      <left style="thin">
        <color auto="1"/>
      </left>
      <right style="thin">
        <color theme="0" tint="-0.34998626667073579"/>
      </right>
      <top/>
      <bottom/>
      <diagonal/>
    </border>
    <border>
      <left style="thin">
        <color theme="0" tint="-0.34998626667073579"/>
      </left>
      <right style="thin">
        <color auto="1"/>
      </right>
      <top/>
      <bottom/>
      <diagonal/>
    </border>
    <border>
      <left/>
      <right style="thin">
        <color theme="0" tint="-0.34998626667073579"/>
      </right>
      <top style="thin">
        <color theme="0" tint="-0.34998626667073579"/>
      </top>
      <bottom style="thin">
        <color theme="0" tint="-0.34998626667073579"/>
      </bottom>
      <diagonal/>
    </border>
    <border>
      <left/>
      <right/>
      <top/>
      <bottom style="medium">
        <color theme="1" tint="0.34998626667073579"/>
      </bottom>
      <diagonal/>
    </border>
    <border>
      <left style="medium">
        <color theme="0"/>
      </left>
      <right/>
      <top style="medium">
        <color theme="0"/>
      </top>
      <bottom/>
      <diagonal/>
    </border>
    <border>
      <left/>
      <right/>
      <top style="medium">
        <color theme="0"/>
      </top>
      <bottom/>
      <diagonal/>
    </border>
    <border>
      <left style="medium">
        <color theme="0"/>
      </left>
      <right/>
      <top/>
      <bottom/>
      <diagonal/>
    </border>
    <border>
      <left style="medium">
        <color theme="0"/>
      </left>
      <right/>
      <top/>
      <bottom style="medium">
        <color theme="0"/>
      </bottom>
      <diagonal/>
    </border>
    <border>
      <left/>
      <right/>
      <top/>
      <bottom style="medium">
        <color theme="0"/>
      </bottom>
      <diagonal/>
    </border>
    <border>
      <left style="thin">
        <color theme="0"/>
      </left>
      <right style="thin">
        <color theme="0"/>
      </right>
      <top style="thin">
        <color theme="0"/>
      </top>
      <bottom style="thin">
        <color theme="0"/>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auto="1"/>
      </left>
      <right/>
      <top style="thin">
        <color theme="0" tint="-0.34998626667073579"/>
      </top>
      <bottom/>
      <diagonal/>
    </border>
    <border>
      <left/>
      <right style="thin">
        <color theme="1"/>
      </right>
      <top style="thin">
        <color theme="0" tint="-0.34998626667073579"/>
      </top>
      <bottom/>
      <diagonal/>
    </border>
    <border>
      <left/>
      <right style="thin">
        <color theme="1"/>
      </right>
      <top/>
      <bottom style="thin">
        <color theme="0" tint="-0.34998626667073579"/>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medium">
        <color theme="0" tint="-0.34998626667073579"/>
      </top>
      <bottom/>
      <diagonal/>
    </border>
    <border>
      <left/>
      <right/>
      <top style="thin">
        <color theme="4" tint="0.39997558519241921"/>
      </top>
      <bottom style="thin">
        <color theme="4" tint="0.39997558519241921"/>
      </bottom>
      <diagonal/>
    </border>
    <border>
      <left/>
      <right/>
      <top style="thin">
        <color theme="0"/>
      </top>
      <bottom/>
      <diagonal/>
    </border>
    <border>
      <left style="thin">
        <color theme="0"/>
      </left>
      <right/>
      <top/>
      <bottom/>
      <diagonal/>
    </border>
    <border>
      <left style="thin">
        <color theme="0"/>
      </left>
      <right/>
      <top style="thin">
        <color theme="0"/>
      </top>
      <bottom style="thin">
        <color theme="0"/>
      </bottom>
      <diagonal/>
    </border>
    <border>
      <left/>
      <right/>
      <top style="thin">
        <color theme="0"/>
      </top>
      <bottom style="thin">
        <color theme="0"/>
      </bottom>
      <diagonal/>
    </border>
    <border>
      <left style="thin">
        <color theme="4" tint="0.39997558519241921"/>
      </left>
      <right/>
      <top style="thin">
        <color theme="4" tint="0.39997558519241921"/>
      </top>
      <bottom style="thin">
        <color theme="4" tint="0.39997558519241921"/>
      </bottom>
      <diagonal/>
    </border>
    <border>
      <left style="thin">
        <color theme="0" tint="-0.34998626667073579"/>
      </left>
      <right style="thin">
        <color theme="0" tint="-0.34998626667073579"/>
      </right>
      <top style="thin">
        <color theme="0" tint="-0.34998626667073579"/>
      </top>
      <bottom/>
      <diagonal/>
    </border>
    <border>
      <left/>
      <right style="thin">
        <color auto="1"/>
      </right>
      <top style="thin">
        <color theme="0" tint="-0.34998626667073579"/>
      </top>
      <bottom/>
      <diagonal/>
    </border>
    <border>
      <left/>
      <right style="thin">
        <color auto="1"/>
      </right>
      <top/>
      <bottom style="thin">
        <color theme="0" tint="-0.34998626667073579"/>
      </bottom>
      <diagonal/>
    </border>
    <border>
      <left style="thin">
        <color theme="0" tint="-0.34998626667073579"/>
      </left>
      <right/>
      <top style="medium">
        <color indexed="64"/>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medium">
        <color theme="0"/>
      </left>
      <right style="medium">
        <color theme="0"/>
      </right>
      <top style="medium">
        <color theme="0"/>
      </top>
      <bottom/>
      <diagonal/>
    </border>
    <border>
      <left style="medium">
        <color theme="0"/>
      </left>
      <right style="medium">
        <color theme="0"/>
      </right>
      <top style="medium">
        <color theme="0"/>
      </top>
      <bottom style="thin">
        <color theme="0"/>
      </bottom>
      <diagonal/>
    </border>
    <border>
      <left/>
      <right style="medium">
        <color theme="0"/>
      </right>
      <top style="medium">
        <color theme="0"/>
      </top>
      <bottom style="thin">
        <color theme="0"/>
      </bottom>
      <diagonal/>
    </border>
    <border>
      <left/>
      <right/>
      <top/>
      <bottom style="thin">
        <color theme="0"/>
      </bottom>
      <diagonal/>
    </border>
    <border>
      <left/>
      <right style="thin">
        <color theme="0"/>
      </right>
      <top/>
      <bottom style="thin">
        <color theme="0"/>
      </bottom>
      <diagonal/>
    </border>
    <border>
      <left style="thin">
        <color theme="0"/>
      </left>
      <right/>
      <top style="thin">
        <color theme="0"/>
      </top>
      <bottom/>
      <diagonal/>
    </border>
    <border>
      <left style="thin">
        <color theme="0"/>
      </left>
      <right/>
      <top/>
      <bottom style="thin">
        <color theme="0"/>
      </bottom>
      <diagonal/>
    </border>
    <border>
      <left/>
      <right style="thin">
        <color theme="0"/>
      </right>
      <top style="thin">
        <color theme="0"/>
      </top>
      <bottom/>
      <diagonal/>
    </border>
    <border>
      <left style="thin">
        <color rgb="FF54BCEB"/>
      </left>
      <right style="thin">
        <color rgb="FF54BCEB"/>
      </right>
      <top style="thin">
        <color rgb="FF54BCEB"/>
      </top>
      <bottom style="thin">
        <color rgb="FF54BCEB"/>
      </bottom>
      <diagonal/>
    </border>
    <border>
      <left style="thin">
        <color rgb="FF54BCEB"/>
      </left>
      <right/>
      <top/>
      <bottom style="thin">
        <color rgb="FF54BCEB"/>
      </bottom>
      <diagonal/>
    </border>
    <border>
      <left/>
      <right/>
      <top/>
      <bottom style="thin">
        <color rgb="FF54BCEB"/>
      </bottom>
      <diagonal/>
    </border>
    <border>
      <left/>
      <right style="thin">
        <color rgb="FF54BCEB"/>
      </right>
      <top/>
      <bottom style="thin">
        <color rgb="FF54BCEB"/>
      </bottom>
      <diagonal/>
    </border>
    <border>
      <left style="thin">
        <color rgb="FF54BCEB"/>
      </left>
      <right/>
      <top/>
      <bottom/>
      <diagonal/>
    </border>
    <border>
      <left style="thin">
        <color rgb="FF54BCEB"/>
      </left>
      <right style="thin">
        <color rgb="FFC04C36"/>
      </right>
      <top style="thin">
        <color rgb="FF54BCEB"/>
      </top>
      <bottom style="thin">
        <color rgb="FF54BCEB"/>
      </bottom>
      <diagonal/>
    </border>
    <border>
      <left style="thin">
        <color rgb="FFC04C36"/>
      </left>
      <right style="thin">
        <color rgb="FFC04C36"/>
      </right>
      <top style="thin">
        <color rgb="FF54BCEB"/>
      </top>
      <bottom style="thin">
        <color rgb="FF54BCEB"/>
      </bottom>
      <diagonal/>
    </border>
    <border>
      <left style="thin">
        <color rgb="FFC04C36"/>
      </left>
      <right style="thin">
        <color rgb="FF54BCEB"/>
      </right>
      <top style="thin">
        <color rgb="FF54BCEB"/>
      </top>
      <bottom style="thin">
        <color rgb="FF54BCEB"/>
      </bottom>
      <diagonal/>
    </border>
    <border>
      <left/>
      <right style="thin">
        <color rgb="FF54BCEB"/>
      </right>
      <top/>
      <bottom/>
      <diagonal/>
    </border>
    <border>
      <left style="thin">
        <color rgb="FF54BCEB"/>
      </left>
      <right style="thin">
        <color rgb="FF54BCEB"/>
      </right>
      <top style="thin">
        <color rgb="FF54BCEB"/>
      </top>
      <bottom/>
      <diagonal/>
    </border>
    <border>
      <left style="thin">
        <color rgb="FF54BCEB"/>
      </left>
      <right/>
      <top style="thin">
        <color rgb="FF54BCEB"/>
      </top>
      <bottom/>
      <diagonal/>
    </border>
    <border>
      <left/>
      <right/>
      <top style="thin">
        <color rgb="FF54BCEB"/>
      </top>
      <bottom/>
      <diagonal/>
    </border>
    <border>
      <left/>
      <right style="thin">
        <color rgb="FF54BCEB"/>
      </right>
      <top style="thin">
        <color rgb="FF54BCEB"/>
      </top>
      <bottom/>
      <diagonal/>
    </border>
    <border>
      <left style="thin">
        <color rgb="FF00334E"/>
      </left>
      <right style="thin">
        <color rgb="FF00334E"/>
      </right>
      <top style="thin">
        <color rgb="FF00334E"/>
      </top>
      <bottom style="thin">
        <color rgb="FF00334E"/>
      </bottom>
      <diagonal/>
    </border>
    <border>
      <left/>
      <right style="thin">
        <color rgb="FF00334E"/>
      </right>
      <top/>
      <bottom style="thin">
        <color rgb="FF00334E"/>
      </bottom>
      <diagonal/>
    </border>
    <border>
      <left style="thin">
        <color rgb="FFA6A5AA"/>
      </left>
      <right style="thin">
        <color rgb="FFA6A5AA"/>
      </right>
      <top style="thin">
        <color rgb="FFA6A5AA"/>
      </top>
      <bottom style="thin">
        <color rgb="FFA6A5AA"/>
      </bottom>
      <diagonal/>
    </border>
    <border>
      <left style="thin">
        <color rgb="FF00334E"/>
      </left>
      <right/>
      <top/>
      <bottom/>
      <diagonal/>
    </border>
    <border>
      <left style="thin">
        <color rgb="FF00334E"/>
      </left>
      <right/>
      <top/>
      <bottom style="thin">
        <color rgb="FF00334E"/>
      </bottom>
      <diagonal/>
    </border>
    <border>
      <left/>
      <right/>
      <top/>
      <bottom style="thin">
        <color rgb="FF00334E"/>
      </bottom>
      <diagonal/>
    </border>
    <border>
      <left/>
      <right style="thin">
        <color rgb="FF00334E"/>
      </right>
      <top/>
      <bottom/>
      <diagonal/>
    </border>
    <border>
      <left/>
      <right style="thin">
        <color theme="0" tint="-0.34998626667073579"/>
      </right>
      <top style="medium">
        <color indexed="64"/>
      </top>
      <bottom/>
      <diagonal/>
    </border>
    <border>
      <left style="thin">
        <color auto="1"/>
      </left>
      <right/>
      <top style="medium">
        <color indexed="64"/>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medium">
        <color indexed="64"/>
      </bottom>
      <diagonal/>
    </border>
    <border>
      <left style="medium">
        <color theme="0"/>
      </left>
      <right/>
      <top style="medium">
        <color theme="0"/>
      </top>
      <bottom style="medium">
        <color indexed="64"/>
      </bottom>
      <diagonal/>
    </border>
    <border>
      <left/>
      <right/>
      <top style="medium">
        <color theme="0"/>
      </top>
      <bottom style="medium">
        <color indexed="64"/>
      </bottom>
      <diagonal/>
    </border>
    <border>
      <left/>
      <right style="medium">
        <color theme="0"/>
      </right>
      <top style="medium">
        <color theme="0"/>
      </top>
      <bottom style="medium">
        <color indexed="64"/>
      </bottom>
      <diagonal/>
    </border>
    <border>
      <left/>
      <right/>
      <top/>
      <bottom style="thin">
        <color rgb="FFA7A6A7"/>
      </bottom>
      <diagonal/>
    </border>
    <border>
      <left/>
      <right/>
      <top style="thin">
        <color rgb="FFA7A6A7"/>
      </top>
      <bottom/>
      <diagonal/>
    </border>
    <border>
      <left/>
      <right/>
      <top/>
      <bottom style="medium">
        <color rgb="FFF7941E"/>
      </bottom>
      <diagonal/>
    </border>
    <border>
      <left style="thin">
        <color rgb="FFF7941E"/>
      </left>
      <right/>
      <top style="thin">
        <color rgb="FFF7941E"/>
      </top>
      <bottom/>
      <diagonal/>
    </border>
    <border>
      <left/>
      <right/>
      <top style="thin">
        <color rgb="FFF7941E"/>
      </top>
      <bottom/>
      <diagonal/>
    </border>
    <border>
      <left/>
      <right style="thin">
        <color rgb="FFF7941E"/>
      </right>
      <top style="thin">
        <color rgb="FFF7941E"/>
      </top>
      <bottom/>
      <diagonal/>
    </border>
    <border>
      <left style="thin">
        <color rgb="FFF7941E"/>
      </left>
      <right/>
      <top/>
      <bottom style="thin">
        <color rgb="FFF7941E"/>
      </bottom>
      <diagonal/>
    </border>
    <border>
      <left/>
      <right/>
      <top/>
      <bottom style="thin">
        <color rgb="FFF7941E"/>
      </bottom>
      <diagonal/>
    </border>
    <border>
      <left/>
      <right style="thin">
        <color rgb="FFF7941E"/>
      </right>
      <top/>
      <bottom style="thin">
        <color rgb="FFF7941E"/>
      </bottom>
      <diagonal/>
    </border>
    <border>
      <left style="medium">
        <color theme="1" tint="0.34998626667073579"/>
      </left>
      <right/>
      <top style="medium">
        <color theme="1" tint="0.34998626667073579"/>
      </top>
      <bottom style="medium">
        <color theme="0" tint="-0.499984740745262"/>
      </bottom>
      <diagonal/>
    </border>
    <border>
      <left/>
      <right/>
      <top style="medium">
        <color theme="1" tint="0.34998626667073579"/>
      </top>
      <bottom style="medium">
        <color theme="0" tint="-0.499984740745262"/>
      </bottom>
      <diagonal/>
    </border>
    <border>
      <left/>
      <right style="medium">
        <color theme="0" tint="-0.34998626667073579"/>
      </right>
      <top style="medium">
        <color theme="1" tint="0.34998626667073579"/>
      </top>
      <bottom style="medium">
        <color theme="0" tint="-0.499984740745262"/>
      </bottom>
      <diagonal/>
    </border>
    <border>
      <left/>
      <right/>
      <top/>
      <bottom style="thin">
        <color theme="4" tint="0.39997558519241921"/>
      </bottom>
      <diagonal/>
    </border>
    <border>
      <left/>
      <right/>
      <top style="thin">
        <color theme="4" tint="0.39997558519241921"/>
      </top>
      <bottom/>
      <diagonal/>
    </border>
    <border>
      <left style="thin">
        <color rgb="FF8DC63F"/>
      </left>
      <right style="thin">
        <color rgb="FF8DC63F"/>
      </right>
      <top style="thin">
        <color rgb="FF8DC63F"/>
      </top>
      <bottom style="thin">
        <color rgb="FF8DC63F"/>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style="thin">
        <color rgb="FF439639"/>
      </left>
      <right/>
      <top/>
      <bottom/>
      <diagonal/>
    </border>
    <border>
      <left/>
      <right style="thin">
        <color rgb="FF439639"/>
      </right>
      <top/>
      <bottom/>
      <diagonal/>
    </border>
    <border>
      <left style="thin">
        <color rgb="FF00334E"/>
      </left>
      <right/>
      <top style="thin">
        <color rgb="FF00334E"/>
      </top>
      <bottom/>
      <diagonal/>
    </border>
    <border>
      <left/>
      <right/>
      <top style="thin">
        <color rgb="FF00334E"/>
      </top>
      <bottom/>
      <diagonal/>
    </border>
    <border>
      <left/>
      <right style="thin">
        <color rgb="FF00334E"/>
      </right>
      <top style="thin">
        <color rgb="FF00334E"/>
      </top>
      <bottom/>
      <diagonal/>
    </border>
    <border>
      <left style="medium">
        <color rgb="FF00334E"/>
      </left>
      <right/>
      <top style="medium">
        <color rgb="FF00334E"/>
      </top>
      <bottom/>
      <diagonal/>
    </border>
    <border>
      <left/>
      <right/>
      <top style="medium">
        <color rgb="FF00334E"/>
      </top>
      <bottom/>
      <diagonal/>
    </border>
    <border>
      <left/>
      <right style="medium">
        <color rgb="FF00334E"/>
      </right>
      <top style="medium">
        <color rgb="FF00334E"/>
      </top>
      <bottom/>
      <diagonal/>
    </border>
    <border>
      <left style="medium">
        <color rgb="FF00334E"/>
      </left>
      <right/>
      <top/>
      <bottom/>
      <diagonal/>
    </border>
    <border>
      <left/>
      <right style="medium">
        <color rgb="FF00334E"/>
      </right>
      <top/>
      <bottom/>
      <diagonal/>
    </border>
    <border>
      <left style="medium">
        <color rgb="FF00334E"/>
      </left>
      <right/>
      <top/>
      <bottom style="medium">
        <color rgb="FF00334E"/>
      </bottom>
      <diagonal/>
    </border>
    <border>
      <left/>
      <right/>
      <top/>
      <bottom style="medium">
        <color rgb="FF00334E"/>
      </bottom>
      <diagonal/>
    </border>
    <border>
      <left/>
      <right style="medium">
        <color rgb="FF00334E"/>
      </right>
      <top/>
      <bottom style="medium">
        <color rgb="FF00334E"/>
      </bottom>
      <diagonal/>
    </border>
    <border>
      <left style="medium">
        <color rgb="FF00334E"/>
      </left>
      <right style="thin">
        <color theme="0" tint="-0.34998626667073579"/>
      </right>
      <top/>
      <bottom/>
      <diagonal/>
    </border>
    <border>
      <left/>
      <right/>
      <top/>
      <bottom style="thin">
        <color theme="5" tint="0.39997558519241921"/>
      </bottom>
      <diagonal/>
    </border>
    <border>
      <left/>
      <right/>
      <top style="thin">
        <color theme="5" tint="0.39997558519241921"/>
      </top>
      <bottom/>
      <diagonal/>
    </border>
    <border>
      <left/>
      <right/>
      <top style="thin">
        <color theme="5" tint="0.39997558519241921"/>
      </top>
      <bottom style="thin">
        <color theme="5" tint="0.39997558519241921"/>
      </bottom>
      <diagonal/>
    </border>
    <border>
      <left style="thin">
        <color rgb="FF54BCEB"/>
      </left>
      <right/>
      <top style="thin">
        <color rgb="FF54BCEB"/>
      </top>
      <bottom style="thin">
        <color rgb="FF54BCEB"/>
      </bottom>
      <diagonal/>
    </border>
    <border>
      <left style="thin">
        <color rgb="FFA6A5AA"/>
      </left>
      <right/>
      <top style="thin">
        <color rgb="FFA6A5AA"/>
      </top>
      <bottom style="thin">
        <color rgb="FFA6A5AA"/>
      </bottom>
      <diagonal/>
    </border>
  </borders>
  <cellStyleXfs count="57079">
    <xf numFmtId="0" fontId="0" fillId="0" borderId="0"/>
    <xf numFmtId="0" fontId="1" fillId="0" borderId="0" applyNumberFormat="0" applyFill="0" applyBorder="0" applyAlignment="0" applyProtection="0"/>
    <xf numFmtId="0" fontId="3" fillId="0" borderId="0" applyNumberFormat="0" applyAlignment="0" applyProtection="0"/>
    <xf numFmtId="9" fontId="15" fillId="0" borderId="0" applyFont="0" applyFill="0" applyBorder="0" applyAlignment="0" applyProtection="0"/>
    <xf numFmtId="0" fontId="3" fillId="0" borderId="0" applyNumberFormat="0" applyAlignment="0" applyProtection="0"/>
    <xf numFmtId="0" fontId="20" fillId="0" borderId="0"/>
    <xf numFmtId="9" fontId="3" fillId="0" borderId="0" applyFont="0" applyFill="0" applyBorder="0" applyAlignment="0" applyProtection="0"/>
    <xf numFmtId="0" fontId="51" fillId="0" borderId="0"/>
    <xf numFmtId="0" fontId="3" fillId="0" borderId="0" applyNumberFormat="0" applyAlignment="0" applyProtection="0"/>
    <xf numFmtId="43" fontId="15" fillId="0" borderId="0" applyFont="0" applyFill="0" applyBorder="0" applyAlignment="0" applyProtection="0"/>
    <xf numFmtId="43" fontId="3"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4" fontId="15" fillId="0" borderId="0" applyFont="0" applyFill="0" applyBorder="0" applyAlignment="0" applyProtection="0"/>
    <xf numFmtId="44" fontId="3"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0" fontId="64" fillId="0" borderId="0" applyNumberFormat="0" applyFill="0" applyBorder="0" applyAlignment="0" applyProtection="0">
      <alignment vertical="top"/>
      <protection locked="0"/>
    </xf>
    <xf numFmtId="0" fontId="65" fillId="0" borderId="0" applyNumberFormat="0" applyFill="0" applyBorder="0" applyAlignment="0" applyProtection="0">
      <alignment vertical="top"/>
      <protection locked="0"/>
    </xf>
    <xf numFmtId="0" fontId="3" fillId="0" borderId="0"/>
    <xf numFmtId="0" fontId="3" fillId="0" borderId="0"/>
    <xf numFmtId="0" fontId="3" fillId="0" borderId="0"/>
    <xf numFmtId="0" fontId="3" fillId="0" borderId="0"/>
    <xf numFmtId="0" fontId="3" fillId="0" borderId="0"/>
    <xf numFmtId="9" fontId="15" fillId="0" borderId="0" applyFont="0" applyFill="0" applyBorder="0" applyAlignment="0" applyProtection="0"/>
    <xf numFmtId="9" fontId="3"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0" fontId="3" fillId="0" borderId="0" applyNumberFormat="0" applyAlignment="0" applyProtection="0"/>
    <xf numFmtId="0" fontId="3" fillId="0" borderId="0" applyNumberFormat="0" applyAlignment="0" applyProtection="0"/>
    <xf numFmtId="0" fontId="3" fillId="0" borderId="0" applyNumberFormat="0" applyAlignment="0" applyProtection="0"/>
    <xf numFmtId="0" fontId="3" fillId="0" borderId="0" applyNumberFormat="0" applyAlignment="0" applyProtection="0"/>
    <xf numFmtId="0" fontId="3" fillId="0" borderId="0" applyNumberFormat="0" applyAlignment="0" applyProtection="0"/>
    <xf numFmtId="0" fontId="3" fillId="0" borderId="0" applyNumberFormat="0" applyAlignment="0" applyProtection="0"/>
    <xf numFmtId="0" fontId="3" fillId="0" borderId="0" applyNumberFormat="0" applyAlignment="0" applyProtection="0"/>
    <xf numFmtId="0" fontId="23" fillId="0" borderId="0"/>
    <xf numFmtId="43" fontId="23" fillId="0" borderId="0" applyFont="0" applyFill="0" applyBorder="0" applyAlignment="0" applyProtection="0"/>
    <xf numFmtId="0" fontId="3" fillId="0" borderId="0"/>
    <xf numFmtId="43" fontId="3" fillId="0" borderId="0" applyFont="0" applyFill="0" applyBorder="0" applyAlignment="0" applyProtection="0"/>
    <xf numFmtId="44" fontId="3" fillId="0" borderId="0" applyFont="0" applyFill="0" applyBorder="0" applyAlignment="0" applyProtection="0"/>
    <xf numFmtId="0" fontId="62" fillId="0" borderId="71" applyNumberFormat="0" applyFill="0" applyAlignment="0" applyProtection="0"/>
    <xf numFmtId="0" fontId="3" fillId="19" borderId="0" applyNumberFormat="0" applyBorder="0" applyAlignment="0" applyProtection="0"/>
    <xf numFmtId="9" fontId="3" fillId="0" borderId="0" applyFont="0" applyFill="0" applyBorder="0" applyAlignment="0" applyProtection="0"/>
    <xf numFmtId="0" fontId="3" fillId="0" borderId="0" applyNumberFormat="0" applyAlignment="0" applyProtection="0"/>
    <xf numFmtId="0" fontId="3" fillId="0" borderId="0" applyNumberFormat="0" applyAlignment="0" applyProtection="0"/>
    <xf numFmtId="0" fontId="3" fillId="0" borderId="0" applyNumberFormat="0" applyAlignment="0" applyProtection="0"/>
    <xf numFmtId="0" fontId="3" fillId="0" borderId="0" applyNumberFormat="0" applyAlignment="0" applyProtection="0"/>
    <xf numFmtId="0" fontId="3" fillId="0" borderId="0" applyNumberFormat="0" applyAlignment="0" applyProtection="0"/>
    <xf numFmtId="0" fontId="3" fillId="0" borderId="0" applyNumberFormat="0" applyAlignment="0" applyProtection="0"/>
    <xf numFmtId="0" fontId="3" fillId="0" borderId="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6"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8"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3"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34"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6"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3"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4"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39"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0"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1"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42"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7"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38"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6" fillId="43"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7" fillId="27" borderId="0" applyNumberFormat="0" applyBorder="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8" fillId="44" borderId="73"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0" fontId="69" fillId="45" borderId="74" applyNumberFormat="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0" fontId="3" fillId="0" borderId="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0" fontId="3" fillId="0" borderId="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5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70"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51" fillId="0" borderId="0" applyFont="0" applyFill="0" applyBorder="0" applyAlignment="0" applyProtection="0"/>
    <xf numFmtId="0" fontId="3" fillId="0" borderId="0"/>
    <xf numFmtId="0" fontId="3" fillId="0" borderId="0"/>
    <xf numFmtId="43" fontId="51" fillId="0" borderId="0" applyFont="0" applyFill="0" applyBorder="0" applyAlignment="0" applyProtection="0"/>
    <xf numFmtId="0" fontId="3" fillId="0" borderId="0"/>
    <xf numFmtId="43" fontId="51" fillId="0" borderId="0" applyFont="0" applyFill="0" applyBorder="0" applyAlignment="0" applyProtection="0"/>
    <xf numFmtId="0" fontId="3" fillId="0" borderId="0"/>
    <xf numFmtId="0" fontId="3" fillId="0" borderId="0"/>
    <xf numFmtId="43" fontId="5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51" fillId="0" borderId="0" applyFont="0" applyFill="0" applyBorder="0" applyAlignment="0" applyProtection="0"/>
    <xf numFmtId="0" fontId="3" fillId="0" borderId="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0" fontId="3" fillId="0" borderId="0"/>
    <xf numFmtId="0" fontId="3" fillId="0" borderId="0"/>
    <xf numFmtId="0" fontId="3" fillId="0" borderId="0"/>
    <xf numFmtId="43" fontId="51" fillId="0" borderId="0" applyFont="0" applyFill="0" applyBorder="0" applyAlignment="0" applyProtection="0"/>
    <xf numFmtId="43" fontId="51" fillId="0" borderId="0" applyFont="0" applyFill="0" applyBorder="0" applyAlignment="0" applyProtection="0"/>
    <xf numFmtId="0" fontId="3" fillId="0" borderId="0"/>
    <xf numFmtId="0" fontId="3" fillId="0" borderId="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37" fontId="70"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37" fontId="70"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37" fontId="70"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37" fontId="70"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37" fontId="70"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3"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2"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6" fontId="70" fillId="0" borderId="0" applyFont="0" applyFill="0" applyBorder="0" applyAlignment="0" applyProtection="0"/>
    <xf numFmtId="6" fontId="70"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6" fontId="70"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3"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44" fontId="51" fillId="0" borderId="0" applyFont="0" applyFill="0" applyBorder="0" applyAlignment="0" applyProtection="0"/>
    <xf numFmtId="0" fontId="51" fillId="46" borderId="0" applyNumberFormat="0" applyAlignment="0">
      <alignment horizontal="right"/>
    </xf>
    <xf numFmtId="0" fontId="51" fillId="47" borderId="0" applyNumberFormat="0" applyAlignment="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2" fillId="28" borderId="0" applyNumberFormat="0" applyBorder="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3" fillId="0" borderId="75"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4" fillId="0" borderId="76"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77" applyNumberFormat="0" applyFill="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6"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63" fillId="25" borderId="72" applyNumberFormat="0" applyAlignment="0" applyProtection="0"/>
    <xf numFmtId="0" fontId="63" fillId="25" borderId="72" applyNumberFormat="0" applyAlignment="0" applyProtection="0"/>
    <xf numFmtId="0" fontId="63" fillId="25" borderId="72" applyNumberFormat="0" applyAlignment="0" applyProtection="0"/>
    <xf numFmtId="0" fontId="63" fillId="25" borderId="72" applyNumberFormat="0" applyAlignment="0" applyProtection="0"/>
    <xf numFmtId="0" fontId="63" fillId="25" borderId="72" applyNumberFormat="0" applyAlignment="0" applyProtection="0"/>
    <xf numFmtId="0" fontId="63" fillId="25" borderId="72" applyNumberFormat="0" applyAlignment="0" applyProtection="0"/>
    <xf numFmtId="0" fontId="63" fillId="25" borderId="72" applyNumberFormat="0" applyAlignment="0" applyProtection="0"/>
    <xf numFmtId="0" fontId="78" fillId="31" borderId="73" applyNumberFormat="0" applyAlignment="0" applyProtection="0"/>
    <xf numFmtId="0" fontId="78" fillId="31" borderId="73" applyNumberFormat="0" applyAlignment="0" applyProtection="0"/>
    <xf numFmtId="0" fontId="63" fillId="25" borderId="72" applyNumberFormat="0" applyAlignment="0" applyProtection="0"/>
    <xf numFmtId="0" fontId="78" fillId="31" borderId="73" applyNumberFormat="0" applyAlignment="0" applyProtection="0"/>
    <xf numFmtId="0" fontId="63" fillId="25" borderId="72" applyNumberFormat="0" applyAlignment="0" applyProtection="0"/>
    <xf numFmtId="0" fontId="63" fillId="25" borderId="72" applyNumberFormat="0" applyAlignment="0" applyProtection="0"/>
    <xf numFmtId="0" fontId="78" fillId="31" borderId="73" applyNumberFormat="0" applyAlignment="0" applyProtection="0"/>
    <xf numFmtId="0" fontId="63" fillId="25" borderId="72" applyNumberFormat="0" applyAlignment="0" applyProtection="0"/>
    <xf numFmtId="0" fontId="63" fillId="25" borderId="72" applyNumberFormat="0" applyAlignment="0" applyProtection="0"/>
    <xf numFmtId="0" fontId="63" fillId="25" borderId="72" applyNumberFormat="0" applyAlignment="0" applyProtection="0"/>
    <xf numFmtId="0" fontId="63" fillId="25" borderId="72" applyNumberFormat="0" applyAlignment="0" applyProtection="0"/>
    <xf numFmtId="0" fontId="63" fillId="25" borderId="72"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8" fillId="31" borderId="73" applyNumberFormat="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79" fillId="0" borderId="78" applyNumberFormat="0" applyFill="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80" fillId="48" borderId="0" applyNumberFormat="0" applyBorder="0" applyAlignment="0" applyProtection="0"/>
    <xf numFmtId="0" fontId="51" fillId="0" borderId="0"/>
    <xf numFmtId="0" fontId="15"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51" fillId="0" borderId="0"/>
    <xf numFmtId="0" fontId="3"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70"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15" fillId="0" borderId="0"/>
    <xf numFmtId="0" fontId="15" fillId="0" borderId="0"/>
    <xf numFmtId="0" fontId="51" fillId="0" borderId="0"/>
    <xf numFmtId="0" fontId="15" fillId="0" borderId="0"/>
    <xf numFmtId="0" fontId="15"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15" fillId="0" borderId="0"/>
    <xf numFmtId="0" fontId="15"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15" fillId="0" borderId="0"/>
    <xf numFmtId="0" fontId="51" fillId="0" borderId="0"/>
    <xf numFmtId="0" fontId="15" fillId="0" borderId="0"/>
    <xf numFmtId="0" fontId="51" fillId="0" borderId="0"/>
    <xf numFmtId="0" fontId="15" fillId="0" borderId="0"/>
    <xf numFmtId="0" fontId="15" fillId="0" borderId="0"/>
    <xf numFmtId="0" fontId="15" fillId="0" borderId="0"/>
    <xf numFmtId="0" fontId="51" fillId="0" borderId="0"/>
    <xf numFmtId="0" fontId="15" fillId="0" borderId="0"/>
    <xf numFmtId="0" fontId="15" fillId="0" borderId="0"/>
    <xf numFmtId="0" fontId="15" fillId="0" borderId="0"/>
    <xf numFmtId="0" fontId="51" fillId="0" borderId="0"/>
    <xf numFmtId="0" fontId="51" fillId="0" borderId="0"/>
    <xf numFmtId="0" fontId="15" fillId="0" borderId="0"/>
    <xf numFmtId="0" fontId="15" fillId="0" borderId="0"/>
    <xf numFmtId="0" fontId="51" fillId="0" borderId="0"/>
    <xf numFmtId="0" fontId="51" fillId="0" borderId="0"/>
    <xf numFmtId="0" fontId="51" fillId="0" borderId="0"/>
    <xf numFmtId="0" fontId="15" fillId="0" borderId="0"/>
    <xf numFmtId="0" fontId="15" fillId="0" borderId="0"/>
    <xf numFmtId="0" fontId="51" fillId="0" borderId="0"/>
    <xf numFmtId="0" fontId="15" fillId="0" borderId="0"/>
    <xf numFmtId="0" fontId="51" fillId="0" borderId="0"/>
    <xf numFmtId="0" fontId="51" fillId="0" borderId="0"/>
    <xf numFmtId="0" fontId="51" fillId="0" borderId="0"/>
    <xf numFmtId="0" fontId="15" fillId="0" borderId="0"/>
    <xf numFmtId="0" fontId="15" fillId="0" borderId="0"/>
    <xf numFmtId="0" fontId="15"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15" fillId="0" borderId="0"/>
    <xf numFmtId="0" fontId="3"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51" fillId="0" borderId="0"/>
    <xf numFmtId="0" fontId="51" fillId="0" borderId="0"/>
    <xf numFmtId="0" fontId="51"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51" fillId="0" borderId="0"/>
    <xf numFmtId="0" fontId="51" fillId="0" borderId="0"/>
    <xf numFmtId="0" fontId="51"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51" fillId="0" borderId="0"/>
    <xf numFmtId="0" fontId="51" fillId="0" borderId="0"/>
    <xf numFmtId="0" fontId="51" fillId="0" borderId="0"/>
    <xf numFmtId="0" fontId="3" fillId="0" borderId="0"/>
    <xf numFmtId="0" fontId="51"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51" fillId="0" borderId="0"/>
    <xf numFmtId="0" fontId="15" fillId="0" borderId="0"/>
    <xf numFmtId="0" fontId="15" fillId="0" borderId="0"/>
    <xf numFmtId="0" fontId="51"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3" fillId="0" borderId="0"/>
    <xf numFmtId="0" fontId="51" fillId="0" borderId="0"/>
    <xf numFmtId="0" fontId="51" fillId="0" borderId="0"/>
    <xf numFmtId="0" fontId="51" fillId="0" borderId="0"/>
    <xf numFmtId="0" fontId="3" fillId="0" borderId="0"/>
    <xf numFmtId="0" fontId="51" fillId="0" borderId="0"/>
    <xf numFmtId="0" fontId="70" fillId="0" borderId="0"/>
    <xf numFmtId="0" fontId="70" fillId="0" borderId="0"/>
    <xf numFmtId="0" fontId="70" fillId="0" borderId="0"/>
    <xf numFmtId="0" fontId="15" fillId="0" borderId="0"/>
    <xf numFmtId="0" fontId="15" fillId="0" borderId="0"/>
    <xf numFmtId="0" fontId="15" fillId="0" borderId="0"/>
    <xf numFmtId="0" fontId="51" fillId="0" borderId="0"/>
    <xf numFmtId="0" fontId="51" fillId="0" borderId="0"/>
    <xf numFmtId="0" fontId="51"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3" fillId="0" borderId="0"/>
    <xf numFmtId="0" fontId="51" fillId="0" borderId="0"/>
    <xf numFmtId="0" fontId="3" fillId="0" borderId="0"/>
    <xf numFmtId="0" fontId="3" fillId="0" borderId="0"/>
    <xf numFmtId="0" fontId="51"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15" fillId="0" borderId="0"/>
    <xf numFmtId="0" fontId="51" fillId="0" borderId="0"/>
    <xf numFmtId="0" fontId="51" fillId="0" borderId="0"/>
    <xf numFmtId="0" fontId="51"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81" fillId="0" borderId="0"/>
    <xf numFmtId="0" fontId="51" fillId="0" borderId="0"/>
    <xf numFmtId="0" fontId="81" fillId="0" borderId="0"/>
    <xf numFmtId="0" fontId="81" fillId="0" borderId="0"/>
    <xf numFmtId="0" fontId="51" fillId="0" borderId="0"/>
    <xf numFmtId="0" fontId="81" fillId="0" borderId="0"/>
    <xf numFmtId="0" fontId="51" fillId="0" borderId="0"/>
    <xf numFmtId="0" fontId="81" fillId="0" borderId="0"/>
    <xf numFmtId="0" fontId="81" fillId="0" borderId="0"/>
    <xf numFmtId="0" fontId="5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15" fillId="0" borderId="0"/>
    <xf numFmtId="0" fontId="81" fillId="0" borderId="0"/>
    <xf numFmtId="0" fontId="81" fillId="0" borderId="0"/>
    <xf numFmtId="0" fontId="81" fillId="0" borderId="0"/>
    <xf numFmtId="0" fontId="81"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51" fillId="0" borderId="0"/>
    <xf numFmtId="0" fontId="51" fillId="0" borderId="0"/>
    <xf numFmtId="0" fontId="15" fillId="0" borderId="0"/>
    <xf numFmtId="0" fontId="15" fillId="0" borderId="0"/>
    <xf numFmtId="0" fontId="15" fillId="0" borderId="0"/>
    <xf numFmtId="0" fontId="51" fillId="0" borderId="0"/>
    <xf numFmtId="0" fontId="51"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5" fillId="0" borderId="0"/>
    <xf numFmtId="0" fontId="15" fillId="0" borderId="0"/>
    <xf numFmtId="0" fontId="15" fillId="0" borderId="0"/>
    <xf numFmtId="0" fontId="1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15"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51" fillId="49" borderId="79" applyNumberFormat="0" applyFon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0" fontId="82" fillId="44" borderId="80" applyNumberFormat="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 fillId="0" borderId="0" applyFont="0" applyFill="0" applyBorder="0" applyAlignment="0" applyProtection="0"/>
    <xf numFmtId="9" fontId="5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51" fillId="0" borderId="0" applyFont="0" applyFill="0" applyBorder="0" applyAlignment="0" applyProtection="0"/>
    <xf numFmtId="9" fontId="3" fillId="0" borderId="0" applyFont="0" applyFill="0" applyBorder="0" applyAlignment="0" applyProtection="0"/>
    <xf numFmtId="9" fontId="5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 fillId="0" borderId="0" applyFont="0" applyFill="0" applyBorder="0" applyAlignment="0" applyProtection="0"/>
    <xf numFmtId="9" fontId="15"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5"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70"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3" fillId="0" borderId="0" applyNumberFormat="0" applyFill="0" applyBorder="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4" fillId="0" borderId="81" applyNumberFormat="0" applyFill="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3" fillId="0" borderId="0" applyNumberFormat="0" applyAlignment="0" applyProtection="0"/>
    <xf numFmtId="0" fontId="3" fillId="0" borderId="0" applyNumberFormat="0" applyAlignment="0" applyProtection="0"/>
    <xf numFmtId="0" fontId="3" fillId="0" borderId="0" applyNumberFormat="0" applyAlignment="0" applyProtection="0"/>
    <xf numFmtId="0" fontId="3" fillId="0" borderId="0" applyNumberFormat="0" applyAlignment="0" applyProtection="0"/>
    <xf numFmtId="0" fontId="23" fillId="0" borderId="0"/>
  </cellStyleXfs>
  <cellXfs count="989">
    <xf numFmtId="0" fontId="0" fillId="0" borderId="0" xfId="0"/>
    <xf numFmtId="0" fontId="0" fillId="2" borderId="1" xfId="0" applyFill="1" applyBorder="1"/>
    <xf numFmtId="0" fontId="0" fillId="3" borderId="1" xfId="0" applyFill="1" applyBorder="1"/>
    <xf numFmtId="0" fontId="0" fillId="3" borderId="2" xfId="0" applyFill="1" applyBorder="1"/>
    <xf numFmtId="0" fontId="0" fillId="2" borderId="6" xfId="0" applyFill="1" applyBorder="1" applyAlignment="1">
      <alignment horizontal="right"/>
    </xf>
    <xf numFmtId="0" fontId="0" fillId="2" borderId="7" xfId="0" applyFill="1" applyBorder="1" applyAlignment="1">
      <alignment horizontal="right"/>
    </xf>
    <xf numFmtId="0" fontId="0" fillId="2" borderId="8" xfId="0" applyFill="1" applyBorder="1" applyAlignment="1">
      <alignment horizontal="right"/>
    </xf>
    <xf numFmtId="0" fontId="0" fillId="3" borderId="1" xfId="0" applyFill="1" applyBorder="1" applyAlignment="1">
      <alignment horizontal="right"/>
    </xf>
    <xf numFmtId="0" fontId="0" fillId="0" borderId="0" xfId="0" applyAlignment="1">
      <alignment wrapText="1"/>
    </xf>
    <xf numFmtId="0" fontId="5" fillId="0" borderId="0" xfId="2" applyFont="1" applyAlignment="1" applyProtection="1">
      <alignment horizontal="left" readingOrder="1"/>
    </xf>
    <xf numFmtId="0" fontId="16" fillId="0" borderId="0" xfId="4" applyFont="1" applyProtection="1"/>
    <xf numFmtId="0" fontId="7" fillId="0" borderId="0" xfId="4" applyFont="1" applyProtection="1"/>
    <xf numFmtId="0" fontId="9" fillId="0" borderId="0" xfId="4" applyFont="1" applyAlignment="1" applyProtection="1">
      <alignment horizontal="right"/>
    </xf>
    <xf numFmtId="0" fontId="22" fillId="0" borderId="0" xfId="0" applyFont="1"/>
    <xf numFmtId="0" fontId="22" fillId="0" borderId="0" xfId="0" applyFont="1" applyAlignment="1">
      <alignment horizontal="center"/>
    </xf>
    <xf numFmtId="14" fontId="23" fillId="0" borderId="1" xfId="0" applyNumberFormat="1" applyFont="1" applyBorder="1" applyAlignment="1">
      <alignment horizontal="center"/>
    </xf>
    <xf numFmtId="0" fontId="23" fillId="0" borderId="1" xfId="0" applyFont="1" applyBorder="1" applyAlignment="1">
      <alignment horizontal="center" wrapText="1"/>
    </xf>
    <xf numFmtId="49" fontId="23" fillId="0" borderId="1" xfId="0" applyNumberFormat="1" applyFont="1" applyBorder="1" applyAlignment="1">
      <alignment horizontal="left" wrapText="1"/>
    </xf>
    <xf numFmtId="0" fontId="23" fillId="0" borderId="1" xfId="0" applyFont="1" applyBorder="1" applyAlignment="1">
      <alignment horizontal="left" vertical="center" wrapText="1"/>
    </xf>
    <xf numFmtId="0" fontId="23" fillId="0" borderId="0" xfId="0" applyFont="1"/>
    <xf numFmtId="10" fontId="0" fillId="0" borderId="0" xfId="6" applyNumberFormat="1" applyFont="1"/>
    <xf numFmtId="169" fontId="0" fillId="0" borderId="0" xfId="0" applyNumberFormat="1"/>
    <xf numFmtId="172" fontId="0" fillId="0" borderId="0" xfId="0" applyNumberFormat="1"/>
    <xf numFmtId="0" fontId="3" fillId="0" borderId="0" xfId="2" applyAlignment="1" applyProtection="1">
      <alignment readingOrder="1"/>
    </xf>
    <xf numFmtId="0" fontId="3" fillId="0" borderId="0" xfId="2" applyProtection="1"/>
    <xf numFmtId="0" fontId="13" fillId="0" borderId="0" xfId="2" applyFont="1" applyAlignment="1" applyProtection="1">
      <alignment horizontal="left"/>
    </xf>
    <xf numFmtId="0" fontId="14" fillId="0" borderId="0" xfId="2" applyFont="1" applyProtection="1"/>
    <xf numFmtId="0" fontId="0" fillId="0" borderId="0" xfId="0" applyProtection="1">
      <protection locked="0"/>
    </xf>
    <xf numFmtId="0" fontId="0" fillId="0" borderId="1" xfId="0" applyBorder="1"/>
    <xf numFmtId="0" fontId="0" fillId="7" borderId="1" xfId="0" applyFill="1" applyBorder="1"/>
    <xf numFmtId="0" fontId="0" fillId="12" borderId="1" xfId="0" applyFill="1" applyBorder="1"/>
    <xf numFmtId="0" fontId="0" fillId="11" borderId="1" xfId="0" applyFill="1" applyBorder="1"/>
    <xf numFmtId="0" fontId="0" fillId="9" borderId="1" xfId="0" applyFill="1" applyBorder="1"/>
    <xf numFmtId="169" fontId="0" fillId="0" borderId="1" xfId="0" applyNumberFormat="1" applyBorder="1"/>
    <xf numFmtId="0" fontId="0" fillId="10" borderId="1" xfId="0" applyFill="1" applyBorder="1"/>
    <xf numFmtId="0" fontId="8" fillId="0" borderId="0" xfId="2" applyFont="1" applyAlignment="1" applyProtection="1">
      <alignment vertical="center"/>
    </xf>
    <xf numFmtId="0" fontId="8" fillId="0" borderId="0" xfId="2" applyFont="1" applyAlignment="1" applyProtection="1">
      <alignment vertical="center" readingOrder="1"/>
    </xf>
    <xf numFmtId="0" fontId="8" fillId="0" borderId="0" xfId="2" applyFont="1" applyAlignment="1" applyProtection="1">
      <alignment vertical="top"/>
    </xf>
    <xf numFmtId="0" fontId="1" fillId="11" borderId="1" xfId="1" applyFill="1" applyBorder="1"/>
    <xf numFmtId="0" fontId="5" fillId="0" borderId="0" xfId="2" applyFont="1" applyAlignment="1" applyProtection="1">
      <alignment readingOrder="1"/>
    </xf>
    <xf numFmtId="0" fontId="2" fillId="0" borderId="0" xfId="2" applyFont="1" applyProtection="1"/>
    <xf numFmtId="0" fontId="9" fillId="0" borderId="0" xfId="2" applyFont="1" applyAlignment="1" applyProtection="1">
      <alignment readingOrder="1"/>
    </xf>
    <xf numFmtId="0" fontId="29" fillId="0" borderId="0" xfId="2" applyFont="1" applyAlignment="1" applyProtection="1"/>
    <xf numFmtId="0" fontId="12" fillId="0" borderId="0" xfId="2" applyFont="1" applyAlignment="1" applyProtection="1"/>
    <xf numFmtId="0" fontId="31" fillId="0" borderId="0" xfId="4" applyFont="1" applyAlignment="1" applyProtection="1">
      <alignment horizontal="left" vertical="center"/>
    </xf>
    <xf numFmtId="0" fontId="7" fillId="4" borderId="0" xfId="4" applyFont="1" applyFill="1" applyProtection="1"/>
    <xf numFmtId="0" fontId="16" fillId="0" borderId="0" xfId="4" applyFont="1" applyAlignment="1" applyProtection="1">
      <alignment vertical="center"/>
    </xf>
    <xf numFmtId="14" fontId="0" fillId="0" borderId="0" xfId="0" applyNumberFormat="1"/>
    <xf numFmtId="175" fontId="0" fillId="0" borderId="0" xfId="0" applyNumberFormat="1"/>
    <xf numFmtId="2" fontId="0" fillId="0" borderId="0" xfId="0" applyNumberFormat="1"/>
    <xf numFmtId="0" fontId="0" fillId="0" borderId="0" xfId="0" applyAlignment="1">
      <alignment horizontal="right"/>
    </xf>
    <xf numFmtId="165" fontId="0" fillId="0" borderId="0" xfId="0" applyNumberFormat="1" applyAlignment="1">
      <alignment horizontal="left"/>
    </xf>
    <xf numFmtId="0" fontId="26" fillId="0" borderId="0" xfId="0" applyFont="1" applyAlignment="1">
      <alignment horizontal="left"/>
    </xf>
    <xf numFmtId="0" fontId="0" fillId="0" borderId="0" xfId="0" applyAlignment="1">
      <alignment horizontal="left"/>
    </xf>
    <xf numFmtId="49" fontId="0" fillId="0" borderId="0" xfId="0" applyNumberFormat="1"/>
    <xf numFmtId="0" fontId="7" fillId="0" borderId="0" xfId="0" applyFont="1"/>
    <xf numFmtId="0" fontId="7" fillId="0" borderId="0" xfId="0" applyFont="1" applyAlignment="1">
      <alignment horizontal="left" vertical="top" wrapText="1"/>
    </xf>
    <xf numFmtId="0" fontId="7" fillId="0" borderId="0" xfId="0" applyFont="1" applyAlignment="1">
      <alignment horizontal="left"/>
    </xf>
    <xf numFmtId="0" fontId="7" fillId="0" borderId="0" xfId="0" applyFont="1" applyAlignment="1">
      <alignment horizontal="left" vertical="top"/>
    </xf>
    <xf numFmtId="49" fontId="7" fillId="0" borderId="13" xfId="0" applyNumberFormat="1" applyFont="1" applyBorder="1" applyAlignment="1" applyProtection="1">
      <alignment horizontal="center"/>
      <protection locked="0"/>
    </xf>
    <xf numFmtId="0" fontId="7" fillId="0" borderId="0" xfId="0" applyFont="1" applyAlignment="1">
      <alignment vertical="top" wrapText="1"/>
    </xf>
    <xf numFmtId="0" fontId="3" fillId="0" borderId="0" xfId="0" applyFont="1"/>
    <xf numFmtId="0" fontId="7" fillId="0" borderId="0" xfId="0" applyFont="1" applyAlignment="1">
      <alignment vertical="top"/>
    </xf>
    <xf numFmtId="0" fontId="7" fillId="0" borderId="1" xfId="0" applyFont="1" applyBorder="1"/>
    <xf numFmtId="0" fontId="9" fillId="0" borderId="0" xfId="0" applyFont="1" applyAlignment="1">
      <alignment horizontal="left" vertical="top"/>
    </xf>
    <xf numFmtId="0" fontId="42" fillId="0" borderId="0" xfId="1" applyFont="1" applyBorder="1" applyAlignment="1" applyProtection="1">
      <alignment horizontal="left"/>
    </xf>
    <xf numFmtId="166" fontId="7" fillId="0" borderId="0" xfId="0" applyNumberFormat="1" applyFont="1" applyAlignment="1">
      <alignment horizontal="left"/>
    </xf>
    <xf numFmtId="1" fontId="7" fillId="0" borderId="30" xfId="0" applyNumberFormat="1" applyFont="1" applyBorder="1" applyAlignment="1">
      <alignment horizontal="center"/>
    </xf>
    <xf numFmtId="0" fontId="0" fillId="21" borderId="0" xfId="0" applyFill="1"/>
    <xf numFmtId="178" fontId="0" fillId="0" borderId="0" xfId="0" applyNumberFormat="1" applyAlignment="1">
      <alignment wrapText="1"/>
    </xf>
    <xf numFmtId="3" fontId="0" fillId="0" borderId="0" xfId="0" applyNumberFormat="1" applyAlignment="1">
      <alignment wrapText="1"/>
    </xf>
    <xf numFmtId="0" fontId="0" fillId="21" borderId="0" xfId="0" applyFill="1" applyAlignment="1">
      <alignment wrapText="1"/>
    </xf>
    <xf numFmtId="0" fontId="0" fillId="22" borderId="0" xfId="0" applyFill="1"/>
    <xf numFmtId="0" fontId="0" fillId="23" borderId="0" xfId="0" applyFill="1" applyAlignment="1">
      <alignment wrapText="1"/>
    </xf>
    <xf numFmtId="0" fontId="0" fillId="23" borderId="0" xfId="0" applyFill="1"/>
    <xf numFmtId="0" fontId="7" fillId="0" borderId="31" xfId="0" applyFont="1" applyBorder="1"/>
    <xf numFmtId="0" fontId="7" fillId="0" borderId="16" xfId="0" applyFont="1" applyBorder="1"/>
    <xf numFmtId="0" fontId="7" fillId="0" borderId="3" xfId="0" applyFont="1" applyBorder="1"/>
    <xf numFmtId="0" fontId="0" fillId="0" borderId="28" xfId="0" applyBorder="1"/>
    <xf numFmtId="0" fontId="0" fillId="0" borderId="4" xfId="0" applyBorder="1"/>
    <xf numFmtId="0" fontId="0" fillId="0" borderId="32" xfId="0" applyBorder="1"/>
    <xf numFmtId="0" fontId="13" fillId="0" borderId="17" xfId="2" applyFont="1" applyBorder="1" applyAlignment="1" applyProtection="1">
      <alignment horizontal="left"/>
    </xf>
    <xf numFmtId="0" fontId="14" fillId="0" borderId="17" xfId="2" applyFont="1" applyBorder="1" applyProtection="1"/>
    <xf numFmtId="0" fontId="0" fillId="0" borderId="17" xfId="0" applyBorder="1"/>
    <xf numFmtId="0" fontId="0" fillId="0" borderId="5" xfId="0" applyBorder="1"/>
    <xf numFmtId="1" fontId="0" fillId="0" borderId="0" xfId="0" applyNumberFormat="1"/>
    <xf numFmtId="2" fontId="0" fillId="22" borderId="0" xfId="0" applyNumberFormat="1" applyFill="1"/>
    <xf numFmtId="182" fontId="0" fillId="0" borderId="0" xfId="0" applyNumberFormat="1"/>
    <xf numFmtId="0" fontId="40" fillId="0" borderId="0" xfId="0" applyFont="1" applyAlignment="1">
      <alignment horizontal="center"/>
    </xf>
    <xf numFmtId="0" fontId="4" fillId="0" borderId="0" xfId="2" applyFont="1" applyAlignment="1" applyProtection="1"/>
    <xf numFmtId="0" fontId="30" fillId="0" borderId="0" xfId="0" applyFont="1"/>
    <xf numFmtId="0" fontId="16" fillId="0" borderId="0" xfId="0" applyFont="1"/>
    <xf numFmtId="0" fontId="46" fillId="0" borderId="0" xfId="0" applyFont="1"/>
    <xf numFmtId="0" fontId="0" fillId="8" borderId="0" xfId="0" applyFill="1"/>
    <xf numFmtId="1" fontId="27" fillId="8" borderId="0" xfId="0" applyNumberFormat="1" applyFont="1" applyFill="1"/>
    <xf numFmtId="0" fontId="27" fillId="8" borderId="0" xfId="0" applyFont="1" applyFill="1"/>
    <xf numFmtId="2" fontId="27" fillId="8" borderId="0" xfId="0" applyNumberFormat="1" applyFont="1" applyFill="1"/>
    <xf numFmtId="0" fontId="2" fillId="0" borderId="0" xfId="0" applyFont="1"/>
    <xf numFmtId="178" fontId="7" fillId="0" borderId="0" xfId="0" applyNumberFormat="1" applyFont="1"/>
    <xf numFmtId="178" fontId="0" fillId="0" borderId="0" xfId="0" applyNumberFormat="1"/>
    <xf numFmtId="178" fontId="27" fillId="8" borderId="0" xfId="0" applyNumberFormat="1" applyFont="1" applyFill="1"/>
    <xf numFmtId="178" fontId="0" fillId="22" borderId="0" xfId="0" applyNumberFormat="1" applyFill="1"/>
    <xf numFmtId="0" fontId="46" fillId="0" borderId="0" xfId="0" applyFont="1" applyAlignment="1">
      <alignment vertical="top" wrapText="1"/>
    </xf>
    <xf numFmtId="49" fontId="1" fillId="8" borderId="0" xfId="1" applyNumberFormat="1" applyFill="1"/>
    <xf numFmtId="49" fontId="27" fillId="8" borderId="0" xfId="0" applyNumberFormat="1" applyFont="1" applyFill="1"/>
    <xf numFmtId="0" fontId="40" fillId="0" borderId="0" xfId="0" applyFont="1" applyAlignment="1">
      <alignment horizontal="left" vertical="center" wrapText="1"/>
    </xf>
    <xf numFmtId="0" fontId="37" fillId="0" borderId="0" xfId="0" applyFont="1" applyAlignment="1">
      <alignment horizontal="center"/>
    </xf>
    <xf numFmtId="0" fontId="7" fillId="0" borderId="28" xfId="0" applyFont="1" applyBorder="1"/>
    <xf numFmtId="0" fontId="7" fillId="0" borderId="4" xfId="0" applyFont="1" applyBorder="1"/>
    <xf numFmtId="0" fontId="7" fillId="0" borderId="32" xfId="0" applyFont="1" applyBorder="1"/>
    <xf numFmtId="0" fontId="7" fillId="0" borderId="17" xfId="0" applyFont="1" applyBorder="1"/>
    <xf numFmtId="0" fontId="7" fillId="0" borderId="5" xfId="0" applyFont="1" applyBorder="1"/>
    <xf numFmtId="0" fontId="54" fillId="0" borderId="0" xfId="0" applyFont="1" applyAlignment="1">
      <alignment vertical="center"/>
    </xf>
    <xf numFmtId="0" fontId="3" fillId="0" borderId="0" xfId="4" applyProtection="1"/>
    <xf numFmtId="0" fontId="0" fillId="10" borderId="0" xfId="0" applyFill="1"/>
    <xf numFmtId="0" fontId="59" fillId="0" borderId="0" xfId="0" applyFont="1"/>
    <xf numFmtId="0" fontId="60" fillId="0" borderId="0" xfId="0" applyFont="1"/>
    <xf numFmtId="0" fontId="61" fillId="0" borderId="0" xfId="0" applyFont="1"/>
    <xf numFmtId="0" fontId="7" fillId="0" borderId="0" xfId="0" applyFont="1" applyAlignment="1">
      <alignment horizontal="right"/>
    </xf>
    <xf numFmtId="0" fontId="40" fillId="0" borderId="0" xfId="0" applyFont="1" applyAlignment="1">
      <alignment vertical="center" wrapText="1"/>
    </xf>
    <xf numFmtId="0" fontId="0" fillId="7" borderId="0" xfId="0" applyFill="1" applyAlignment="1">
      <alignment wrapText="1"/>
    </xf>
    <xf numFmtId="0" fontId="0" fillId="7" borderId="0" xfId="0" applyFill="1"/>
    <xf numFmtId="175" fontId="0" fillId="7" borderId="0" xfId="0" applyNumberFormat="1" applyFill="1"/>
    <xf numFmtId="0" fontId="93" fillId="0" borderId="0" xfId="0" applyFont="1" applyAlignment="1">
      <alignment horizontal="right"/>
    </xf>
    <xf numFmtId="0" fontId="33" fillId="0" borderId="0" xfId="0" applyFont="1"/>
    <xf numFmtId="0" fontId="0" fillId="0" borderId="84" xfId="0" applyBorder="1"/>
    <xf numFmtId="0" fontId="0" fillId="2" borderId="93" xfId="0" applyFill="1" applyBorder="1"/>
    <xf numFmtId="0" fontId="0" fillId="0" borderId="0" xfId="0" applyAlignment="1">
      <alignment vertical="center"/>
    </xf>
    <xf numFmtId="49" fontId="0" fillId="0" borderId="0" xfId="0" applyNumberFormat="1" applyAlignment="1">
      <alignment wrapText="1"/>
    </xf>
    <xf numFmtId="49" fontId="0" fillId="50" borderId="0" xfId="0" applyNumberFormat="1" applyFill="1"/>
    <xf numFmtId="2" fontId="0" fillId="50" borderId="0" xfId="0" applyNumberFormat="1" applyFill="1"/>
    <xf numFmtId="1" fontId="0" fillId="50" borderId="0" xfId="0" applyNumberFormat="1" applyFill="1"/>
    <xf numFmtId="0" fontId="0" fillId="50" borderId="0" xfId="0" applyFill="1"/>
    <xf numFmtId="49" fontId="7" fillId="0" borderId="0" xfId="0" applyNumberFormat="1" applyFont="1"/>
    <xf numFmtId="0" fontId="6" fillId="0" borderId="0" xfId="5" applyFont="1" applyAlignment="1">
      <alignment wrapText="1"/>
    </xf>
    <xf numFmtId="49" fontId="6" fillId="0" borderId="0" xfId="5" applyNumberFormat="1" applyFont="1" applyAlignment="1">
      <alignment wrapText="1"/>
    </xf>
    <xf numFmtId="0" fontId="6" fillId="0" borderId="0" xfId="0" applyFont="1"/>
    <xf numFmtId="0" fontId="0" fillId="2" borderId="93" xfId="0" applyFill="1" applyBorder="1" applyAlignment="1">
      <alignment wrapText="1"/>
    </xf>
    <xf numFmtId="0" fontId="58" fillId="0" borderId="0" xfId="0" applyFont="1" applyAlignment="1">
      <alignment horizontal="justify" vertical="top" wrapText="1"/>
    </xf>
    <xf numFmtId="0" fontId="7" fillId="0" borderId="0" xfId="0" applyFont="1" applyProtection="1">
      <protection hidden="1"/>
    </xf>
    <xf numFmtId="0" fontId="0" fillId="0" borderId="0" xfId="0" applyProtection="1">
      <protection hidden="1"/>
    </xf>
    <xf numFmtId="180" fontId="0" fillId="0" borderId="0" xfId="0" applyNumberFormat="1"/>
    <xf numFmtId="0" fontId="54" fillId="0" borderId="0" xfId="0" applyFont="1" applyAlignment="1">
      <alignment wrapText="1"/>
    </xf>
    <xf numFmtId="14" fontId="55" fillId="0" borderId="0" xfId="0" applyNumberFormat="1" applyFont="1" applyAlignment="1" applyProtection="1">
      <alignment wrapText="1"/>
      <protection locked="0"/>
    </xf>
    <xf numFmtId="0" fontId="54" fillId="0" borderId="0" xfId="0" applyFont="1"/>
    <xf numFmtId="0" fontId="34" fillId="51" borderId="0" xfId="0" applyFont="1" applyFill="1" applyAlignment="1">
      <alignment vertical="center" wrapText="1"/>
    </xf>
    <xf numFmtId="0" fontId="32" fillId="51" borderId="0" xfId="0" applyFont="1" applyFill="1" applyAlignment="1">
      <alignment vertical="top" wrapText="1"/>
    </xf>
    <xf numFmtId="0" fontId="17" fillId="51" borderId="0" xfId="0" applyFont="1" applyFill="1" applyAlignment="1">
      <alignment vertical="top" wrapText="1"/>
    </xf>
    <xf numFmtId="175" fontId="17" fillId="51" borderId="0" xfId="0" applyNumberFormat="1" applyFont="1" applyFill="1" applyAlignment="1">
      <alignment vertical="top" wrapText="1"/>
    </xf>
    <xf numFmtId="0" fontId="53" fillId="51" borderId="0" xfId="0" applyFont="1" applyFill="1" applyAlignment="1">
      <alignment vertical="center" wrapText="1"/>
    </xf>
    <xf numFmtId="0" fontId="6" fillId="51" borderId="0" xfId="0" applyFont="1" applyFill="1" applyAlignment="1">
      <alignment vertical="top"/>
    </xf>
    <xf numFmtId="0" fontId="7" fillId="51" borderId="0" xfId="0" applyFont="1" applyFill="1" applyAlignment="1">
      <alignment vertical="top"/>
    </xf>
    <xf numFmtId="0" fontId="17" fillId="51" borderId="0" xfId="0" applyFont="1" applyFill="1" applyAlignment="1">
      <alignment vertical="top"/>
    </xf>
    <xf numFmtId="175" fontId="7" fillId="51" borderId="0" xfId="0" applyNumberFormat="1" applyFont="1" applyFill="1" applyAlignment="1">
      <alignment vertical="top"/>
    </xf>
    <xf numFmtId="0" fontId="32" fillId="51" borderId="0" xfId="0" applyFont="1" applyFill="1" applyAlignment="1">
      <alignment vertical="top"/>
    </xf>
    <xf numFmtId="0" fontId="56" fillId="51" borderId="97" xfId="0" applyFont="1" applyFill="1" applyBorder="1" applyAlignment="1">
      <alignment vertical="top"/>
    </xf>
    <xf numFmtId="0" fontId="56" fillId="51" borderId="98" xfId="0" applyFont="1" applyFill="1" applyBorder="1" applyAlignment="1">
      <alignment vertical="top"/>
    </xf>
    <xf numFmtId="0" fontId="56" fillId="51" borderId="84" xfId="0" applyFont="1" applyFill="1" applyBorder="1" applyAlignment="1">
      <alignment vertical="top"/>
    </xf>
    <xf numFmtId="0" fontId="32" fillId="51" borderId="84" xfId="0" applyFont="1" applyFill="1" applyBorder="1" applyAlignment="1">
      <alignment vertical="top"/>
    </xf>
    <xf numFmtId="0" fontId="32" fillId="51" borderId="0" xfId="0" applyFont="1" applyFill="1" applyAlignment="1">
      <alignment horizontal="left" vertical="top"/>
    </xf>
    <xf numFmtId="0" fontId="0" fillId="51" borderId="0" xfId="0" applyFill="1"/>
    <xf numFmtId="0" fontId="54" fillId="51" borderId="0" xfId="0" applyFont="1" applyFill="1" applyAlignment="1">
      <alignment vertical="center"/>
    </xf>
    <xf numFmtId="0" fontId="7" fillId="51" borderId="0" xfId="0" applyFont="1" applyFill="1" applyAlignment="1">
      <alignment vertical="top" wrapText="1"/>
    </xf>
    <xf numFmtId="0" fontId="56" fillId="51" borderId="0" xfId="0" applyFont="1" applyFill="1" applyAlignment="1">
      <alignment vertical="center" wrapText="1"/>
    </xf>
    <xf numFmtId="0" fontId="7" fillId="51" borderId="0" xfId="0" applyFont="1" applyFill="1" applyAlignment="1">
      <alignment horizontal="left" vertical="top" wrapText="1"/>
    </xf>
    <xf numFmtId="0" fontId="7" fillId="51" borderId="0" xfId="0" applyFont="1" applyFill="1"/>
    <xf numFmtId="0" fontId="17" fillId="51" borderId="0" xfId="0" applyFont="1" applyFill="1"/>
    <xf numFmtId="0" fontId="56" fillId="51" borderId="0" xfId="0" applyFont="1" applyFill="1" applyAlignment="1">
      <alignment vertical="top" wrapText="1"/>
    </xf>
    <xf numFmtId="0" fontId="54" fillId="51" borderId="0" xfId="0" applyFont="1" applyFill="1" applyAlignment="1">
      <alignment wrapText="1"/>
    </xf>
    <xf numFmtId="0" fontId="7" fillId="51" borderId="0" xfId="4" applyFont="1" applyFill="1" applyProtection="1"/>
    <xf numFmtId="0" fontId="7" fillId="51" borderId="0" xfId="4" applyFont="1" applyFill="1" applyAlignment="1" applyProtection="1">
      <alignment vertical="top" wrapText="1"/>
    </xf>
    <xf numFmtId="0" fontId="7" fillId="51" borderId="0" xfId="4" applyFont="1" applyFill="1" applyAlignment="1" applyProtection="1">
      <alignment horizontal="left" vertical="top" wrapText="1"/>
    </xf>
    <xf numFmtId="0" fontId="6" fillId="51" borderId="0" xfId="0" applyFont="1" applyFill="1" applyAlignment="1">
      <alignment horizontal="left" vertical="top"/>
    </xf>
    <xf numFmtId="0" fontId="7" fillId="51" borderId="0" xfId="0" applyFont="1" applyFill="1" applyAlignment="1">
      <alignment horizontal="left" vertical="top"/>
    </xf>
    <xf numFmtId="0" fontId="53" fillId="51" borderId="0" xfId="0" applyFont="1" applyFill="1"/>
    <xf numFmtId="0" fontId="53" fillId="51" borderId="0" xfId="0" applyFont="1" applyFill="1" applyAlignment="1">
      <alignment vertical="top"/>
    </xf>
    <xf numFmtId="14" fontId="7" fillId="51" borderId="0" xfId="2" applyNumberFormat="1" applyFont="1" applyFill="1" applyAlignment="1" applyProtection="1">
      <alignment vertical="top"/>
    </xf>
    <xf numFmtId="0" fontId="94" fillId="51" borderId="0" xfId="2" applyFont="1" applyFill="1" applyAlignment="1" applyProtection="1">
      <alignment vertical="center" wrapText="1"/>
    </xf>
    <xf numFmtId="0" fontId="58" fillId="0" borderId="0" xfId="0" applyFont="1" applyAlignment="1">
      <alignment vertical="top" wrapText="1"/>
    </xf>
    <xf numFmtId="0" fontId="17" fillId="0" borderId="0" xfId="0" applyFont="1" applyAlignment="1">
      <alignment vertical="center" wrapText="1"/>
    </xf>
    <xf numFmtId="0" fontId="32" fillId="0" borderId="0" xfId="0" applyFont="1" applyAlignment="1">
      <alignment vertical="center" wrapText="1"/>
    </xf>
    <xf numFmtId="2" fontId="0" fillId="52" borderId="0" xfId="0" applyNumberFormat="1" applyFill="1" applyAlignment="1">
      <alignment wrapText="1"/>
    </xf>
    <xf numFmtId="1" fontId="0" fillId="52" borderId="0" xfId="0" applyNumberFormat="1" applyFill="1" applyAlignment="1">
      <alignment wrapText="1"/>
    </xf>
    <xf numFmtId="0" fontId="0" fillId="52" borderId="0" xfId="0" applyFill="1" applyAlignment="1">
      <alignment wrapText="1"/>
    </xf>
    <xf numFmtId="49" fontId="0" fillId="52" borderId="0" xfId="0" applyNumberFormat="1" applyFill="1" applyAlignment="1">
      <alignment wrapText="1"/>
    </xf>
    <xf numFmtId="0" fontId="0" fillId="53" borderId="0" xfId="0" applyFill="1" applyAlignment="1">
      <alignment wrapText="1"/>
    </xf>
    <xf numFmtId="1" fontId="0" fillId="53" borderId="0" xfId="0" applyNumberFormat="1" applyFill="1" applyAlignment="1">
      <alignment wrapText="1"/>
    </xf>
    <xf numFmtId="178" fontId="0" fillId="53" borderId="0" xfId="0" applyNumberFormat="1" applyFill="1" applyAlignment="1">
      <alignment wrapText="1"/>
    </xf>
    <xf numFmtId="49" fontId="0" fillId="53" borderId="0" xfId="0" applyNumberFormat="1" applyFill="1" applyAlignment="1">
      <alignment wrapText="1"/>
    </xf>
    <xf numFmtId="0" fontId="88" fillId="6" borderId="0" xfId="0" applyFont="1" applyFill="1"/>
    <xf numFmtId="0" fontId="88" fillId="6" borderId="0" xfId="0" applyFont="1" applyFill="1" applyAlignment="1">
      <alignment horizontal="right"/>
    </xf>
    <xf numFmtId="0" fontId="88" fillId="6" borderId="0" xfId="0" applyFont="1" applyFill="1" applyAlignment="1">
      <alignment wrapText="1"/>
    </xf>
    <xf numFmtId="0" fontId="88" fillId="6" borderId="0" xfId="0" applyFont="1" applyFill="1" applyAlignment="1">
      <alignment horizontal="center"/>
    </xf>
    <xf numFmtId="0" fontId="89" fillId="6" borderId="0" xfId="1" applyFont="1" applyFill="1"/>
    <xf numFmtId="0" fontId="36" fillId="6" borderId="0" xfId="1" applyFont="1" applyFill="1"/>
    <xf numFmtId="0" fontId="88" fillId="0" borderId="0" xfId="0" applyFont="1"/>
    <xf numFmtId="0" fontId="95" fillId="6" borderId="115" xfId="0" applyFont="1" applyFill="1" applyBorder="1"/>
    <xf numFmtId="0" fontId="90" fillId="6" borderId="115" xfId="0" applyFont="1" applyFill="1" applyBorder="1"/>
    <xf numFmtId="0" fontId="7" fillId="0" borderId="118" xfId="0" applyFont="1" applyBorder="1"/>
    <xf numFmtId="0" fontId="6" fillId="0" borderId="118" xfId="0" applyFont="1" applyBorder="1" applyAlignment="1">
      <alignment horizontal="right" vertical="top"/>
    </xf>
    <xf numFmtId="0" fontId="24" fillId="0" borderId="118" xfId="0" applyFont="1" applyBorder="1"/>
    <xf numFmtId="0" fontId="0" fillId="0" borderId="118" xfId="0" applyBorder="1"/>
    <xf numFmtId="0" fontId="7" fillId="0" borderId="118" xfId="0" applyFont="1" applyBorder="1" applyAlignment="1">
      <alignment vertical="top"/>
    </xf>
    <xf numFmtId="0" fontId="7" fillId="0" borderId="118" xfId="0" applyFont="1" applyBorder="1" applyAlignment="1">
      <alignment horizontal="right"/>
    </xf>
    <xf numFmtId="0" fontId="7" fillId="0" borderId="119" xfId="0" applyFont="1" applyBorder="1" applyAlignment="1">
      <alignment vertical="top"/>
    </xf>
    <xf numFmtId="0" fontId="7" fillId="0" borderId="120" xfId="0" applyFont="1" applyBorder="1" applyAlignment="1">
      <alignment horizontal="left" vertical="top"/>
    </xf>
    <xf numFmtId="0" fontId="7" fillId="0" borderId="120" xfId="0" applyFont="1" applyBorder="1" applyAlignment="1">
      <alignment vertical="top"/>
    </xf>
    <xf numFmtId="0" fontId="7" fillId="0" borderId="119" xfId="0" applyFont="1" applyBorder="1"/>
    <xf numFmtId="0" fontId="7" fillId="0" borderId="120" xfId="0" applyFont="1" applyBorder="1"/>
    <xf numFmtId="0" fontId="7" fillId="0" borderId="119" xfId="0" applyFont="1" applyBorder="1" applyAlignment="1">
      <alignment horizontal="right"/>
    </xf>
    <xf numFmtId="0" fontId="7" fillId="0" borderId="121" xfId="0" applyFont="1" applyBorder="1"/>
    <xf numFmtId="0" fontId="6" fillId="0" borderId="121" xfId="0" applyFont="1" applyBorder="1"/>
    <xf numFmtId="0" fontId="24" fillId="0" borderId="121" xfId="0" applyFont="1" applyBorder="1"/>
    <xf numFmtId="0" fontId="0" fillId="0" borderId="121" xfId="0" applyBorder="1"/>
    <xf numFmtId="0" fontId="7" fillId="0" borderId="116" xfId="0" applyFont="1" applyBorder="1"/>
    <xf numFmtId="0" fontId="33" fillId="6" borderId="0" xfId="0" applyFont="1" applyFill="1"/>
    <xf numFmtId="0" fontId="0" fillId="6" borderId="0" xfId="0" applyFill="1"/>
    <xf numFmtId="0" fontId="37" fillId="0" borderId="0" xfId="0" applyFont="1" applyAlignment="1">
      <alignment vertical="center"/>
    </xf>
    <xf numFmtId="0" fontId="7" fillId="6" borderId="0" xfId="0" applyFont="1" applyFill="1"/>
    <xf numFmtId="0" fontId="52" fillId="6" borderId="0" xfId="0" applyFont="1" applyFill="1" applyAlignment="1">
      <alignment vertical="center"/>
    </xf>
    <xf numFmtId="2" fontId="0" fillId="53" borderId="0" xfId="0" applyNumberFormat="1" applyFill="1" applyAlignment="1">
      <alignment wrapText="1"/>
    </xf>
    <xf numFmtId="0" fontId="3" fillId="0" borderId="0" xfId="5" applyFont="1"/>
    <xf numFmtId="49" fontId="3" fillId="0" borderId="0" xfId="5" applyNumberFormat="1" applyFont="1"/>
    <xf numFmtId="14" fontId="3" fillId="0" borderId="0" xfId="5" applyNumberFormat="1" applyFont="1"/>
    <xf numFmtId="4" fontId="3" fillId="0" borderId="0" xfId="5" applyNumberFormat="1" applyFont="1"/>
    <xf numFmtId="0" fontId="97" fillId="0" borderId="0" xfId="5" applyFont="1" applyAlignment="1">
      <alignment wrapText="1"/>
    </xf>
    <xf numFmtId="0" fontId="24" fillId="0" borderId="0" xfId="5" applyFont="1" applyAlignment="1">
      <alignment wrapText="1"/>
    </xf>
    <xf numFmtId="0" fontId="97" fillId="0" borderId="19" xfId="5" applyFont="1" applyBorder="1" applyAlignment="1">
      <alignment wrapText="1"/>
    </xf>
    <xf numFmtId="0" fontId="97" fillId="24" borderId="19" xfId="5" applyFont="1" applyFill="1" applyBorder="1" applyAlignment="1">
      <alignment wrapText="1"/>
    </xf>
    <xf numFmtId="0" fontId="27" fillId="0" borderId="0" xfId="5" applyFont="1"/>
    <xf numFmtId="49" fontId="27" fillId="0" borderId="0" xfId="5" applyNumberFormat="1" applyFont="1"/>
    <xf numFmtId="14" fontId="27" fillId="0" borderId="0" xfId="5" applyNumberFormat="1" applyFont="1"/>
    <xf numFmtId="4" fontId="27" fillId="0" borderId="0" xfId="5" applyNumberFormat="1" applyFont="1"/>
    <xf numFmtId="2" fontId="3" fillId="0" borderId="0" xfId="0" applyNumberFormat="1" applyFont="1"/>
    <xf numFmtId="0" fontId="27" fillId="0" borderId="18" xfId="5" applyFont="1" applyBorder="1"/>
    <xf numFmtId="0" fontId="27" fillId="0" borderId="20" xfId="5" applyFont="1" applyBorder="1"/>
    <xf numFmtId="0" fontId="3" fillId="0" borderId="0" xfId="5" applyFont="1" applyAlignment="1">
      <alignment horizontal="left"/>
    </xf>
    <xf numFmtId="0" fontId="3" fillId="0" borderId="0" xfId="0" applyFont="1" applyAlignment="1">
      <alignment horizontal="left"/>
    </xf>
    <xf numFmtId="0" fontId="3" fillId="0" borderId="0" xfId="0" applyFont="1" applyAlignment="1">
      <alignment horizontal="left" vertical="center"/>
    </xf>
    <xf numFmtId="0" fontId="3" fillId="0" borderId="0" xfId="5" applyFont="1" applyAlignment="1">
      <alignment horizontal="left" vertical="center"/>
    </xf>
    <xf numFmtId="2" fontId="0" fillId="12" borderId="1" xfId="0" applyNumberFormat="1" applyFill="1" applyBorder="1"/>
    <xf numFmtId="2" fontId="7" fillId="0" borderId="1" xfId="0" applyNumberFormat="1" applyFont="1" applyBorder="1"/>
    <xf numFmtId="175" fontId="17" fillId="51" borderId="0" xfId="0" applyNumberFormat="1" applyFont="1" applyFill="1" applyAlignment="1">
      <alignment horizontal="left" vertical="top" wrapText="1"/>
    </xf>
    <xf numFmtId="0" fontId="17" fillId="51" borderId="0" xfId="0" applyFont="1" applyFill="1" applyAlignment="1">
      <alignment horizontal="left" vertical="top" wrapText="1"/>
    </xf>
    <xf numFmtId="175" fontId="7" fillId="51" borderId="0" xfId="0" applyNumberFormat="1" applyFont="1" applyFill="1" applyAlignment="1">
      <alignment horizontal="left" vertical="top"/>
    </xf>
    <xf numFmtId="0" fontId="0" fillId="0" borderId="18" xfId="0" applyBorder="1"/>
    <xf numFmtId="0" fontId="3" fillId="0" borderId="18" xfId="0" applyFont="1" applyBorder="1"/>
    <xf numFmtId="0" fontId="0" fillId="0" borderId="0" xfId="5" applyFont="1"/>
    <xf numFmtId="0" fontId="7" fillId="0" borderId="0" xfId="0" applyFont="1" applyAlignment="1">
      <alignment vertical="center"/>
    </xf>
    <xf numFmtId="0" fontId="7" fillId="51" borderId="0" xfId="2" applyFont="1" applyFill="1" applyAlignment="1" applyProtection="1">
      <alignment vertical="top"/>
      <protection locked="0" hidden="1"/>
    </xf>
    <xf numFmtId="0" fontId="10" fillId="51" borderId="0" xfId="2" applyFont="1" applyFill="1" applyAlignment="1" applyProtection="1">
      <alignment vertical="top"/>
      <protection locked="0" hidden="1"/>
    </xf>
    <xf numFmtId="0" fontId="99" fillId="0" borderId="18" xfId="5" applyFont="1" applyBorder="1"/>
    <xf numFmtId="0" fontId="100" fillId="0" borderId="18" xfId="5" applyFont="1" applyBorder="1"/>
    <xf numFmtId="0" fontId="100" fillId="0" borderId="0" xfId="5" applyFont="1"/>
    <xf numFmtId="0" fontId="100" fillId="0" borderId="18" xfId="5" quotePrefix="1" applyFont="1" applyBorder="1"/>
    <xf numFmtId="0" fontId="27" fillId="0" borderId="0" xfId="5" applyFont="1" applyAlignment="1">
      <alignment horizontal="left" vertical="center"/>
    </xf>
    <xf numFmtId="2" fontId="27" fillId="0" borderId="0" xfId="5" applyNumberFormat="1" applyFont="1"/>
    <xf numFmtId="0" fontId="7" fillId="0" borderId="0" xfId="0" applyFont="1" applyAlignment="1">
      <alignment horizontal="center"/>
    </xf>
    <xf numFmtId="49" fontId="2" fillId="0" borderId="0" xfId="0" applyNumberFormat="1" applyFont="1"/>
    <xf numFmtId="49" fontId="2" fillId="0" borderId="0" xfId="0" applyNumberFormat="1" applyFont="1" applyAlignment="1">
      <alignment wrapText="1"/>
    </xf>
    <xf numFmtId="49" fontId="2" fillId="0" borderId="0" xfId="5" applyNumberFormat="1" applyFont="1" applyAlignment="1">
      <alignment wrapText="1"/>
    </xf>
    <xf numFmtId="0" fontId="2" fillId="0" borderId="0" xfId="5" applyFont="1" applyAlignment="1">
      <alignment wrapText="1"/>
    </xf>
    <xf numFmtId="0" fontId="2" fillId="57" borderId="0" xfId="0" applyFont="1" applyFill="1"/>
    <xf numFmtId="0" fontId="23" fillId="0" borderId="1" xfId="0" quotePrefix="1" applyFont="1" applyBorder="1" applyAlignment="1">
      <alignment horizontal="left" vertical="center" wrapText="1"/>
    </xf>
    <xf numFmtId="169" fontId="3" fillId="0" borderId="0" xfId="0" applyNumberFormat="1" applyFont="1"/>
    <xf numFmtId="169" fontId="27" fillId="0" borderId="0" xfId="5" applyNumberFormat="1" applyFont="1"/>
    <xf numFmtId="0" fontId="0" fillId="0" borderId="0" xfId="0" applyAlignment="1">
      <alignment horizontal="left" vertical="center"/>
    </xf>
    <xf numFmtId="0" fontId="0" fillId="0" borderId="31" xfId="0" applyBorder="1"/>
    <xf numFmtId="0" fontId="0" fillId="0" borderId="16" xfId="0" applyBorder="1"/>
    <xf numFmtId="0" fontId="0" fillId="0" borderId="3" xfId="0" applyBorder="1"/>
    <xf numFmtId="0" fontId="103" fillId="0" borderId="4" xfId="0" applyFont="1" applyBorder="1" applyAlignment="1">
      <alignment vertical="center"/>
    </xf>
    <xf numFmtId="0" fontId="103" fillId="0" borderId="0" xfId="0" applyFont="1" applyAlignment="1">
      <alignment vertical="center"/>
    </xf>
    <xf numFmtId="0" fontId="105" fillId="0" borderId="0" xfId="0" applyFont="1" applyAlignment="1">
      <alignment horizontal="left" indent="1"/>
    </xf>
    <xf numFmtId="0" fontId="17" fillId="0" borderId="0" xfId="0" applyFont="1"/>
    <xf numFmtId="0" fontId="105" fillId="0" borderId="0" xfId="0" applyFont="1"/>
    <xf numFmtId="183" fontId="17" fillId="0" borderId="0" xfId="0" applyNumberFormat="1" applyFont="1"/>
    <xf numFmtId="0" fontId="17" fillId="0" borderId="0" xfId="0" applyFont="1" applyAlignment="1">
      <alignment horizontal="left"/>
    </xf>
    <xf numFmtId="167" fontId="0" fillId="0" borderId="0" xfId="0" applyNumberFormat="1"/>
    <xf numFmtId="167" fontId="7" fillId="0" borderId="0" xfId="0" applyNumberFormat="1" applyFont="1"/>
    <xf numFmtId="0" fontId="107" fillId="0" borderId="0" xfId="0" applyFont="1" applyAlignment="1">
      <alignment vertical="center" wrapText="1"/>
    </xf>
    <xf numFmtId="0" fontId="108" fillId="0" borderId="0" xfId="0" applyFont="1"/>
    <xf numFmtId="0" fontId="46" fillId="0" borderId="0" xfId="0" applyFont="1" applyAlignment="1">
      <alignment horizontal="center"/>
    </xf>
    <xf numFmtId="0" fontId="54" fillId="0" borderId="129" xfId="0" applyFont="1" applyBorder="1"/>
    <xf numFmtId="2" fontId="113" fillId="0" borderId="0" xfId="0" applyNumberFormat="1" applyFont="1" applyAlignment="1">
      <alignment vertical="center" wrapText="1"/>
    </xf>
    <xf numFmtId="184" fontId="113" fillId="0" borderId="0" xfId="0" applyNumberFormat="1" applyFont="1" applyAlignment="1">
      <alignment vertical="center" wrapText="1"/>
    </xf>
    <xf numFmtId="0" fontId="113" fillId="0" borderId="0" xfId="0" applyFont="1" applyAlignment="1">
      <alignment vertical="center" wrapText="1"/>
    </xf>
    <xf numFmtId="0" fontId="113" fillId="0" borderId="0" xfId="0" applyFont="1" applyAlignment="1">
      <alignment vertical="center"/>
    </xf>
    <xf numFmtId="2" fontId="113" fillId="0" borderId="0" xfId="0" applyNumberFormat="1" applyFont="1" applyAlignment="1">
      <alignment vertical="center"/>
    </xf>
    <xf numFmtId="0" fontId="108" fillId="0" borderId="0" xfId="0" applyFont="1" applyAlignment="1">
      <alignment horizontal="left"/>
    </xf>
    <xf numFmtId="0" fontId="87" fillId="0" borderId="0" xfId="0" applyFont="1" applyAlignment="1">
      <alignment horizontal="left"/>
    </xf>
    <xf numFmtId="0" fontId="46" fillId="0" borderId="0" xfId="0" applyFont="1" applyAlignment="1">
      <alignment horizontal="center" vertical="center" wrapText="1"/>
    </xf>
    <xf numFmtId="0" fontId="115" fillId="0" borderId="0" xfId="1" applyFont="1" applyBorder="1" applyAlignment="1">
      <alignment horizontal="center"/>
    </xf>
    <xf numFmtId="0" fontId="102" fillId="5" borderId="0" xfId="0" applyFont="1" applyFill="1" applyAlignment="1">
      <alignment vertical="center"/>
    </xf>
    <xf numFmtId="0" fontId="103" fillId="5" borderId="0" xfId="0" applyFont="1" applyFill="1" applyAlignment="1">
      <alignment vertical="center"/>
    </xf>
    <xf numFmtId="0" fontId="101" fillId="5" borderId="112" xfId="0" applyFont="1" applyFill="1" applyBorder="1" applyAlignment="1">
      <alignment vertical="center"/>
    </xf>
    <xf numFmtId="0" fontId="102" fillId="5" borderId="113" xfId="0" applyFont="1" applyFill="1" applyBorder="1" applyAlignment="1">
      <alignment vertical="center"/>
    </xf>
    <xf numFmtId="0" fontId="103" fillId="5" borderId="113" xfId="0" applyFont="1" applyFill="1" applyBorder="1" applyAlignment="1">
      <alignment vertical="center"/>
    </xf>
    <xf numFmtId="0" fontId="103" fillId="5" borderId="114" xfId="0" applyFont="1" applyFill="1" applyBorder="1" applyAlignment="1">
      <alignment vertical="center"/>
    </xf>
    <xf numFmtId="0" fontId="101" fillId="5" borderId="106" xfId="0" applyFont="1" applyFill="1" applyBorder="1" applyAlignment="1">
      <alignment vertical="center"/>
    </xf>
    <xf numFmtId="0" fontId="103" fillId="5" borderId="110" xfId="0" applyFont="1" applyFill="1" applyBorder="1" applyAlignment="1">
      <alignment vertical="center"/>
    </xf>
    <xf numFmtId="0" fontId="101" fillId="5" borderId="103" xfId="0" applyFont="1" applyFill="1" applyBorder="1" applyAlignment="1">
      <alignment vertical="center"/>
    </xf>
    <xf numFmtId="0" fontId="102" fillId="5" borderId="104" xfId="0" applyFont="1" applyFill="1" applyBorder="1" applyAlignment="1">
      <alignment vertical="center"/>
    </xf>
    <xf numFmtId="0" fontId="103" fillId="5" borderId="104" xfId="0" applyFont="1" applyFill="1" applyBorder="1" applyAlignment="1">
      <alignment vertical="center"/>
    </xf>
    <xf numFmtId="0" fontId="103" fillId="5" borderId="105" xfId="0" applyFont="1" applyFill="1" applyBorder="1" applyAlignment="1">
      <alignment vertical="center"/>
    </xf>
    <xf numFmtId="0" fontId="19" fillId="5" borderId="59" xfId="0" applyFont="1" applyFill="1" applyBorder="1"/>
    <xf numFmtId="0" fontId="19" fillId="5" borderId="62" xfId="0" applyFont="1" applyFill="1" applyBorder="1"/>
    <xf numFmtId="0" fontId="35" fillId="59" borderId="59" xfId="0" applyFont="1" applyFill="1" applyBorder="1"/>
    <xf numFmtId="0" fontId="35" fillId="59" borderId="62" xfId="0" applyFont="1" applyFill="1" applyBorder="1"/>
    <xf numFmtId="0" fontId="7" fillId="0" borderId="131" xfId="0" applyFont="1" applyBorder="1"/>
    <xf numFmtId="0" fontId="0" fillId="0" borderId="131" xfId="0" applyBorder="1"/>
    <xf numFmtId="0" fontId="120" fillId="0" borderId="18" xfId="5" applyFont="1" applyBorder="1"/>
    <xf numFmtId="0" fontId="121" fillId="0" borderId="0" xfId="0" applyFont="1"/>
    <xf numFmtId="0" fontId="87" fillId="0" borderId="0" xfId="1" applyFont="1" applyBorder="1" applyAlignment="1">
      <alignment horizontal="left"/>
    </xf>
    <xf numFmtId="167" fontId="34" fillId="0" borderId="0" xfId="0" applyNumberFormat="1" applyFont="1"/>
    <xf numFmtId="0" fontId="109" fillId="0" borderId="0" xfId="0" applyFont="1" applyAlignment="1">
      <alignment vertical="center"/>
    </xf>
    <xf numFmtId="170" fontId="34" fillId="0" borderId="0" xfId="0" applyNumberFormat="1" applyFont="1" applyAlignment="1">
      <alignment vertical="top"/>
    </xf>
    <xf numFmtId="0" fontId="112" fillId="0" borderId="0" xfId="0" applyFont="1"/>
    <xf numFmtId="0" fontId="124" fillId="0" borderId="0" xfId="0" applyFont="1"/>
    <xf numFmtId="0" fontId="124" fillId="57" borderId="0" xfId="0" applyFont="1" applyFill="1"/>
    <xf numFmtId="169" fontId="0" fillId="50" borderId="0" xfId="0" applyNumberFormat="1" applyFill="1"/>
    <xf numFmtId="169" fontId="0" fillId="22" borderId="0" xfId="0" applyNumberFormat="1" applyFill="1"/>
    <xf numFmtId="0" fontId="126" fillId="0" borderId="0" xfId="0" applyFont="1"/>
    <xf numFmtId="0" fontId="17" fillId="0" borderId="0" xfId="0" applyFont="1" applyAlignment="1">
      <alignment vertical="top" wrapText="1"/>
    </xf>
    <xf numFmtId="0" fontId="115" fillId="0" borderId="0" xfId="1" applyFont="1" applyBorder="1" applyAlignment="1">
      <alignment horizontal="left"/>
    </xf>
    <xf numFmtId="0" fontId="89" fillId="6" borderId="0" xfId="0" applyFont="1" applyFill="1"/>
    <xf numFmtId="169" fontId="0" fillId="52" borderId="0" xfId="0" applyNumberFormat="1" applyFill="1" applyAlignment="1">
      <alignment wrapText="1"/>
    </xf>
    <xf numFmtId="169" fontId="27" fillId="8" borderId="0" xfId="0" applyNumberFormat="1" applyFont="1" applyFill="1"/>
    <xf numFmtId="165" fontId="0" fillId="0" borderId="0" xfId="0" applyNumberFormat="1" applyAlignment="1">
      <alignment horizontal="left" vertical="top"/>
    </xf>
    <xf numFmtId="1" fontId="27" fillId="0" borderId="0" xfId="5" applyNumberFormat="1" applyFont="1"/>
    <xf numFmtId="0" fontId="128" fillId="0" borderId="18" xfId="5" applyFont="1" applyBorder="1"/>
    <xf numFmtId="0" fontId="128" fillId="0" borderId="18" xfId="5" quotePrefix="1" applyFont="1" applyBorder="1"/>
    <xf numFmtId="0" fontId="17" fillId="7" borderId="42" xfId="0" applyFont="1" applyFill="1" applyBorder="1" applyProtection="1">
      <protection hidden="1"/>
    </xf>
    <xf numFmtId="0" fontId="17" fillId="7" borderId="43" xfId="0" applyFont="1" applyFill="1" applyBorder="1" applyProtection="1">
      <protection hidden="1"/>
    </xf>
    <xf numFmtId="0" fontId="17" fillId="7" borderId="44" xfId="0" applyFont="1" applyFill="1" applyBorder="1" applyProtection="1">
      <protection hidden="1"/>
    </xf>
    <xf numFmtId="1" fontId="128" fillId="0" borderId="0" xfId="5" applyNumberFormat="1" applyFont="1" applyAlignment="1">
      <alignment horizontal="left"/>
    </xf>
    <xf numFmtId="49" fontId="128" fillId="0" borderId="0" xfId="5" applyNumberFormat="1" applyFont="1"/>
    <xf numFmtId="0" fontId="128" fillId="0" borderId="0" xfId="5" applyFont="1"/>
    <xf numFmtId="0" fontId="128" fillId="0" borderId="0" xfId="5" applyFont="1" applyAlignment="1">
      <alignment horizontal="left" vertical="center"/>
    </xf>
    <xf numFmtId="14" fontId="128" fillId="0" borderId="0" xfId="5" applyNumberFormat="1" applyFont="1"/>
    <xf numFmtId="4" fontId="128" fillId="0" borderId="0" xfId="5" applyNumberFormat="1" applyFont="1"/>
    <xf numFmtId="169" fontId="128" fillId="0" borderId="0" xfId="5" applyNumberFormat="1" applyFont="1"/>
    <xf numFmtId="2" fontId="128" fillId="0" borderId="0" xfId="5" applyNumberFormat="1" applyFont="1"/>
    <xf numFmtId="176" fontId="0" fillId="0" borderId="0" xfId="0" applyNumberFormat="1"/>
    <xf numFmtId="0" fontId="0" fillId="62" borderId="88" xfId="0" applyFill="1" applyBorder="1"/>
    <xf numFmtId="0" fontId="0" fillId="0" borderId="88" xfId="0" applyBorder="1"/>
    <xf numFmtId="0" fontId="97" fillId="63" borderId="88" xfId="0" applyFont="1" applyFill="1" applyBorder="1"/>
    <xf numFmtId="0" fontId="97" fillId="63" borderId="83" xfId="0" applyFont="1" applyFill="1" applyBorder="1"/>
    <xf numFmtId="0" fontId="0" fillId="62" borderId="83" xfId="0" applyFill="1" applyBorder="1"/>
    <xf numFmtId="0" fontId="0" fillId="0" borderId="83" xfId="0" applyBorder="1"/>
    <xf numFmtId="182" fontId="0" fillId="0" borderId="83" xfId="0" applyNumberFormat="1" applyBorder="1"/>
    <xf numFmtId="182" fontId="0" fillId="62" borderId="83" xfId="0" applyNumberFormat="1" applyFill="1" applyBorder="1"/>
    <xf numFmtId="0" fontId="97" fillId="63" borderId="141" xfId="0" applyFont="1" applyFill="1" applyBorder="1"/>
    <xf numFmtId="0" fontId="0" fillId="0" borderId="142" xfId="0" applyBorder="1"/>
    <xf numFmtId="165" fontId="7" fillId="0" borderId="0" xfId="0" applyNumberFormat="1" applyFont="1"/>
    <xf numFmtId="0" fontId="130" fillId="6" borderId="0" xfId="0" applyFont="1" applyFill="1" applyAlignment="1">
      <alignment vertical="center"/>
    </xf>
    <xf numFmtId="0" fontId="0" fillId="0" borderId="0" xfId="0" applyAlignment="1">
      <alignment horizontal="center"/>
    </xf>
    <xf numFmtId="0" fontId="0" fillId="0" borderId="0" xfId="0" quotePrefix="1"/>
    <xf numFmtId="178" fontId="7" fillId="0" borderId="0" xfId="0" applyNumberFormat="1" applyFont="1" applyAlignment="1">
      <alignment horizontal="center" shrinkToFit="1"/>
    </xf>
    <xf numFmtId="2" fontId="7" fillId="0" borderId="0" xfId="0" applyNumberFormat="1" applyFont="1" applyAlignment="1">
      <alignment horizontal="center" wrapText="1" shrinkToFit="1"/>
    </xf>
    <xf numFmtId="2" fontId="7" fillId="0" borderId="0" xfId="0" applyNumberFormat="1" applyFont="1" applyAlignment="1">
      <alignment horizontal="center" shrinkToFit="1"/>
    </xf>
    <xf numFmtId="0" fontId="1" fillId="0" borderId="0" xfId="1"/>
    <xf numFmtId="0" fontId="45" fillId="0" borderId="0" xfId="0" applyFont="1" applyAlignment="1">
      <alignment vertical="center"/>
    </xf>
    <xf numFmtId="0" fontId="139" fillId="0" borderId="0" xfId="0" applyFont="1" applyAlignment="1">
      <alignment vertical="center"/>
    </xf>
    <xf numFmtId="0" fontId="140" fillId="0" borderId="0" xfId="0" applyFont="1" applyAlignment="1">
      <alignment horizontal="center" vertical="center"/>
    </xf>
    <xf numFmtId="0" fontId="0" fillId="56" borderId="0" xfId="0" applyFill="1"/>
    <xf numFmtId="0" fontId="7" fillId="56" borderId="0" xfId="0" applyFont="1" applyFill="1"/>
    <xf numFmtId="185" fontId="7" fillId="0" borderId="0" xfId="0" applyNumberFormat="1" applyFont="1" applyAlignment="1">
      <alignment horizontal="left"/>
    </xf>
    <xf numFmtId="0" fontId="7" fillId="0" borderId="0" xfId="0" quotePrefix="1" applyFont="1" applyAlignment="1">
      <alignment horizontal="right"/>
    </xf>
    <xf numFmtId="0" fontId="0" fillId="0" borderId="119" xfId="0" applyBorder="1"/>
    <xf numFmtId="0" fontId="0" fillId="0" borderId="120" xfId="0" applyBorder="1"/>
    <xf numFmtId="0" fontId="0" fillId="0" borderId="151" xfId="0" applyBorder="1"/>
    <xf numFmtId="0" fontId="0" fillId="0" borderId="152" xfId="0" applyBorder="1"/>
    <xf numFmtId="0" fontId="45" fillId="0" borderId="152" xfId="0" applyFont="1" applyBorder="1" applyAlignment="1">
      <alignment vertical="center"/>
    </xf>
    <xf numFmtId="0" fontId="32" fillId="0" borderId="152" xfId="0" applyFont="1" applyBorder="1" applyAlignment="1">
      <alignment vertical="center" wrapText="1"/>
    </xf>
    <xf numFmtId="0" fontId="137" fillId="0" borderId="152" xfId="0" applyFont="1" applyBorder="1" applyAlignment="1">
      <alignment horizontal="right" vertical="center"/>
    </xf>
    <xf numFmtId="0" fontId="45" fillId="0" borderId="153" xfId="0" applyFont="1" applyBorder="1" applyAlignment="1">
      <alignment vertical="center"/>
    </xf>
    <xf numFmtId="0" fontId="45" fillId="0" borderId="154" xfId="0" applyFont="1" applyBorder="1" applyAlignment="1">
      <alignment vertical="center"/>
    </xf>
    <xf numFmtId="0" fontId="45" fillId="0" borderId="155" xfId="0" applyFont="1" applyBorder="1" applyAlignment="1">
      <alignment vertical="center"/>
    </xf>
    <xf numFmtId="0" fontId="0" fillId="0" borderId="154" xfId="0" applyBorder="1"/>
    <xf numFmtId="0" fontId="0" fillId="0" borderId="155" xfId="0" applyBorder="1"/>
    <xf numFmtId="0" fontId="7" fillId="0" borderId="154" xfId="0" applyFont="1" applyBorder="1" applyAlignment="1">
      <alignment horizontal="center" vertical="center"/>
    </xf>
    <xf numFmtId="0" fontId="0" fillId="0" borderId="156" xfId="0" applyBorder="1"/>
    <xf numFmtId="0" fontId="0" fillId="0" borderId="158" xfId="0" applyBorder="1"/>
    <xf numFmtId="0" fontId="145" fillId="4" borderId="0" xfId="0" applyFont="1" applyFill="1" applyAlignment="1">
      <alignment vertical="center"/>
    </xf>
    <xf numFmtId="0" fontId="0" fillId="56" borderId="148" xfId="0" applyFill="1" applyBorder="1"/>
    <xf numFmtId="0" fontId="0" fillId="56" borderId="149" xfId="0" applyFill="1" applyBorder="1"/>
    <xf numFmtId="0" fontId="0" fillId="56" borderId="150" xfId="0" applyFill="1" applyBorder="1"/>
    <xf numFmtId="0" fontId="6" fillId="56" borderId="118" xfId="0" applyFont="1" applyFill="1" applyBorder="1"/>
    <xf numFmtId="0" fontId="7" fillId="56" borderId="121" xfId="0" applyFont="1" applyFill="1" applyBorder="1"/>
    <xf numFmtId="0" fontId="7" fillId="56" borderId="118" xfId="0" applyFont="1" applyFill="1" applyBorder="1"/>
    <xf numFmtId="0" fontId="7" fillId="56" borderId="119" xfId="0" applyFont="1" applyFill="1" applyBorder="1"/>
    <xf numFmtId="0" fontId="7" fillId="56" borderId="120" xfId="0" applyFont="1" applyFill="1" applyBorder="1"/>
    <xf numFmtId="0" fontId="7" fillId="56" borderId="116" xfId="0" applyFont="1" applyFill="1" applyBorder="1"/>
    <xf numFmtId="0" fontId="7" fillId="56" borderId="148" xfId="0" applyFont="1" applyFill="1" applyBorder="1"/>
    <xf numFmtId="0" fontId="7" fillId="56" borderId="149" xfId="0" applyFont="1" applyFill="1" applyBorder="1"/>
    <xf numFmtId="0" fontId="7" fillId="56" borderId="150" xfId="0" applyFont="1" applyFill="1" applyBorder="1"/>
    <xf numFmtId="0" fontId="0" fillId="56" borderId="118" xfId="0" applyFill="1" applyBorder="1"/>
    <xf numFmtId="0" fontId="0" fillId="56" borderId="121" xfId="0" applyFill="1" applyBorder="1"/>
    <xf numFmtId="0" fontId="0" fillId="56" borderId="119" xfId="0" applyFill="1" applyBorder="1"/>
    <xf numFmtId="0" fontId="0" fillId="56" borderId="120" xfId="0" applyFill="1" applyBorder="1"/>
    <xf numFmtId="0" fontId="0" fillId="56" borderId="116" xfId="0" applyFill="1" applyBorder="1"/>
    <xf numFmtId="0" fontId="7" fillId="0" borderId="118" xfId="0" applyFont="1" applyBorder="1" applyAlignment="1">
      <alignment vertical="top" wrapText="1"/>
    </xf>
    <xf numFmtId="0" fontId="7" fillId="0" borderId="120" xfId="0" applyFont="1" applyBorder="1" applyAlignment="1">
      <alignment horizontal="left"/>
    </xf>
    <xf numFmtId="185" fontId="7" fillId="0" borderId="120" xfId="0" applyNumberFormat="1" applyFont="1" applyBorder="1" applyAlignment="1">
      <alignment horizontal="left"/>
    </xf>
    <xf numFmtId="185" fontId="7" fillId="0" borderId="116" xfId="0" applyNumberFormat="1" applyFont="1" applyBorder="1" applyAlignment="1">
      <alignment horizontal="left"/>
    </xf>
    <xf numFmtId="0" fontId="7" fillId="0" borderId="121" xfId="0" applyFont="1" applyBorder="1" applyAlignment="1">
      <alignment vertical="top" wrapText="1"/>
    </xf>
    <xf numFmtId="185" fontId="7" fillId="0" borderId="121" xfId="0" applyNumberFormat="1" applyFont="1" applyBorder="1" applyAlignment="1">
      <alignment horizontal="left"/>
    </xf>
    <xf numFmtId="0" fontId="0" fillId="57" borderId="0" xfId="0" applyFill="1"/>
    <xf numFmtId="0" fontId="145" fillId="4" borderId="154" xfId="0" applyFont="1" applyFill="1" applyBorder="1" applyAlignment="1">
      <alignment vertical="center"/>
    </xf>
    <xf numFmtId="0" fontId="147" fillId="4" borderId="156" xfId="0" applyFont="1" applyFill="1" applyBorder="1"/>
    <xf numFmtId="0" fontId="145" fillId="4" borderId="155" xfId="0" applyFont="1" applyFill="1" applyBorder="1" applyAlignment="1">
      <alignment vertical="center"/>
    </xf>
    <xf numFmtId="0" fontId="147" fillId="4" borderId="157" xfId="0" applyFont="1" applyFill="1" applyBorder="1"/>
    <xf numFmtId="0" fontId="147" fillId="4" borderId="157" xfId="0" applyFont="1" applyFill="1" applyBorder="1" applyAlignment="1">
      <alignment vertical="center"/>
    </xf>
    <xf numFmtId="2" fontId="146" fillId="4" borderId="158" xfId="0" applyNumberFormat="1" applyFont="1" applyFill="1" applyBorder="1"/>
    <xf numFmtId="0" fontId="0" fillId="5" borderId="151" xfId="0" applyFill="1" applyBorder="1"/>
    <xf numFmtId="0" fontId="0" fillId="5" borderId="152" xfId="0" applyFill="1" applyBorder="1"/>
    <xf numFmtId="0" fontId="0" fillId="5" borderId="153" xfId="0" applyFill="1" applyBorder="1"/>
    <xf numFmtId="0" fontId="0" fillId="5" borderId="154" xfId="0" applyFill="1" applyBorder="1"/>
    <xf numFmtId="0" fontId="0" fillId="5" borderId="0" xfId="0" applyFill="1"/>
    <xf numFmtId="0" fontId="0" fillId="5" borderId="155" xfId="0" applyFill="1" applyBorder="1"/>
    <xf numFmtId="0" fontId="0" fillId="5" borderId="156" xfId="0" applyFill="1" applyBorder="1"/>
    <xf numFmtId="0" fontId="0" fillId="5" borderId="157" xfId="0" applyFill="1" applyBorder="1"/>
    <xf numFmtId="0" fontId="0" fillId="5" borderId="158" xfId="0" applyFill="1" applyBorder="1"/>
    <xf numFmtId="0" fontId="108" fillId="56" borderId="148" xfId="0" applyFont="1" applyFill="1" applyBorder="1"/>
    <xf numFmtId="0" fontId="108" fillId="56" borderId="119" xfId="0" applyFont="1" applyFill="1" applyBorder="1"/>
    <xf numFmtId="1" fontId="149" fillId="0" borderId="0" xfId="5" applyNumberFormat="1" applyFont="1" applyAlignment="1">
      <alignment horizontal="left"/>
    </xf>
    <xf numFmtId="49" fontId="149" fillId="0" borderId="0" xfId="5" applyNumberFormat="1" applyFont="1"/>
    <xf numFmtId="0" fontId="149" fillId="0" borderId="0" xfId="5" applyFont="1"/>
    <xf numFmtId="0" fontId="149" fillId="0" borderId="0" xfId="5" applyFont="1" applyAlignment="1">
      <alignment horizontal="left" vertical="center"/>
    </xf>
    <xf numFmtId="14" fontId="149" fillId="0" borderId="0" xfId="5" applyNumberFormat="1" applyFont="1"/>
    <xf numFmtId="4" fontId="149" fillId="0" borderId="0" xfId="5" applyNumberFormat="1" applyFont="1"/>
    <xf numFmtId="169" fontId="149" fillId="0" borderId="0" xfId="5" applyNumberFormat="1" applyFont="1"/>
    <xf numFmtId="2" fontId="149" fillId="0" borderId="0" xfId="5" applyNumberFormat="1" applyFont="1"/>
    <xf numFmtId="0" fontId="97" fillId="65" borderId="160" xfId="5" applyFont="1" applyFill="1" applyBorder="1" applyAlignment="1">
      <alignment horizontal="left"/>
    </xf>
    <xf numFmtId="0" fontId="97" fillId="65" borderId="160" xfId="5" applyFont="1" applyFill="1" applyBorder="1"/>
    <xf numFmtId="49" fontId="97" fillId="65" borderId="160" xfId="5" applyNumberFormat="1" applyFont="1" applyFill="1" applyBorder="1"/>
    <xf numFmtId="14" fontId="97" fillId="65" borderId="160" xfId="5" applyNumberFormat="1" applyFont="1" applyFill="1" applyBorder="1"/>
    <xf numFmtId="169" fontId="97" fillId="65" borderId="160" xfId="5" applyNumberFormat="1" applyFont="1" applyFill="1" applyBorder="1"/>
    <xf numFmtId="0" fontId="97" fillId="65" borderId="160" xfId="5" applyFont="1" applyFill="1" applyBorder="1" applyAlignment="1">
      <alignment wrapText="1"/>
    </xf>
    <xf numFmtId="176" fontId="0" fillId="0" borderId="161" xfId="0" quotePrefix="1" applyNumberFormat="1" applyBorder="1" applyAlignment="1">
      <alignment horizontal="left"/>
    </xf>
    <xf numFmtId="0" fontId="0" fillId="0" borderId="161" xfId="0" quotePrefix="1" applyBorder="1"/>
    <xf numFmtId="0" fontId="27" fillId="0" borderId="162" xfId="5" applyFont="1" applyBorder="1"/>
    <xf numFmtId="3" fontId="0" fillId="0" borderId="0" xfId="0" applyNumberFormat="1"/>
    <xf numFmtId="49" fontId="0" fillId="0" borderId="0" xfId="0" applyNumberFormat="1" applyAlignment="1">
      <alignment horizontal="left" vertical="center"/>
    </xf>
    <xf numFmtId="4" fontId="0" fillId="0" borderId="0" xfId="0" applyNumberFormat="1"/>
    <xf numFmtId="179" fontId="0" fillId="0" borderId="0" xfId="0" applyNumberFormat="1"/>
    <xf numFmtId="0" fontId="0" fillId="66" borderId="162" xfId="0" applyFill="1" applyBorder="1"/>
    <xf numFmtId="0" fontId="0" fillId="0" borderId="161" xfId="5" applyFont="1" applyBorder="1"/>
    <xf numFmtId="0" fontId="0" fillId="66" borderId="162" xfId="5" applyFont="1" applyFill="1" applyBorder="1"/>
    <xf numFmtId="4" fontId="0" fillId="66" borderId="162" xfId="0" applyNumberFormat="1" applyFill="1" applyBorder="1"/>
    <xf numFmtId="3" fontId="0" fillId="0" borderId="0" xfId="0" applyNumberFormat="1" applyAlignment="1">
      <alignment horizontal="left" vertical="center"/>
    </xf>
    <xf numFmtId="0" fontId="0" fillId="0" borderId="161" xfId="0" applyBorder="1"/>
    <xf numFmtId="176" fontId="24" fillId="0" borderId="0" xfId="0" quotePrefix="1" applyNumberFormat="1" applyFont="1" applyAlignment="1">
      <alignment horizontal="left"/>
    </xf>
    <xf numFmtId="49" fontId="0" fillId="0" borderId="161" xfId="0" applyNumberFormat="1" applyBorder="1"/>
    <xf numFmtId="0" fontId="0" fillId="0" borderId="161" xfId="5" applyFont="1" applyBorder="1" applyAlignment="1">
      <alignment horizontal="left" vertical="center"/>
    </xf>
    <xf numFmtId="14" fontId="0" fillId="7" borderId="0" xfId="0" applyNumberFormat="1" applyFill="1" applyAlignment="1">
      <alignment wrapText="1"/>
    </xf>
    <xf numFmtId="0" fontId="21" fillId="0" borderId="0" xfId="0" applyFont="1" applyAlignment="1">
      <alignment horizontal="center" vertical="center"/>
    </xf>
    <xf numFmtId="0" fontId="25" fillId="8" borderId="33" xfId="1" applyFont="1" applyFill="1" applyBorder="1" applyAlignment="1" applyProtection="1">
      <alignment horizontal="center" vertical="center" shrinkToFit="1"/>
      <protection hidden="1"/>
    </xf>
    <xf numFmtId="0" fontId="25" fillId="8" borderId="34" xfId="1" applyFont="1" applyFill="1" applyBorder="1" applyAlignment="1" applyProtection="1">
      <alignment horizontal="center" vertical="center" shrinkToFit="1"/>
      <protection hidden="1"/>
    </xf>
    <xf numFmtId="0" fontId="25" fillId="8" borderId="35" xfId="1" applyFont="1" applyFill="1" applyBorder="1" applyAlignment="1" applyProtection="1">
      <alignment horizontal="center" vertical="center" shrinkToFit="1"/>
      <protection hidden="1"/>
    </xf>
    <xf numFmtId="0" fontId="25" fillId="8" borderId="36" xfId="1" applyFont="1" applyFill="1" applyBorder="1" applyAlignment="1" applyProtection="1">
      <alignment horizontal="center" vertical="center" shrinkToFit="1"/>
      <protection hidden="1"/>
    </xf>
    <xf numFmtId="0" fontId="25" fillId="8" borderId="0" xfId="1" applyFont="1" applyFill="1" applyBorder="1" applyAlignment="1" applyProtection="1">
      <alignment horizontal="center" vertical="center" shrinkToFit="1"/>
      <protection hidden="1"/>
    </xf>
    <xf numFmtId="0" fontId="25" fillId="8" borderId="37" xfId="1" applyFont="1" applyFill="1" applyBorder="1" applyAlignment="1" applyProtection="1">
      <alignment horizontal="center" vertical="center" shrinkToFit="1"/>
      <protection hidden="1"/>
    </xf>
    <xf numFmtId="0" fontId="25" fillId="8" borderId="38" xfId="1" applyFont="1" applyFill="1" applyBorder="1" applyAlignment="1" applyProtection="1">
      <alignment horizontal="center" vertical="center" shrinkToFit="1"/>
      <protection hidden="1"/>
    </xf>
    <xf numFmtId="0" fontId="25" fillId="8" borderId="39" xfId="1" applyFont="1" applyFill="1" applyBorder="1" applyAlignment="1" applyProtection="1">
      <alignment horizontal="center" vertical="center" shrinkToFit="1"/>
      <protection hidden="1"/>
    </xf>
    <xf numFmtId="0" fontId="25" fillId="8" borderId="40" xfId="1" applyFont="1" applyFill="1" applyBorder="1" applyAlignment="1" applyProtection="1">
      <alignment horizontal="center" vertical="center" shrinkToFit="1"/>
      <protection hidden="1"/>
    </xf>
    <xf numFmtId="0" fontId="134" fillId="5" borderId="152" xfId="0" applyFont="1" applyFill="1" applyBorder="1" applyAlignment="1">
      <alignment horizontal="center" vertical="top" wrapText="1"/>
    </xf>
    <xf numFmtId="0" fontId="134" fillId="5" borderId="0" xfId="0" applyFont="1" applyFill="1" applyAlignment="1">
      <alignment horizontal="center" vertical="top" wrapText="1"/>
    </xf>
    <xf numFmtId="0" fontId="134" fillId="5" borderId="152" xfId="0" applyFont="1" applyFill="1" applyBorder="1" applyAlignment="1">
      <alignment horizontal="center" vertical="top"/>
    </xf>
    <xf numFmtId="0" fontId="134" fillId="5" borderId="0" xfId="0" applyFont="1" applyFill="1" applyAlignment="1">
      <alignment horizontal="center" vertical="top"/>
    </xf>
    <xf numFmtId="167" fontId="134" fillId="5" borderId="0" xfId="0" applyNumberFormat="1" applyFont="1" applyFill="1" applyAlignment="1">
      <alignment horizontal="center" vertical="center"/>
    </xf>
    <xf numFmtId="167" fontId="134" fillId="5" borderId="157" xfId="0" applyNumberFormat="1" applyFont="1" applyFill="1" applyBorder="1" applyAlignment="1">
      <alignment horizontal="center" vertical="center"/>
    </xf>
    <xf numFmtId="9" fontId="134" fillId="5" borderId="0" xfId="6" applyFont="1" applyFill="1" applyBorder="1" applyAlignment="1" applyProtection="1">
      <alignment horizontal="center" vertical="center"/>
    </xf>
    <xf numFmtId="9" fontId="134" fillId="5" borderId="157" xfId="6" applyFont="1" applyFill="1" applyBorder="1" applyAlignment="1" applyProtection="1">
      <alignment horizontal="center" vertical="center"/>
    </xf>
    <xf numFmtId="0" fontId="129" fillId="5" borderId="0" xfId="0" applyFont="1" applyFill="1" applyAlignment="1">
      <alignment horizontal="center" vertical="center" wrapText="1"/>
    </xf>
    <xf numFmtId="0" fontId="129" fillId="5" borderId="157" xfId="0" applyFont="1" applyFill="1" applyBorder="1" applyAlignment="1">
      <alignment horizontal="center" vertical="center" wrapText="1"/>
    </xf>
    <xf numFmtId="0" fontId="7" fillId="0" borderId="0" xfId="0" applyFont="1" applyAlignment="1">
      <alignment horizontal="center"/>
    </xf>
    <xf numFmtId="0" fontId="0" fillId="0" borderId="0" xfId="0" applyAlignment="1">
      <alignment horizontal="center"/>
    </xf>
    <xf numFmtId="0" fontId="105" fillId="0" borderId="0" xfId="0" applyFont="1" applyAlignment="1">
      <alignment horizontal="center" vertical="center" wrapText="1"/>
    </xf>
    <xf numFmtId="0" fontId="108" fillId="0" borderId="0" xfId="0" applyFont="1" applyAlignment="1">
      <alignment horizontal="center" vertical="center" wrapText="1"/>
    </xf>
    <xf numFmtId="0" fontId="108" fillId="0" borderId="22" xfId="0" applyFont="1" applyBorder="1" applyAlignment="1">
      <alignment horizontal="center" vertical="center" wrapText="1"/>
    </xf>
    <xf numFmtId="0" fontId="17" fillId="0" borderId="65" xfId="0" applyFont="1" applyBorder="1" applyAlignment="1" applyProtection="1">
      <alignment horizontal="center" vertical="center" wrapText="1"/>
      <protection locked="0"/>
    </xf>
    <xf numFmtId="0" fontId="17" fillId="0" borderId="66" xfId="0" applyFont="1" applyBorder="1" applyAlignment="1" applyProtection="1">
      <alignment horizontal="center" vertical="center" wrapText="1"/>
      <protection locked="0"/>
    </xf>
    <xf numFmtId="0" fontId="17" fillId="0" borderId="67" xfId="0" applyFont="1" applyBorder="1" applyAlignment="1" applyProtection="1">
      <alignment horizontal="center" vertical="center" wrapText="1"/>
      <protection locked="0"/>
    </xf>
    <xf numFmtId="0" fontId="17" fillId="0" borderId="21" xfId="0" applyFont="1" applyBorder="1" applyAlignment="1" applyProtection="1">
      <alignment horizontal="center" vertical="center" wrapText="1"/>
      <protection locked="0"/>
    </xf>
    <xf numFmtId="0" fontId="17" fillId="0" borderId="22" xfId="0" applyFont="1" applyBorder="1" applyAlignment="1" applyProtection="1">
      <alignment horizontal="center" vertical="center" wrapText="1"/>
      <protection locked="0"/>
    </xf>
    <xf numFmtId="0" fontId="17" fillId="0" borderId="23" xfId="0" applyFont="1" applyBorder="1" applyAlignment="1" applyProtection="1">
      <alignment horizontal="center" vertical="center" wrapText="1"/>
      <protection locked="0"/>
    </xf>
    <xf numFmtId="185" fontId="46" fillId="0" borderId="144" xfId="0" applyNumberFormat="1" applyFont="1" applyBorder="1" applyAlignment="1" applyProtection="1">
      <alignment horizontal="center" vertical="center"/>
      <protection locked="0"/>
    </xf>
    <xf numFmtId="185" fontId="46" fillId="0" borderId="145" xfId="0" applyNumberFormat="1" applyFont="1" applyBorder="1" applyAlignment="1" applyProtection="1">
      <alignment horizontal="center" vertical="center"/>
      <protection locked="0"/>
    </xf>
    <xf numFmtId="185" fontId="46" fillId="0" borderId="57" xfId="0" applyNumberFormat="1" applyFont="1" applyBorder="1" applyAlignment="1" applyProtection="1">
      <alignment horizontal="center" vertical="center"/>
      <protection locked="0"/>
    </xf>
    <xf numFmtId="0" fontId="7" fillId="0" borderId="0" xfId="0" applyFont="1" applyAlignment="1">
      <alignment horizontal="left"/>
    </xf>
    <xf numFmtId="0" fontId="7" fillId="0" borderId="13" xfId="0" applyFont="1" applyBorder="1" applyAlignment="1" applyProtection="1">
      <alignment horizontal="left"/>
      <protection locked="0"/>
    </xf>
    <xf numFmtId="0" fontId="7" fillId="0" borderId="14" xfId="0" applyFont="1" applyBorder="1" applyAlignment="1" applyProtection="1">
      <alignment horizontal="left"/>
      <protection locked="0"/>
    </xf>
    <xf numFmtId="0" fontId="7" fillId="0" borderId="15" xfId="0" applyFont="1" applyBorder="1" applyAlignment="1" applyProtection="1">
      <alignment horizontal="left"/>
      <protection locked="0"/>
    </xf>
    <xf numFmtId="175" fontId="7" fillId="0" borderId="13" xfId="0" applyNumberFormat="1" applyFont="1" applyBorder="1" applyAlignment="1" applyProtection="1">
      <alignment horizontal="left"/>
      <protection locked="0"/>
    </xf>
    <xf numFmtId="175" fontId="7" fillId="0" borderId="14" xfId="0" applyNumberFormat="1" applyFont="1" applyBorder="1" applyAlignment="1" applyProtection="1">
      <alignment horizontal="left"/>
      <protection locked="0"/>
    </xf>
    <xf numFmtId="175" fontId="7" fillId="0" borderId="15" xfId="0" applyNumberFormat="1" applyFont="1" applyBorder="1" applyAlignment="1" applyProtection="1">
      <alignment horizontal="left"/>
      <protection locked="0"/>
    </xf>
    <xf numFmtId="0" fontId="144" fillId="0" borderId="0" xfId="0" applyFont="1" applyAlignment="1">
      <alignment horizontal="center" vertical="center"/>
    </xf>
    <xf numFmtId="0" fontId="7" fillId="0" borderId="144" xfId="0" applyFont="1" applyBorder="1" applyAlignment="1" applyProtection="1">
      <alignment horizontal="left"/>
      <protection locked="0"/>
    </xf>
    <xf numFmtId="0" fontId="7" fillId="0" borderId="145" xfId="0" applyFont="1" applyBorder="1" applyAlignment="1" applyProtection="1">
      <alignment horizontal="left"/>
      <protection locked="0"/>
    </xf>
    <xf numFmtId="0" fontId="7" fillId="0" borderId="57" xfId="0" applyFont="1" applyBorder="1" applyAlignment="1" applyProtection="1">
      <alignment horizontal="left"/>
      <protection locked="0"/>
    </xf>
    <xf numFmtId="164" fontId="7" fillId="0" borderId="159" xfId="0" applyNumberFormat="1" applyFont="1" applyBorder="1" applyAlignment="1">
      <alignment horizontal="right" vertical="center"/>
    </xf>
    <xf numFmtId="3" fontId="7" fillId="0" borderId="25" xfId="0" applyNumberFormat="1" applyFont="1" applyBorder="1" applyAlignment="1">
      <alignment horizontal="center" shrinkToFit="1"/>
    </xf>
    <xf numFmtId="3" fontId="7" fillId="0" borderId="11" xfId="0" applyNumberFormat="1" applyFont="1" applyBorder="1" applyAlignment="1">
      <alignment horizontal="center" shrinkToFit="1"/>
    </xf>
    <xf numFmtId="167" fontId="6" fillId="7" borderId="65" xfId="0" applyNumberFormat="1" applyFont="1" applyFill="1" applyBorder="1" applyAlignment="1">
      <alignment horizontal="center" wrapText="1"/>
    </xf>
    <xf numFmtId="167" fontId="6" fillId="7" borderId="66" xfId="0" applyNumberFormat="1" applyFont="1" applyFill="1" applyBorder="1" applyAlignment="1">
      <alignment horizontal="center" wrapText="1"/>
    </xf>
    <xf numFmtId="167" fontId="6" fillId="7" borderId="67" xfId="0" applyNumberFormat="1" applyFont="1" applyFill="1" applyBorder="1" applyAlignment="1">
      <alignment horizontal="center" wrapText="1"/>
    </xf>
    <xf numFmtId="167" fontId="6" fillId="7" borderId="21" xfId="0" applyNumberFormat="1" applyFont="1" applyFill="1" applyBorder="1" applyAlignment="1">
      <alignment horizontal="center" wrapText="1"/>
    </xf>
    <xf numFmtId="167" fontId="6" fillId="7" borderId="22" xfId="0" applyNumberFormat="1" applyFont="1" applyFill="1" applyBorder="1" applyAlignment="1">
      <alignment horizontal="center" wrapText="1"/>
    </xf>
    <xf numFmtId="167" fontId="6" fillId="7" borderId="23" xfId="0" applyNumberFormat="1" applyFont="1" applyFill="1" applyBorder="1" applyAlignment="1">
      <alignment horizontal="center" wrapText="1"/>
    </xf>
    <xf numFmtId="167" fontId="7" fillId="0" borderId="25" xfId="0" applyNumberFormat="1" applyFont="1" applyBorder="1" applyAlignment="1">
      <alignment horizontal="center" shrinkToFit="1"/>
    </xf>
    <xf numFmtId="167" fontId="7" fillId="0" borderId="11" xfId="0" applyNumberFormat="1" applyFont="1" applyBorder="1" applyAlignment="1">
      <alignment horizontal="center" shrinkToFit="1"/>
    </xf>
    <xf numFmtId="179" fontId="7" fillId="0" borderId="25" xfId="0" applyNumberFormat="1" applyFont="1" applyBorder="1" applyAlignment="1">
      <alignment horizontal="center" shrinkToFit="1"/>
    </xf>
    <xf numFmtId="179" fontId="7" fillId="0" borderId="11" xfId="0" applyNumberFormat="1" applyFont="1" applyBorder="1" applyAlignment="1">
      <alignment horizontal="center" shrinkToFit="1"/>
    </xf>
    <xf numFmtId="167" fontId="6" fillId="7" borderId="123" xfId="0" applyNumberFormat="1" applyFont="1" applyFill="1" applyBorder="1" applyAlignment="1">
      <alignment horizontal="center" shrinkToFit="1"/>
    </xf>
    <xf numFmtId="167" fontId="6" fillId="7" borderId="122" xfId="0" applyNumberFormat="1" applyFont="1" applyFill="1" applyBorder="1" applyAlignment="1">
      <alignment horizontal="center" shrinkToFit="1"/>
    </xf>
    <xf numFmtId="167" fontId="6" fillId="7" borderId="29" xfId="0" applyNumberFormat="1" applyFont="1" applyFill="1" applyBorder="1" applyAlignment="1">
      <alignment horizontal="center" shrinkToFit="1"/>
    </xf>
    <xf numFmtId="167" fontId="6" fillId="7" borderId="23" xfId="0" applyNumberFormat="1" applyFont="1" applyFill="1" applyBorder="1" applyAlignment="1">
      <alignment horizontal="center" shrinkToFit="1"/>
    </xf>
    <xf numFmtId="170" fontId="6" fillId="7" borderId="65" xfId="0" applyNumberFormat="1" applyFont="1" applyFill="1" applyBorder="1" applyAlignment="1">
      <alignment horizontal="center" wrapText="1" shrinkToFit="1"/>
    </xf>
    <xf numFmtId="170" fontId="6" fillId="7" borderId="66" xfId="0" applyNumberFormat="1" applyFont="1" applyFill="1" applyBorder="1" applyAlignment="1">
      <alignment horizontal="center" wrapText="1" shrinkToFit="1"/>
    </xf>
    <xf numFmtId="170" fontId="6" fillId="7" borderId="67" xfId="0" applyNumberFormat="1" applyFont="1" applyFill="1" applyBorder="1" applyAlignment="1">
      <alignment horizontal="center" wrapText="1" shrinkToFit="1"/>
    </xf>
    <xf numFmtId="170" fontId="6" fillId="7" borderId="21" xfId="0" applyNumberFormat="1" applyFont="1" applyFill="1" applyBorder="1" applyAlignment="1">
      <alignment horizontal="center" wrapText="1" shrinkToFit="1"/>
    </xf>
    <xf numFmtId="170" fontId="6" fillId="7" borderId="22" xfId="0" applyNumberFormat="1" applyFont="1" applyFill="1" applyBorder="1" applyAlignment="1">
      <alignment horizontal="center" wrapText="1" shrinkToFit="1"/>
    </xf>
    <xf numFmtId="170" fontId="6" fillId="7" borderId="23" xfId="0" applyNumberFormat="1" applyFont="1" applyFill="1" applyBorder="1" applyAlignment="1">
      <alignment horizontal="center" wrapText="1" shrinkToFit="1"/>
    </xf>
    <xf numFmtId="0" fontId="7" fillId="0" borderId="0" xfId="0" applyFont="1" applyAlignment="1">
      <alignment horizontal="center" wrapText="1"/>
    </xf>
    <xf numFmtId="0" fontId="7" fillId="0" borderId="10" xfId="0" applyFont="1" applyBorder="1" applyAlignment="1">
      <alignment horizontal="center" wrapText="1"/>
    </xf>
    <xf numFmtId="0" fontId="7" fillId="0" borderId="24" xfId="0" applyFont="1" applyBorder="1" applyAlignment="1" applyProtection="1">
      <alignment horizontal="center" shrinkToFit="1"/>
      <protection locked="0"/>
    </xf>
    <xf numFmtId="0" fontId="7" fillId="0" borderId="12" xfId="0" applyFont="1" applyBorder="1" applyAlignment="1" applyProtection="1">
      <alignment horizontal="center" shrinkToFit="1"/>
      <protection locked="0"/>
    </xf>
    <xf numFmtId="0" fontId="7" fillId="0" borderId="21" xfId="0" applyFont="1" applyBorder="1" applyAlignment="1" applyProtection="1">
      <alignment horizontal="center" shrinkToFit="1"/>
      <protection locked="0"/>
    </xf>
    <xf numFmtId="0" fontId="7" fillId="0" borderId="23" xfId="0" applyFont="1" applyBorder="1" applyAlignment="1" applyProtection="1">
      <alignment horizontal="center" shrinkToFit="1"/>
      <protection locked="0"/>
    </xf>
    <xf numFmtId="0" fontId="7" fillId="0" borderId="24" xfId="0" applyFont="1" applyBorder="1" applyAlignment="1" applyProtection="1">
      <alignment horizontal="center" wrapText="1"/>
      <protection locked="0"/>
    </xf>
    <xf numFmtId="0" fontId="7" fillId="0" borderId="0" xfId="0" applyFont="1" applyAlignment="1" applyProtection="1">
      <alignment horizontal="center" wrapText="1"/>
      <protection locked="0"/>
    </xf>
    <xf numFmtId="0" fontId="7" fillId="0" borderId="21" xfId="0" applyFont="1" applyBorder="1" applyAlignment="1" applyProtection="1">
      <alignment horizontal="center" wrapText="1"/>
      <protection locked="0"/>
    </xf>
    <xf numFmtId="0" fontId="7" fillId="0" borderId="22" xfId="0" applyFont="1" applyBorder="1" applyAlignment="1" applyProtection="1">
      <alignment horizontal="center" wrapText="1"/>
      <protection locked="0"/>
    </xf>
    <xf numFmtId="0" fontId="7" fillId="0" borderId="28" xfId="0" applyFont="1" applyBorder="1" applyAlignment="1" applyProtection="1">
      <alignment horizontal="center" wrapText="1"/>
      <protection locked="0"/>
    </xf>
    <xf numFmtId="0" fontId="7" fillId="0" borderId="12" xfId="0" applyFont="1" applyBorder="1" applyAlignment="1" applyProtection="1">
      <alignment horizontal="center" wrapText="1"/>
      <protection locked="0"/>
    </xf>
    <xf numFmtId="0" fontId="7" fillId="0" borderId="29" xfId="0" applyFont="1" applyBorder="1" applyAlignment="1" applyProtection="1">
      <alignment horizontal="center" wrapText="1"/>
      <protection locked="0"/>
    </xf>
    <xf numFmtId="0" fontId="7" fillId="0" borderId="23" xfId="0" applyFont="1" applyBorder="1" applyAlignment="1" applyProtection="1">
      <alignment horizontal="center" wrapText="1"/>
      <protection locked="0"/>
    </xf>
    <xf numFmtId="0" fontId="7" fillId="0" borderId="0" xfId="0" applyFont="1" applyAlignment="1" applyProtection="1">
      <alignment horizontal="center" shrinkToFit="1"/>
      <protection locked="0"/>
    </xf>
    <xf numFmtId="0" fontId="7" fillId="0" borderId="22" xfId="0" applyFont="1" applyBorder="1" applyAlignment="1" applyProtection="1">
      <alignment horizontal="center" shrinkToFit="1"/>
      <protection locked="0"/>
    </xf>
    <xf numFmtId="167" fontId="7" fillId="0" borderId="24" xfId="0" applyNumberFormat="1" applyFont="1" applyBorder="1" applyAlignment="1" applyProtection="1">
      <alignment horizontal="center" shrinkToFit="1"/>
      <protection locked="0" hidden="1"/>
    </xf>
    <xf numFmtId="167" fontId="7" fillId="0" borderId="12" xfId="0" applyNumberFormat="1" applyFont="1" applyBorder="1" applyAlignment="1" applyProtection="1">
      <alignment horizontal="center" shrinkToFit="1"/>
      <protection locked="0" hidden="1"/>
    </xf>
    <xf numFmtId="167" fontId="7" fillId="0" borderId="21" xfId="0" applyNumberFormat="1" applyFont="1" applyBorder="1" applyAlignment="1" applyProtection="1">
      <alignment horizontal="center" shrinkToFit="1"/>
      <protection locked="0" hidden="1"/>
    </xf>
    <xf numFmtId="167" fontId="7" fillId="0" borderId="23" xfId="0" applyNumberFormat="1" applyFont="1" applyBorder="1" applyAlignment="1" applyProtection="1">
      <alignment horizontal="center" shrinkToFit="1"/>
      <protection locked="0" hidden="1"/>
    </xf>
    <xf numFmtId="167" fontId="7" fillId="0" borderId="24" xfId="0" applyNumberFormat="1" applyFont="1" applyBorder="1" applyAlignment="1" applyProtection="1">
      <alignment horizontal="center" shrinkToFit="1"/>
      <protection locked="0"/>
    </xf>
    <xf numFmtId="167" fontId="7" fillId="0" borderId="0" xfId="0" applyNumberFormat="1" applyFont="1" applyAlignment="1" applyProtection="1">
      <alignment horizontal="center" shrinkToFit="1"/>
      <protection locked="0"/>
    </xf>
    <xf numFmtId="167" fontId="7" fillId="0" borderId="21" xfId="0" applyNumberFormat="1" applyFont="1" applyBorder="1" applyAlignment="1" applyProtection="1">
      <alignment horizontal="center" shrinkToFit="1"/>
      <protection locked="0"/>
    </xf>
    <xf numFmtId="167" fontId="7" fillId="0" borderId="22" xfId="0" applyNumberFormat="1" applyFont="1" applyBorder="1" applyAlignment="1" applyProtection="1">
      <alignment horizontal="center" shrinkToFit="1"/>
      <protection locked="0"/>
    </xf>
    <xf numFmtId="167" fontId="7" fillId="0" borderId="12" xfId="0" applyNumberFormat="1" applyFont="1" applyBorder="1" applyAlignment="1" applyProtection="1">
      <alignment horizontal="center" shrinkToFit="1"/>
      <protection locked="0"/>
    </xf>
    <xf numFmtId="167" fontId="7" fillId="0" borderId="23" xfId="0" applyNumberFormat="1" applyFont="1" applyBorder="1" applyAlignment="1" applyProtection="1">
      <alignment horizontal="center" shrinkToFit="1"/>
      <protection locked="0"/>
    </xf>
    <xf numFmtId="167" fontId="6" fillId="7" borderId="68" xfId="0" applyNumberFormat="1" applyFont="1" applyFill="1" applyBorder="1" applyAlignment="1">
      <alignment horizontal="center" shrinkToFit="1"/>
    </xf>
    <xf numFmtId="167" fontId="6" fillId="7" borderId="67" xfId="0" applyNumberFormat="1" applyFont="1" applyFill="1" applyBorder="1" applyAlignment="1">
      <alignment horizontal="center" shrinkToFit="1"/>
    </xf>
    <xf numFmtId="4" fontId="7" fillId="0" borderId="25" xfId="0" applyNumberFormat="1" applyFont="1" applyBorder="1" applyAlignment="1">
      <alignment horizontal="center" shrinkToFit="1"/>
    </xf>
    <xf numFmtId="4" fontId="7" fillId="0" borderId="11" xfId="0" applyNumberFormat="1" applyFont="1" applyBorder="1" applyAlignment="1">
      <alignment horizontal="center" shrinkToFit="1"/>
    </xf>
    <xf numFmtId="3" fontId="7" fillId="0" borderId="25" xfId="0" applyNumberFormat="1" applyFont="1" applyBorder="1" applyAlignment="1">
      <alignment horizontal="center" wrapText="1" shrinkToFit="1"/>
    </xf>
    <xf numFmtId="3" fontId="7" fillId="0" borderId="11" xfId="0" applyNumberFormat="1" applyFont="1" applyBorder="1" applyAlignment="1">
      <alignment horizontal="center" wrapText="1" shrinkToFit="1"/>
    </xf>
    <xf numFmtId="4" fontId="7" fillId="0" borderId="89" xfId="0" applyNumberFormat="1" applyFont="1" applyBorder="1" applyAlignment="1">
      <alignment horizontal="center" shrinkToFit="1"/>
    </xf>
    <xf numFmtId="0" fontId="7" fillId="0" borderId="65" xfId="0" applyFont="1" applyBorder="1" applyAlignment="1" applyProtection="1">
      <alignment horizontal="center" wrapText="1"/>
      <protection locked="0"/>
    </xf>
    <xf numFmtId="0" fontId="7" fillId="0" borderId="66" xfId="0" applyFont="1" applyBorder="1" applyAlignment="1" applyProtection="1">
      <alignment horizontal="center" wrapText="1"/>
      <protection locked="0"/>
    </xf>
    <xf numFmtId="0" fontId="7" fillId="0" borderId="67" xfId="0" applyFont="1" applyBorder="1" applyAlignment="1" applyProtection="1">
      <alignment horizontal="center" wrapText="1"/>
      <protection locked="0"/>
    </xf>
    <xf numFmtId="174" fontId="7" fillId="0" borderId="24" xfId="0" applyNumberFormat="1" applyFont="1" applyBorder="1" applyAlignment="1" applyProtection="1">
      <alignment horizontal="center" wrapText="1" shrinkToFit="1"/>
      <protection locked="0" hidden="1"/>
    </xf>
    <xf numFmtId="174" fontId="7" fillId="0" borderId="0" xfId="0" applyNumberFormat="1" applyFont="1" applyAlignment="1" applyProtection="1">
      <alignment horizontal="center" wrapText="1" shrinkToFit="1"/>
      <protection locked="0" hidden="1"/>
    </xf>
    <xf numFmtId="174" fontId="7" fillId="0" borderId="21" xfId="0" applyNumberFormat="1" applyFont="1" applyBorder="1" applyAlignment="1" applyProtection="1">
      <alignment horizontal="center" wrapText="1" shrinkToFit="1"/>
      <protection locked="0" hidden="1"/>
    </xf>
    <xf numFmtId="174" fontId="7" fillId="0" borderId="22" xfId="0" applyNumberFormat="1" applyFont="1" applyBorder="1" applyAlignment="1" applyProtection="1">
      <alignment horizontal="center" wrapText="1" shrinkToFit="1"/>
      <protection locked="0" hidden="1"/>
    </xf>
    <xf numFmtId="0" fontId="7" fillId="0" borderId="27" xfId="0" applyFont="1" applyBorder="1" applyAlignment="1" applyProtection="1">
      <alignment horizontal="center" wrapText="1"/>
      <protection locked="0"/>
    </xf>
    <xf numFmtId="0" fontId="7" fillId="0" borderId="26" xfId="0" applyFont="1" applyBorder="1" applyAlignment="1" applyProtection="1">
      <alignment horizontal="center" wrapText="1"/>
      <protection locked="0"/>
    </xf>
    <xf numFmtId="174" fontId="7" fillId="0" borderId="12" xfId="0" applyNumberFormat="1" applyFont="1" applyBorder="1" applyAlignment="1" applyProtection="1">
      <alignment horizontal="center" wrapText="1" shrinkToFit="1"/>
      <protection locked="0" hidden="1"/>
    </xf>
    <xf numFmtId="174" fontId="7" fillId="0" borderId="23" xfId="0" applyNumberFormat="1" applyFont="1" applyBorder="1" applyAlignment="1" applyProtection="1">
      <alignment horizontal="center" wrapText="1" shrinkToFit="1"/>
      <protection locked="0" hidden="1"/>
    </xf>
    <xf numFmtId="0" fontId="7" fillId="0" borderId="65" xfId="0" applyFont="1" applyBorder="1" applyAlignment="1" applyProtection="1">
      <alignment horizontal="center" shrinkToFit="1"/>
      <protection locked="0"/>
    </xf>
    <xf numFmtId="0" fontId="7" fillId="0" borderId="67" xfId="0" applyFont="1" applyBorder="1" applyAlignment="1" applyProtection="1">
      <alignment horizontal="center" shrinkToFit="1"/>
      <protection locked="0"/>
    </xf>
    <xf numFmtId="0" fontId="7" fillId="0" borderId="13" xfId="0" applyFont="1" applyBorder="1" applyAlignment="1" applyProtection="1">
      <alignment horizontal="left"/>
      <protection locked="0" hidden="1"/>
    </xf>
    <xf numFmtId="0" fontId="7" fillId="0" borderId="14" xfId="0" applyFont="1" applyBorder="1" applyAlignment="1" applyProtection="1">
      <alignment horizontal="left"/>
      <protection locked="0" hidden="1"/>
    </xf>
    <xf numFmtId="0" fontId="7" fillId="0" borderId="15" xfId="0" applyFont="1" applyBorder="1" applyAlignment="1" applyProtection="1">
      <alignment horizontal="left"/>
      <protection locked="0" hidden="1"/>
    </xf>
    <xf numFmtId="175" fontId="7" fillId="0" borderId="13" xfId="0" applyNumberFormat="1" applyFont="1" applyBorder="1" applyAlignment="1" applyProtection="1">
      <alignment horizontal="left"/>
      <protection locked="0" hidden="1"/>
    </xf>
    <xf numFmtId="175" fontId="7" fillId="0" borderId="14" xfId="0" applyNumberFormat="1" applyFont="1" applyBorder="1" applyAlignment="1" applyProtection="1">
      <alignment horizontal="left"/>
      <protection locked="0" hidden="1"/>
    </xf>
    <xf numFmtId="175" fontId="7" fillId="0" borderId="15" xfId="0" applyNumberFormat="1" applyFont="1" applyBorder="1" applyAlignment="1" applyProtection="1">
      <alignment horizontal="left"/>
      <protection locked="0" hidden="1"/>
    </xf>
    <xf numFmtId="0" fontId="1" fillId="0" borderId="13" xfId="1" applyBorder="1" applyAlignment="1" applyProtection="1">
      <alignment horizontal="left"/>
      <protection locked="0"/>
    </xf>
    <xf numFmtId="0" fontId="1" fillId="0" borderId="14" xfId="1" applyBorder="1" applyAlignment="1" applyProtection="1">
      <alignment horizontal="left"/>
      <protection locked="0"/>
    </xf>
    <xf numFmtId="0" fontId="1" fillId="0" borderId="15" xfId="1" applyBorder="1" applyAlignment="1" applyProtection="1">
      <alignment horizontal="left"/>
      <protection locked="0"/>
    </xf>
    <xf numFmtId="166" fontId="7" fillId="0" borderId="13" xfId="0" applyNumberFormat="1" applyFont="1" applyBorder="1" applyAlignment="1" applyProtection="1">
      <alignment horizontal="left"/>
      <protection locked="0"/>
    </xf>
    <xf numFmtId="166" fontId="7" fillId="0" borderId="14" xfId="0" applyNumberFormat="1" applyFont="1" applyBorder="1" applyAlignment="1" applyProtection="1">
      <alignment horizontal="left"/>
      <protection locked="0"/>
    </xf>
    <xf numFmtId="166" fontId="7" fillId="0" borderId="15" xfId="0" applyNumberFormat="1" applyFont="1" applyBorder="1" applyAlignment="1" applyProtection="1">
      <alignment horizontal="left"/>
      <protection locked="0"/>
    </xf>
    <xf numFmtId="0" fontId="7" fillId="0" borderId="58" xfId="0" applyFont="1" applyBorder="1" applyAlignment="1">
      <alignment horizontal="left"/>
    </xf>
    <xf numFmtId="14" fontId="7" fillId="0" borderId="13" xfId="0" applyNumberFormat="1" applyFont="1" applyBorder="1" applyAlignment="1" applyProtection="1">
      <alignment horizontal="left"/>
      <protection locked="0"/>
    </xf>
    <xf numFmtId="14" fontId="7" fillId="0" borderId="14" xfId="0" applyNumberFormat="1" applyFont="1" applyBorder="1" applyAlignment="1" applyProtection="1">
      <alignment horizontal="left"/>
      <protection locked="0"/>
    </xf>
    <xf numFmtId="14" fontId="7" fillId="0" borderId="15" xfId="0" applyNumberFormat="1" applyFont="1" applyBorder="1" applyAlignment="1" applyProtection="1">
      <alignment horizontal="left"/>
      <protection locked="0"/>
    </xf>
    <xf numFmtId="0" fontId="133" fillId="5" borderId="146" xfId="0" applyFont="1" applyFill="1" applyBorder="1" applyAlignment="1">
      <alignment horizontal="center"/>
    </xf>
    <xf numFmtId="0" fontId="133" fillId="5" borderId="0" xfId="0" applyFont="1" applyFill="1" applyAlignment="1">
      <alignment horizontal="center"/>
    </xf>
    <xf numFmtId="0" fontId="133" fillId="5" borderId="147" xfId="0" applyFont="1" applyFill="1" applyBorder="1" applyAlignment="1">
      <alignment horizontal="center"/>
    </xf>
    <xf numFmtId="0" fontId="38" fillId="0" borderId="0" xfId="0" applyFont="1" applyAlignment="1">
      <alignment horizontal="left" vertical="center" wrapText="1"/>
    </xf>
    <xf numFmtId="0" fontId="7" fillId="7" borderId="148" xfId="0" applyFont="1" applyFill="1" applyBorder="1" applyAlignment="1" applyProtection="1">
      <alignment horizontal="left" vertical="top" wrapText="1" indent="2"/>
      <protection hidden="1"/>
    </xf>
    <xf numFmtId="0" fontId="7" fillId="7" borderId="149" xfId="0" applyFont="1" applyFill="1" applyBorder="1" applyAlignment="1" applyProtection="1">
      <alignment horizontal="left" vertical="top" wrapText="1" indent="2"/>
      <protection hidden="1"/>
    </xf>
    <xf numFmtId="0" fontId="7" fillId="7" borderId="150" xfId="0" applyFont="1" applyFill="1" applyBorder="1" applyAlignment="1" applyProtection="1">
      <alignment horizontal="left" vertical="top" wrapText="1" indent="2"/>
      <protection hidden="1"/>
    </xf>
    <xf numFmtId="0" fontId="7" fillId="7" borderId="118" xfId="0" applyFont="1" applyFill="1" applyBorder="1" applyAlignment="1" applyProtection="1">
      <alignment horizontal="left" vertical="top" wrapText="1" indent="2"/>
      <protection hidden="1"/>
    </xf>
    <xf numFmtId="0" fontId="7" fillId="7" borderId="0" xfId="0" applyFont="1" applyFill="1" applyAlignment="1" applyProtection="1">
      <alignment horizontal="left" vertical="top" wrapText="1" indent="2"/>
      <protection hidden="1"/>
    </xf>
    <xf numFmtId="0" fontId="7" fillId="7" borderId="121" xfId="0" applyFont="1" applyFill="1" applyBorder="1" applyAlignment="1" applyProtection="1">
      <alignment horizontal="left" vertical="top" wrapText="1" indent="2"/>
      <protection hidden="1"/>
    </xf>
    <xf numFmtId="0" fontId="7" fillId="7" borderId="119" xfId="0" applyFont="1" applyFill="1" applyBorder="1" applyAlignment="1" applyProtection="1">
      <alignment horizontal="left" vertical="top" wrapText="1" indent="2"/>
      <protection hidden="1"/>
    </xf>
    <xf numFmtId="0" fontId="7" fillId="7" borderId="120" xfId="0" applyFont="1" applyFill="1" applyBorder="1" applyAlignment="1" applyProtection="1">
      <alignment horizontal="left" vertical="top" wrapText="1" indent="2"/>
      <protection hidden="1"/>
    </xf>
    <xf numFmtId="0" fontId="7" fillId="7" borderId="116" xfId="0" applyFont="1" applyFill="1" applyBorder="1" applyAlignment="1" applyProtection="1">
      <alignment horizontal="left" vertical="top" wrapText="1" indent="2"/>
      <protection hidden="1"/>
    </xf>
    <xf numFmtId="3" fontId="7" fillId="0" borderId="13" xfId="0" applyNumberFormat="1" applyFont="1" applyBorder="1" applyAlignment="1" applyProtection="1">
      <alignment horizontal="left"/>
      <protection locked="0" hidden="1"/>
    </xf>
    <xf numFmtId="3" fontId="7" fillId="0" borderId="13" xfId="0" applyNumberFormat="1" applyFont="1" applyBorder="1" applyAlignment="1" applyProtection="1">
      <alignment horizontal="left"/>
      <protection locked="0"/>
    </xf>
    <xf numFmtId="3" fontId="7" fillId="0" borderId="14" xfId="0" applyNumberFormat="1" applyFont="1" applyBorder="1" applyAlignment="1" applyProtection="1">
      <alignment horizontal="left"/>
      <protection locked="0"/>
    </xf>
    <xf numFmtId="3" fontId="7" fillId="0" borderId="15" xfId="0" applyNumberFormat="1" applyFont="1" applyBorder="1" applyAlignment="1" applyProtection="1">
      <alignment horizontal="left"/>
      <protection locked="0"/>
    </xf>
    <xf numFmtId="0" fontId="7" fillId="0" borderId="90" xfId="0" applyFont="1" applyBorder="1" applyAlignment="1" applyProtection="1">
      <alignment horizontal="center" wrapText="1"/>
      <protection locked="0"/>
    </xf>
    <xf numFmtId="0" fontId="7" fillId="0" borderId="91" xfId="0" applyFont="1" applyBorder="1" applyAlignment="1" applyProtection="1">
      <alignment horizontal="center" wrapText="1"/>
      <protection locked="0"/>
    </xf>
    <xf numFmtId="0" fontId="7" fillId="0" borderId="68" xfId="0" applyFont="1" applyBorder="1" applyAlignment="1" applyProtection="1">
      <alignment horizontal="center" wrapText="1"/>
      <protection locked="0"/>
    </xf>
    <xf numFmtId="0" fontId="40" fillId="0" borderId="0" xfId="0" applyFont="1" applyAlignment="1">
      <alignment horizontal="center" vertical="center" wrapText="1"/>
    </xf>
    <xf numFmtId="170" fontId="146" fillId="4" borderId="0" xfId="0" applyNumberFormat="1" applyFont="1" applyFill="1" applyAlignment="1">
      <alignment horizontal="center" vertical="center"/>
    </xf>
    <xf numFmtId="170" fontId="146" fillId="4" borderId="157" xfId="0" applyNumberFormat="1" applyFont="1" applyFill="1" applyBorder="1" applyAlignment="1">
      <alignment horizontal="center" vertical="center"/>
    </xf>
    <xf numFmtId="167" fontId="146" fillId="4" borderId="0" xfId="0" applyNumberFormat="1" applyFont="1" applyFill="1" applyAlignment="1">
      <alignment horizontal="center" vertical="center"/>
    </xf>
    <xf numFmtId="167" fontId="146" fillId="4" borderId="157" xfId="0" applyNumberFormat="1" applyFont="1" applyFill="1" applyBorder="1" applyAlignment="1">
      <alignment horizontal="center" vertical="center"/>
    </xf>
    <xf numFmtId="2" fontId="146" fillId="4" borderId="0" xfId="0" applyNumberFormat="1" applyFont="1" applyFill="1" applyAlignment="1">
      <alignment horizontal="center" vertical="center"/>
    </xf>
    <xf numFmtId="2" fontId="146" fillId="4" borderId="157" xfId="0" applyNumberFormat="1" applyFont="1" applyFill="1" applyBorder="1" applyAlignment="1">
      <alignment horizontal="center" vertical="center"/>
    </xf>
    <xf numFmtId="0" fontId="146" fillId="4" borderId="0" xfId="0" applyFont="1" applyFill="1" applyAlignment="1">
      <alignment horizontal="center" vertical="center"/>
    </xf>
    <xf numFmtId="0" fontId="146" fillId="4" borderId="157" xfId="0" applyFont="1" applyFill="1" applyBorder="1" applyAlignment="1">
      <alignment horizontal="center" vertical="center"/>
    </xf>
    <xf numFmtId="0" fontId="146" fillId="0" borderId="0" xfId="0" applyFont="1" applyAlignment="1">
      <alignment horizontal="center" vertical="center"/>
    </xf>
    <xf numFmtId="0" fontId="141" fillId="5" borderId="151" xfId="0" applyFont="1" applyFill="1" applyBorder="1" applyAlignment="1">
      <alignment horizontal="center" vertical="center"/>
    </xf>
    <xf numFmtId="0" fontId="141" fillId="5" borderId="152" xfId="0" applyFont="1" applyFill="1" applyBorder="1" applyAlignment="1">
      <alignment horizontal="center" vertical="center"/>
    </xf>
    <xf numFmtId="0" fontId="141" fillId="5" borderId="153" xfId="0" applyFont="1" applyFill="1" applyBorder="1" applyAlignment="1">
      <alignment horizontal="center" vertical="center"/>
    </xf>
    <xf numFmtId="0" fontId="141" fillId="5" borderId="154" xfId="0" applyFont="1" applyFill="1" applyBorder="1" applyAlignment="1">
      <alignment horizontal="center" vertical="center"/>
    </xf>
    <xf numFmtId="0" fontId="141" fillId="5" borderId="0" xfId="0" applyFont="1" applyFill="1" applyAlignment="1">
      <alignment horizontal="center" vertical="center"/>
    </xf>
    <xf numFmtId="0" fontId="141" fillId="5" borderId="155" xfId="0" applyFont="1" applyFill="1" applyBorder="1" applyAlignment="1">
      <alignment horizontal="center" vertical="center"/>
    </xf>
    <xf numFmtId="0" fontId="42" fillId="0" borderId="13" xfId="1" applyFont="1" applyBorder="1" applyAlignment="1" applyProtection="1">
      <alignment horizontal="left"/>
      <protection locked="0" hidden="1"/>
    </xf>
    <xf numFmtId="0" fontId="40" fillId="0" borderId="0" xfId="0" applyFont="1" applyAlignment="1">
      <alignment horizontal="left" vertical="center" wrapText="1"/>
    </xf>
    <xf numFmtId="0" fontId="7" fillId="0" borderId="13" xfId="0" applyFont="1" applyBorder="1" applyAlignment="1" applyProtection="1">
      <alignment horizontal="center"/>
      <protection locked="0"/>
    </xf>
    <xf numFmtId="0" fontId="7" fillId="0" borderId="15" xfId="0" applyFont="1" applyBorder="1" applyAlignment="1" applyProtection="1">
      <alignment horizontal="center"/>
      <protection locked="0"/>
    </xf>
    <xf numFmtId="49" fontId="7" fillId="0" borderId="13" xfId="0" applyNumberFormat="1" applyFont="1" applyBorder="1" applyAlignment="1" applyProtection="1">
      <alignment horizontal="left"/>
      <protection locked="0"/>
    </xf>
    <xf numFmtId="49" fontId="7" fillId="0" borderId="14" xfId="0" applyNumberFormat="1" applyFont="1" applyBorder="1" applyAlignment="1" applyProtection="1">
      <alignment horizontal="left"/>
      <protection locked="0"/>
    </xf>
    <xf numFmtId="49" fontId="7" fillId="0" borderId="15" xfId="0" applyNumberFormat="1" applyFont="1" applyBorder="1" applyAlignment="1" applyProtection="1">
      <alignment horizontal="left"/>
      <protection locked="0"/>
    </xf>
    <xf numFmtId="185" fontId="7" fillId="0" borderId="13" xfId="0" applyNumberFormat="1" applyFont="1" applyBorder="1" applyAlignment="1" applyProtection="1">
      <alignment horizontal="left"/>
      <protection locked="0"/>
    </xf>
    <xf numFmtId="185" fontId="7" fillId="0" borderId="14" xfId="0" applyNumberFormat="1" applyFont="1" applyBorder="1" applyAlignment="1" applyProtection="1">
      <alignment horizontal="left"/>
      <protection locked="0"/>
    </xf>
    <xf numFmtId="185" fontId="7" fillId="0" borderId="15" xfId="0" applyNumberFormat="1" applyFont="1" applyBorder="1" applyAlignment="1" applyProtection="1">
      <alignment horizontal="left"/>
      <protection locked="0"/>
    </xf>
    <xf numFmtId="0" fontId="7" fillId="0" borderId="82" xfId="0" applyFont="1" applyBorder="1" applyAlignment="1">
      <alignment horizontal="left" wrapText="1"/>
    </xf>
    <xf numFmtId="0" fontId="7" fillId="0" borderId="58" xfId="0" applyFont="1" applyBorder="1" applyAlignment="1">
      <alignment horizontal="left" wrapText="1"/>
    </xf>
    <xf numFmtId="0" fontId="7" fillId="0" borderId="22" xfId="0" applyFont="1" applyBorder="1" applyAlignment="1">
      <alignment horizontal="left"/>
    </xf>
    <xf numFmtId="181" fontId="7" fillId="0" borderId="13" xfId="0" applyNumberFormat="1" applyFont="1" applyBorder="1" applyAlignment="1" applyProtection="1">
      <alignment horizontal="left"/>
      <protection locked="0" hidden="1"/>
    </xf>
    <xf numFmtId="181" fontId="7" fillId="0" borderId="14" xfId="0" applyNumberFormat="1" applyFont="1" applyBorder="1" applyAlignment="1" applyProtection="1">
      <alignment horizontal="left"/>
      <protection locked="0" hidden="1"/>
    </xf>
    <xf numFmtId="181" fontId="7" fillId="0" borderId="15" xfId="0" applyNumberFormat="1" applyFont="1" applyBorder="1" applyAlignment="1" applyProtection="1">
      <alignment horizontal="left"/>
      <protection locked="0" hidden="1"/>
    </xf>
    <xf numFmtId="49" fontId="7" fillId="0" borderId="138" xfId="0" applyNumberFormat="1" applyFont="1" applyBorder="1" applyAlignment="1" applyProtection="1">
      <alignment horizontal="left"/>
      <protection locked="0"/>
    </xf>
    <xf numFmtId="49" fontId="7" fillId="0" borderId="139" xfId="0" applyNumberFormat="1" applyFont="1" applyBorder="1" applyAlignment="1" applyProtection="1">
      <alignment horizontal="left"/>
      <protection locked="0"/>
    </xf>
    <xf numFmtId="49" fontId="7" fillId="0" borderId="140" xfId="0" applyNumberFormat="1" applyFont="1" applyBorder="1" applyAlignment="1" applyProtection="1">
      <alignment horizontal="left"/>
      <protection locked="0"/>
    </xf>
    <xf numFmtId="0" fontId="144" fillId="0" borderId="0" xfId="0" applyFont="1" applyAlignment="1">
      <alignment horizontal="center"/>
    </xf>
    <xf numFmtId="0" fontId="7" fillId="20" borderId="13" xfId="0" applyFont="1" applyFill="1" applyBorder="1" applyAlignment="1" applyProtection="1">
      <alignment horizontal="left"/>
      <protection hidden="1"/>
    </xf>
    <xf numFmtId="0" fontId="7" fillId="20" borderId="14" xfId="0" applyFont="1" applyFill="1" applyBorder="1" applyAlignment="1" applyProtection="1">
      <alignment horizontal="left"/>
      <protection hidden="1"/>
    </xf>
    <xf numFmtId="0" fontId="7" fillId="20" borderId="15" xfId="0" applyFont="1" applyFill="1" applyBorder="1" applyAlignment="1" applyProtection="1">
      <alignment horizontal="left"/>
      <protection hidden="1"/>
    </xf>
    <xf numFmtId="166" fontId="7" fillId="0" borderId="13" xfId="0" applyNumberFormat="1" applyFont="1" applyBorder="1" applyAlignment="1" applyProtection="1">
      <alignment horizontal="left"/>
      <protection locked="0" hidden="1"/>
    </xf>
    <xf numFmtId="166" fontId="7" fillId="0" borderId="14" xfId="0" applyNumberFormat="1" applyFont="1" applyBorder="1" applyAlignment="1" applyProtection="1">
      <alignment horizontal="left"/>
      <protection locked="0" hidden="1"/>
    </xf>
    <xf numFmtId="166" fontId="7" fillId="0" borderId="15" xfId="0" applyNumberFormat="1" applyFont="1" applyBorder="1" applyAlignment="1" applyProtection="1">
      <alignment horizontal="left"/>
      <protection locked="0" hidden="1"/>
    </xf>
    <xf numFmtId="0" fontId="40" fillId="0" borderId="0" xfId="0" applyFont="1" applyAlignment="1">
      <alignment horizontal="center" vertical="center"/>
    </xf>
    <xf numFmtId="167" fontId="7" fillId="0" borderId="89" xfId="0" applyNumberFormat="1" applyFont="1" applyBorder="1" applyAlignment="1">
      <alignment horizontal="center" shrinkToFit="1"/>
    </xf>
    <xf numFmtId="179" fontId="7" fillId="0" borderId="89" xfId="0" applyNumberFormat="1" applyFont="1" applyBorder="1" applyAlignment="1">
      <alignment horizontal="center" shrinkToFit="1"/>
    </xf>
    <xf numFmtId="3" fontId="7" fillId="0" borderId="89" xfId="0" applyNumberFormat="1" applyFont="1" applyBorder="1" applyAlignment="1">
      <alignment horizontal="center" shrinkToFit="1"/>
    </xf>
    <xf numFmtId="0" fontId="7" fillId="0" borderId="66" xfId="0" applyFont="1" applyBorder="1" applyAlignment="1" applyProtection="1">
      <alignment horizontal="center" shrinkToFit="1"/>
      <protection locked="0"/>
    </xf>
    <xf numFmtId="167" fontId="7" fillId="0" borderId="65" xfId="0" applyNumberFormat="1" applyFont="1" applyBorder="1" applyAlignment="1" applyProtection="1">
      <alignment horizontal="center" shrinkToFit="1"/>
      <protection locked="0" hidden="1"/>
    </xf>
    <xf numFmtId="167" fontId="7" fillId="0" borderId="67" xfId="0" applyNumberFormat="1" applyFont="1" applyBorder="1" applyAlignment="1" applyProtection="1">
      <alignment horizontal="center" shrinkToFit="1"/>
      <protection locked="0" hidden="1"/>
    </xf>
    <xf numFmtId="167" fontId="7" fillId="0" borderId="65" xfId="0" applyNumberFormat="1" applyFont="1" applyBorder="1" applyAlignment="1" applyProtection="1">
      <alignment horizontal="center" shrinkToFit="1"/>
      <protection locked="0"/>
    </xf>
    <xf numFmtId="167" fontId="7" fillId="0" borderId="90" xfId="0" applyNumberFormat="1" applyFont="1" applyBorder="1" applyAlignment="1" applyProtection="1">
      <alignment horizontal="center" shrinkToFit="1"/>
      <protection locked="0"/>
    </xf>
    <xf numFmtId="167" fontId="7" fillId="0" borderId="91" xfId="0" applyNumberFormat="1" applyFont="1" applyBorder="1" applyAlignment="1" applyProtection="1">
      <alignment horizontal="center" shrinkToFit="1"/>
      <protection locked="0"/>
    </xf>
    <xf numFmtId="0" fontId="88" fillId="6" borderId="0" xfId="0" applyFont="1" applyFill="1" applyAlignment="1">
      <alignment horizontal="center" wrapText="1"/>
    </xf>
    <xf numFmtId="0" fontId="92" fillId="54" borderId="102" xfId="0" applyFont="1" applyFill="1" applyBorder="1" applyAlignment="1">
      <alignment horizontal="center"/>
    </xf>
    <xf numFmtId="167" fontId="86" fillId="55" borderId="117" xfId="0" applyNumberFormat="1" applyFont="1" applyFill="1" applyBorder="1" applyAlignment="1">
      <alignment horizontal="center" vertical="center"/>
    </xf>
    <xf numFmtId="0" fontId="7" fillId="0" borderId="0" xfId="0" applyFont="1" applyAlignment="1">
      <alignment horizontal="right"/>
    </xf>
    <xf numFmtId="165" fontId="7" fillId="0" borderId="0" xfId="0" applyNumberFormat="1" applyFont="1" applyAlignment="1">
      <alignment horizontal="left"/>
    </xf>
    <xf numFmtId="0" fontId="35" fillId="0" borderId="0" xfId="0" applyFont="1" applyAlignment="1">
      <alignment horizontal="right"/>
    </xf>
    <xf numFmtId="165" fontId="35" fillId="0" borderId="0" xfId="0" applyNumberFormat="1" applyFont="1" applyAlignment="1">
      <alignment horizontal="left"/>
    </xf>
    <xf numFmtId="0" fontId="7" fillId="0" borderId="0" xfId="0" applyFont="1" applyAlignment="1">
      <alignment horizontal="left" vertical="top" wrapText="1"/>
    </xf>
    <xf numFmtId="174" fontId="7" fillId="0" borderId="65" xfId="0" applyNumberFormat="1" applyFont="1" applyBorder="1" applyAlignment="1" applyProtection="1">
      <alignment horizontal="center" wrapText="1" shrinkToFit="1"/>
      <protection locked="0" hidden="1"/>
    </xf>
    <xf numFmtId="174" fontId="7" fillId="0" borderId="69" xfId="0" applyNumberFormat="1" applyFont="1" applyBorder="1" applyAlignment="1" applyProtection="1">
      <alignment horizontal="center" wrapText="1" shrinkToFit="1"/>
      <protection locked="0" hidden="1"/>
    </xf>
    <xf numFmtId="174" fontId="7" fillId="0" borderId="70" xfId="0" applyNumberFormat="1" applyFont="1" applyBorder="1" applyAlignment="1" applyProtection="1">
      <alignment horizontal="center" wrapText="1" shrinkToFit="1"/>
      <protection locked="0" hidden="1"/>
    </xf>
    <xf numFmtId="174" fontId="7" fillId="0" borderId="67" xfId="0" applyNumberFormat="1" applyFont="1" applyBorder="1" applyAlignment="1" applyProtection="1">
      <alignment horizontal="center" wrapText="1" shrinkToFit="1"/>
      <protection locked="0" hidden="1"/>
    </xf>
    <xf numFmtId="3" fontId="7" fillId="0" borderId="89" xfId="0" applyNumberFormat="1" applyFont="1" applyBorder="1" applyAlignment="1">
      <alignment horizontal="center" wrapText="1" shrinkToFit="1"/>
    </xf>
    <xf numFmtId="0" fontId="135" fillId="0" borderId="152" xfId="0" applyFont="1" applyBorder="1" applyAlignment="1">
      <alignment horizontal="center" vertical="center" wrapText="1"/>
    </xf>
    <xf numFmtId="0" fontId="135" fillId="0" borderId="0" xfId="0" applyFont="1" applyAlignment="1">
      <alignment horizontal="center" vertical="center" wrapText="1"/>
    </xf>
    <xf numFmtId="0" fontId="148" fillId="57" borderId="0" xfId="0" applyFont="1" applyFill="1" applyAlignment="1">
      <alignment horizontal="center" vertical="center"/>
    </xf>
    <xf numFmtId="0" fontId="92" fillId="54" borderId="163" xfId="0" applyFont="1" applyFill="1" applyBorder="1" applyAlignment="1">
      <alignment horizontal="center"/>
    </xf>
    <xf numFmtId="167" fontId="86" fillId="55" borderId="164" xfId="0" applyNumberFormat="1" applyFont="1" applyFill="1" applyBorder="1" applyAlignment="1">
      <alignment horizontal="center" vertical="center"/>
    </xf>
    <xf numFmtId="0" fontId="150" fillId="67" borderId="0" xfId="0" applyFont="1" applyFill="1" applyAlignment="1">
      <alignment horizontal="center"/>
    </xf>
    <xf numFmtId="167" fontId="151" fillId="67" borderId="0" xfId="0" applyNumberFormat="1" applyFont="1" applyFill="1" applyAlignment="1">
      <alignment horizontal="center" vertical="center"/>
    </xf>
    <xf numFmtId="165" fontId="17" fillId="0" borderId="0" xfId="0" applyNumberFormat="1" applyFont="1" applyAlignment="1">
      <alignment horizontal="left"/>
    </xf>
    <xf numFmtId="0" fontId="17" fillId="0" borderId="0" xfId="0" applyFont="1" applyAlignment="1">
      <alignment horizontal="right"/>
    </xf>
    <xf numFmtId="0" fontId="91" fillId="5" borderId="107" xfId="0" applyFont="1" applyFill="1" applyBorder="1" applyAlignment="1">
      <alignment horizontal="center" wrapText="1"/>
    </xf>
    <xf numFmtId="0" fontId="91" fillId="5" borderId="109" xfId="0" applyFont="1" applyFill="1" applyBorder="1" applyAlignment="1">
      <alignment horizontal="center" wrapText="1"/>
    </xf>
    <xf numFmtId="9" fontId="47" fillId="4" borderId="0" xfId="6" applyFont="1" applyFill="1" applyBorder="1" applyAlignment="1">
      <alignment horizontal="center" vertical="center"/>
    </xf>
    <xf numFmtId="9" fontId="47" fillId="4" borderId="110" xfId="6" applyFont="1" applyFill="1" applyBorder="1" applyAlignment="1">
      <alignment horizontal="center" vertical="center"/>
    </xf>
    <xf numFmtId="9" fontId="47" fillId="4" borderId="104" xfId="6" applyFont="1" applyFill="1" applyBorder="1" applyAlignment="1">
      <alignment horizontal="center" vertical="center"/>
    </xf>
    <xf numFmtId="9" fontId="47" fillId="4" borderId="105" xfId="6" applyFont="1" applyFill="1" applyBorder="1" applyAlignment="1">
      <alignment horizontal="center" vertical="center"/>
    </xf>
    <xf numFmtId="0" fontId="90" fillId="5" borderId="107" xfId="0" applyFont="1" applyFill="1" applyBorder="1" applyAlignment="1">
      <alignment horizontal="center"/>
    </xf>
    <xf numFmtId="0" fontId="90" fillId="5" borderId="108" xfId="0" applyFont="1" applyFill="1" applyBorder="1" applyAlignment="1">
      <alignment horizontal="center"/>
    </xf>
    <xf numFmtId="0" fontId="90" fillId="5" borderId="109" xfId="0" applyFont="1" applyFill="1" applyBorder="1" applyAlignment="1">
      <alignment horizontal="center"/>
    </xf>
    <xf numFmtId="0" fontId="6" fillId="4" borderId="0" xfId="0" applyFont="1" applyFill="1" applyAlignment="1">
      <alignment horizontal="center" vertical="center" wrapText="1"/>
    </xf>
    <xf numFmtId="0" fontId="6" fillId="4" borderId="104" xfId="0" applyFont="1" applyFill="1" applyBorder="1" applyAlignment="1">
      <alignment horizontal="center" vertical="center" wrapText="1"/>
    </xf>
    <xf numFmtId="0" fontId="133" fillId="4" borderId="0" xfId="0" applyFont="1" applyFill="1" applyAlignment="1">
      <alignment horizontal="left" vertical="top" wrapText="1"/>
    </xf>
    <xf numFmtId="0" fontId="90" fillId="5" borderId="107" xfId="0" applyFont="1" applyFill="1" applyBorder="1" applyAlignment="1">
      <alignment horizontal="center" wrapText="1"/>
    </xf>
    <xf numFmtId="0" fontId="90" fillId="5" borderId="108" xfId="0" applyFont="1" applyFill="1" applyBorder="1" applyAlignment="1">
      <alignment horizontal="center" wrapText="1"/>
    </xf>
    <xf numFmtId="0" fontId="90" fillId="5" borderId="109" xfId="0" applyFont="1" applyFill="1" applyBorder="1" applyAlignment="1">
      <alignment horizontal="center" wrapText="1"/>
    </xf>
    <xf numFmtId="167" fontId="47" fillId="4" borderId="106" xfId="0" applyNumberFormat="1" applyFont="1" applyFill="1" applyBorder="1" applyAlignment="1">
      <alignment horizontal="center" vertical="center"/>
    </xf>
    <xf numFmtId="167" fontId="47" fillId="4" borderId="0" xfId="0" applyNumberFormat="1" applyFont="1" applyFill="1" applyAlignment="1">
      <alignment horizontal="center" vertical="center"/>
    </xf>
    <xf numFmtId="167" fontId="47" fillId="4" borderId="103" xfId="0" applyNumberFormat="1" applyFont="1" applyFill="1" applyBorder="1" applyAlignment="1">
      <alignment horizontal="center" vertical="center"/>
    </xf>
    <xf numFmtId="167" fontId="47" fillId="4" borderId="104" xfId="0" applyNumberFormat="1" applyFont="1" applyFill="1" applyBorder="1" applyAlignment="1">
      <alignment horizontal="center" vertical="center"/>
    </xf>
    <xf numFmtId="0" fontId="122" fillId="0" borderId="0" xfId="0" applyFont="1" applyAlignment="1">
      <alignment horizontal="left" vertical="top" wrapText="1"/>
    </xf>
    <xf numFmtId="0" fontId="45" fillId="0" borderId="0" xfId="0" applyFont="1" applyAlignment="1">
      <alignment horizontal="center"/>
    </xf>
    <xf numFmtId="0" fontId="17" fillId="0" borderId="0" xfId="0" applyFont="1" applyAlignment="1">
      <alignment horizontal="center" vertical="top" wrapText="1"/>
    </xf>
    <xf numFmtId="0" fontId="50" fillId="0" borderId="0" xfId="0" applyFont="1" applyAlignment="1">
      <alignment horizontal="center" vertical="center"/>
    </xf>
    <xf numFmtId="0" fontId="7" fillId="7" borderId="1" xfId="0" applyFont="1" applyFill="1" applyBorder="1" applyAlignment="1">
      <alignment horizontal="center" vertical="center"/>
    </xf>
    <xf numFmtId="0" fontId="7" fillId="7" borderId="1" xfId="0" applyFont="1" applyFill="1" applyBorder="1" applyAlignment="1">
      <alignment horizontal="left" wrapText="1"/>
    </xf>
    <xf numFmtId="169" fontId="7" fillId="0" borderId="25" xfId="0" applyNumberFormat="1" applyFont="1" applyBorder="1" applyAlignment="1">
      <alignment horizontal="center" shrinkToFit="1"/>
    </xf>
    <xf numFmtId="169" fontId="7" fillId="0" borderId="11" xfId="0" applyNumberFormat="1" applyFont="1" applyBorder="1" applyAlignment="1">
      <alignment horizontal="center" shrinkToFit="1"/>
    </xf>
    <xf numFmtId="0" fontId="7" fillId="0" borderId="25" xfId="0" applyFont="1" applyBorder="1" applyAlignment="1" applyProtection="1">
      <alignment horizontal="center" shrinkToFit="1"/>
      <protection locked="0"/>
    </xf>
    <xf numFmtId="0" fontId="7" fillId="0" borderId="11" xfId="0" applyFont="1" applyBorder="1" applyAlignment="1" applyProtection="1">
      <alignment horizontal="center" shrinkToFit="1"/>
      <protection locked="0"/>
    </xf>
    <xf numFmtId="173" fontId="7" fillId="0" borderId="65" xfId="0" applyNumberFormat="1" applyFont="1" applyBorder="1" applyAlignment="1" applyProtection="1">
      <alignment horizontal="center" shrinkToFit="1"/>
      <protection locked="0" hidden="1"/>
    </xf>
    <xf numFmtId="173" fontId="7" fillId="0" borderId="90" xfId="0" applyNumberFormat="1" applyFont="1" applyBorder="1" applyAlignment="1" applyProtection="1">
      <alignment horizontal="center" shrinkToFit="1"/>
      <protection locked="0" hidden="1"/>
    </xf>
    <xf numFmtId="173" fontId="7" fillId="0" borderId="21" xfId="0" applyNumberFormat="1" applyFont="1" applyBorder="1" applyAlignment="1" applyProtection="1">
      <alignment horizontal="center" shrinkToFit="1"/>
      <protection locked="0" hidden="1"/>
    </xf>
    <xf numFmtId="173" fontId="7" fillId="0" borderId="91" xfId="0" applyNumberFormat="1" applyFont="1" applyBorder="1" applyAlignment="1" applyProtection="1">
      <alignment horizontal="center" shrinkToFit="1"/>
      <protection locked="0" hidden="1"/>
    </xf>
    <xf numFmtId="0" fontId="7" fillId="0" borderId="55" xfId="0" applyFont="1" applyBorder="1" applyAlignment="1" applyProtection="1">
      <alignment horizontal="center" shrinkToFit="1"/>
      <protection locked="0"/>
    </xf>
    <xf numFmtId="0" fontId="7" fillId="0" borderId="56" xfId="0" applyFont="1" applyBorder="1" applyAlignment="1" applyProtection="1">
      <alignment horizontal="center" shrinkToFit="1"/>
      <protection locked="0"/>
    </xf>
    <xf numFmtId="0" fontId="7" fillId="0" borderId="53" xfId="0" applyFont="1" applyBorder="1" applyAlignment="1" applyProtection="1">
      <alignment horizontal="center" shrinkToFit="1"/>
      <protection locked="0"/>
    </xf>
    <xf numFmtId="0" fontId="7" fillId="0" borderId="54" xfId="0" applyFont="1" applyBorder="1" applyAlignment="1" applyProtection="1">
      <alignment horizontal="center" shrinkToFit="1"/>
      <protection locked="0"/>
    </xf>
    <xf numFmtId="0" fontId="7" fillId="0" borderId="25" xfId="0" applyFont="1" applyBorder="1" applyAlignment="1" applyProtection="1">
      <alignment horizontal="center" wrapText="1"/>
      <protection locked="0"/>
    </xf>
    <xf numFmtId="0" fontId="7" fillId="0" borderId="11" xfId="0" applyFont="1" applyBorder="1" applyAlignment="1" applyProtection="1">
      <alignment horizontal="center" wrapText="1"/>
      <protection locked="0"/>
    </xf>
    <xf numFmtId="173" fontId="7" fillId="0" borderId="25" xfId="0" applyNumberFormat="1" applyFont="1" applyBorder="1" applyAlignment="1" applyProtection="1">
      <alignment horizontal="center" shrinkToFit="1"/>
      <protection locked="0"/>
    </xf>
    <xf numFmtId="173" fontId="7" fillId="0" borderId="11" xfId="0" applyNumberFormat="1" applyFont="1" applyBorder="1" applyAlignment="1" applyProtection="1">
      <alignment horizontal="center" shrinkToFit="1"/>
      <protection locked="0"/>
    </xf>
    <xf numFmtId="167" fontId="7" fillId="0" borderId="25" xfId="0" applyNumberFormat="1" applyFont="1" applyBorder="1" applyAlignment="1" applyProtection="1">
      <alignment horizontal="center" shrinkToFit="1"/>
      <protection locked="0"/>
    </xf>
    <xf numFmtId="167" fontId="7" fillId="0" borderId="11" xfId="0" applyNumberFormat="1" applyFont="1" applyBorder="1" applyAlignment="1" applyProtection="1">
      <alignment horizontal="center" shrinkToFit="1"/>
      <protection locked="0"/>
    </xf>
    <xf numFmtId="167" fontId="7" fillId="0" borderId="56" xfId="0" applyNumberFormat="1" applyFont="1" applyBorder="1" applyAlignment="1" applyProtection="1">
      <alignment horizontal="center" shrinkToFit="1"/>
      <protection locked="0"/>
    </xf>
    <xf numFmtId="167" fontId="7" fillId="0" borderId="54" xfId="0" applyNumberFormat="1" applyFont="1" applyBorder="1" applyAlignment="1" applyProtection="1">
      <alignment horizontal="center" shrinkToFit="1"/>
      <protection locked="0"/>
    </xf>
    <xf numFmtId="167" fontId="6" fillId="7" borderId="12" xfId="0" applyNumberFormat="1" applyFont="1" applyFill="1" applyBorder="1" applyAlignment="1">
      <alignment horizontal="center" shrinkToFit="1"/>
    </xf>
    <xf numFmtId="167" fontId="6" fillId="7" borderId="25" xfId="0" applyNumberFormat="1" applyFont="1" applyFill="1" applyBorder="1" applyAlignment="1">
      <alignment horizontal="center" shrinkToFit="1"/>
    </xf>
    <xf numFmtId="167" fontId="6" fillId="7" borderId="11" xfId="0" applyNumberFormat="1" applyFont="1" applyFill="1" applyBorder="1" applyAlignment="1">
      <alignment horizontal="center" shrinkToFit="1"/>
    </xf>
    <xf numFmtId="170" fontId="6" fillId="7" borderId="65" xfId="0" applyNumberFormat="1" applyFont="1" applyFill="1" applyBorder="1" applyAlignment="1">
      <alignment horizontal="center" shrinkToFit="1"/>
    </xf>
    <xf numFmtId="170" fontId="6" fillId="7" borderId="66" xfId="0" applyNumberFormat="1" applyFont="1" applyFill="1" applyBorder="1" applyAlignment="1">
      <alignment horizontal="center" shrinkToFit="1"/>
    </xf>
    <xf numFmtId="170" fontId="6" fillId="7" borderId="67" xfId="0" applyNumberFormat="1" applyFont="1" applyFill="1" applyBorder="1" applyAlignment="1">
      <alignment horizontal="center" shrinkToFit="1"/>
    </xf>
    <xf numFmtId="170" fontId="6" fillId="7" borderId="21" xfId="0" applyNumberFormat="1" applyFont="1" applyFill="1" applyBorder="1" applyAlignment="1">
      <alignment horizontal="center" shrinkToFit="1"/>
    </xf>
    <xf numFmtId="170" fontId="6" fillId="7" borderId="22" xfId="0" applyNumberFormat="1" applyFont="1" applyFill="1" applyBorder="1" applyAlignment="1">
      <alignment horizontal="center" shrinkToFit="1"/>
    </xf>
    <xf numFmtId="170" fontId="6" fillId="7" borderId="23" xfId="0" applyNumberFormat="1" applyFont="1" applyFill="1" applyBorder="1" applyAlignment="1">
      <alignment horizontal="center" shrinkToFit="1"/>
    </xf>
    <xf numFmtId="4" fontId="7" fillId="0" borderId="25" xfId="0" applyNumberFormat="1" applyFont="1" applyBorder="1" applyAlignment="1">
      <alignment horizontal="center" wrapText="1" shrinkToFit="1"/>
    </xf>
    <xf numFmtId="4" fontId="7" fillId="0" borderId="11" xfId="0" applyNumberFormat="1" applyFont="1" applyBorder="1" applyAlignment="1">
      <alignment horizontal="center" wrapText="1" shrinkToFit="1"/>
    </xf>
    <xf numFmtId="167" fontId="6" fillId="7" borderId="25" xfId="0" applyNumberFormat="1" applyFont="1" applyFill="1" applyBorder="1" applyAlignment="1">
      <alignment horizontal="center" wrapText="1"/>
    </xf>
    <xf numFmtId="167" fontId="6" fillId="7" borderId="11" xfId="0" applyNumberFormat="1" applyFont="1" applyFill="1" applyBorder="1" applyAlignment="1">
      <alignment horizontal="center" wrapText="1"/>
    </xf>
    <xf numFmtId="171" fontId="7" fillId="0" borderId="89" xfId="0" applyNumberFormat="1" applyFont="1" applyBorder="1" applyAlignment="1">
      <alignment horizontal="center" shrinkToFit="1"/>
    </xf>
    <xf numFmtId="171" fontId="7" fillId="0" borderId="11" xfId="0" applyNumberFormat="1" applyFont="1" applyBorder="1" applyAlignment="1">
      <alignment horizontal="center" shrinkToFit="1"/>
    </xf>
    <xf numFmtId="178" fontId="7" fillId="0" borderId="89" xfId="0" applyNumberFormat="1" applyFont="1" applyBorder="1" applyAlignment="1">
      <alignment horizontal="center" shrinkToFit="1"/>
    </xf>
    <xf numFmtId="178" fontId="7" fillId="0" borderId="11" xfId="0" applyNumberFormat="1" applyFont="1" applyBorder="1" applyAlignment="1">
      <alignment horizontal="center" shrinkToFit="1"/>
    </xf>
    <xf numFmtId="0" fontId="7" fillId="0" borderId="25" xfId="0" applyFont="1" applyBorder="1" applyAlignment="1">
      <alignment horizontal="center" shrinkToFit="1"/>
    </xf>
    <xf numFmtId="0" fontId="7" fillId="0" borderId="11" xfId="0" applyFont="1" applyBorder="1" applyAlignment="1">
      <alignment horizontal="center" shrinkToFit="1"/>
    </xf>
    <xf numFmtId="171" fontId="7" fillId="0" borderId="25" xfId="0" applyNumberFormat="1" applyFont="1" applyBorder="1" applyAlignment="1">
      <alignment horizontal="center" shrinkToFit="1"/>
    </xf>
    <xf numFmtId="170" fontId="6" fillId="7" borderId="12" xfId="0" applyNumberFormat="1" applyFont="1" applyFill="1" applyBorder="1" applyAlignment="1">
      <alignment horizontal="center" shrinkToFit="1"/>
    </xf>
    <xf numFmtId="170" fontId="6" fillId="7" borderId="25" xfId="0" applyNumberFormat="1" applyFont="1" applyFill="1" applyBorder="1" applyAlignment="1">
      <alignment horizontal="center" shrinkToFit="1"/>
    </xf>
    <xf numFmtId="170" fontId="6" fillId="7" borderId="11" xfId="0" applyNumberFormat="1" applyFont="1" applyFill="1" applyBorder="1" applyAlignment="1">
      <alignment horizontal="center" shrinkToFit="1"/>
    </xf>
    <xf numFmtId="164" fontId="0" fillId="0" borderId="12" xfId="0" applyNumberFormat="1" applyBorder="1" applyAlignment="1">
      <alignment horizontal="right" vertical="center"/>
    </xf>
    <xf numFmtId="164" fontId="7" fillId="0" borderId="12" xfId="0" applyNumberFormat="1" applyFont="1" applyBorder="1" applyAlignment="1">
      <alignment horizontal="right" vertical="center"/>
    </xf>
    <xf numFmtId="164" fontId="7" fillId="0" borderId="0" xfId="0" applyNumberFormat="1" applyFont="1" applyAlignment="1">
      <alignment horizontal="right" vertical="center"/>
    </xf>
    <xf numFmtId="170" fontId="86" fillId="55" borderId="117" xfId="0" applyNumberFormat="1" applyFont="1" applyFill="1" applyBorder="1" applyAlignment="1">
      <alignment horizontal="center" vertical="center"/>
    </xf>
    <xf numFmtId="0" fontId="7" fillId="0" borderId="92" xfId="0" applyFont="1" applyBorder="1" applyAlignment="1" applyProtection="1">
      <alignment horizontal="center" wrapText="1"/>
      <protection locked="0"/>
    </xf>
    <xf numFmtId="0" fontId="7" fillId="0" borderId="9" xfId="0" applyFont="1" applyBorder="1" applyAlignment="1" applyProtection="1">
      <alignment horizontal="center" wrapText="1"/>
      <protection locked="0"/>
    </xf>
    <xf numFmtId="0" fontId="7" fillId="0" borderId="122" xfId="0" applyFont="1" applyBorder="1" applyAlignment="1" applyProtection="1">
      <alignment horizontal="center" wrapText="1"/>
      <protection locked="0"/>
    </xf>
    <xf numFmtId="0" fontId="91" fillId="5" borderId="111" xfId="0" applyFont="1" applyFill="1" applyBorder="1" applyAlignment="1">
      <alignment horizontal="center" wrapText="1"/>
    </xf>
    <xf numFmtId="9" fontId="47" fillId="4" borderId="113" xfId="6" applyFont="1" applyFill="1" applyBorder="1" applyAlignment="1">
      <alignment horizontal="center" vertical="center"/>
    </xf>
    <xf numFmtId="9" fontId="47" fillId="4" borderId="114" xfId="6" applyFont="1" applyFill="1" applyBorder="1" applyAlignment="1">
      <alignment horizontal="center" vertical="center"/>
    </xf>
    <xf numFmtId="0" fontId="90" fillId="5" borderId="111" xfId="0" applyFont="1" applyFill="1" applyBorder="1" applyAlignment="1">
      <alignment horizontal="center" wrapText="1"/>
    </xf>
    <xf numFmtId="0" fontId="90" fillId="5" borderId="111" xfId="0" applyFont="1" applyFill="1" applyBorder="1" applyAlignment="1">
      <alignment horizontal="center"/>
    </xf>
    <xf numFmtId="167" fontId="47" fillId="4" borderId="112" xfId="0" applyNumberFormat="1" applyFont="1" applyFill="1" applyBorder="1" applyAlignment="1">
      <alignment horizontal="center" vertical="center"/>
    </xf>
    <xf numFmtId="167" fontId="47" fillId="4" borderId="113" xfId="0" applyNumberFormat="1" applyFont="1" applyFill="1" applyBorder="1" applyAlignment="1">
      <alignment horizontal="center" vertical="center"/>
    </xf>
    <xf numFmtId="0" fontId="6" fillId="4" borderId="113" xfId="0" applyFont="1" applyFill="1" applyBorder="1" applyAlignment="1">
      <alignment horizontal="center" vertical="center" wrapText="1"/>
    </xf>
    <xf numFmtId="0" fontId="49" fillId="0" borderId="0" xfId="0" applyFont="1" applyAlignment="1">
      <alignment horizontal="center" vertical="center"/>
    </xf>
    <xf numFmtId="169" fontId="7" fillId="0" borderId="89" xfId="0" applyNumberFormat="1" applyFont="1" applyBorder="1" applyAlignment="1">
      <alignment horizontal="center" shrinkToFit="1"/>
    </xf>
    <xf numFmtId="0" fontId="92" fillId="64" borderId="143" xfId="0" applyFont="1" applyFill="1" applyBorder="1" applyAlignment="1">
      <alignment horizontal="center"/>
    </xf>
    <xf numFmtId="170" fontId="34" fillId="0" borderId="0" xfId="0" applyNumberFormat="1" applyFont="1" applyAlignment="1">
      <alignment horizontal="center" vertical="center"/>
    </xf>
    <xf numFmtId="0" fontId="112" fillId="0" borderId="0" xfId="0" applyFont="1" applyAlignment="1">
      <alignment horizontal="center"/>
    </xf>
    <xf numFmtId="0" fontId="123" fillId="0" borderId="0" xfId="0" applyFont="1" applyAlignment="1">
      <alignment horizontal="center" vertical="center"/>
    </xf>
    <xf numFmtId="177" fontId="34" fillId="0" borderId="0" xfId="0" applyNumberFormat="1" applyFont="1" applyAlignment="1">
      <alignment horizontal="center" vertical="center"/>
    </xf>
    <xf numFmtId="182" fontId="38" fillId="0" borderId="0" xfId="0" applyNumberFormat="1" applyFont="1" applyAlignment="1">
      <alignment horizontal="center" vertical="center" wrapText="1"/>
    </xf>
    <xf numFmtId="0" fontId="106" fillId="0" borderId="0" xfId="0" applyFont="1" applyAlignment="1">
      <alignment horizontal="left"/>
    </xf>
    <xf numFmtId="0" fontId="108" fillId="0" borderId="0" xfId="0" applyFont="1" applyAlignment="1">
      <alignment horizontal="center"/>
    </xf>
    <xf numFmtId="0" fontId="113" fillId="0" borderId="0" xfId="0" applyFont="1" applyAlignment="1">
      <alignment horizontal="center" vertical="center" wrapText="1"/>
    </xf>
    <xf numFmtId="0" fontId="113" fillId="0" borderId="0" xfId="0" applyFont="1" applyAlignment="1">
      <alignment horizontal="center" vertical="center"/>
    </xf>
    <xf numFmtId="0" fontId="113" fillId="0" borderId="0" xfId="0" applyFont="1" applyAlignment="1">
      <alignment horizontal="center"/>
    </xf>
    <xf numFmtId="2" fontId="113" fillId="0" borderId="0" xfId="0" applyNumberFormat="1" applyFont="1" applyAlignment="1">
      <alignment horizontal="center" vertical="center"/>
    </xf>
    <xf numFmtId="0" fontId="110" fillId="0" borderId="0" xfId="0" applyFont="1" applyAlignment="1">
      <alignment horizontal="right" vertical="center" indent="1"/>
    </xf>
    <xf numFmtId="0" fontId="110" fillId="0" borderId="129" xfId="0" applyFont="1" applyBorder="1" applyAlignment="1">
      <alignment horizontal="right" vertical="center" indent="1"/>
    </xf>
    <xf numFmtId="167" fontId="118" fillId="60" borderId="41" xfId="0" applyNumberFormat="1" applyFont="1" applyFill="1" applyBorder="1" applyAlignment="1">
      <alignment horizontal="center" vertical="center"/>
    </xf>
    <xf numFmtId="167" fontId="43" fillId="58" borderId="41" xfId="0" applyNumberFormat="1" applyFont="1" applyFill="1" applyBorder="1" applyAlignment="1">
      <alignment horizontal="center" vertical="center"/>
    </xf>
    <xf numFmtId="0" fontId="110" fillId="0" borderId="130" xfId="0" applyFont="1" applyBorder="1" applyAlignment="1">
      <alignment horizontal="right" vertical="center" indent="1"/>
    </xf>
    <xf numFmtId="9" fontId="118" fillId="60" borderId="41" xfId="0" applyNumberFormat="1" applyFont="1" applyFill="1" applyBorder="1" applyAlignment="1">
      <alignment horizontal="center" vertical="center"/>
    </xf>
    <xf numFmtId="9" fontId="43" fillId="58" borderId="41" xfId="0" applyNumberFormat="1" applyFont="1" applyFill="1" applyBorder="1" applyAlignment="1">
      <alignment horizontal="center" vertical="center"/>
    </xf>
    <xf numFmtId="2" fontId="118" fillId="60" borderId="41" xfId="0" applyNumberFormat="1" applyFont="1" applyFill="1" applyBorder="1" applyAlignment="1">
      <alignment horizontal="center" vertical="center"/>
    </xf>
    <xf numFmtId="2" fontId="43" fillId="58" borderId="41" xfId="0" applyNumberFormat="1" applyFont="1" applyFill="1" applyBorder="1" applyAlignment="1">
      <alignment horizontal="center" vertical="center"/>
    </xf>
    <xf numFmtId="0" fontId="54" fillId="0" borderId="0" xfId="0" applyFont="1" applyAlignment="1">
      <alignment horizontal="center" vertical="center"/>
    </xf>
    <xf numFmtId="0" fontId="46" fillId="0" borderId="0" xfId="0" applyFont="1" applyAlignment="1">
      <alignment horizontal="center" vertical="center" wrapText="1"/>
    </xf>
    <xf numFmtId="0" fontId="19" fillId="61" borderId="132" xfId="0" applyFont="1" applyFill="1" applyBorder="1" applyAlignment="1">
      <alignment horizontal="left" vertical="center" indent="1"/>
    </xf>
    <xf numFmtId="0" fontId="19" fillId="61" borderId="133" xfId="0" applyFont="1" applyFill="1" applyBorder="1" applyAlignment="1">
      <alignment horizontal="left" vertical="center" indent="1"/>
    </xf>
    <xf numFmtId="0" fontId="19" fillId="61" borderId="134" xfId="0" applyFont="1" applyFill="1" applyBorder="1" applyAlignment="1">
      <alignment horizontal="left" vertical="center" indent="1"/>
    </xf>
    <xf numFmtId="0" fontId="19" fillId="61" borderId="135" xfId="0" applyFont="1" applyFill="1" applyBorder="1" applyAlignment="1">
      <alignment horizontal="left" vertical="center" indent="1"/>
    </xf>
    <xf numFmtId="0" fontId="19" fillId="61" borderId="136" xfId="0" applyFont="1" applyFill="1" applyBorder="1" applyAlignment="1">
      <alignment horizontal="left" vertical="center" indent="1"/>
    </xf>
    <xf numFmtId="0" fontId="19" fillId="61" borderId="137" xfId="0" applyFont="1" applyFill="1" applyBorder="1" applyAlignment="1">
      <alignment horizontal="left" vertical="center" indent="1"/>
    </xf>
    <xf numFmtId="183" fontId="87" fillId="0" borderId="0" xfId="0" applyNumberFormat="1" applyFont="1" applyAlignment="1">
      <alignment horizontal="left"/>
    </xf>
    <xf numFmtId="0" fontId="87" fillId="0" borderId="0" xfId="0" applyFont="1" applyAlignment="1">
      <alignment horizontal="left"/>
    </xf>
    <xf numFmtId="175" fontId="87" fillId="0" borderId="0" xfId="0" applyNumberFormat="1" applyFont="1" applyAlignment="1">
      <alignment horizontal="left"/>
    </xf>
    <xf numFmtId="0" fontId="119" fillId="59" borderId="44" xfId="0" applyFont="1" applyFill="1" applyBorder="1" applyAlignment="1">
      <alignment horizontal="left" vertical="center"/>
    </xf>
    <xf numFmtId="0" fontId="119" fillId="59" borderId="41" xfId="0" applyFont="1" applyFill="1" applyBorder="1" applyAlignment="1">
      <alignment horizontal="left" vertical="center"/>
    </xf>
    <xf numFmtId="167" fontId="119" fillId="59" borderId="41" xfId="0" applyNumberFormat="1" applyFont="1" applyFill="1" applyBorder="1" applyAlignment="1">
      <alignment horizontal="center" vertical="center"/>
    </xf>
    <xf numFmtId="0" fontId="119" fillId="59" borderId="41" xfId="0" applyFont="1" applyFill="1" applyBorder="1" applyAlignment="1">
      <alignment horizontal="center" vertical="center"/>
    </xf>
    <xf numFmtId="0" fontId="118" fillId="59" borderId="41" xfId="0" applyFont="1" applyFill="1" applyBorder="1" applyAlignment="1">
      <alignment horizontal="center" vertical="center"/>
    </xf>
    <xf numFmtId="0" fontId="43" fillId="5" borderId="41" xfId="0" applyFont="1" applyFill="1" applyBorder="1" applyAlignment="1">
      <alignment horizontal="center" vertical="center"/>
    </xf>
    <xf numFmtId="167" fontId="34" fillId="0" borderId="0" xfId="0" applyNumberFormat="1" applyFont="1" applyAlignment="1">
      <alignment horizontal="center"/>
    </xf>
    <xf numFmtId="0" fontId="109" fillId="0" borderId="0" xfId="0" applyFont="1" applyAlignment="1">
      <alignment horizontal="center" vertical="center"/>
    </xf>
    <xf numFmtId="0" fontId="43" fillId="5" borderId="44" xfId="0" applyFont="1" applyFill="1" applyBorder="1" applyAlignment="1">
      <alignment horizontal="left" vertical="center"/>
    </xf>
    <xf numFmtId="0" fontId="43" fillId="5" borderId="41" xfId="0" applyFont="1" applyFill="1" applyBorder="1" applyAlignment="1">
      <alignment horizontal="left" vertical="center"/>
    </xf>
    <xf numFmtId="167" fontId="43" fillId="5" borderId="41" xfId="0" applyNumberFormat="1" applyFont="1" applyFill="1" applyBorder="1" applyAlignment="1">
      <alignment horizontal="center" vertical="center"/>
    </xf>
    <xf numFmtId="0" fontId="116" fillId="4" borderId="0" xfId="0" applyFont="1" applyFill="1" applyAlignment="1">
      <alignment horizontal="left" vertical="center"/>
    </xf>
    <xf numFmtId="0" fontId="117" fillId="4" borderId="0" xfId="0" applyFont="1" applyFill="1" applyAlignment="1">
      <alignment horizontal="left" vertical="center"/>
    </xf>
    <xf numFmtId="0" fontId="104" fillId="0" borderId="0" xfId="0" applyFont="1" applyAlignment="1">
      <alignment horizontal="left" vertical="center" indent="1"/>
    </xf>
    <xf numFmtId="0" fontId="48" fillId="0" borderId="0" xfId="1" applyFont="1" applyFill="1" applyBorder="1" applyAlignment="1">
      <alignment horizontal="left" vertical="top" wrapText="1"/>
    </xf>
    <xf numFmtId="0" fontId="6" fillId="0" borderId="0" xfId="0" applyFont="1" applyAlignment="1">
      <alignment horizontal="center" vertical="top"/>
    </xf>
    <xf numFmtId="0" fontId="7" fillId="0" borderId="121" xfId="0" applyFont="1" applyBorder="1" applyAlignment="1">
      <alignment horizontal="left" vertical="top" wrapText="1"/>
    </xf>
    <xf numFmtId="0" fontId="48" fillId="0" borderId="0" xfId="1" applyFont="1" applyFill="1" applyBorder="1" applyAlignment="1">
      <alignment horizontal="left" vertical="top"/>
    </xf>
    <xf numFmtId="0" fontId="7" fillId="0" borderId="120" xfId="0" applyFont="1" applyBorder="1" applyAlignment="1">
      <alignment horizontal="left" vertical="top" wrapText="1"/>
    </xf>
    <xf numFmtId="0" fontId="7" fillId="0" borderId="116" xfId="0" applyFont="1" applyBorder="1" applyAlignment="1">
      <alignment horizontal="left" vertical="top" wrapText="1"/>
    </xf>
    <xf numFmtId="0" fontId="44" fillId="4" borderId="0" xfId="1" applyFont="1" applyFill="1" applyBorder="1" applyAlignment="1" applyProtection="1">
      <alignment vertical="center" shrinkToFit="1"/>
      <protection hidden="1"/>
    </xf>
    <xf numFmtId="0" fontId="7" fillId="0" borderId="0" xfId="0" applyFont="1" applyAlignment="1">
      <alignment vertical="top"/>
    </xf>
    <xf numFmtId="0" fontId="7" fillId="0" borderId="121" xfId="0" applyFont="1" applyBorder="1" applyAlignment="1">
      <alignment vertical="top"/>
    </xf>
    <xf numFmtId="0" fontId="7" fillId="0" borderId="0" xfId="0" applyFont="1"/>
    <xf numFmtId="0" fontId="7" fillId="0" borderId="121" xfId="0" applyFont="1" applyBorder="1"/>
    <xf numFmtId="0" fontId="96" fillId="0" borderId="0" xfId="0" applyFont="1" applyAlignment="1">
      <alignment horizontal="left" vertical="top" wrapText="1"/>
    </xf>
    <xf numFmtId="0" fontId="58" fillId="0" borderId="0" xfId="0" applyFont="1" applyAlignment="1">
      <alignment horizontal="left" vertical="top" wrapText="1"/>
    </xf>
    <xf numFmtId="0" fontId="35" fillId="6" borderId="0" xfId="0" applyFont="1" applyFill="1" applyAlignment="1">
      <alignment horizontal="center" vertical="center"/>
    </xf>
    <xf numFmtId="0" fontId="52" fillId="6" borderId="0" xfId="0" applyFont="1" applyFill="1" applyAlignment="1">
      <alignment horizontal="right"/>
    </xf>
    <xf numFmtId="0" fontId="125" fillId="5" borderId="0" xfId="0" applyFont="1" applyFill="1" applyAlignment="1">
      <alignment horizontal="left" vertical="center"/>
    </xf>
    <xf numFmtId="0" fontId="125" fillId="5" borderId="0" xfId="0" applyFont="1" applyFill="1" applyAlignment="1">
      <alignment horizontal="right" vertical="center"/>
    </xf>
    <xf numFmtId="175" fontId="17" fillId="51" borderId="0" xfId="0" applyNumberFormat="1" applyFont="1" applyFill="1" applyAlignment="1">
      <alignment horizontal="left" vertical="top" wrapText="1"/>
    </xf>
    <xf numFmtId="0" fontId="34" fillId="51" borderId="0" xfId="0" applyFont="1" applyFill="1" applyAlignment="1">
      <alignment horizontal="center" vertical="center" wrapText="1"/>
    </xf>
    <xf numFmtId="0" fontId="32" fillId="51" borderId="0" xfId="0" applyFont="1" applyFill="1" applyAlignment="1">
      <alignment vertical="top" wrapText="1"/>
    </xf>
    <xf numFmtId="0" fontId="32" fillId="51" borderId="0" xfId="0" applyFont="1" applyFill="1" applyAlignment="1">
      <alignment horizontal="left" vertical="top" wrapText="1"/>
    </xf>
    <xf numFmtId="0" fontId="17" fillId="51" borderId="0" xfId="0" applyFont="1" applyFill="1" applyAlignment="1">
      <alignment horizontal="left" vertical="top" wrapText="1"/>
    </xf>
    <xf numFmtId="0" fontId="52" fillId="6" borderId="0" xfId="0" applyFont="1" applyFill="1" applyAlignment="1">
      <alignment horizontal="left"/>
    </xf>
    <xf numFmtId="0" fontId="40" fillId="0" borderId="0" xfId="0" applyFont="1" applyAlignment="1">
      <alignment horizontal="center"/>
    </xf>
    <xf numFmtId="9" fontId="47" fillId="4" borderId="113" xfId="6" applyFont="1" applyFill="1" applyBorder="1" applyAlignment="1" applyProtection="1">
      <alignment horizontal="center" vertical="center"/>
    </xf>
    <xf numFmtId="9" fontId="47" fillId="4" borderId="114" xfId="6" applyFont="1" applyFill="1" applyBorder="1" applyAlignment="1" applyProtection="1">
      <alignment horizontal="center" vertical="center"/>
    </xf>
    <xf numFmtId="9" fontId="47" fillId="4" borderId="104" xfId="6" applyFont="1" applyFill="1" applyBorder="1" applyAlignment="1" applyProtection="1">
      <alignment horizontal="center" vertical="center"/>
    </xf>
    <xf numFmtId="9" fontId="47" fillId="4" borderId="105" xfId="6" applyFont="1" applyFill="1" applyBorder="1" applyAlignment="1" applyProtection="1">
      <alignment horizontal="center" vertical="center"/>
    </xf>
    <xf numFmtId="0" fontId="131" fillId="6" borderId="0" xfId="0" applyFont="1" applyFill="1" applyAlignment="1">
      <alignment horizontal="left" vertical="center"/>
    </xf>
    <xf numFmtId="0" fontId="53" fillId="51" borderId="0" xfId="0" applyFont="1" applyFill="1" applyAlignment="1">
      <alignment horizontal="center" vertical="center" wrapText="1"/>
    </xf>
    <xf numFmtId="0" fontId="6" fillId="51" borderId="0" xfId="0" applyFont="1" applyFill="1" applyAlignment="1">
      <alignment vertical="top"/>
    </xf>
    <xf numFmtId="0" fontId="6" fillId="51" borderId="0" xfId="0" applyFont="1" applyFill="1" applyAlignment="1">
      <alignment horizontal="left" vertical="top"/>
    </xf>
    <xf numFmtId="0" fontId="7" fillId="51" borderId="0" xfId="0" applyFont="1" applyFill="1" applyAlignment="1">
      <alignment horizontal="left" vertical="top"/>
    </xf>
    <xf numFmtId="175" fontId="7" fillId="51" borderId="0" xfId="0" applyNumberFormat="1" applyFont="1" applyFill="1" applyAlignment="1">
      <alignment horizontal="left" vertical="top"/>
    </xf>
    <xf numFmtId="167" fontId="32" fillId="51" borderId="85" xfId="0" applyNumberFormat="1" applyFont="1" applyFill="1" applyBorder="1" applyAlignment="1">
      <alignment vertical="top"/>
    </xf>
    <xf numFmtId="167" fontId="32" fillId="51" borderId="0" xfId="0" applyNumberFormat="1" applyFont="1" applyFill="1" applyAlignment="1">
      <alignment vertical="top"/>
    </xf>
    <xf numFmtId="0" fontId="32" fillId="51" borderId="0" xfId="0" applyFont="1" applyFill="1" applyAlignment="1">
      <alignment horizontal="center" vertical="top"/>
    </xf>
    <xf numFmtId="170" fontId="17" fillId="51" borderId="97" xfId="0" applyNumberFormat="1" applyFont="1" applyFill="1" applyBorder="1" applyAlignment="1">
      <alignment vertical="top"/>
    </xf>
    <xf numFmtId="177" fontId="17" fillId="51" borderId="100" xfId="0" applyNumberFormat="1" applyFont="1" applyFill="1" applyBorder="1" applyAlignment="1">
      <alignment vertical="top"/>
    </xf>
    <xf numFmtId="177" fontId="17" fillId="51" borderId="97" xfId="0" applyNumberFormat="1" applyFont="1" applyFill="1" applyBorder="1" applyAlignment="1">
      <alignment vertical="top"/>
    </xf>
    <xf numFmtId="177" fontId="17" fillId="51" borderId="98" xfId="0" applyNumberFormat="1" applyFont="1" applyFill="1" applyBorder="1" applyAlignment="1">
      <alignment vertical="top"/>
    </xf>
    <xf numFmtId="167" fontId="17" fillId="51" borderId="0" xfId="0" applyNumberFormat="1" applyFont="1" applyFill="1" applyAlignment="1">
      <alignment vertical="top"/>
    </xf>
    <xf numFmtId="167" fontId="17" fillId="51" borderId="100" xfId="0" applyNumberFormat="1" applyFont="1" applyFill="1" applyBorder="1" applyAlignment="1">
      <alignment vertical="top"/>
    </xf>
    <xf numFmtId="167" fontId="17" fillId="51" borderId="97" xfId="0" applyNumberFormat="1" applyFont="1" applyFill="1" applyBorder="1" applyAlignment="1">
      <alignment vertical="top"/>
    </xf>
    <xf numFmtId="170" fontId="17" fillId="51" borderId="99" xfId="0" applyNumberFormat="1" applyFont="1" applyFill="1" applyBorder="1" applyAlignment="1">
      <alignment vertical="top"/>
    </xf>
    <xf numFmtId="170" fontId="17" fillId="51" borderId="84" xfId="0" applyNumberFormat="1" applyFont="1" applyFill="1" applyBorder="1" applyAlignment="1">
      <alignment vertical="top"/>
    </xf>
    <xf numFmtId="177" fontId="17" fillId="51" borderId="99" xfId="0" applyNumberFormat="1" applyFont="1" applyFill="1" applyBorder="1" applyAlignment="1">
      <alignment vertical="top"/>
    </xf>
    <xf numFmtId="177" fontId="17" fillId="51" borderId="84" xfId="0" applyNumberFormat="1" applyFont="1" applyFill="1" applyBorder="1" applyAlignment="1">
      <alignment vertical="top"/>
    </xf>
    <xf numFmtId="177" fontId="17" fillId="51" borderId="101" xfId="0" applyNumberFormat="1" applyFont="1" applyFill="1" applyBorder="1" applyAlignment="1">
      <alignment vertical="top"/>
    </xf>
    <xf numFmtId="167" fontId="17" fillId="51" borderId="84" xfId="0" applyNumberFormat="1" applyFont="1" applyFill="1" applyBorder="1" applyAlignment="1">
      <alignment vertical="top"/>
    </xf>
    <xf numFmtId="167" fontId="17" fillId="51" borderId="86" xfId="0" applyNumberFormat="1" applyFont="1" applyFill="1" applyBorder="1" applyAlignment="1">
      <alignment vertical="top"/>
    </xf>
    <xf numFmtId="167" fontId="17" fillId="51" borderId="87" xfId="0" applyNumberFormat="1" applyFont="1" applyFill="1" applyBorder="1" applyAlignment="1">
      <alignment vertical="top"/>
    </xf>
    <xf numFmtId="170" fontId="32" fillId="51" borderId="99" xfId="0" applyNumberFormat="1" applyFont="1" applyFill="1" applyBorder="1" applyAlignment="1">
      <alignment vertical="top"/>
    </xf>
    <xf numFmtId="170" fontId="32" fillId="51" borderId="84" xfId="0" applyNumberFormat="1" applyFont="1" applyFill="1" applyBorder="1" applyAlignment="1">
      <alignment vertical="top"/>
    </xf>
    <xf numFmtId="177" fontId="32" fillId="51" borderId="99" xfId="0" applyNumberFormat="1" applyFont="1" applyFill="1" applyBorder="1" applyAlignment="1">
      <alignment vertical="top"/>
    </xf>
    <xf numFmtId="177" fontId="32" fillId="51" borderId="84" xfId="0" applyNumberFormat="1" applyFont="1" applyFill="1" applyBorder="1" applyAlignment="1">
      <alignment vertical="top"/>
    </xf>
    <xf numFmtId="177" fontId="32" fillId="51" borderId="101" xfId="0" applyNumberFormat="1" applyFont="1" applyFill="1" applyBorder="1" applyAlignment="1">
      <alignment vertical="top"/>
    </xf>
    <xf numFmtId="167" fontId="32" fillId="51" borderId="84" xfId="0" applyNumberFormat="1" applyFont="1" applyFill="1" applyBorder="1" applyAlignment="1">
      <alignment vertical="top"/>
    </xf>
    <xf numFmtId="0" fontId="10" fillId="51" borderId="0" xfId="2" applyFont="1" applyFill="1" applyAlignment="1" applyProtection="1">
      <alignment horizontal="left" vertical="top"/>
      <protection locked="0"/>
    </xf>
    <xf numFmtId="14" fontId="7" fillId="51" borderId="0" xfId="2" applyNumberFormat="1" applyFont="1" applyFill="1" applyAlignment="1" applyProtection="1">
      <alignment horizontal="left" vertical="top"/>
      <protection locked="0"/>
    </xf>
    <xf numFmtId="0" fontId="7" fillId="51" borderId="0" xfId="2" applyFont="1" applyFill="1" applyAlignment="1" applyProtection="1">
      <alignment horizontal="left" vertical="top"/>
      <protection locked="0"/>
    </xf>
    <xf numFmtId="0" fontId="94" fillId="51" borderId="0" xfId="2" applyFont="1" applyFill="1" applyAlignment="1" applyProtection="1">
      <alignment horizontal="left" vertical="center" wrapText="1"/>
      <protection hidden="1"/>
    </xf>
    <xf numFmtId="49" fontId="53" fillId="51" borderId="0" xfId="0" applyNumberFormat="1" applyFont="1" applyFill="1" applyAlignment="1">
      <alignment horizontal="center" vertical="center" wrapText="1"/>
    </xf>
    <xf numFmtId="0" fontId="56" fillId="51" borderId="0" xfId="0" applyFont="1" applyFill="1" applyAlignment="1">
      <alignment horizontal="left" vertical="top" wrapText="1"/>
    </xf>
    <xf numFmtId="0" fontId="53" fillId="51" borderId="0" xfId="0" applyFont="1" applyFill="1" applyAlignment="1">
      <alignment horizontal="center"/>
    </xf>
    <xf numFmtId="0" fontId="7" fillId="51" borderId="0" xfId="0" applyFont="1" applyFill="1" applyAlignment="1">
      <alignment horizontal="left" vertical="top" wrapText="1"/>
    </xf>
    <xf numFmtId="14" fontId="55" fillId="51" borderId="0" xfId="0" applyNumberFormat="1" applyFont="1" applyFill="1" applyAlignment="1" applyProtection="1">
      <alignment horizontal="center" wrapText="1"/>
      <protection locked="0"/>
    </xf>
    <xf numFmtId="14" fontId="55" fillId="51" borderId="17" xfId="0" applyNumberFormat="1" applyFont="1" applyFill="1" applyBorder="1" applyAlignment="1" applyProtection="1">
      <alignment horizontal="center" wrapText="1"/>
      <protection locked="0"/>
    </xf>
    <xf numFmtId="0" fontId="55" fillId="51" borderId="0" xfId="0" applyFont="1" applyFill="1" applyAlignment="1" applyProtection="1">
      <alignment horizontal="center" wrapText="1"/>
      <protection locked="0"/>
    </xf>
    <xf numFmtId="0" fontId="55" fillId="51" borderId="17" xfId="0" applyFont="1" applyFill="1" applyBorder="1" applyAlignment="1" applyProtection="1">
      <alignment horizontal="center" wrapText="1"/>
      <protection locked="0"/>
    </xf>
    <xf numFmtId="0" fontId="17" fillId="51" borderId="0" xfId="0" applyFont="1" applyFill="1" applyAlignment="1">
      <alignment vertical="top"/>
    </xf>
    <xf numFmtId="0" fontId="56" fillId="51" borderId="0" xfId="0" applyFont="1" applyFill="1" applyAlignment="1">
      <alignment horizontal="left" vertical="center" wrapText="1"/>
    </xf>
    <xf numFmtId="0" fontId="53" fillId="51" borderId="0" xfId="0" applyFont="1" applyFill="1" applyAlignment="1">
      <alignment horizontal="center" wrapText="1"/>
    </xf>
    <xf numFmtId="0" fontId="7" fillId="51" borderId="0" xfId="4" applyFont="1" applyFill="1" applyAlignment="1" applyProtection="1">
      <alignment horizontal="left" vertical="center" wrapText="1"/>
    </xf>
    <xf numFmtId="0" fontId="17" fillId="51" borderId="0" xfId="0" applyFont="1" applyFill="1" applyAlignment="1">
      <alignment vertical="top" wrapText="1"/>
    </xf>
    <xf numFmtId="175" fontId="17" fillId="51" borderId="0" xfId="0" applyNumberFormat="1" applyFont="1" applyFill="1" applyAlignment="1">
      <alignment vertical="top" wrapText="1"/>
    </xf>
    <xf numFmtId="0" fontId="132" fillId="6" borderId="0" xfId="0" applyFont="1" applyFill="1" applyAlignment="1">
      <alignment horizontal="left" vertical="center"/>
    </xf>
    <xf numFmtId="0" fontId="58" fillId="0" borderId="0" xfId="0" applyFont="1" applyAlignment="1">
      <alignment horizontal="justify" vertical="top" wrapText="1"/>
    </xf>
    <xf numFmtId="0" fontId="17" fillId="51" borderId="0" xfId="0" applyFont="1" applyFill="1" applyAlignment="1">
      <alignment horizontal="left" vertical="top"/>
    </xf>
    <xf numFmtId="0" fontId="6" fillId="0" borderId="17" xfId="0" applyFont="1" applyBorder="1" applyProtection="1">
      <protection locked="0"/>
    </xf>
    <xf numFmtId="0" fontId="9" fillId="0" borderId="0" xfId="0" applyFont="1" applyAlignment="1">
      <alignment horizontal="left" vertical="top"/>
    </xf>
    <xf numFmtId="0" fontId="19" fillId="6" borderId="0" xfId="2" applyFont="1" applyFill="1" applyAlignment="1" applyProtection="1">
      <alignment horizontal="left" readingOrder="1"/>
    </xf>
    <xf numFmtId="0" fontId="11" fillId="0" borderId="16" xfId="2" applyFont="1" applyBorder="1" applyAlignment="1" applyProtection="1">
      <alignment horizontal="left" vertical="top"/>
    </xf>
    <xf numFmtId="0" fontId="18" fillId="0" borderId="17" xfId="2" applyFont="1" applyBorder="1" applyAlignment="1" applyProtection="1"/>
    <xf numFmtId="0" fontId="7" fillId="0" borderId="45" xfId="0" applyFont="1" applyBorder="1" applyAlignment="1" applyProtection="1">
      <alignment horizontal="left" vertical="top" wrapText="1"/>
      <protection locked="0"/>
    </xf>
    <xf numFmtId="0" fontId="7" fillId="0" borderId="46" xfId="0" applyFont="1" applyBorder="1" applyAlignment="1" applyProtection="1">
      <alignment horizontal="left" vertical="top" wrapText="1"/>
      <protection locked="0"/>
    </xf>
    <xf numFmtId="0" fontId="7" fillId="0" borderId="47" xfId="0" applyFont="1" applyBorder="1" applyAlignment="1" applyProtection="1">
      <alignment horizontal="left" vertical="top" wrapText="1"/>
      <protection locked="0"/>
    </xf>
    <xf numFmtId="0" fontId="7" fillId="0" borderId="50" xfId="0" applyFont="1" applyBorder="1" applyAlignment="1" applyProtection="1">
      <alignment horizontal="left" vertical="top" wrapText="1"/>
      <protection locked="0"/>
    </xf>
    <xf numFmtId="0" fontId="7" fillId="0" borderId="51" xfId="0" applyFont="1" applyBorder="1" applyAlignment="1" applyProtection="1">
      <alignment horizontal="left" vertical="top" wrapText="1"/>
      <protection locked="0"/>
    </xf>
    <xf numFmtId="0" fontId="7" fillId="0" borderId="52" xfId="0" applyFont="1" applyBorder="1" applyAlignment="1" applyProtection="1">
      <alignment horizontal="left" vertical="top" wrapText="1"/>
      <protection locked="0"/>
    </xf>
    <xf numFmtId="0" fontId="7" fillId="0" borderId="48" xfId="0" applyFont="1" applyBorder="1" applyAlignment="1" applyProtection="1">
      <alignment horizontal="left" vertical="top" wrapText="1"/>
      <protection locked="0"/>
    </xf>
    <xf numFmtId="0" fontId="7" fillId="0" borderId="0" xfId="0" applyFont="1" applyAlignment="1" applyProtection="1">
      <alignment horizontal="left" vertical="top" wrapText="1"/>
      <protection locked="0"/>
    </xf>
    <xf numFmtId="0" fontId="7" fillId="0" borderId="49" xfId="0" applyFont="1" applyBorder="1" applyAlignment="1" applyProtection="1">
      <alignment horizontal="left" vertical="top" wrapText="1"/>
      <protection locked="0"/>
    </xf>
    <xf numFmtId="0" fontId="8" fillId="0" borderId="16" xfId="2" applyFont="1" applyBorder="1" applyAlignment="1" applyProtection="1">
      <alignment horizontal="left" vertical="top" readingOrder="1"/>
    </xf>
    <xf numFmtId="0" fontId="8" fillId="0" borderId="16" xfId="2" applyFont="1" applyBorder="1" applyAlignment="1" applyProtection="1">
      <alignment horizontal="left" vertical="top"/>
    </xf>
    <xf numFmtId="0" fontId="8" fillId="0" borderId="0" xfId="2" applyFont="1" applyAlignment="1" applyProtection="1">
      <alignment horizontal="left" vertical="top"/>
    </xf>
    <xf numFmtId="14" fontId="6" fillId="0" borderId="17" xfId="2" applyNumberFormat="1" applyFont="1" applyBorder="1" applyAlignment="1" applyProtection="1">
      <protection locked="0"/>
    </xf>
    <xf numFmtId="0" fontId="6" fillId="0" borderId="17" xfId="2" applyFont="1" applyBorder="1" applyAlignment="1" applyProtection="1"/>
    <xf numFmtId="0" fontId="6" fillId="0" borderId="17" xfId="2" applyFont="1" applyBorder="1" applyAlignment="1" applyProtection="1">
      <alignment horizontal="left"/>
    </xf>
    <xf numFmtId="0" fontId="9" fillId="0" borderId="16" xfId="0" applyFont="1" applyBorder="1" applyAlignment="1">
      <alignment horizontal="left" vertical="top"/>
    </xf>
    <xf numFmtId="175" fontId="6" fillId="0" borderId="17" xfId="2" applyNumberFormat="1" applyFont="1" applyBorder="1" applyAlignment="1" applyProtection="1">
      <alignment horizontal="left"/>
    </xf>
    <xf numFmtId="0" fontId="9" fillId="0" borderId="16" xfId="2" applyFont="1" applyBorder="1" applyAlignment="1" applyProtection="1">
      <alignment horizontal="left" vertical="top" readingOrder="1"/>
    </xf>
    <xf numFmtId="0" fontId="6" fillId="0" borderId="17" xfId="0" applyFont="1" applyBorder="1"/>
    <xf numFmtId="0" fontId="6" fillId="0" borderId="17" xfId="2" applyFont="1" applyBorder="1" applyAlignment="1" applyProtection="1">
      <alignment shrinkToFit="1"/>
    </xf>
    <xf numFmtId="0" fontId="6" fillId="0" borderId="17" xfId="2" applyFont="1" applyBorder="1" applyAlignment="1" applyProtection="1">
      <alignment horizontal="left" shrinkToFit="1"/>
    </xf>
    <xf numFmtId="176" fontId="4" fillId="0" borderId="0" xfId="2" applyNumberFormat="1" applyFont="1" applyAlignment="1" applyProtection="1">
      <alignment horizontal="left"/>
    </xf>
    <xf numFmtId="0" fontId="17" fillId="7" borderId="126" xfId="0" applyFont="1" applyFill="1" applyBorder="1" applyProtection="1">
      <protection hidden="1"/>
    </xf>
    <xf numFmtId="0" fontId="17" fillId="7" borderId="127" xfId="0" applyFont="1" applyFill="1" applyBorder="1" applyProtection="1">
      <protection hidden="1"/>
    </xf>
    <xf numFmtId="0" fontId="17" fillId="7" borderId="128" xfId="0" applyFont="1" applyFill="1" applyBorder="1" applyProtection="1">
      <protection hidden="1"/>
    </xf>
    <xf numFmtId="167" fontId="17" fillId="3" borderId="126" xfId="0" applyNumberFormat="1" applyFont="1" applyFill="1" applyBorder="1" applyAlignment="1" applyProtection="1">
      <alignment horizontal="left" vertical="top"/>
      <protection hidden="1"/>
    </xf>
    <xf numFmtId="167" fontId="17" fillId="3" borderId="127" xfId="0" applyNumberFormat="1" applyFont="1" applyFill="1" applyBorder="1" applyAlignment="1" applyProtection="1">
      <alignment horizontal="left" vertical="top"/>
      <protection hidden="1"/>
    </xf>
    <xf numFmtId="167" fontId="17" fillId="3" borderId="128" xfId="0" applyNumberFormat="1" applyFont="1" applyFill="1" applyBorder="1" applyAlignment="1" applyProtection="1">
      <alignment horizontal="left" vertical="top"/>
      <protection hidden="1"/>
    </xf>
    <xf numFmtId="0" fontId="7" fillId="13" borderId="41" xfId="0" applyFont="1" applyFill="1" applyBorder="1" applyProtection="1">
      <protection hidden="1"/>
    </xf>
    <xf numFmtId="4" fontId="17" fillId="7" borderId="124" xfId="0" applyNumberFormat="1" applyFont="1" applyFill="1" applyBorder="1" applyAlignment="1" applyProtection="1">
      <alignment horizontal="left" vertical="top"/>
      <protection hidden="1"/>
    </xf>
    <xf numFmtId="0" fontId="7" fillId="14" borderId="41" xfId="0" applyFont="1" applyFill="1" applyBorder="1" applyAlignment="1">
      <alignment horizontal="left" vertical="top"/>
    </xf>
    <xf numFmtId="175" fontId="7" fillId="14" borderId="41" xfId="0" applyNumberFormat="1" applyFont="1" applyFill="1" applyBorder="1" applyAlignment="1">
      <alignment horizontal="left" vertical="top"/>
    </xf>
    <xf numFmtId="0" fontId="7" fillId="18" borderId="41" xfId="0" applyFont="1" applyFill="1" applyBorder="1" applyAlignment="1">
      <alignment horizontal="left" vertical="top"/>
    </xf>
    <xf numFmtId="2" fontId="17" fillId="3" borderId="41" xfId="0" applyNumberFormat="1" applyFont="1" applyFill="1" applyBorder="1" applyAlignment="1" applyProtection="1">
      <alignment horizontal="left" vertical="top"/>
      <protection hidden="1"/>
    </xf>
    <xf numFmtId="2" fontId="17" fillId="7" borderId="41" xfId="0" applyNumberFormat="1" applyFont="1" applyFill="1" applyBorder="1" applyAlignment="1" applyProtection="1">
      <alignment horizontal="left" vertical="top"/>
      <protection hidden="1"/>
    </xf>
    <xf numFmtId="0" fontId="17" fillId="7" borderId="41" xfId="0" applyFont="1" applyFill="1" applyBorder="1" applyProtection="1">
      <protection hidden="1"/>
    </xf>
    <xf numFmtId="0" fontId="45" fillId="8" borderId="42" xfId="0" applyFont="1" applyFill="1" applyBorder="1" applyAlignment="1" applyProtection="1">
      <alignment vertical="center"/>
      <protection hidden="1"/>
    </xf>
    <xf numFmtId="0" fontId="45" fillId="8" borderId="43" xfId="0" applyFont="1" applyFill="1" applyBorder="1" applyAlignment="1" applyProtection="1">
      <alignment vertical="center"/>
      <protection hidden="1"/>
    </xf>
    <xf numFmtId="0" fontId="7" fillId="9" borderId="59" xfId="0" applyFont="1" applyFill="1" applyBorder="1" applyAlignment="1" applyProtection="1">
      <alignment horizontal="left" vertical="top" wrapText="1"/>
      <protection hidden="1"/>
    </xf>
    <xf numFmtId="0" fontId="7" fillId="9" borderId="60" xfId="0" applyFont="1" applyFill="1" applyBorder="1" applyAlignment="1" applyProtection="1">
      <alignment horizontal="left" vertical="top" wrapText="1"/>
      <protection hidden="1"/>
    </xf>
    <xf numFmtId="0" fontId="7" fillId="9" borderId="61" xfId="0" applyFont="1" applyFill="1" applyBorder="1" applyAlignment="1" applyProtection="1">
      <alignment horizontal="left" vertical="top" wrapText="1"/>
      <protection hidden="1"/>
    </xf>
    <xf numFmtId="0" fontId="7" fillId="9" borderId="0" xfId="0" applyFont="1" applyFill="1" applyAlignment="1" applyProtection="1">
      <alignment horizontal="left" vertical="top" wrapText="1"/>
      <protection hidden="1"/>
    </xf>
    <xf numFmtId="0" fontId="7" fillId="9" borderId="62" xfId="0" applyFont="1" applyFill="1" applyBorder="1" applyAlignment="1" applyProtection="1">
      <alignment horizontal="left" vertical="top" wrapText="1"/>
      <protection hidden="1"/>
    </xf>
    <xf numFmtId="0" fontId="7" fillId="9" borderId="63" xfId="0" applyFont="1" applyFill="1" applyBorder="1" applyAlignment="1" applyProtection="1">
      <alignment horizontal="left" vertical="top" wrapText="1"/>
      <protection hidden="1"/>
    </xf>
    <xf numFmtId="171" fontId="17" fillId="3" borderId="41" xfId="0" applyNumberFormat="1" applyFont="1" applyFill="1" applyBorder="1" applyAlignment="1" applyProtection="1">
      <alignment horizontal="left" vertical="top"/>
      <protection hidden="1"/>
    </xf>
    <xf numFmtId="169" fontId="17" fillId="7" borderId="41" xfId="0" applyNumberFormat="1" applyFont="1" applyFill="1" applyBorder="1" applyAlignment="1" applyProtection="1">
      <alignment horizontal="left" vertical="top"/>
      <protection hidden="1"/>
    </xf>
    <xf numFmtId="0" fontId="17" fillId="7" borderId="124" xfId="0" applyFont="1" applyFill="1" applyBorder="1" applyProtection="1">
      <protection hidden="1"/>
    </xf>
    <xf numFmtId="171" fontId="17" fillId="7" borderId="41" xfId="0" applyNumberFormat="1" applyFont="1" applyFill="1" applyBorder="1" applyAlignment="1" applyProtection="1">
      <alignment horizontal="left" vertical="top"/>
      <protection hidden="1"/>
    </xf>
    <xf numFmtId="0" fontId="17" fillId="7" borderId="42" xfId="0" applyFont="1" applyFill="1" applyBorder="1" applyProtection="1">
      <protection hidden="1"/>
    </xf>
    <xf numFmtId="0" fontId="17" fillId="7" borderId="43" xfId="0" applyFont="1" applyFill="1" applyBorder="1" applyProtection="1">
      <protection hidden="1"/>
    </xf>
    <xf numFmtId="0" fontId="17" fillId="7" borderId="44" xfId="0" applyFont="1" applyFill="1" applyBorder="1" applyProtection="1">
      <protection hidden="1"/>
    </xf>
    <xf numFmtId="167" fontId="17" fillId="7" borderId="42" xfId="0" applyNumberFormat="1" applyFont="1" applyFill="1" applyBorder="1" applyAlignment="1" applyProtection="1">
      <alignment horizontal="left" vertical="top"/>
      <protection hidden="1"/>
    </xf>
    <xf numFmtId="167" fontId="17" fillId="7" borderId="43" xfId="0" applyNumberFormat="1" applyFont="1" applyFill="1" applyBorder="1" applyAlignment="1" applyProtection="1">
      <alignment horizontal="left" vertical="top"/>
      <protection hidden="1"/>
    </xf>
    <xf numFmtId="167" fontId="17" fillId="7" borderId="44" xfId="0" applyNumberFormat="1" applyFont="1" applyFill="1" applyBorder="1" applyAlignment="1" applyProtection="1">
      <alignment horizontal="left" vertical="top"/>
      <protection hidden="1"/>
    </xf>
    <xf numFmtId="0" fontId="7" fillId="14" borderId="41" xfId="0" applyFont="1" applyFill="1" applyBorder="1" applyProtection="1">
      <protection hidden="1"/>
    </xf>
    <xf numFmtId="0" fontId="7" fillId="18" borderId="41" xfId="0" applyFont="1" applyFill="1" applyBorder="1" applyProtection="1">
      <protection hidden="1"/>
    </xf>
    <xf numFmtId="166" fontId="7" fillId="14" borderId="41" xfId="0" applyNumberFormat="1" applyFont="1" applyFill="1" applyBorder="1" applyAlignment="1">
      <alignment horizontal="left" vertical="top"/>
    </xf>
    <xf numFmtId="0" fontId="7" fillId="15" borderId="41" xfId="0" applyFont="1" applyFill="1" applyBorder="1" applyAlignment="1" applyProtection="1">
      <alignment horizontal="left" vertical="top"/>
      <protection hidden="1"/>
    </xf>
    <xf numFmtId="0" fontId="7" fillId="17" borderId="41" xfId="0" applyFont="1" applyFill="1" applyBorder="1" applyAlignment="1">
      <alignment horizontal="left" vertical="top"/>
    </xf>
    <xf numFmtId="0" fontId="7" fillId="15" borderId="41" xfId="0" applyFont="1" applyFill="1" applyBorder="1" applyProtection="1">
      <protection hidden="1"/>
    </xf>
    <xf numFmtId="0" fontId="7" fillId="16" borderId="41" xfId="0" applyFont="1" applyFill="1" applyBorder="1" applyAlignment="1">
      <alignment horizontal="left" vertical="top"/>
    </xf>
    <xf numFmtId="14" fontId="7" fillId="16" borderId="41" xfId="0" applyNumberFormat="1" applyFont="1" applyFill="1" applyBorder="1" applyAlignment="1">
      <alignment horizontal="left" vertical="top"/>
    </xf>
    <xf numFmtId="0" fontId="7" fillId="15" borderId="41" xfId="0" applyFont="1" applyFill="1" applyBorder="1" applyAlignment="1">
      <alignment horizontal="left" vertical="top"/>
    </xf>
    <xf numFmtId="181" fontId="7" fillId="16" borderId="41" xfId="0" applyNumberFormat="1" applyFont="1" applyFill="1" applyBorder="1" applyAlignment="1">
      <alignment horizontal="left" vertical="top"/>
    </xf>
    <xf numFmtId="0" fontId="7" fillId="16" borderId="64" xfId="0" applyFont="1" applyFill="1" applyBorder="1" applyProtection="1">
      <protection hidden="1"/>
    </xf>
    <xf numFmtId="0" fontId="45" fillId="8" borderId="41" xfId="0" applyFont="1" applyFill="1" applyBorder="1" applyAlignment="1" applyProtection="1">
      <alignment vertical="center"/>
      <protection hidden="1"/>
    </xf>
    <xf numFmtId="0" fontId="7" fillId="17" borderId="41" xfId="0" applyFont="1" applyFill="1" applyBorder="1" applyProtection="1">
      <protection hidden="1"/>
    </xf>
    <xf numFmtId="167" fontId="17" fillId="3" borderId="41" xfId="0" applyNumberFormat="1" applyFont="1" applyFill="1" applyBorder="1" applyAlignment="1" applyProtection="1">
      <alignment horizontal="left" vertical="top"/>
      <protection hidden="1"/>
    </xf>
    <xf numFmtId="0" fontId="17" fillId="7" borderId="125" xfId="0" applyFont="1" applyFill="1" applyBorder="1" applyProtection="1">
      <protection hidden="1"/>
    </xf>
    <xf numFmtId="4" fontId="17" fillId="7" borderId="41" xfId="0" applyNumberFormat="1" applyFont="1" applyFill="1" applyBorder="1" applyAlignment="1" applyProtection="1">
      <alignment horizontal="left" vertical="top"/>
      <protection hidden="1"/>
    </xf>
    <xf numFmtId="4" fontId="17" fillId="3" borderId="41" xfId="0" applyNumberFormat="1" applyFont="1" applyFill="1" applyBorder="1" applyAlignment="1" applyProtection="1">
      <alignment horizontal="left" vertical="top"/>
      <protection hidden="1"/>
    </xf>
    <xf numFmtId="0" fontId="7" fillId="13" borderId="41" xfId="0" applyFont="1" applyFill="1" applyBorder="1" applyAlignment="1">
      <alignment horizontal="left" vertical="top"/>
    </xf>
    <xf numFmtId="0" fontId="7" fillId="16" borderId="41" xfId="0" applyFont="1" applyFill="1" applyBorder="1" applyProtection="1">
      <protection hidden="1"/>
    </xf>
    <xf numFmtId="175" fontId="7" fillId="16" borderId="41" xfId="0" applyNumberFormat="1" applyFont="1" applyFill="1" applyBorder="1" applyAlignment="1">
      <alignment horizontal="left" vertical="top"/>
    </xf>
    <xf numFmtId="168" fontId="7" fillId="0" borderId="41" xfId="0" applyNumberFormat="1" applyFont="1" applyBorder="1" applyAlignment="1" applyProtection="1">
      <alignment horizontal="left" vertical="top"/>
      <protection locked="0"/>
    </xf>
    <xf numFmtId="0" fontId="17" fillId="7" borderId="43" xfId="0" applyFont="1" applyFill="1" applyBorder="1" applyAlignment="1" applyProtection="1">
      <alignment horizontal="left" vertical="top"/>
      <protection hidden="1"/>
    </xf>
    <xf numFmtId="0" fontId="17" fillId="7" borderId="44" xfId="0" applyFont="1" applyFill="1" applyBorder="1" applyAlignment="1" applyProtection="1">
      <alignment horizontal="left" vertical="top"/>
      <protection hidden="1"/>
    </xf>
    <xf numFmtId="0" fontId="7" fillId="0" borderId="41" xfId="0" applyFont="1" applyBorder="1" applyAlignment="1" applyProtection="1">
      <alignment horizontal="left" vertical="top"/>
      <protection locked="0"/>
    </xf>
    <xf numFmtId="49" fontId="7" fillId="0" borderId="41" xfId="0" applyNumberFormat="1" applyFont="1" applyBorder="1" applyAlignment="1" applyProtection="1">
      <alignment horizontal="left" vertical="top"/>
      <protection locked="0"/>
    </xf>
    <xf numFmtId="175" fontId="7" fillId="17" borderId="41" xfId="0" applyNumberFormat="1" applyFont="1" applyFill="1" applyBorder="1" applyAlignment="1">
      <alignment horizontal="left" vertical="top"/>
    </xf>
    <xf numFmtId="166" fontId="7" fillId="15" borderId="41" xfId="0" applyNumberFormat="1" applyFont="1" applyFill="1" applyBorder="1" applyAlignment="1">
      <alignment horizontal="left" vertical="top"/>
    </xf>
    <xf numFmtId="175" fontId="7" fillId="15" borderId="41" xfId="0" applyNumberFormat="1" applyFont="1" applyFill="1" applyBorder="1" applyAlignment="1">
      <alignment horizontal="left" vertical="top"/>
    </xf>
    <xf numFmtId="181" fontId="7" fillId="16" borderId="96" xfId="0" applyNumberFormat="1" applyFont="1" applyFill="1" applyBorder="1" applyAlignment="1">
      <alignment horizontal="left" vertical="top"/>
    </xf>
    <xf numFmtId="181" fontId="7" fillId="16" borderId="95" xfId="0" applyNumberFormat="1" applyFont="1" applyFill="1" applyBorder="1" applyAlignment="1">
      <alignment horizontal="left" vertical="top"/>
    </xf>
    <xf numFmtId="0" fontId="7" fillId="18" borderId="42" xfId="0" applyFont="1" applyFill="1" applyBorder="1" applyAlignment="1">
      <alignment horizontal="left" vertical="top"/>
    </xf>
    <xf numFmtId="0" fontId="7" fillId="18" borderId="43" xfId="0" applyFont="1" applyFill="1" applyBorder="1" applyAlignment="1">
      <alignment horizontal="left" vertical="top"/>
    </xf>
    <xf numFmtId="0" fontId="7" fillId="18" borderId="44" xfId="0" applyFont="1" applyFill="1" applyBorder="1" applyAlignment="1">
      <alignment horizontal="left" vertical="top"/>
    </xf>
    <xf numFmtId="166" fontId="7" fillId="17" borderId="41" xfId="0" applyNumberFormat="1" applyFont="1" applyFill="1" applyBorder="1" applyAlignment="1">
      <alignment horizontal="left" vertical="top"/>
    </xf>
    <xf numFmtId="0" fontId="7" fillId="16" borderId="94" xfId="0" applyFont="1" applyFill="1" applyBorder="1" applyProtection="1">
      <protection hidden="1"/>
    </xf>
    <xf numFmtId="166" fontId="7" fillId="18" borderId="41" xfId="0" applyNumberFormat="1" applyFont="1" applyFill="1" applyBorder="1" applyAlignment="1">
      <alignment horizontal="left" vertical="top"/>
    </xf>
    <xf numFmtId="167" fontId="17" fillId="7" borderId="126" xfId="0" applyNumberFormat="1" applyFont="1" applyFill="1" applyBorder="1" applyAlignment="1" applyProtection="1">
      <alignment horizontal="left" vertical="top"/>
      <protection hidden="1"/>
    </xf>
    <xf numFmtId="167" fontId="17" fillId="7" borderId="127" xfId="0" applyNumberFormat="1" applyFont="1" applyFill="1" applyBorder="1" applyAlignment="1" applyProtection="1">
      <alignment horizontal="left" vertical="top"/>
      <protection hidden="1"/>
    </xf>
    <xf numFmtId="167" fontId="17" fillId="7" borderId="128" xfId="0" applyNumberFormat="1" applyFont="1" applyFill="1" applyBorder="1" applyAlignment="1" applyProtection="1">
      <alignment horizontal="left" vertical="top"/>
      <protection hidden="1"/>
    </xf>
    <xf numFmtId="0" fontId="7" fillId="14" borderId="41" xfId="0" applyFont="1" applyFill="1" applyBorder="1" applyAlignment="1" applyProtection="1">
      <alignment horizontal="left" vertical="top"/>
      <protection hidden="1"/>
    </xf>
  </cellXfs>
  <cellStyles count="57079">
    <cellStyle name="20% - Accent1 10" xfId="54" xr:uid="{00000000-0005-0000-0000-000000000000}"/>
    <cellStyle name="20% - Accent1 10 2" xfId="55" xr:uid="{00000000-0005-0000-0000-000001000000}"/>
    <cellStyle name="20% - Accent1 10 3" xfId="56" xr:uid="{00000000-0005-0000-0000-000002000000}"/>
    <cellStyle name="20% - Accent1 11" xfId="57" xr:uid="{00000000-0005-0000-0000-000003000000}"/>
    <cellStyle name="20% - Accent1 11 2" xfId="58" xr:uid="{00000000-0005-0000-0000-000004000000}"/>
    <cellStyle name="20% - Accent1 11 3" xfId="59" xr:uid="{00000000-0005-0000-0000-000005000000}"/>
    <cellStyle name="20% - Accent1 12" xfId="60" xr:uid="{00000000-0005-0000-0000-000006000000}"/>
    <cellStyle name="20% - Accent1 12 2" xfId="61" xr:uid="{00000000-0005-0000-0000-000007000000}"/>
    <cellStyle name="20% - Accent1 12 3" xfId="62" xr:uid="{00000000-0005-0000-0000-000008000000}"/>
    <cellStyle name="20% - Accent1 13" xfId="63" xr:uid="{00000000-0005-0000-0000-000009000000}"/>
    <cellStyle name="20% - Accent1 13 2" xfId="64" xr:uid="{00000000-0005-0000-0000-00000A000000}"/>
    <cellStyle name="20% - Accent1 13 3" xfId="65" xr:uid="{00000000-0005-0000-0000-00000B000000}"/>
    <cellStyle name="20% - Accent1 14" xfId="66" xr:uid="{00000000-0005-0000-0000-00000C000000}"/>
    <cellStyle name="20% - Accent1 14 2" xfId="67" xr:uid="{00000000-0005-0000-0000-00000D000000}"/>
    <cellStyle name="20% - Accent1 14 3" xfId="68" xr:uid="{00000000-0005-0000-0000-00000E000000}"/>
    <cellStyle name="20% - Accent1 15" xfId="69" xr:uid="{00000000-0005-0000-0000-00000F000000}"/>
    <cellStyle name="20% - Accent1 15 2" xfId="70" xr:uid="{00000000-0005-0000-0000-000010000000}"/>
    <cellStyle name="20% - Accent1 15 3" xfId="71" xr:uid="{00000000-0005-0000-0000-000011000000}"/>
    <cellStyle name="20% - Accent1 15 4" xfId="72" xr:uid="{00000000-0005-0000-0000-000012000000}"/>
    <cellStyle name="20% - Accent1 15 5" xfId="73" xr:uid="{00000000-0005-0000-0000-000013000000}"/>
    <cellStyle name="20% - Accent1 15 6" xfId="74" xr:uid="{00000000-0005-0000-0000-000014000000}"/>
    <cellStyle name="20% - Accent1 15 7" xfId="75" xr:uid="{00000000-0005-0000-0000-000015000000}"/>
    <cellStyle name="20% - Accent1 16" xfId="76" xr:uid="{00000000-0005-0000-0000-000016000000}"/>
    <cellStyle name="20% - Accent1 17" xfId="77" xr:uid="{00000000-0005-0000-0000-000017000000}"/>
    <cellStyle name="20% - Accent1 18" xfId="78" xr:uid="{00000000-0005-0000-0000-000018000000}"/>
    <cellStyle name="20% - Accent1 19" xfId="79" xr:uid="{00000000-0005-0000-0000-000019000000}"/>
    <cellStyle name="20% - Accent1 2" xfId="80" xr:uid="{00000000-0005-0000-0000-00001A000000}"/>
    <cellStyle name="20% - Accent1 2 10" xfId="81" xr:uid="{00000000-0005-0000-0000-00001B000000}"/>
    <cellStyle name="20% - Accent1 2 11" xfId="82" xr:uid="{00000000-0005-0000-0000-00001C000000}"/>
    <cellStyle name="20% - Accent1 2 12" xfId="83" xr:uid="{00000000-0005-0000-0000-00001D000000}"/>
    <cellStyle name="20% - Accent1 2 13" xfId="84" xr:uid="{00000000-0005-0000-0000-00001E000000}"/>
    <cellStyle name="20% - Accent1 2 14" xfId="85" xr:uid="{00000000-0005-0000-0000-00001F000000}"/>
    <cellStyle name="20% - Accent1 2 2" xfId="86" xr:uid="{00000000-0005-0000-0000-000020000000}"/>
    <cellStyle name="20% - Accent1 2 3" xfId="87" xr:uid="{00000000-0005-0000-0000-000021000000}"/>
    <cellStyle name="20% - Accent1 2 4" xfId="88" xr:uid="{00000000-0005-0000-0000-000022000000}"/>
    <cellStyle name="20% - Accent1 2 5" xfId="89" xr:uid="{00000000-0005-0000-0000-000023000000}"/>
    <cellStyle name="20% - Accent1 2 6" xfId="90" xr:uid="{00000000-0005-0000-0000-000024000000}"/>
    <cellStyle name="20% - Accent1 2 7" xfId="91" xr:uid="{00000000-0005-0000-0000-000025000000}"/>
    <cellStyle name="20% - Accent1 2 8" xfId="92" xr:uid="{00000000-0005-0000-0000-000026000000}"/>
    <cellStyle name="20% - Accent1 2 9" xfId="93" xr:uid="{00000000-0005-0000-0000-000027000000}"/>
    <cellStyle name="20% - Accent1 20" xfId="94" xr:uid="{00000000-0005-0000-0000-000028000000}"/>
    <cellStyle name="20% - Accent1 21" xfId="95" xr:uid="{00000000-0005-0000-0000-000029000000}"/>
    <cellStyle name="20% - Accent1 22" xfId="96" xr:uid="{00000000-0005-0000-0000-00002A000000}"/>
    <cellStyle name="20% - Accent1 23" xfId="97" xr:uid="{00000000-0005-0000-0000-00002B000000}"/>
    <cellStyle name="20% - Accent1 24" xfId="98" xr:uid="{00000000-0005-0000-0000-00002C000000}"/>
    <cellStyle name="20% - Accent1 25" xfId="99" xr:uid="{00000000-0005-0000-0000-00002D000000}"/>
    <cellStyle name="20% - Accent1 26" xfId="100" xr:uid="{00000000-0005-0000-0000-00002E000000}"/>
    <cellStyle name="20% - Accent1 27" xfId="101" xr:uid="{00000000-0005-0000-0000-00002F000000}"/>
    <cellStyle name="20% - Accent1 28" xfId="102" xr:uid="{00000000-0005-0000-0000-000030000000}"/>
    <cellStyle name="20% - Accent1 29" xfId="103" xr:uid="{00000000-0005-0000-0000-000031000000}"/>
    <cellStyle name="20% - Accent1 3" xfId="104" xr:uid="{00000000-0005-0000-0000-000032000000}"/>
    <cellStyle name="20% - Accent1 3 2" xfId="105" xr:uid="{00000000-0005-0000-0000-000033000000}"/>
    <cellStyle name="20% - Accent1 3 3" xfId="106" xr:uid="{00000000-0005-0000-0000-000034000000}"/>
    <cellStyle name="20% - Accent1 30" xfId="107" xr:uid="{00000000-0005-0000-0000-000035000000}"/>
    <cellStyle name="20% - Accent1 31" xfId="108" xr:uid="{00000000-0005-0000-0000-000036000000}"/>
    <cellStyle name="20% - Accent1 32" xfId="109" xr:uid="{00000000-0005-0000-0000-000037000000}"/>
    <cellStyle name="20% - Accent1 33" xfId="110" xr:uid="{00000000-0005-0000-0000-000038000000}"/>
    <cellStyle name="20% - Accent1 34" xfId="111" xr:uid="{00000000-0005-0000-0000-000039000000}"/>
    <cellStyle name="20% - Accent1 4" xfId="112" xr:uid="{00000000-0005-0000-0000-00003A000000}"/>
    <cellStyle name="20% - Accent1 4 2" xfId="113" xr:uid="{00000000-0005-0000-0000-00003B000000}"/>
    <cellStyle name="20% - Accent1 4 3" xfId="114" xr:uid="{00000000-0005-0000-0000-00003C000000}"/>
    <cellStyle name="20% - Accent1 5" xfId="115" xr:uid="{00000000-0005-0000-0000-00003D000000}"/>
    <cellStyle name="20% - Accent1 5 2" xfId="116" xr:uid="{00000000-0005-0000-0000-00003E000000}"/>
    <cellStyle name="20% - Accent1 5 3" xfId="117" xr:uid="{00000000-0005-0000-0000-00003F000000}"/>
    <cellStyle name="20% - Accent1 6" xfId="118" xr:uid="{00000000-0005-0000-0000-000040000000}"/>
    <cellStyle name="20% - Accent1 6 2" xfId="119" xr:uid="{00000000-0005-0000-0000-000041000000}"/>
    <cellStyle name="20% - Accent1 6 3" xfId="120" xr:uid="{00000000-0005-0000-0000-000042000000}"/>
    <cellStyle name="20% - Accent1 7" xfId="121" xr:uid="{00000000-0005-0000-0000-000043000000}"/>
    <cellStyle name="20% - Accent1 7 2" xfId="122" xr:uid="{00000000-0005-0000-0000-000044000000}"/>
    <cellStyle name="20% - Accent1 7 3" xfId="123" xr:uid="{00000000-0005-0000-0000-000045000000}"/>
    <cellStyle name="20% - Accent1 8" xfId="124" xr:uid="{00000000-0005-0000-0000-000046000000}"/>
    <cellStyle name="20% - Accent1 8 2" xfId="125" xr:uid="{00000000-0005-0000-0000-000047000000}"/>
    <cellStyle name="20% - Accent1 8 3" xfId="126" xr:uid="{00000000-0005-0000-0000-000048000000}"/>
    <cellStyle name="20% - Accent1 9" xfId="127" xr:uid="{00000000-0005-0000-0000-000049000000}"/>
    <cellStyle name="20% - Accent1 9 2" xfId="128" xr:uid="{00000000-0005-0000-0000-00004A000000}"/>
    <cellStyle name="20% - Accent1 9 3" xfId="129" xr:uid="{00000000-0005-0000-0000-00004B000000}"/>
    <cellStyle name="20% - Accent2 10" xfId="130" xr:uid="{00000000-0005-0000-0000-00004C000000}"/>
    <cellStyle name="20% - Accent2 10 2" xfId="131" xr:uid="{00000000-0005-0000-0000-00004D000000}"/>
    <cellStyle name="20% - Accent2 10 3" xfId="132" xr:uid="{00000000-0005-0000-0000-00004E000000}"/>
    <cellStyle name="20% - Accent2 11" xfId="133" xr:uid="{00000000-0005-0000-0000-00004F000000}"/>
    <cellStyle name="20% - Accent2 11 2" xfId="134" xr:uid="{00000000-0005-0000-0000-000050000000}"/>
    <cellStyle name="20% - Accent2 11 3" xfId="135" xr:uid="{00000000-0005-0000-0000-000051000000}"/>
    <cellStyle name="20% - Accent2 12" xfId="136" xr:uid="{00000000-0005-0000-0000-000052000000}"/>
    <cellStyle name="20% - Accent2 12 2" xfId="137" xr:uid="{00000000-0005-0000-0000-000053000000}"/>
    <cellStyle name="20% - Accent2 12 3" xfId="138" xr:uid="{00000000-0005-0000-0000-000054000000}"/>
    <cellStyle name="20% - Accent2 13" xfId="139" xr:uid="{00000000-0005-0000-0000-000055000000}"/>
    <cellStyle name="20% - Accent2 13 2" xfId="140" xr:uid="{00000000-0005-0000-0000-000056000000}"/>
    <cellStyle name="20% - Accent2 13 3" xfId="141" xr:uid="{00000000-0005-0000-0000-000057000000}"/>
    <cellStyle name="20% - Accent2 14" xfId="142" xr:uid="{00000000-0005-0000-0000-000058000000}"/>
    <cellStyle name="20% - Accent2 14 2" xfId="143" xr:uid="{00000000-0005-0000-0000-000059000000}"/>
    <cellStyle name="20% - Accent2 14 3" xfId="144" xr:uid="{00000000-0005-0000-0000-00005A000000}"/>
    <cellStyle name="20% - Accent2 15" xfId="145" xr:uid="{00000000-0005-0000-0000-00005B000000}"/>
    <cellStyle name="20% - Accent2 15 2" xfId="146" xr:uid="{00000000-0005-0000-0000-00005C000000}"/>
    <cellStyle name="20% - Accent2 15 3" xfId="147" xr:uid="{00000000-0005-0000-0000-00005D000000}"/>
    <cellStyle name="20% - Accent2 15 4" xfId="148" xr:uid="{00000000-0005-0000-0000-00005E000000}"/>
    <cellStyle name="20% - Accent2 15 5" xfId="149" xr:uid="{00000000-0005-0000-0000-00005F000000}"/>
    <cellStyle name="20% - Accent2 15 6" xfId="150" xr:uid="{00000000-0005-0000-0000-000060000000}"/>
    <cellStyle name="20% - Accent2 15 7" xfId="151" xr:uid="{00000000-0005-0000-0000-000061000000}"/>
    <cellStyle name="20% - Accent2 16" xfId="152" xr:uid="{00000000-0005-0000-0000-000062000000}"/>
    <cellStyle name="20% - Accent2 17" xfId="153" xr:uid="{00000000-0005-0000-0000-000063000000}"/>
    <cellStyle name="20% - Accent2 18" xfId="154" xr:uid="{00000000-0005-0000-0000-000064000000}"/>
    <cellStyle name="20% - Accent2 19" xfId="155" xr:uid="{00000000-0005-0000-0000-000065000000}"/>
    <cellStyle name="20% - Accent2 2" xfId="156" xr:uid="{00000000-0005-0000-0000-000066000000}"/>
    <cellStyle name="20% - Accent2 2 10" xfId="157" xr:uid="{00000000-0005-0000-0000-000067000000}"/>
    <cellStyle name="20% - Accent2 2 11" xfId="158" xr:uid="{00000000-0005-0000-0000-000068000000}"/>
    <cellStyle name="20% - Accent2 2 12" xfId="159" xr:uid="{00000000-0005-0000-0000-000069000000}"/>
    <cellStyle name="20% - Accent2 2 13" xfId="160" xr:uid="{00000000-0005-0000-0000-00006A000000}"/>
    <cellStyle name="20% - Accent2 2 14" xfId="161" xr:uid="{00000000-0005-0000-0000-00006B000000}"/>
    <cellStyle name="20% - Accent2 2 2" xfId="162" xr:uid="{00000000-0005-0000-0000-00006C000000}"/>
    <cellStyle name="20% - Accent2 2 3" xfId="163" xr:uid="{00000000-0005-0000-0000-00006D000000}"/>
    <cellStyle name="20% - Accent2 2 4" xfId="164" xr:uid="{00000000-0005-0000-0000-00006E000000}"/>
    <cellStyle name="20% - Accent2 2 5" xfId="165" xr:uid="{00000000-0005-0000-0000-00006F000000}"/>
    <cellStyle name="20% - Accent2 2 6" xfId="166" xr:uid="{00000000-0005-0000-0000-000070000000}"/>
    <cellStyle name="20% - Accent2 2 7" xfId="167" xr:uid="{00000000-0005-0000-0000-000071000000}"/>
    <cellStyle name="20% - Accent2 2 8" xfId="168" xr:uid="{00000000-0005-0000-0000-000072000000}"/>
    <cellStyle name="20% - Accent2 2 9" xfId="169" xr:uid="{00000000-0005-0000-0000-000073000000}"/>
    <cellStyle name="20% - Accent2 20" xfId="170" xr:uid="{00000000-0005-0000-0000-000074000000}"/>
    <cellStyle name="20% - Accent2 21" xfId="171" xr:uid="{00000000-0005-0000-0000-000075000000}"/>
    <cellStyle name="20% - Accent2 22" xfId="172" xr:uid="{00000000-0005-0000-0000-000076000000}"/>
    <cellStyle name="20% - Accent2 23" xfId="173" xr:uid="{00000000-0005-0000-0000-000077000000}"/>
    <cellStyle name="20% - Accent2 24" xfId="174" xr:uid="{00000000-0005-0000-0000-000078000000}"/>
    <cellStyle name="20% - Accent2 25" xfId="175" xr:uid="{00000000-0005-0000-0000-000079000000}"/>
    <cellStyle name="20% - Accent2 26" xfId="176" xr:uid="{00000000-0005-0000-0000-00007A000000}"/>
    <cellStyle name="20% - Accent2 27" xfId="177" xr:uid="{00000000-0005-0000-0000-00007B000000}"/>
    <cellStyle name="20% - Accent2 28" xfId="178" xr:uid="{00000000-0005-0000-0000-00007C000000}"/>
    <cellStyle name="20% - Accent2 29" xfId="179" xr:uid="{00000000-0005-0000-0000-00007D000000}"/>
    <cellStyle name="20% - Accent2 3" xfId="180" xr:uid="{00000000-0005-0000-0000-00007E000000}"/>
    <cellStyle name="20% - Accent2 3 2" xfId="181" xr:uid="{00000000-0005-0000-0000-00007F000000}"/>
    <cellStyle name="20% - Accent2 3 3" xfId="182" xr:uid="{00000000-0005-0000-0000-000080000000}"/>
    <cellStyle name="20% - Accent2 30" xfId="183" xr:uid="{00000000-0005-0000-0000-000081000000}"/>
    <cellStyle name="20% - Accent2 31" xfId="184" xr:uid="{00000000-0005-0000-0000-000082000000}"/>
    <cellStyle name="20% - Accent2 32" xfId="185" xr:uid="{00000000-0005-0000-0000-000083000000}"/>
    <cellStyle name="20% - Accent2 33" xfId="186" xr:uid="{00000000-0005-0000-0000-000084000000}"/>
    <cellStyle name="20% - Accent2 34" xfId="187" xr:uid="{00000000-0005-0000-0000-000085000000}"/>
    <cellStyle name="20% - Accent2 4" xfId="188" xr:uid="{00000000-0005-0000-0000-000086000000}"/>
    <cellStyle name="20% - Accent2 4 2" xfId="189" xr:uid="{00000000-0005-0000-0000-000087000000}"/>
    <cellStyle name="20% - Accent2 4 3" xfId="190" xr:uid="{00000000-0005-0000-0000-000088000000}"/>
    <cellStyle name="20% - Accent2 5" xfId="191" xr:uid="{00000000-0005-0000-0000-000089000000}"/>
    <cellStyle name="20% - Accent2 5 2" xfId="192" xr:uid="{00000000-0005-0000-0000-00008A000000}"/>
    <cellStyle name="20% - Accent2 5 3" xfId="193" xr:uid="{00000000-0005-0000-0000-00008B000000}"/>
    <cellStyle name="20% - Accent2 6" xfId="194" xr:uid="{00000000-0005-0000-0000-00008C000000}"/>
    <cellStyle name="20% - Accent2 6 2" xfId="195" xr:uid="{00000000-0005-0000-0000-00008D000000}"/>
    <cellStyle name="20% - Accent2 6 3" xfId="196" xr:uid="{00000000-0005-0000-0000-00008E000000}"/>
    <cellStyle name="20% - Accent2 7" xfId="197" xr:uid="{00000000-0005-0000-0000-00008F000000}"/>
    <cellStyle name="20% - Accent2 7 2" xfId="198" xr:uid="{00000000-0005-0000-0000-000090000000}"/>
    <cellStyle name="20% - Accent2 7 3" xfId="199" xr:uid="{00000000-0005-0000-0000-000091000000}"/>
    <cellStyle name="20% - Accent2 8" xfId="200" xr:uid="{00000000-0005-0000-0000-000092000000}"/>
    <cellStyle name="20% - Accent2 8 2" xfId="201" xr:uid="{00000000-0005-0000-0000-000093000000}"/>
    <cellStyle name="20% - Accent2 8 3" xfId="202" xr:uid="{00000000-0005-0000-0000-000094000000}"/>
    <cellStyle name="20% - Accent2 9" xfId="203" xr:uid="{00000000-0005-0000-0000-000095000000}"/>
    <cellStyle name="20% - Accent2 9 2" xfId="204" xr:uid="{00000000-0005-0000-0000-000096000000}"/>
    <cellStyle name="20% - Accent2 9 3" xfId="205" xr:uid="{00000000-0005-0000-0000-000097000000}"/>
    <cellStyle name="20% - Accent3 10" xfId="206" xr:uid="{00000000-0005-0000-0000-000098000000}"/>
    <cellStyle name="20% - Accent3 10 2" xfId="207" xr:uid="{00000000-0005-0000-0000-000099000000}"/>
    <cellStyle name="20% - Accent3 10 3" xfId="208" xr:uid="{00000000-0005-0000-0000-00009A000000}"/>
    <cellStyle name="20% - Accent3 11" xfId="209" xr:uid="{00000000-0005-0000-0000-00009B000000}"/>
    <cellStyle name="20% - Accent3 11 2" xfId="210" xr:uid="{00000000-0005-0000-0000-00009C000000}"/>
    <cellStyle name="20% - Accent3 11 3" xfId="211" xr:uid="{00000000-0005-0000-0000-00009D000000}"/>
    <cellStyle name="20% - Accent3 12" xfId="212" xr:uid="{00000000-0005-0000-0000-00009E000000}"/>
    <cellStyle name="20% - Accent3 12 2" xfId="213" xr:uid="{00000000-0005-0000-0000-00009F000000}"/>
    <cellStyle name="20% - Accent3 12 3" xfId="214" xr:uid="{00000000-0005-0000-0000-0000A0000000}"/>
    <cellStyle name="20% - Accent3 13" xfId="215" xr:uid="{00000000-0005-0000-0000-0000A1000000}"/>
    <cellStyle name="20% - Accent3 13 2" xfId="216" xr:uid="{00000000-0005-0000-0000-0000A2000000}"/>
    <cellStyle name="20% - Accent3 13 3" xfId="217" xr:uid="{00000000-0005-0000-0000-0000A3000000}"/>
    <cellStyle name="20% - Accent3 14" xfId="218" xr:uid="{00000000-0005-0000-0000-0000A4000000}"/>
    <cellStyle name="20% - Accent3 14 2" xfId="219" xr:uid="{00000000-0005-0000-0000-0000A5000000}"/>
    <cellStyle name="20% - Accent3 14 3" xfId="220" xr:uid="{00000000-0005-0000-0000-0000A6000000}"/>
    <cellStyle name="20% - Accent3 15" xfId="221" xr:uid="{00000000-0005-0000-0000-0000A7000000}"/>
    <cellStyle name="20% - Accent3 15 2" xfId="222" xr:uid="{00000000-0005-0000-0000-0000A8000000}"/>
    <cellStyle name="20% - Accent3 15 3" xfId="223" xr:uid="{00000000-0005-0000-0000-0000A9000000}"/>
    <cellStyle name="20% - Accent3 15 4" xfId="224" xr:uid="{00000000-0005-0000-0000-0000AA000000}"/>
    <cellStyle name="20% - Accent3 15 5" xfId="225" xr:uid="{00000000-0005-0000-0000-0000AB000000}"/>
    <cellStyle name="20% - Accent3 15 6" xfId="226" xr:uid="{00000000-0005-0000-0000-0000AC000000}"/>
    <cellStyle name="20% - Accent3 15 7" xfId="227" xr:uid="{00000000-0005-0000-0000-0000AD000000}"/>
    <cellStyle name="20% - Accent3 16" xfId="228" xr:uid="{00000000-0005-0000-0000-0000AE000000}"/>
    <cellStyle name="20% - Accent3 17" xfId="229" xr:uid="{00000000-0005-0000-0000-0000AF000000}"/>
    <cellStyle name="20% - Accent3 18" xfId="230" xr:uid="{00000000-0005-0000-0000-0000B0000000}"/>
    <cellStyle name="20% - Accent3 19" xfId="231" xr:uid="{00000000-0005-0000-0000-0000B1000000}"/>
    <cellStyle name="20% - Accent3 2" xfId="232" xr:uid="{00000000-0005-0000-0000-0000B2000000}"/>
    <cellStyle name="20% - Accent3 2 10" xfId="233" xr:uid="{00000000-0005-0000-0000-0000B3000000}"/>
    <cellStyle name="20% - Accent3 2 11" xfId="234" xr:uid="{00000000-0005-0000-0000-0000B4000000}"/>
    <cellStyle name="20% - Accent3 2 12" xfId="235" xr:uid="{00000000-0005-0000-0000-0000B5000000}"/>
    <cellStyle name="20% - Accent3 2 13" xfId="236" xr:uid="{00000000-0005-0000-0000-0000B6000000}"/>
    <cellStyle name="20% - Accent3 2 14" xfId="237" xr:uid="{00000000-0005-0000-0000-0000B7000000}"/>
    <cellStyle name="20% - Accent3 2 2" xfId="238" xr:uid="{00000000-0005-0000-0000-0000B8000000}"/>
    <cellStyle name="20% - Accent3 2 3" xfId="239" xr:uid="{00000000-0005-0000-0000-0000B9000000}"/>
    <cellStyle name="20% - Accent3 2 4" xfId="240" xr:uid="{00000000-0005-0000-0000-0000BA000000}"/>
    <cellStyle name="20% - Accent3 2 5" xfId="241" xr:uid="{00000000-0005-0000-0000-0000BB000000}"/>
    <cellStyle name="20% - Accent3 2 6" xfId="242" xr:uid="{00000000-0005-0000-0000-0000BC000000}"/>
    <cellStyle name="20% - Accent3 2 7" xfId="243" xr:uid="{00000000-0005-0000-0000-0000BD000000}"/>
    <cellStyle name="20% - Accent3 2 8" xfId="244" xr:uid="{00000000-0005-0000-0000-0000BE000000}"/>
    <cellStyle name="20% - Accent3 2 9" xfId="245" xr:uid="{00000000-0005-0000-0000-0000BF000000}"/>
    <cellStyle name="20% - Accent3 20" xfId="246" xr:uid="{00000000-0005-0000-0000-0000C0000000}"/>
    <cellStyle name="20% - Accent3 21" xfId="247" xr:uid="{00000000-0005-0000-0000-0000C1000000}"/>
    <cellStyle name="20% - Accent3 22" xfId="248" xr:uid="{00000000-0005-0000-0000-0000C2000000}"/>
    <cellStyle name="20% - Accent3 23" xfId="249" xr:uid="{00000000-0005-0000-0000-0000C3000000}"/>
    <cellStyle name="20% - Accent3 24" xfId="250" xr:uid="{00000000-0005-0000-0000-0000C4000000}"/>
    <cellStyle name="20% - Accent3 25" xfId="251" xr:uid="{00000000-0005-0000-0000-0000C5000000}"/>
    <cellStyle name="20% - Accent3 26" xfId="252" xr:uid="{00000000-0005-0000-0000-0000C6000000}"/>
    <cellStyle name="20% - Accent3 27" xfId="253" xr:uid="{00000000-0005-0000-0000-0000C7000000}"/>
    <cellStyle name="20% - Accent3 28" xfId="254" xr:uid="{00000000-0005-0000-0000-0000C8000000}"/>
    <cellStyle name="20% - Accent3 29" xfId="255" xr:uid="{00000000-0005-0000-0000-0000C9000000}"/>
    <cellStyle name="20% - Accent3 3" xfId="256" xr:uid="{00000000-0005-0000-0000-0000CA000000}"/>
    <cellStyle name="20% - Accent3 3 2" xfId="257" xr:uid="{00000000-0005-0000-0000-0000CB000000}"/>
    <cellStyle name="20% - Accent3 3 3" xfId="258" xr:uid="{00000000-0005-0000-0000-0000CC000000}"/>
    <cellStyle name="20% - Accent3 30" xfId="259" xr:uid="{00000000-0005-0000-0000-0000CD000000}"/>
    <cellStyle name="20% - Accent3 31" xfId="260" xr:uid="{00000000-0005-0000-0000-0000CE000000}"/>
    <cellStyle name="20% - Accent3 32" xfId="261" xr:uid="{00000000-0005-0000-0000-0000CF000000}"/>
    <cellStyle name="20% - Accent3 33" xfId="262" xr:uid="{00000000-0005-0000-0000-0000D0000000}"/>
    <cellStyle name="20% - Accent3 34" xfId="263" xr:uid="{00000000-0005-0000-0000-0000D1000000}"/>
    <cellStyle name="20% - Accent3 4" xfId="264" xr:uid="{00000000-0005-0000-0000-0000D2000000}"/>
    <cellStyle name="20% - Accent3 4 2" xfId="265" xr:uid="{00000000-0005-0000-0000-0000D3000000}"/>
    <cellStyle name="20% - Accent3 4 3" xfId="266" xr:uid="{00000000-0005-0000-0000-0000D4000000}"/>
    <cellStyle name="20% - Accent3 5" xfId="267" xr:uid="{00000000-0005-0000-0000-0000D5000000}"/>
    <cellStyle name="20% - Accent3 5 2" xfId="268" xr:uid="{00000000-0005-0000-0000-0000D6000000}"/>
    <cellStyle name="20% - Accent3 5 3" xfId="269" xr:uid="{00000000-0005-0000-0000-0000D7000000}"/>
    <cellStyle name="20% - Accent3 6" xfId="270" xr:uid="{00000000-0005-0000-0000-0000D8000000}"/>
    <cellStyle name="20% - Accent3 6 2" xfId="271" xr:uid="{00000000-0005-0000-0000-0000D9000000}"/>
    <cellStyle name="20% - Accent3 6 3" xfId="272" xr:uid="{00000000-0005-0000-0000-0000DA000000}"/>
    <cellStyle name="20% - Accent3 7" xfId="273" xr:uid="{00000000-0005-0000-0000-0000DB000000}"/>
    <cellStyle name="20% - Accent3 7 2" xfId="274" xr:uid="{00000000-0005-0000-0000-0000DC000000}"/>
    <cellStyle name="20% - Accent3 7 3" xfId="275" xr:uid="{00000000-0005-0000-0000-0000DD000000}"/>
    <cellStyle name="20% - Accent3 8" xfId="276" xr:uid="{00000000-0005-0000-0000-0000DE000000}"/>
    <cellStyle name="20% - Accent3 8 2" xfId="277" xr:uid="{00000000-0005-0000-0000-0000DF000000}"/>
    <cellStyle name="20% - Accent3 8 3" xfId="278" xr:uid="{00000000-0005-0000-0000-0000E0000000}"/>
    <cellStyle name="20% - Accent3 9" xfId="279" xr:uid="{00000000-0005-0000-0000-0000E1000000}"/>
    <cellStyle name="20% - Accent3 9 2" xfId="280" xr:uid="{00000000-0005-0000-0000-0000E2000000}"/>
    <cellStyle name="20% - Accent3 9 3" xfId="281" xr:uid="{00000000-0005-0000-0000-0000E3000000}"/>
    <cellStyle name="20% - Accent4 10" xfId="282" xr:uid="{00000000-0005-0000-0000-0000E4000000}"/>
    <cellStyle name="20% - Accent4 10 2" xfId="283" xr:uid="{00000000-0005-0000-0000-0000E5000000}"/>
    <cellStyle name="20% - Accent4 10 3" xfId="284" xr:uid="{00000000-0005-0000-0000-0000E6000000}"/>
    <cellStyle name="20% - Accent4 11" xfId="285" xr:uid="{00000000-0005-0000-0000-0000E7000000}"/>
    <cellStyle name="20% - Accent4 11 2" xfId="286" xr:uid="{00000000-0005-0000-0000-0000E8000000}"/>
    <cellStyle name="20% - Accent4 11 3" xfId="287" xr:uid="{00000000-0005-0000-0000-0000E9000000}"/>
    <cellStyle name="20% - Accent4 12" xfId="288" xr:uid="{00000000-0005-0000-0000-0000EA000000}"/>
    <cellStyle name="20% - Accent4 12 2" xfId="289" xr:uid="{00000000-0005-0000-0000-0000EB000000}"/>
    <cellStyle name="20% - Accent4 12 3" xfId="290" xr:uid="{00000000-0005-0000-0000-0000EC000000}"/>
    <cellStyle name="20% - Accent4 13" xfId="291" xr:uid="{00000000-0005-0000-0000-0000ED000000}"/>
    <cellStyle name="20% - Accent4 13 2" xfId="292" xr:uid="{00000000-0005-0000-0000-0000EE000000}"/>
    <cellStyle name="20% - Accent4 13 3" xfId="293" xr:uid="{00000000-0005-0000-0000-0000EF000000}"/>
    <cellStyle name="20% - Accent4 14" xfId="294" xr:uid="{00000000-0005-0000-0000-0000F0000000}"/>
    <cellStyle name="20% - Accent4 14 2" xfId="295" xr:uid="{00000000-0005-0000-0000-0000F1000000}"/>
    <cellStyle name="20% - Accent4 14 3" xfId="296" xr:uid="{00000000-0005-0000-0000-0000F2000000}"/>
    <cellStyle name="20% - Accent4 15" xfId="297" xr:uid="{00000000-0005-0000-0000-0000F3000000}"/>
    <cellStyle name="20% - Accent4 15 2" xfId="298" xr:uid="{00000000-0005-0000-0000-0000F4000000}"/>
    <cellStyle name="20% - Accent4 15 3" xfId="299" xr:uid="{00000000-0005-0000-0000-0000F5000000}"/>
    <cellStyle name="20% - Accent4 15 4" xfId="300" xr:uid="{00000000-0005-0000-0000-0000F6000000}"/>
    <cellStyle name="20% - Accent4 15 5" xfId="301" xr:uid="{00000000-0005-0000-0000-0000F7000000}"/>
    <cellStyle name="20% - Accent4 15 6" xfId="302" xr:uid="{00000000-0005-0000-0000-0000F8000000}"/>
    <cellStyle name="20% - Accent4 15 7" xfId="303" xr:uid="{00000000-0005-0000-0000-0000F9000000}"/>
    <cellStyle name="20% - Accent4 16" xfId="304" xr:uid="{00000000-0005-0000-0000-0000FA000000}"/>
    <cellStyle name="20% - Accent4 17" xfId="305" xr:uid="{00000000-0005-0000-0000-0000FB000000}"/>
    <cellStyle name="20% - Accent4 18" xfId="306" xr:uid="{00000000-0005-0000-0000-0000FC000000}"/>
    <cellStyle name="20% - Accent4 19" xfId="307" xr:uid="{00000000-0005-0000-0000-0000FD000000}"/>
    <cellStyle name="20% - Accent4 2" xfId="308" xr:uid="{00000000-0005-0000-0000-0000FE000000}"/>
    <cellStyle name="20% - Accent4 2 10" xfId="309" xr:uid="{00000000-0005-0000-0000-0000FF000000}"/>
    <cellStyle name="20% - Accent4 2 11" xfId="310" xr:uid="{00000000-0005-0000-0000-000000010000}"/>
    <cellStyle name="20% - Accent4 2 12" xfId="311" xr:uid="{00000000-0005-0000-0000-000001010000}"/>
    <cellStyle name="20% - Accent4 2 13" xfId="312" xr:uid="{00000000-0005-0000-0000-000002010000}"/>
    <cellStyle name="20% - Accent4 2 14" xfId="313" xr:uid="{00000000-0005-0000-0000-000003010000}"/>
    <cellStyle name="20% - Accent4 2 2" xfId="314" xr:uid="{00000000-0005-0000-0000-000004010000}"/>
    <cellStyle name="20% - Accent4 2 3" xfId="315" xr:uid="{00000000-0005-0000-0000-000005010000}"/>
    <cellStyle name="20% - Accent4 2 4" xfId="316" xr:uid="{00000000-0005-0000-0000-000006010000}"/>
    <cellStyle name="20% - Accent4 2 5" xfId="317" xr:uid="{00000000-0005-0000-0000-000007010000}"/>
    <cellStyle name="20% - Accent4 2 6" xfId="318" xr:uid="{00000000-0005-0000-0000-000008010000}"/>
    <cellStyle name="20% - Accent4 2 7" xfId="319" xr:uid="{00000000-0005-0000-0000-000009010000}"/>
    <cellStyle name="20% - Accent4 2 8" xfId="320" xr:uid="{00000000-0005-0000-0000-00000A010000}"/>
    <cellStyle name="20% - Accent4 2 9" xfId="321" xr:uid="{00000000-0005-0000-0000-00000B010000}"/>
    <cellStyle name="20% - Accent4 20" xfId="322" xr:uid="{00000000-0005-0000-0000-00000C010000}"/>
    <cellStyle name="20% - Accent4 21" xfId="323" xr:uid="{00000000-0005-0000-0000-00000D010000}"/>
    <cellStyle name="20% - Accent4 22" xfId="324" xr:uid="{00000000-0005-0000-0000-00000E010000}"/>
    <cellStyle name="20% - Accent4 23" xfId="325" xr:uid="{00000000-0005-0000-0000-00000F010000}"/>
    <cellStyle name="20% - Accent4 24" xfId="326" xr:uid="{00000000-0005-0000-0000-000010010000}"/>
    <cellStyle name="20% - Accent4 25" xfId="327" xr:uid="{00000000-0005-0000-0000-000011010000}"/>
    <cellStyle name="20% - Accent4 26" xfId="328" xr:uid="{00000000-0005-0000-0000-000012010000}"/>
    <cellStyle name="20% - Accent4 27" xfId="329" xr:uid="{00000000-0005-0000-0000-000013010000}"/>
    <cellStyle name="20% - Accent4 28" xfId="330" xr:uid="{00000000-0005-0000-0000-000014010000}"/>
    <cellStyle name="20% - Accent4 29" xfId="331" xr:uid="{00000000-0005-0000-0000-000015010000}"/>
    <cellStyle name="20% - Accent4 3" xfId="332" xr:uid="{00000000-0005-0000-0000-000016010000}"/>
    <cellStyle name="20% - Accent4 3 2" xfId="333" xr:uid="{00000000-0005-0000-0000-000017010000}"/>
    <cellStyle name="20% - Accent4 3 3" xfId="334" xr:uid="{00000000-0005-0000-0000-000018010000}"/>
    <cellStyle name="20% - Accent4 30" xfId="335" xr:uid="{00000000-0005-0000-0000-000019010000}"/>
    <cellStyle name="20% - Accent4 31" xfId="336" xr:uid="{00000000-0005-0000-0000-00001A010000}"/>
    <cellStyle name="20% - Accent4 32" xfId="337" xr:uid="{00000000-0005-0000-0000-00001B010000}"/>
    <cellStyle name="20% - Accent4 33" xfId="338" xr:uid="{00000000-0005-0000-0000-00001C010000}"/>
    <cellStyle name="20% - Accent4 34" xfId="339" xr:uid="{00000000-0005-0000-0000-00001D010000}"/>
    <cellStyle name="20% - Accent4 4" xfId="340" xr:uid="{00000000-0005-0000-0000-00001E010000}"/>
    <cellStyle name="20% - Accent4 4 2" xfId="341" xr:uid="{00000000-0005-0000-0000-00001F010000}"/>
    <cellStyle name="20% - Accent4 4 3" xfId="342" xr:uid="{00000000-0005-0000-0000-000020010000}"/>
    <cellStyle name="20% - Accent4 5" xfId="343" xr:uid="{00000000-0005-0000-0000-000021010000}"/>
    <cellStyle name="20% - Accent4 5 2" xfId="344" xr:uid="{00000000-0005-0000-0000-000022010000}"/>
    <cellStyle name="20% - Accent4 5 3" xfId="345" xr:uid="{00000000-0005-0000-0000-000023010000}"/>
    <cellStyle name="20% - Accent4 6" xfId="346" xr:uid="{00000000-0005-0000-0000-000024010000}"/>
    <cellStyle name="20% - Accent4 6 2" xfId="347" xr:uid="{00000000-0005-0000-0000-000025010000}"/>
    <cellStyle name="20% - Accent4 6 3" xfId="348" xr:uid="{00000000-0005-0000-0000-000026010000}"/>
    <cellStyle name="20% - Accent4 7" xfId="349" xr:uid="{00000000-0005-0000-0000-000027010000}"/>
    <cellStyle name="20% - Accent4 7 2" xfId="350" xr:uid="{00000000-0005-0000-0000-000028010000}"/>
    <cellStyle name="20% - Accent4 7 3" xfId="351" xr:uid="{00000000-0005-0000-0000-000029010000}"/>
    <cellStyle name="20% - Accent4 8" xfId="352" xr:uid="{00000000-0005-0000-0000-00002A010000}"/>
    <cellStyle name="20% - Accent4 8 2" xfId="353" xr:uid="{00000000-0005-0000-0000-00002B010000}"/>
    <cellStyle name="20% - Accent4 8 3" xfId="354" xr:uid="{00000000-0005-0000-0000-00002C010000}"/>
    <cellStyle name="20% - Accent4 9" xfId="355" xr:uid="{00000000-0005-0000-0000-00002D010000}"/>
    <cellStyle name="20% - Accent4 9 2" xfId="356" xr:uid="{00000000-0005-0000-0000-00002E010000}"/>
    <cellStyle name="20% - Accent4 9 3" xfId="357" xr:uid="{00000000-0005-0000-0000-00002F010000}"/>
    <cellStyle name="20% - Accent5 10" xfId="358" xr:uid="{00000000-0005-0000-0000-000030010000}"/>
    <cellStyle name="20% - Accent5 10 2" xfId="359" xr:uid="{00000000-0005-0000-0000-000031010000}"/>
    <cellStyle name="20% - Accent5 10 3" xfId="360" xr:uid="{00000000-0005-0000-0000-000032010000}"/>
    <cellStyle name="20% - Accent5 11" xfId="361" xr:uid="{00000000-0005-0000-0000-000033010000}"/>
    <cellStyle name="20% - Accent5 11 2" xfId="362" xr:uid="{00000000-0005-0000-0000-000034010000}"/>
    <cellStyle name="20% - Accent5 11 3" xfId="363" xr:uid="{00000000-0005-0000-0000-000035010000}"/>
    <cellStyle name="20% - Accent5 12" xfId="364" xr:uid="{00000000-0005-0000-0000-000036010000}"/>
    <cellStyle name="20% - Accent5 12 2" xfId="365" xr:uid="{00000000-0005-0000-0000-000037010000}"/>
    <cellStyle name="20% - Accent5 12 3" xfId="366" xr:uid="{00000000-0005-0000-0000-000038010000}"/>
    <cellStyle name="20% - Accent5 13" xfId="367" xr:uid="{00000000-0005-0000-0000-000039010000}"/>
    <cellStyle name="20% - Accent5 13 2" xfId="368" xr:uid="{00000000-0005-0000-0000-00003A010000}"/>
    <cellStyle name="20% - Accent5 13 3" xfId="369" xr:uid="{00000000-0005-0000-0000-00003B010000}"/>
    <cellStyle name="20% - Accent5 14" xfId="370" xr:uid="{00000000-0005-0000-0000-00003C010000}"/>
    <cellStyle name="20% - Accent5 14 2" xfId="371" xr:uid="{00000000-0005-0000-0000-00003D010000}"/>
    <cellStyle name="20% - Accent5 14 3" xfId="372" xr:uid="{00000000-0005-0000-0000-00003E010000}"/>
    <cellStyle name="20% - Accent5 15" xfId="373" xr:uid="{00000000-0005-0000-0000-00003F010000}"/>
    <cellStyle name="20% - Accent5 15 2" xfId="374" xr:uid="{00000000-0005-0000-0000-000040010000}"/>
    <cellStyle name="20% - Accent5 15 3" xfId="375" xr:uid="{00000000-0005-0000-0000-000041010000}"/>
    <cellStyle name="20% - Accent5 15 4" xfId="376" xr:uid="{00000000-0005-0000-0000-000042010000}"/>
    <cellStyle name="20% - Accent5 15 5" xfId="377" xr:uid="{00000000-0005-0000-0000-000043010000}"/>
    <cellStyle name="20% - Accent5 15 6" xfId="378" xr:uid="{00000000-0005-0000-0000-000044010000}"/>
    <cellStyle name="20% - Accent5 15 7" xfId="379" xr:uid="{00000000-0005-0000-0000-000045010000}"/>
    <cellStyle name="20% - Accent5 16" xfId="380" xr:uid="{00000000-0005-0000-0000-000046010000}"/>
    <cellStyle name="20% - Accent5 17" xfId="381" xr:uid="{00000000-0005-0000-0000-000047010000}"/>
    <cellStyle name="20% - Accent5 18" xfId="382" xr:uid="{00000000-0005-0000-0000-000048010000}"/>
    <cellStyle name="20% - Accent5 19" xfId="383" xr:uid="{00000000-0005-0000-0000-000049010000}"/>
    <cellStyle name="20% - Accent5 2" xfId="384" xr:uid="{00000000-0005-0000-0000-00004A010000}"/>
    <cellStyle name="20% - Accent5 2 10" xfId="385" xr:uid="{00000000-0005-0000-0000-00004B010000}"/>
    <cellStyle name="20% - Accent5 2 11" xfId="386" xr:uid="{00000000-0005-0000-0000-00004C010000}"/>
    <cellStyle name="20% - Accent5 2 12" xfId="387" xr:uid="{00000000-0005-0000-0000-00004D010000}"/>
    <cellStyle name="20% - Accent5 2 13" xfId="388" xr:uid="{00000000-0005-0000-0000-00004E010000}"/>
    <cellStyle name="20% - Accent5 2 14" xfId="389" xr:uid="{00000000-0005-0000-0000-00004F010000}"/>
    <cellStyle name="20% - Accent5 2 2" xfId="390" xr:uid="{00000000-0005-0000-0000-000050010000}"/>
    <cellStyle name="20% - Accent5 2 3" xfId="391" xr:uid="{00000000-0005-0000-0000-000051010000}"/>
    <cellStyle name="20% - Accent5 2 4" xfId="392" xr:uid="{00000000-0005-0000-0000-000052010000}"/>
    <cellStyle name="20% - Accent5 2 5" xfId="393" xr:uid="{00000000-0005-0000-0000-000053010000}"/>
    <cellStyle name="20% - Accent5 2 6" xfId="394" xr:uid="{00000000-0005-0000-0000-000054010000}"/>
    <cellStyle name="20% - Accent5 2 7" xfId="395" xr:uid="{00000000-0005-0000-0000-000055010000}"/>
    <cellStyle name="20% - Accent5 2 8" xfId="396" xr:uid="{00000000-0005-0000-0000-000056010000}"/>
    <cellStyle name="20% - Accent5 2 9" xfId="397" xr:uid="{00000000-0005-0000-0000-000057010000}"/>
    <cellStyle name="20% - Accent5 20" xfId="398" xr:uid="{00000000-0005-0000-0000-000058010000}"/>
    <cellStyle name="20% - Accent5 21" xfId="399" xr:uid="{00000000-0005-0000-0000-000059010000}"/>
    <cellStyle name="20% - Accent5 22" xfId="400" xr:uid="{00000000-0005-0000-0000-00005A010000}"/>
    <cellStyle name="20% - Accent5 23" xfId="401" xr:uid="{00000000-0005-0000-0000-00005B010000}"/>
    <cellStyle name="20% - Accent5 24" xfId="402" xr:uid="{00000000-0005-0000-0000-00005C010000}"/>
    <cellStyle name="20% - Accent5 25" xfId="403" xr:uid="{00000000-0005-0000-0000-00005D010000}"/>
    <cellStyle name="20% - Accent5 26" xfId="404" xr:uid="{00000000-0005-0000-0000-00005E010000}"/>
    <cellStyle name="20% - Accent5 27" xfId="405" xr:uid="{00000000-0005-0000-0000-00005F010000}"/>
    <cellStyle name="20% - Accent5 28" xfId="406" xr:uid="{00000000-0005-0000-0000-000060010000}"/>
    <cellStyle name="20% - Accent5 29" xfId="407" xr:uid="{00000000-0005-0000-0000-000061010000}"/>
    <cellStyle name="20% - Accent5 3" xfId="408" xr:uid="{00000000-0005-0000-0000-000062010000}"/>
    <cellStyle name="20% - Accent5 3 2" xfId="409" xr:uid="{00000000-0005-0000-0000-000063010000}"/>
    <cellStyle name="20% - Accent5 3 3" xfId="410" xr:uid="{00000000-0005-0000-0000-000064010000}"/>
    <cellStyle name="20% - Accent5 30" xfId="411" xr:uid="{00000000-0005-0000-0000-000065010000}"/>
    <cellStyle name="20% - Accent5 31" xfId="412" xr:uid="{00000000-0005-0000-0000-000066010000}"/>
    <cellStyle name="20% - Accent5 32" xfId="413" xr:uid="{00000000-0005-0000-0000-000067010000}"/>
    <cellStyle name="20% - Accent5 33" xfId="414" xr:uid="{00000000-0005-0000-0000-000068010000}"/>
    <cellStyle name="20% - Accent5 34" xfId="415" xr:uid="{00000000-0005-0000-0000-000069010000}"/>
    <cellStyle name="20% - Accent5 4" xfId="416" xr:uid="{00000000-0005-0000-0000-00006A010000}"/>
    <cellStyle name="20% - Accent5 4 2" xfId="417" xr:uid="{00000000-0005-0000-0000-00006B010000}"/>
    <cellStyle name="20% - Accent5 4 3" xfId="418" xr:uid="{00000000-0005-0000-0000-00006C010000}"/>
    <cellStyle name="20% - Accent5 5" xfId="419" xr:uid="{00000000-0005-0000-0000-00006D010000}"/>
    <cellStyle name="20% - Accent5 5 2" xfId="420" xr:uid="{00000000-0005-0000-0000-00006E010000}"/>
    <cellStyle name="20% - Accent5 5 3" xfId="421" xr:uid="{00000000-0005-0000-0000-00006F010000}"/>
    <cellStyle name="20% - Accent5 6" xfId="422" xr:uid="{00000000-0005-0000-0000-000070010000}"/>
    <cellStyle name="20% - Accent5 6 2" xfId="423" xr:uid="{00000000-0005-0000-0000-000071010000}"/>
    <cellStyle name="20% - Accent5 6 3" xfId="424" xr:uid="{00000000-0005-0000-0000-000072010000}"/>
    <cellStyle name="20% - Accent5 7" xfId="425" xr:uid="{00000000-0005-0000-0000-000073010000}"/>
    <cellStyle name="20% - Accent5 7 2" xfId="426" xr:uid="{00000000-0005-0000-0000-000074010000}"/>
    <cellStyle name="20% - Accent5 7 3" xfId="427" xr:uid="{00000000-0005-0000-0000-000075010000}"/>
    <cellStyle name="20% - Accent5 8" xfId="428" xr:uid="{00000000-0005-0000-0000-000076010000}"/>
    <cellStyle name="20% - Accent5 8 2" xfId="429" xr:uid="{00000000-0005-0000-0000-000077010000}"/>
    <cellStyle name="20% - Accent5 8 3" xfId="430" xr:uid="{00000000-0005-0000-0000-000078010000}"/>
    <cellStyle name="20% - Accent5 9" xfId="431" xr:uid="{00000000-0005-0000-0000-000079010000}"/>
    <cellStyle name="20% - Accent5 9 2" xfId="432" xr:uid="{00000000-0005-0000-0000-00007A010000}"/>
    <cellStyle name="20% - Accent5 9 3" xfId="433" xr:uid="{00000000-0005-0000-0000-00007B010000}"/>
    <cellStyle name="20% - Accent6 10" xfId="434" xr:uid="{00000000-0005-0000-0000-00007C010000}"/>
    <cellStyle name="20% - Accent6 10 2" xfId="435" xr:uid="{00000000-0005-0000-0000-00007D010000}"/>
    <cellStyle name="20% - Accent6 10 3" xfId="436" xr:uid="{00000000-0005-0000-0000-00007E010000}"/>
    <cellStyle name="20% - Accent6 11" xfId="437" xr:uid="{00000000-0005-0000-0000-00007F010000}"/>
    <cellStyle name="20% - Accent6 11 2" xfId="438" xr:uid="{00000000-0005-0000-0000-000080010000}"/>
    <cellStyle name="20% - Accent6 11 3" xfId="439" xr:uid="{00000000-0005-0000-0000-000081010000}"/>
    <cellStyle name="20% - Accent6 12" xfId="440" xr:uid="{00000000-0005-0000-0000-000082010000}"/>
    <cellStyle name="20% - Accent6 12 2" xfId="441" xr:uid="{00000000-0005-0000-0000-000083010000}"/>
    <cellStyle name="20% - Accent6 12 3" xfId="442" xr:uid="{00000000-0005-0000-0000-000084010000}"/>
    <cellStyle name="20% - Accent6 13" xfId="443" xr:uid="{00000000-0005-0000-0000-000085010000}"/>
    <cellStyle name="20% - Accent6 13 2" xfId="444" xr:uid="{00000000-0005-0000-0000-000086010000}"/>
    <cellStyle name="20% - Accent6 13 3" xfId="445" xr:uid="{00000000-0005-0000-0000-000087010000}"/>
    <cellStyle name="20% - Accent6 14" xfId="446" xr:uid="{00000000-0005-0000-0000-000088010000}"/>
    <cellStyle name="20% - Accent6 14 2" xfId="447" xr:uid="{00000000-0005-0000-0000-000089010000}"/>
    <cellStyle name="20% - Accent6 14 3" xfId="448" xr:uid="{00000000-0005-0000-0000-00008A010000}"/>
    <cellStyle name="20% - Accent6 15" xfId="449" xr:uid="{00000000-0005-0000-0000-00008B010000}"/>
    <cellStyle name="20% - Accent6 15 2" xfId="450" xr:uid="{00000000-0005-0000-0000-00008C010000}"/>
    <cellStyle name="20% - Accent6 15 3" xfId="451" xr:uid="{00000000-0005-0000-0000-00008D010000}"/>
    <cellStyle name="20% - Accent6 15 4" xfId="452" xr:uid="{00000000-0005-0000-0000-00008E010000}"/>
    <cellStyle name="20% - Accent6 15 5" xfId="453" xr:uid="{00000000-0005-0000-0000-00008F010000}"/>
    <cellStyle name="20% - Accent6 15 6" xfId="454" xr:uid="{00000000-0005-0000-0000-000090010000}"/>
    <cellStyle name="20% - Accent6 15 7" xfId="455" xr:uid="{00000000-0005-0000-0000-000091010000}"/>
    <cellStyle name="20% - Accent6 16" xfId="456" xr:uid="{00000000-0005-0000-0000-000092010000}"/>
    <cellStyle name="20% - Accent6 17" xfId="457" xr:uid="{00000000-0005-0000-0000-000093010000}"/>
    <cellStyle name="20% - Accent6 18" xfId="458" xr:uid="{00000000-0005-0000-0000-000094010000}"/>
    <cellStyle name="20% - Accent6 19" xfId="459" xr:uid="{00000000-0005-0000-0000-000095010000}"/>
    <cellStyle name="20% - Accent6 2" xfId="460" xr:uid="{00000000-0005-0000-0000-000096010000}"/>
    <cellStyle name="20% - Accent6 2 10" xfId="461" xr:uid="{00000000-0005-0000-0000-000097010000}"/>
    <cellStyle name="20% - Accent6 2 11" xfId="462" xr:uid="{00000000-0005-0000-0000-000098010000}"/>
    <cellStyle name="20% - Accent6 2 12" xfId="463" xr:uid="{00000000-0005-0000-0000-000099010000}"/>
    <cellStyle name="20% - Accent6 2 13" xfId="464" xr:uid="{00000000-0005-0000-0000-00009A010000}"/>
    <cellStyle name="20% - Accent6 2 14" xfId="465" xr:uid="{00000000-0005-0000-0000-00009B010000}"/>
    <cellStyle name="20% - Accent6 2 2" xfId="466" xr:uid="{00000000-0005-0000-0000-00009C010000}"/>
    <cellStyle name="20% - Accent6 2 3" xfId="467" xr:uid="{00000000-0005-0000-0000-00009D010000}"/>
    <cellStyle name="20% - Accent6 2 4" xfId="468" xr:uid="{00000000-0005-0000-0000-00009E010000}"/>
    <cellStyle name="20% - Accent6 2 5" xfId="469" xr:uid="{00000000-0005-0000-0000-00009F010000}"/>
    <cellStyle name="20% - Accent6 2 6" xfId="470" xr:uid="{00000000-0005-0000-0000-0000A0010000}"/>
    <cellStyle name="20% - Accent6 2 7" xfId="471" xr:uid="{00000000-0005-0000-0000-0000A1010000}"/>
    <cellStyle name="20% - Accent6 2 8" xfId="472" xr:uid="{00000000-0005-0000-0000-0000A2010000}"/>
    <cellStyle name="20% - Accent6 2 9" xfId="473" xr:uid="{00000000-0005-0000-0000-0000A3010000}"/>
    <cellStyle name="20% - Accent6 20" xfId="474" xr:uid="{00000000-0005-0000-0000-0000A4010000}"/>
    <cellStyle name="20% - Accent6 21" xfId="475" xr:uid="{00000000-0005-0000-0000-0000A5010000}"/>
    <cellStyle name="20% - Accent6 22" xfId="476" xr:uid="{00000000-0005-0000-0000-0000A6010000}"/>
    <cellStyle name="20% - Accent6 23" xfId="477" xr:uid="{00000000-0005-0000-0000-0000A7010000}"/>
    <cellStyle name="20% - Accent6 24" xfId="478" xr:uid="{00000000-0005-0000-0000-0000A8010000}"/>
    <cellStyle name="20% - Accent6 25" xfId="479" xr:uid="{00000000-0005-0000-0000-0000A9010000}"/>
    <cellStyle name="20% - Accent6 26" xfId="480" xr:uid="{00000000-0005-0000-0000-0000AA010000}"/>
    <cellStyle name="20% - Accent6 27" xfId="481" xr:uid="{00000000-0005-0000-0000-0000AB010000}"/>
    <cellStyle name="20% - Accent6 28" xfId="482" xr:uid="{00000000-0005-0000-0000-0000AC010000}"/>
    <cellStyle name="20% - Accent6 29" xfId="483" xr:uid="{00000000-0005-0000-0000-0000AD010000}"/>
    <cellStyle name="20% - Accent6 3" xfId="484" xr:uid="{00000000-0005-0000-0000-0000AE010000}"/>
    <cellStyle name="20% - Accent6 3 2" xfId="485" xr:uid="{00000000-0005-0000-0000-0000AF010000}"/>
    <cellStyle name="20% - Accent6 3 3" xfId="486" xr:uid="{00000000-0005-0000-0000-0000B0010000}"/>
    <cellStyle name="20% - Accent6 30" xfId="487" xr:uid="{00000000-0005-0000-0000-0000B1010000}"/>
    <cellStyle name="20% - Accent6 31" xfId="488" xr:uid="{00000000-0005-0000-0000-0000B2010000}"/>
    <cellStyle name="20% - Accent6 32" xfId="489" xr:uid="{00000000-0005-0000-0000-0000B3010000}"/>
    <cellStyle name="20% - Accent6 33" xfId="490" xr:uid="{00000000-0005-0000-0000-0000B4010000}"/>
    <cellStyle name="20% - Accent6 34" xfId="491" xr:uid="{00000000-0005-0000-0000-0000B5010000}"/>
    <cellStyle name="20% - Accent6 4" xfId="492" xr:uid="{00000000-0005-0000-0000-0000B6010000}"/>
    <cellStyle name="20% - Accent6 4 2" xfId="493" xr:uid="{00000000-0005-0000-0000-0000B7010000}"/>
    <cellStyle name="20% - Accent6 4 3" xfId="494" xr:uid="{00000000-0005-0000-0000-0000B8010000}"/>
    <cellStyle name="20% - Accent6 5" xfId="495" xr:uid="{00000000-0005-0000-0000-0000B9010000}"/>
    <cellStyle name="20% - Accent6 5 2" xfId="496" xr:uid="{00000000-0005-0000-0000-0000BA010000}"/>
    <cellStyle name="20% - Accent6 5 3" xfId="497" xr:uid="{00000000-0005-0000-0000-0000BB010000}"/>
    <cellStyle name="20% - Accent6 6" xfId="498" xr:uid="{00000000-0005-0000-0000-0000BC010000}"/>
    <cellStyle name="20% - Accent6 6 2" xfId="499" xr:uid="{00000000-0005-0000-0000-0000BD010000}"/>
    <cellStyle name="20% - Accent6 6 3" xfId="500" xr:uid="{00000000-0005-0000-0000-0000BE010000}"/>
    <cellStyle name="20% - Accent6 7" xfId="501" xr:uid="{00000000-0005-0000-0000-0000BF010000}"/>
    <cellStyle name="20% - Accent6 7 2" xfId="502" xr:uid="{00000000-0005-0000-0000-0000C0010000}"/>
    <cellStyle name="20% - Accent6 7 3" xfId="503" xr:uid="{00000000-0005-0000-0000-0000C1010000}"/>
    <cellStyle name="20% - Accent6 8" xfId="504" xr:uid="{00000000-0005-0000-0000-0000C2010000}"/>
    <cellStyle name="20% - Accent6 8 2" xfId="505" xr:uid="{00000000-0005-0000-0000-0000C3010000}"/>
    <cellStyle name="20% - Accent6 8 3" xfId="506" xr:uid="{00000000-0005-0000-0000-0000C4010000}"/>
    <cellStyle name="20% - Accent6 9" xfId="507" xr:uid="{00000000-0005-0000-0000-0000C5010000}"/>
    <cellStyle name="20% - Accent6 9 2" xfId="508" xr:uid="{00000000-0005-0000-0000-0000C6010000}"/>
    <cellStyle name="20% - Accent6 9 3" xfId="509" xr:uid="{00000000-0005-0000-0000-0000C7010000}"/>
    <cellStyle name="40% - Accent1 10" xfId="510" xr:uid="{00000000-0005-0000-0000-0000C8010000}"/>
    <cellStyle name="40% - Accent1 10 2" xfId="511" xr:uid="{00000000-0005-0000-0000-0000C9010000}"/>
    <cellStyle name="40% - Accent1 10 3" xfId="512" xr:uid="{00000000-0005-0000-0000-0000CA010000}"/>
    <cellStyle name="40% - Accent1 11" xfId="513" xr:uid="{00000000-0005-0000-0000-0000CB010000}"/>
    <cellStyle name="40% - Accent1 11 2" xfId="514" xr:uid="{00000000-0005-0000-0000-0000CC010000}"/>
    <cellStyle name="40% - Accent1 11 3" xfId="515" xr:uid="{00000000-0005-0000-0000-0000CD010000}"/>
    <cellStyle name="40% - Accent1 12" xfId="516" xr:uid="{00000000-0005-0000-0000-0000CE010000}"/>
    <cellStyle name="40% - Accent1 12 2" xfId="517" xr:uid="{00000000-0005-0000-0000-0000CF010000}"/>
    <cellStyle name="40% - Accent1 12 3" xfId="518" xr:uid="{00000000-0005-0000-0000-0000D0010000}"/>
    <cellStyle name="40% - Accent1 13" xfId="519" xr:uid="{00000000-0005-0000-0000-0000D1010000}"/>
    <cellStyle name="40% - Accent1 13 2" xfId="520" xr:uid="{00000000-0005-0000-0000-0000D2010000}"/>
    <cellStyle name="40% - Accent1 13 3" xfId="521" xr:uid="{00000000-0005-0000-0000-0000D3010000}"/>
    <cellStyle name="40% - Accent1 14" xfId="522" xr:uid="{00000000-0005-0000-0000-0000D4010000}"/>
    <cellStyle name="40% - Accent1 14 2" xfId="523" xr:uid="{00000000-0005-0000-0000-0000D5010000}"/>
    <cellStyle name="40% - Accent1 14 3" xfId="524" xr:uid="{00000000-0005-0000-0000-0000D6010000}"/>
    <cellStyle name="40% - Accent1 15" xfId="525" xr:uid="{00000000-0005-0000-0000-0000D7010000}"/>
    <cellStyle name="40% - Accent1 15 2" xfId="526" xr:uid="{00000000-0005-0000-0000-0000D8010000}"/>
    <cellStyle name="40% - Accent1 15 3" xfId="527" xr:uid="{00000000-0005-0000-0000-0000D9010000}"/>
    <cellStyle name="40% - Accent1 15 4" xfId="528" xr:uid="{00000000-0005-0000-0000-0000DA010000}"/>
    <cellStyle name="40% - Accent1 15 5" xfId="529" xr:uid="{00000000-0005-0000-0000-0000DB010000}"/>
    <cellStyle name="40% - Accent1 15 6" xfId="530" xr:uid="{00000000-0005-0000-0000-0000DC010000}"/>
    <cellStyle name="40% - Accent1 15 7" xfId="531" xr:uid="{00000000-0005-0000-0000-0000DD010000}"/>
    <cellStyle name="40% - Accent1 16" xfId="532" xr:uid="{00000000-0005-0000-0000-0000DE010000}"/>
    <cellStyle name="40% - Accent1 17" xfId="533" xr:uid="{00000000-0005-0000-0000-0000DF010000}"/>
    <cellStyle name="40% - Accent1 18" xfId="534" xr:uid="{00000000-0005-0000-0000-0000E0010000}"/>
    <cellStyle name="40% - Accent1 19" xfId="535" xr:uid="{00000000-0005-0000-0000-0000E1010000}"/>
    <cellStyle name="40% - Accent1 2" xfId="536" xr:uid="{00000000-0005-0000-0000-0000E2010000}"/>
    <cellStyle name="40% - Accent1 2 10" xfId="537" xr:uid="{00000000-0005-0000-0000-0000E3010000}"/>
    <cellStyle name="40% - Accent1 2 11" xfId="538" xr:uid="{00000000-0005-0000-0000-0000E4010000}"/>
    <cellStyle name="40% - Accent1 2 12" xfId="539" xr:uid="{00000000-0005-0000-0000-0000E5010000}"/>
    <cellStyle name="40% - Accent1 2 13" xfId="540" xr:uid="{00000000-0005-0000-0000-0000E6010000}"/>
    <cellStyle name="40% - Accent1 2 14" xfId="541" xr:uid="{00000000-0005-0000-0000-0000E7010000}"/>
    <cellStyle name="40% - Accent1 2 2" xfId="542" xr:uid="{00000000-0005-0000-0000-0000E8010000}"/>
    <cellStyle name="40% - Accent1 2 3" xfId="543" xr:uid="{00000000-0005-0000-0000-0000E9010000}"/>
    <cellStyle name="40% - Accent1 2 4" xfId="544" xr:uid="{00000000-0005-0000-0000-0000EA010000}"/>
    <cellStyle name="40% - Accent1 2 5" xfId="545" xr:uid="{00000000-0005-0000-0000-0000EB010000}"/>
    <cellStyle name="40% - Accent1 2 6" xfId="546" xr:uid="{00000000-0005-0000-0000-0000EC010000}"/>
    <cellStyle name="40% - Accent1 2 7" xfId="547" xr:uid="{00000000-0005-0000-0000-0000ED010000}"/>
    <cellStyle name="40% - Accent1 2 8" xfId="548" xr:uid="{00000000-0005-0000-0000-0000EE010000}"/>
    <cellStyle name="40% - Accent1 2 9" xfId="549" xr:uid="{00000000-0005-0000-0000-0000EF010000}"/>
    <cellStyle name="40% - Accent1 20" xfId="550" xr:uid="{00000000-0005-0000-0000-0000F0010000}"/>
    <cellStyle name="40% - Accent1 21" xfId="551" xr:uid="{00000000-0005-0000-0000-0000F1010000}"/>
    <cellStyle name="40% - Accent1 22" xfId="552" xr:uid="{00000000-0005-0000-0000-0000F2010000}"/>
    <cellStyle name="40% - Accent1 23" xfId="553" xr:uid="{00000000-0005-0000-0000-0000F3010000}"/>
    <cellStyle name="40% - Accent1 24" xfId="554" xr:uid="{00000000-0005-0000-0000-0000F4010000}"/>
    <cellStyle name="40% - Accent1 25" xfId="555" xr:uid="{00000000-0005-0000-0000-0000F5010000}"/>
    <cellStyle name="40% - Accent1 26" xfId="556" xr:uid="{00000000-0005-0000-0000-0000F6010000}"/>
    <cellStyle name="40% - Accent1 27" xfId="557" xr:uid="{00000000-0005-0000-0000-0000F7010000}"/>
    <cellStyle name="40% - Accent1 28" xfId="558" xr:uid="{00000000-0005-0000-0000-0000F8010000}"/>
    <cellStyle name="40% - Accent1 29" xfId="559" xr:uid="{00000000-0005-0000-0000-0000F9010000}"/>
    <cellStyle name="40% - Accent1 3" xfId="560" xr:uid="{00000000-0005-0000-0000-0000FA010000}"/>
    <cellStyle name="40% - Accent1 3 2" xfId="561" xr:uid="{00000000-0005-0000-0000-0000FB010000}"/>
    <cellStyle name="40% - Accent1 3 3" xfId="562" xr:uid="{00000000-0005-0000-0000-0000FC010000}"/>
    <cellStyle name="40% - Accent1 30" xfId="563" xr:uid="{00000000-0005-0000-0000-0000FD010000}"/>
    <cellStyle name="40% - Accent1 31" xfId="564" xr:uid="{00000000-0005-0000-0000-0000FE010000}"/>
    <cellStyle name="40% - Accent1 32" xfId="565" xr:uid="{00000000-0005-0000-0000-0000FF010000}"/>
    <cellStyle name="40% - Accent1 33" xfId="566" xr:uid="{00000000-0005-0000-0000-000000020000}"/>
    <cellStyle name="40% - Accent1 34" xfId="567" xr:uid="{00000000-0005-0000-0000-000001020000}"/>
    <cellStyle name="40% - Accent1 4" xfId="568" xr:uid="{00000000-0005-0000-0000-000002020000}"/>
    <cellStyle name="40% - Accent1 4 2" xfId="569" xr:uid="{00000000-0005-0000-0000-000003020000}"/>
    <cellStyle name="40% - Accent1 4 3" xfId="570" xr:uid="{00000000-0005-0000-0000-000004020000}"/>
    <cellStyle name="40% - Accent1 5" xfId="571" xr:uid="{00000000-0005-0000-0000-000005020000}"/>
    <cellStyle name="40% - Accent1 5 2" xfId="572" xr:uid="{00000000-0005-0000-0000-000006020000}"/>
    <cellStyle name="40% - Accent1 5 3" xfId="573" xr:uid="{00000000-0005-0000-0000-000007020000}"/>
    <cellStyle name="40% - Accent1 6" xfId="574" xr:uid="{00000000-0005-0000-0000-000008020000}"/>
    <cellStyle name="40% - Accent1 6 2" xfId="575" xr:uid="{00000000-0005-0000-0000-000009020000}"/>
    <cellStyle name="40% - Accent1 6 3" xfId="576" xr:uid="{00000000-0005-0000-0000-00000A020000}"/>
    <cellStyle name="40% - Accent1 7" xfId="577" xr:uid="{00000000-0005-0000-0000-00000B020000}"/>
    <cellStyle name="40% - Accent1 7 2" xfId="578" xr:uid="{00000000-0005-0000-0000-00000C020000}"/>
    <cellStyle name="40% - Accent1 7 3" xfId="579" xr:uid="{00000000-0005-0000-0000-00000D020000}"/>
    <cellStyle name="40% - Accent1 8" xfId="580" xr:uid="{00000000-0005-0000-0000-00000E020000}"/>
    <cellStyle name="40% - Accent1 8 2" xfId="581" xr:uid="{00000000-0005-0000-0000-00000F020000}"/>
    <cellStyle name="40% - Accent1 8 3" xfId="582" xr:uid="{00000000-0005-0000-0000-000010020000}"/>
    <cellStyle name="40% - Accent1 9" xfId="583" xr:uid="{00000000-0005-0000-0000-000011020000}"/>
    <cellStyle name="40% - Accent1 9 2" xfId="584" xr:uid="{00000000-0005-0000-0000-000012020000}"/>
    <cellStyle name="40% - Accent1 9 3" xfId="585" xr:uid="{00000000-0005-0000-0000-000013020000}"/>
    <cellStyle name="40% - Accent2 10" xfId="586" xr:uid="{00000000-0005-0000-0000-000014020000}"/>
    <cellStyle name="40% - Accent2 10 2" xfId="587" xr:uid="{00000000-0005-0000-0000-000015020000}"/>
    <cellStyle name="40% - Accent2 10 3" xfId="588" xr:uid="{00000000-0005-0000-0000-000016020000}"/>
    <cellStyle name="40% - Accent2 11" xfId="589" xr:uid="{00000000-0005-0000-0000-000017020000}"/>
    <cellStyle name="40% - Accent2 11 2" xfId="590" xr:uid="{00000000-0005-0000-0000-000018020000}"/>
    <cellStyle name="40% - Accent2 11 3" xfId="591" xr:uid="{00000000-0005-0000-0000-000019020000}"/>
    <cellStyle name="40% - Accent2 12" xfId="592" xr:uid="{00000000-0005-0000-0000-00001A020000}"/>
    <cellStyle name="40% - Accent2 12 2" xfId="593" xr:uid="{00000000-0005-0000-0000-00001B020000}"/>
    <cellStyle name="40% - Accent2 12 3" xfId="594" xr:uid="{00000000-0005-0000-0000-00001C020000}"/>
    <cellStyle name="40% - Accent2 13" xfId="595" xr:uid="{00000000-0005-0000-0000-00001D020000}"/>
    <cellStyle name="40% - Accent2 13 2" xfId="596" xr:uid="{00000000-0005-0000-0000-00001E020000}"/>
    <cellStyle name="40% - Accent2 13 3" xfId="597" xr:uid="{00000000-0005-0000-0000-00001F020000}"/>
    <cellStyle name="40% - Accent2 14" xfId="598" xr:uid="{00000000-0005-0000-0000-000020020000}"/>
    <cellStyle name="40% - Accent2 14 2" xfId="599" xr:uid="{00000000-0005-0000-0000-000021020000}"/>
    <cellStyle name="40% - Accent2 14 3" xfId="600" xr:uid="{00000000-0005-0000-0000-000022020000}"/>
    <cellStyle name="40% - Accent2 15" xfId="601" xr:uid="{00000000-0005-0000-0000-000023020000}"/>
    <cellStyle name="40% - Accent2 15 2" xfId="602" xr:uid="{00000000-0005-0000-0000-000024020000}"/>
    <cellStyle name="40% - Accent2 15 3" xfId="603" xr:uid="{00000000-0005-0000-0000-000025020000}"/>
    <cellStyle name="40% - Accent2 15 4" xfId="604" xr:uid="{00000000-0005-0000-0000-000026020000}"/>
    <cellStyle name="40% - Accent2 15 5" xfId="605" xr:uid="{00000000-0005-0000-0000-000027020000}"/>
    <cellStyle name="40% - Accent2 15 6" xfId="606" xr:uid="{00000000-0005-0000-0000-000028020000}"/>
    <cellStyle name="40% - Accent2 15 7" xfId="607" xr:uid="{00000000-0005-0000-0000-000029020000}"/>
    <cellStyle name="40% - Accent2 16" xfId="608" xr:uid="{00000000-0005-0000-0000-00002A020000}"/>
    <cellStyle name="40% - Accent2 17" xfId="609" xr:uid="{00000000-0005-0000-0000-00002B020000}"/>
    <cellStyle name="40% - Accent2 18" xfId="610" xr:uid="{00000000-0005-0000-0000-00002C020000}"/>
    <cellStyle name="40% - Accent2 19" xfId="611" xr:uid="{00000000-0005-0000-0000-00002D020000}"/>
    <cellStyle name="40% - Accent2 2" xfId="612" xr:uid="{00000000-0005-0000-0000-00002E020000}"/>
    <cellStyle name="40% - Accent2 2 10" xfId="613" xr:uid="{00000000-0005-0000-0000-00002F020000}"/>
    <cellStyle name="40% - Accent2 2 11" xfId="614" xr:uid="{00000000-0005-0000-0000-000030020000}"/>
    <cellStyle name="40% - Accent2 2 12" xfId="615" xr:uid="{00000000-0005-0000-0000-000031020000}"/>
    <cellStyle name="40% - Accent2 2 13" xfId="616" xr:uid="{00000000-0005-0000-0000-000032020000}"/>
    <cellStyle name="40% - Accent2 2 14" xfId="617" xr:uid="{00000000-0005-0000-0000-000033020000}"/>
    <cellStyle name="40% - Accent2 2 2" xfId="618" xr:uid="{00000000-0005-0000-0000-000034020000}"/>
    <cellStyle name="40% - Accent2 2 3" xfId="619" xr:uid="{00000000-0005-0000-0000-000035020000}"/>
    <cellStyle name="40% - Accent2 2 4" xfId="620" xr:uid="{00000000-0005-0000-0000-000036020000}"/>
    <cellStyle name="40% - Accent2 2 5" xfId="621" xr:uid="{00000000-0005-0000-0000-000037020000}"/>
    <cellStyle name="40% - Accent2 2 6" xfId="622" xr:uid="{00000000-0005-0000-0000-000038020000}"/>
    <cellStyle name="40% - Accent2 2 7" xfId="623" xr:uid="{00000000-0005-0000-0000-000039020000}"/>
    <cellStyle name="40% - Accent2 2 8" xfId="624" xr:uid="{00000000-0005-0000-0000-00003A020000}"/>
    <cellStyle name="40% - Accent2 2 9" xfId="625" xr:uid="{00000000-0005-0000-0000-00003B020000}"/>
    <cellStyle name="40% - Accent2 20" xfId="626" xr:uid="{00000000-0005-0000-0000-00003C020000}"/>
    <cellStyle name="40% - Accent2 21" xfId="627" xr:uid="{00000000-0005-0000-0000-00003D020000}"/>
    <cellStyle name="40% - Accent2 22" xfId="628" xr:uid="{00000000-0005-0000-0000-00003E020000}"/>
    <cellStyle name="40% - Accent2 23" xfId="629" xr:uid="{00000000-0005-0000-0000-00003F020000}"/>
    <cellStyle name="40% - Accent2 24" xfId="630" xr:uid="{00000000-0005-0000-0000-000040020000}"/>
    <cellStyle name="40% - Accent2 25" xfId="631" xr:uid="{00000000-0005-0000-0000-000041020000}"/>
    <cellStyle name="40% - Accent2 26" xfId="632" xr:uid="{00000000-0005-0000-0000-000042020000}"/>
    <cellStyle name="40% - Accent2 27" xfId="633" xr:uid="{00000000-0005-0000-0000-000043020000}"/>
    <cellStyle name="40% - Accent2 28" xfId="634" xr:uid="{00000000-0005-0000-0000-000044020000}"/>
    <cellStyle name="40% - Accent2 29" xfId="635" xr:uid="{00000000-0005-0000-0000-000045020000}"/>
    <cellStyle name="40% - Accent2 3" xfId="636" xr:uid="{00000000-0005-0000-0000-000046020000}"/>
    <cellStyle name="40% - Accent2 3 2" xfId="637" xr:uid="{00000000-0005-0000-0000-000047020000}"/>
    <cellStyle name="40% - Accent2 3 3" xfId="638" xr:uid="{00000000-0005-0000-0000-000048020000}"/>
    <cellStyle name="40% - Accent2 30" xfId="639" xr:uid="{00000000-0005-0000-0000-000049020000}"/>
    <cellStyle name="40% - Accent2 31" xfId="640" xr:uid="{00000000-0005-0000-0000-00004A020000}"/>
    <cellStyle name="40% - Accent2 32" xfId="641" xr:uid="{00000000-0005-0000-0000-00004B020000}"/>
    <cellStyle name="40% - Accent2 33" xfId="642" xr:uid="{00000000-0005-0000-0000-00004C020000}"/>
    <cellStyle name="40% - Accent2 34" xfId="643" xr:uid="{00000000-0005-0000-0000-00004D020000}"/>
    <cellStyle name="40% - Accent2 4" xfId="644" xr:uid="{00000000-0005-0000-0000-00004E020000}"/>
    <cellStyle name="40% - Accent2 4 2" xfId="645" xr:uid="{00000000-0005-0000-0000-00004F020000}"/>
    <cellStyle name="40% - Accent2 4 3" xfId="646" xr:uid="{00000000-0005-0000-0000-000050020000}"/>
    <cellStyle name="40% - Accent2 5" xfId="647" xr:uid="{00000000-0005-0000-0000-000051020000}"/>
    <cellStyle name="40% - Accent2 5 2" xfId="648" xr:uid="{00000000-0005-0000-0000-000052020000}"/>
    <cellStyle name="40% - Accent2 5 3" xfId="649" xr:uid="{00000000-0005-0000-0000-000053020000}"/>
    <cellStyle name="40% - Accent2 6" xfId="650" xr:uid="{00000000-0005-0000-0000-000054020000}"/>
    <cellStyle name="40% - Accent2 6 2" xfId="651" xr:uid="{00000000-0005-0000-0000-000055020000}"/>
    <cellStyle name="40% - Accent2 6 3" xfId="652" xr:uid="{00000000-0005-0000-0000-000056020000}"/>
    <cellStyle name="40% - Accent2 7" xfId="653" xr:uid="{00000000-0005-0000-0000-000057020000}"/>
    <cellStyle name="40% - Accent2 7 2" xfId="654" xr:uid="{00000000-0005-0000-0000-000058020000}"/>
    <cellStyle name="40% - Accent2 7 3" xfId="655" xr:uid="{00000000-0005-0000-0000-000059020000}"/>
    <cellStyle name="40% - Accent2 8" xfId="656" xr:uid="{00000000-0005-0000-0000-00005A020000}"/>
    <cellStyle name="40% - Accent2 8 2" xfId="657" xr:uid="{00000000-0005-0000-0000-00005B020000}"/>
    <cellStyle name="40% - Accent2 8 3" xfId="658" xr:uid="{00000000-0005-0000-0000-00005C020000}"/>
    <cellStyle name="40% - Accent2 9" xfId="659" xr:uid="{00000000-0005-0000-0000-00005D020000}"/>
    <cellStyle name="40% - Accent2 9 2" xfId="660" xr:uid="{00000000-0005-0000-0000-00005E020000}"/>
    <cellStyle name="40% - Accent2 9 3" xfId="661" xr:uid="{00000000-0005-0000-0000-00005F020000}"/>
    <cellStyle name="40% - Accent3 10" xfId="662" xr:uid="{00000000-0005-0000-0000-000061020000}"/>
    <cellStyle name="40% - Accent3 10 2" xfId="663" xr:uid="{00000000-0005-0000-0000-000062020000}"/>
    <cellStyle name="40% - Accent3 10 3" xfId="664" xr:uid="{00000000-0005-0000-0000-000063020000}"/>
    <cellStyle name="40% - Accent3 11" xfId="665" xr:uid="{00000000-0005-0000-0000-000064020000}"/>
    <cellStyle name="40% - Accent3 11 2" xfId="666" xr:uid="{00000000-0005-0000-0000-000065020000}"/>
    <cellStyle name="40% - Accent3 11 3" xfId="667" xr:uid="{00000000-0005-0000-0000-000066020000}"/>
    <cellStyle name="40% - Accent3 12" xfId="668" xr:uid="{00000000-0005-0000-0000-000067020000}"/>
    <cellStyle name="40% - Accent3 12 2" xfId="669" xr:uid="{00000000-0005-0000-0000-000068020000}"/>
    <cellStyle name="40% - Accent3 12 3" xfId="670" xr:uid="{00000000-0005-0000-0000-000069020000}"/>
    <cellStyle name="40% - Accent3 13" xfId="671" xr:uid="{00000000-0005-0000-0000-00006A020000}"/>
    <cellStyle name="40% - Accent3 13 2" xfId="672" xr:uid="{00000000-0005-0000-0000-00006B020000}"/>
    <cellStyle name="40% - Accent3 13 3" xfId="673" xr:uid="{00000000-0005-0000-0000-00006C020000}"/>
    <cellStyle name="40% - Accent3 14" xfId="674" xr:uid="{00000000-0005-0000-0000-00006D020000}"/>
    <cellStyle name="40% - Accent3 14 2" xfId="675" xr:uid="{00000000-0005-0000-0000-00006E020000}"/>
    <cellStyle name="40% - Accent3 14 3" xfId="676" xr:uid="{00000000-0005-0000-0000-00006F020000}"/>
    <cellStyle name="40% - Accent3 15" xfId="677" xr:uid="{00000000-0005-0000-0000-000070020000}"/>
    <cellStyle name="40% - Accent3 15 2" xfId="678" xr:uid="{00000000-0005-0000-0000-000071020000}"/>
    <cellStyle name="40% - Accent3 15 3" xfId="679" xr:uid="{00000000-0005-0000-0000-000072020000}"/>
    <cellStyle name="40% - Accent3 15 4" xfId="680" xr:uid="{00000000-0005-0000-0000-000073020000}"/>
    <cellStyle name="40% - Accent3 15 5" xfId="681" xr:uid="{00000000-0005-0000-0000-000074020000}"/>
    <cellStyle name="40% - Accent3 15 6" xfId="682" xr:uid="{00000000-0005-0000-0000-000075020000}"/>
    <cellStyle name="40% - Accent3 15 7" xfId="683" xr:uid="{00000000-0005-0000-0000-000076020000}"/>
    <cellStyle name="40% - Accent3 16" xfId="684" xr:uid="{00000000-0005-0000-0000-000077020000}"/>
    <cellStyle name="40% - Accent3 17" xfId="685" xr:uid="{00000000-0005-0000-0000-000078020000}"/>
    <cellStyle name="40% - Accent3 18" xfId="686" xr:uid="{00000000-0005-0000-0000-000079020000}"/>
    <cellStyle name="40% - Accent3 19" xfId="687" xr:uid="{00000000-0005-0000-0000-00007A020000}"/>
    <cellStyle name="40% - Accent3 2" xfId="45" xr:uid="{00000000-0005-0000-0000-00007B020000}"/>
    <cellStyle name="40% - Accent3 2 10" xfId="689" xr:uid="{00000000-0005-0000-0000-00007C020000}"/>
    <cellStyle name="40% - Accent3 2 11" xfId="690" xr:uid="{00000000-0005-0000-0000-00007D020000}"/>
    <cellStyle name="40% - Accent3 2 12" xfId="691" xr:uid="{00000000-0005-0000-0000-00007E020000}"/>
    <cellStyle name="40% - Accent3 2 13" xfId="692" xr:uid="{00000000-0005-0000-0000-00007F020000}"/>
    <cellStyle name="40% - Accent3 2 14" xfId="693" xr:uid="{00000000-0005-0000-0000-000080020000}"/>
    <cellStyle name="40% - Accent3 2 15" xfId="688" xr:uid="{00000000-0005-0000-0000-000081020000}"/>
    <cellStyle name="40% - Accent3 2 2" xfId="694" xr:uid="{00000000-0005-0000-0000-000082020000}"/>
    <cellStyle name="40% - Accent3 2 3" xfId="695" xr:uid="{00000000-0005-0000-0000-000083020000}"/>
    <cellStyle name="40% - Accent3 2 4" xfId="696" xr:uid="{00000000-0005-0000-0000-000084020000}"/>
    <cellStyle name="40% - Accent3 2 5" xfId="697" xr:uid="{00000000-0005-0000-0000-000085020000}"/>
    <cellStyle name="40% - Accent3 2 6" xfId="698" xr:uid="{00000000-0005-0000-0000-000086020000}"/>
    <cellStyle name="40% - Accent3 2 7" xfId="699" xr:uid="{00000000-0005-0000-0000-000087020000}"/>
    <cellStyle name="40% - Accent3 2 8" xfId="700" xr:uid="{00000000-0005-0000-0000-000088020000}"/>
    <cellStyle name="40% - Accent3 2 9" xfId="701" xr:uid="{00000000-0005-0000-0000-000089020000}"/>
    <cellStyle name="40% - Accent3 20" xfId="702" xr:uid="{00000000-0005-0000-0000-00008A020000}"/>
    <cellStyle name="40% - Accent3 21" xfId="703" xr:uid="{00000000-0005-0000-0000-00008B020000}"/>
    <cellStyle name="40% - Accent3 22" xfId="704" xr:uid="{00000000-0005-0000-0000-00008C020000}"/>
    <cellStyle name="40% - Accent3 23" xfId="705" xr:uid="{00000000-0005-0000-0000-00008D020000}"/>
    <cellStyle name="40% - Accent3 24" xfId="706" xr:uid="{00000000-0005-0000-0000-00008E020000}"/>
    <cellStyle name="40% - Accent3 25" xfId="707" xr:uid="{00000000-0005-0000-0000-00008F020000}"/>
    <cellStyle name="40% - Accent3 26" xfId="708" xr:uid="{00000000-0005-0000-0000-000090020000}"/>
    <cellStyle name="40% - Accent3 27" xfId="709" xr:uid="{00000000-0005-0000-0000-000091020000}"/>
    <cellStyle name="40% - Accent3 28" xfId="710" xr:uid="{00000000-0005-0000-0000-000092020000}"/>
    <cellStyle name="40% - Accent3 29" xfId="711" xr:uid="{00000000-0005-0000-0000-000093020000}"/>
    <cellStyle name="40% - Accent3 3" xfId="712" xr:uid="{00000000-0005-0000-0000-000094020000}"/>
    <cellStyle name="40% - Accent3 3 2" xfId="713" xr:uid="{00000000-0005-0000-0000-000095020000}"/>
    <cellStyle name="40% - Accent3 3 3" xfId="714" xr:uid="{00000000-0005-0000-0000-000096020000}"/>
    <cellStyle name="40% - Accent3 30" xfId="715" xr:uid="{00000000-0005-0000-0000-000097020000}"/>
    <cellStyle name="40% - Accent3 31" xfId="716" xr:uid="{00000000-0005-0000-0000-000098020000}"/>
    <cellStyle name="40% - Accent3 32" xfId="717" xr:uid="{00000000-0005-0000-0000-000099020000}"/>
    <cellStyle name="40% - Accent3 33" xfId="718" xr:uid="{00000000-0005-0000-0000-00009A020000}"/>
    <cellStyle name="40% - Accent3 34" xfId="719" xr:uid="{00000000-0005-0000-0000-00009B020000}"/>
    <cellStyle name="40% - Accent3 4" xfId="720" xr:uid="{00000000-0005-0000-0000-00009C020000}"/>
    <cellStyle name="40% - Accent3 4 2" xfId="721" xr:uid="{00000000-0005-0000-0000-00009D020000}"/>
    <cellStyle name="40% - Accent3 4 3" xfId="722" xr:uid="{00000000-0005-0000-0000-00009E020000}"/>
    <cellStyle name="40% - Accent3 5" xfId="723" xr:uid="{00000000-0005-0000-0000-00009F020000}"/>
    <cellStyle name="40% - Accent3 5 2" xfId="724" xr:uid="{00000000-0005-0000-0000-0000A0020000}"/>
    <cellStyle name="40% - Accent3 5 3" xfId="725" xr:uid="{00000000-0005-0000-0000-0000A1020000}"/>
    <cellStyle name="40% - Accent3 6" xfId="726" xr:uid="{00000000-0005-0000-0000-0000A2020000}"/>
    <cellStyle name="40% - Accent3 6 2" xfId="727" xr:uid="{00000000-0005-0000-0000-0000A3020000}"/>
    <cellStyle name="40% - Accent3 6 3" xfId="728" xr:uid="{00000000-0005-0000-0000-0000A4020000}"/>
    <cellStyle name="40% - Accent3 7" xfId="729" xr:uid="{00000000-0005-0000-0000-0000A5020000}"/>
    <cellStyle name="40% - Accent3 7 2" xfId="730" xr:uid="{00000000-0005-0000-0000-0000A6020000}"/>
    <cellStyle name="40% - Accent3 7 3" xfId="731" xr:uid="{00000000-0005-0000-0000-0000A7020000}"/>
    <cellStyle name="40% - Accent3 8" xfId="732" xr:uid="{00000000-0005-0000-0000-0000A8020000}"/>
    <cellStyle name="40% - Accent3 8 2" xfId="733" xr:uid="{00000000-0005-0000-0000-0000A9020000}"/>
    <cellStyle name="40% - Accent3 8 3" xfId="734" xr:uid="{00000000-0005-0000-0000-0000AA020000}"/>
    <cellStyle name="40% - Accent3 9" xfId="735" xr:uid="{00000000-0005-0000-0000-0000AB020000}"/>
    <cellStyle name="40% - Accent3 9 2" xfId="736" xr:uid="{00000000-0005-0000-0000-0000AC020000}"/>
    <cellStyle name="40% - Accent3 9 3" xfId="737" xr:uid="{00000000-0005-0000-0000-0000AD020000}"/>
    <cellStyle name="40% - Accent4 10" xfId="738" xr:uid="{00000000-0005-0000-0000-0000AE020000}"/>
    <cellStyle name="40% - Accent4 10 2" xfId="739" xr:uid="{00000000-0005-0000-0000-0000AF020000}"/>
    <cellStyle name="40% - Accent4 10 3" xfId="740" xr:uid="{00000000-0005-0000-0000-0000B0020000}"/>
    <cellStyle name="40% - Accent4 11" xfId="741" xr:uid="{00000000-0005-0000-0000-0000B1020000}"/>
    <cellStyle name="40% - Accent4 11 2" xfId="742" xr:uid="{00000000-0005-0000-0000-0000B2020000}"/>
    <cellStyle name="40% - Accent4 11 3" xfId="743" xr:uid="{00000000-0005-0000-0000-0000B3020000}"/>
    <cellStyle name="40% - Accent4 12" xfId="744" xr:uid="{00000000-0005-0000-0000-0000B4020000}"/>
    <cellStyle name="40% - Accent4 12 2" xfId="745" xr:uid="{00000000-0005-0000-0000-0000B5020000}"/>
    <cellStyle name="40% - Accent4 12 3" xfId="746" xr:uid="{00000000-0005-0000-0000-0000B6020000}"/>
    <cellStyle name="40% - Accent4 13" xfId="747" xr:uid="{00000000-0005-0000-0000-0000B7020000}"/>
    <cellStyle name="40% - Accent4 13 2" xfId="748" xr:uid="{00000000-0005-0000-0000-0000B8020000}"/>
    <cellStyle name="40% - Accent4 13 3" xfId="749" xr:uid="{00000000-0005-0000-0000-0000B9020000}"/>
    <cellStyle name="40% - Accent4 14" xfId="750" xr:uid="{00000000-0005-0000-0000-0000BA020000}"/>
    <cellStyle name="40% - Accent4 14 2" xfId="751" xr:uid="{00000000-0005-0000-0000-0000BB020000}"/>
    <cellStyle name="40% - Accent4 14 3" xfId="752" xr:uid="{00000000-0005-0000-0000-0000BC020000}"/>
    <cellStyle name="40% - Accent4 15" xfId="753" xr:uid="{00000000-0005-0000-0000-0000BD020000}"/>
    <cellStyle name="40% - Accent4 15 2" xfId="754" xr:uid="{00000000-0005-0000-0000-0000BE020000}"/>
    <cellStyle name="40% - Accent4 15 3" xfId="755" xr:uid="{00000000-0005-0000-0000-0000BF020000}"/>
    <cellStyle name="40% - Accent4 15 4" xfId="756" xr:uid="{00000000-0005-0000-0000-0000C0020000}"/>
    <cellStyle name="40% - Accent4 15 5" xfId="757" xr:uid="{00000000-0005-0000-0000-0000C1020000}"/>
    <cellStyle name="40% - Accent4 15 6" xfId="758" xr:uid="{00000000-0005-0000-0000-0000C2020000}"/>
    <cellStyle name="40% - Accent4 15 7" xfId="759" xr:uid="{00000000-0005-0000-0000-0000C3020000}"/>
    <cellStyle name="40% - Accent4 16" xfId="760" xr:uid="{00000000-0005-0000-0000-0000C4020000}"/>
    <cellStyle name="40% - Accent4 17" xfId="761" xr:uid="{00000000-0005-0000-0000-0000C5020000}"/>
    <cellStyle name="40% - Accent4 18" xfId="762" xr:uid="{00000000-0005-0000-0000-0000C6020000}"/>
    <cellStyle name="40% - Accent4 19" xfId="763" xr:uid="{00000000-0005-0000-0000-0000C7020000}"/>
    <cellStyle name="40% - Accent4 2" xfId="764" xr:uid="{00000000-0005-0000-0000-0000C8020000}"/>
    <cellStyle name="40% - Accent4 2 10" xfId="765" xr:uid="{00000000-0005-0000-0000-0000C9020000}"/>
    <cellStyle name="40% - Accent4 2 11" xfId="766" xr:uid="{00000000-0005-0000-0000-0000CA020000}"/>
    <cellStyle name="40% - Accent4 2 12" xfId="767" xr:uid="{00000000-0005-0000-0000-0000CB020000}"/>
    <cellStyle name="40% - Accent4 2 13" xfId="768" xr:uid="{00000000-0005-0000-0000-0000CC020000}"/>
    <cellStyle name="40% - Accent4 2 14" xfId="769" xr:uid="{00000000-0005-0000-0000-0000CD020000}"/>
    <cellStyle name="40% - Accent4 2 2" xfId="770" xr:uid="{00000000-0005-0000-0000-0000CE020000}"/>
    <cellStyle name="40% - Accent4 2 3" xfId="771" xr:uid="{00000000-0005-0000-0000-0000CF020000}"/>
    <cellStyle name="40% - Accent4 2 4" xfId="772" xr:uid="{00000000-0005-0000-0000-0000D0020000}"/>
    <cellStyle name="40% - Accent4 2 5" xfId="773" xr:uid="{00000000-0005-0000-0000-0000D1020000}"/>
    <cellStyle name="40% - Accent4 2 6" xfId="774" xr:uid="{00000000-0005-0000-0000-0000D2020000}"/>
    <cellStyle name="40% - Accent4 2 7" xfId="775" xr:uid="{00000000-0005-0000-0000-0000D3020000}"/>
    <cellStyle name="40% - Accent4 2 8" xfId="776" xr:uid="{00000000-0005-0000-0000-0000D4020000}"/>
    <cellStyle name="40% - Accent4 2 9" xfId="777" xr:uid="{00000000-0005-0000-0000-0000D5020000}"/>
    <cellStyle name="40% - Accent4 20" xfId="778" xr:uid="{00000000-0005-0000-0000-0000D6020000}"/>
    <cellStyle name="40% - Accent4 21" xfId="779" xr:uid="{00000000-0005-0000-0000-0000D7020000}"/>
    <cellStyle name="40% - Accent4 22" xfId="780" xr:uid="{00000000-0005-0000-0000-0000D8020000}"/>
    <cellStyle name="40% - Accent4 23" xfId="781" xr:uid="{00000000-0005-0000-0000-0000D9020000}"/>
    <cellStyle name="40% - Accent4 24" xfId="782" xr:uid="{00000000-0005-0000-0000-0000DA020000}"/>
    <cellStyle name="40% - Accent4 25" xfId="783" xr:uid="{00000000-0005-0000-0000-0000DB020000}"/>
    <cellStyle name="40% - Accent4 26" xfId="784" xr:uid="{00000000-0005-0000-0000-0000DC020000}"/>
    <cellStyle name="40% - Accent4 27" xfId="785" xr:uid="{00000000-0005-0000-0000-0000DD020000}"/>
    <cellStyle name="40% - Accent4 28" xfId="786" xr:uid="{00000000-0005-0000-0000-0000DE020000}"/>
    <cellStyle name="40% - Accent4 29" xfId="787" xr:uid="{00000000-0005-0000-0000-0000DF020000}"/>
    <cellStyle name="40% - Accent4 3" xfId="788" xr:uid="{00000000-0005-0000-0000-0000E0020000}"/>
    <cellStyle name="40% - Accent4 3 2" xfId="789" xr:uid="{00000000-0005-0000-0000-0000E1020000}"/>
    <cellStyle name="40% - Accent4 3 3" xfId="790" xr:uid="{00000000-0005-0000-0000-0000E2020000}"/>
    <cellStyle name="40% - Accent4 30" xfId="791" xr:uid="{00000000-0005-0000-0000-0000E3020000}"/>
    <cellStyle name="40% - Accent4 31" xfId="792" xr:uid="{00000000-0005-0000-0000-0000E4020000}"/>
    <cellStyle name="40% - Accent4 32" xfId="793" xr:uid="{00000000-0005-0000-0000-0000E5020000}"/>
    <cellStyle name="40% - Accent4 33" xfId="794" xr:uid="{00000000-0005-0000-0000-0000E6020000}"/>
    <cellStyle name="40% - Accent4 34" xfId="795" xr:uid="{00000000-0005-0000-0000-0000E7020000}"/>
    <cellStyle name="40% - Accent4 4" xfId="796" xr:uid="{00000000-0005-0000-0000-0000E8020000}"/>
    <cellStyle name="40% - Accent4 4 2" xfId="797" xr:uid="{00000000-0005-0000-0000-0000E9020000}"/>
    <cellStyle name="40% - Accent4 4 3" xfId="798" xr:uid="{00000000-0005-0000-0000-0000EA020000}"/>
    <cellStyle name="40% - Accent4 5" xfId="799" xr:uid="{00000000-0005-0000-0000-0000EB020000}"/>
    <cellStyle name="40% - Accent4 5 2" xfId="800" xr:uid="{00000000-0005-0000-0000-0000EC020000}"/>
    <cellStyle name="40% - Accent4 5 3" xfId="801" xr:uid="{00000000-0005-0000-0000-0000ED020000}"/>
    <cellStyle name="40% - Accent4 6" xfId="802" xr:uid="{00000000-0005-0000-0000-0000EE020000}"/>
    <cellStyle name="40% - Accent4 6 2" xfId="803" xr:uid="{00000000-0005-0000-0000-0000EF020000}"/>
    <cellStyle name="40% - Accent4 6 3" xfId="804" xr:uid="{00000000-0005-0000-0000-0000F0020000}"/>
    <cellStyle name="40% - Accent4 7" xfId="805" xr:uid="{00000000-0005-0000-0000-0000F1020000}"/>
    <cellStyle name="40% - Accent4 7 2" xfId="806" xr:uid="{00000000-0005-0000-0000-0000F2020000}"/>
    <cellStyle name="40% - Accent4 7 3" xfId="807" xr:uid="{00000000-0005-0000-0000-0000F3020000}"/>
    <cellStyle name="40% - Accent4 8" xfId="808" xr:uid="{00000000-0005-0000-0000-0000F4020000}"/>
    <cellStyle name="40% - Accent4 8 2" xfId="809" xr:uid="{00000000-0005-0000-0000-0000F5020000}"/>
    <cellStyle name="40% - Accent4 8 3" xfId="810" xr:uid="{00000000-0005-0000-0000-0000F6020000}"/>
    <cellStyle name="40% - Accent4 9" xfId="811" xr:uid="{00000000-0005-0000-0000-0000F7020000}"/>
    <cellStyle name="40% - Accent4 9 2" xfId="812" xr:uid="{00000000-0005-0000-0000-0000F8020000}"/>
    <cellStyle name="40% - Accent4 9 3" xfId="813" xr:uid="{00000000-0005-0000-0000-0000F9020000}"/>
    <cellStyle name="40% - Accent5 10" xfId="814" xr:uid="{00000000-0005-0000-0000-0000FA020000}"/>
    <cellStyle name="40% - Accent5 10 2" xfId="815" xr:uid="{00000000-0005-0000-0000-0000FB020000}"/>
    <cellStyle name="40% - Accent5 10 3" xfId="816" xr:uid="{00000000-0005-0000-0000-0000FC020000}"/>
    <cellStyle name="40% - Accent5 11" xfId="817" xr:uid="{00000000-0005-0000-0000-0000FD020000}"/>
    <cellStyle name="40% - Accent5 11 2" xfId="818" xr:uid="{00000000-0005-0000-0000-0000FE020000}"/>
    <cellStyle name="40% - Accent5 11 3" xfId="819" xr:uid="{00000000-0005-0000-0000-0000FF020000}"/>
    <cellStyle name="40% - Accent5 12" xfId="820" xr:uid="{00000000-0005-0000-0000-000000030000}"/>
    <cellStyle name="40% - Accent5 12 2" xfId="821" xr:uid="{00000000-0005-0000-0000-000001030000}"/>
    <cellStyle name="40% - Accent5 12 3" xfId="822" xr:uid="{00000000-0005-0000-0000-000002030000}"/>
    <cellStyle name="40% - Accent5 13" xfId="823" xr:uid="{00000000-0005-0000-0000-000003030000}"/>
    <cellStyle name="40% - Accent5 13 2" xfId="824" xr:uid="{00000000-0005-0000-0000-000004030000}"/>
    <cellStyle name="40% - Accent5 13 3" xfId="825" xr:uid="{00000000-0005-0000-0000-000005030000}"/>
    <cellStyle name="40% - Accent5 14" xfId="826" xr:uid="{00000000-0005-0000-0000-000006030000}"/>
    <cellStyle name="40% - Accent5 14 2" xfId="827" xr:uid="{00000000-0005-0000-0000-000007030000}"/>
    <cellStyle name="40% - Accent5 14 3" xfId="828" xr:uid="{00000000-0005-0000-0000-000008030000}"/>
    <cellStyle name="40% - Accent5 15" xfId="829" xr:uid="{00000000-0005-0000-0000-000009030000}"/>
    <cellStyle name="40% - Accent5 15 2" xfId="830" xr:uid="{00000000-0005-0000-0000-00000A030000}"/>
    <cellStyle name="40% - Accent5 15 3" xfId="831" xr:uid="{00000000-0005-0000-0000-00000B030000}"/>
    <cellStyle name="40% - Accent5 15 4" xfId="832" xr:uid="{00000000-0005-0000-0000-00000C030000}"/>
    <cellStyle name="40% - Accent5 15 5" xfId="833" xr:uid="{00000000-0005-0000-0000-00000D030000}"/>
    <cellStyle name="40% - Accent5 15 6" xfId="834" xr:uid="{00000000-0005-0000-0000-00000E030000}"/>
    <cellStyle name="40% - Accent5 15 7" xfId="835" xr:uid="{00000000-0005-0000-0000-00000F030000}"/>
    <cellStyle name="40% - Accent5 16" xfId="836" xr:uid="{00000000-0005-0000-0000-000010030000}"/>
    <cellStyle name="40% - Accent5 17" xfId="837" xr:uid="{00000000-0005-0000-0000-000011030000}"/>
    <cellStyle name="40% - Accent5 18" xfId="838" xr:uid="{00000000-0005-0000-0000-000012030000}"/>
    <cellStyle name="40% - Accent5 19" xfId="839" xr:uid="{00000000-0005-0000-0000-000013030000}"/>
    <cellStyle name="40% - Accent5 2" xfId="840" xr:uid="{00000000-0005-0000-0000-000014030000}"/>
    <cellStyle name="40% - Accent5 2 10" xfId="841" xr:uid="{00000000-0005-0000-0000-000015030000}"/>
    <cellStyle name="40% - Accent5 2 11" xfId="842" xr:uid="{00000000-0005-0000-0000-000016030000}"/>
    <cellStyle name="40% - Accent5 2 12" xfId="843" xr:uid="{00000000-0005-0000-0000-000017030000}"/>
    <cellStyle name="40% - Accent5 2 13" xfId="844" xr:uid="{00000000-0005-0000-0000-000018030000}"/>
    <cellStyle name="40% - Accent5 2 14" xfId="845" xr:uid="{00000000-0005-0000-0000-000019030000}"/>
    <cellStyle name="40% - Accent5 2 2" xfId="846" xr:uid="{00000000-0005-0000-0000-00001A030000}"/>
    <cellStyle name="40% - Accent5 2 3" xfId="847" xr:uid="{00000000-0005-0000-0000-00001B030000}"/>
    <cellStyle name="40% - Accent5 2 4" xfId="848" xr:uid="{00000000-0005-0000-0000-00001C030000}"/>
    <cellStyle name="40% - Accent5 2 5" xfId="849" xr:uid="{00000000-0005-0000-0000-00001D030000}"/>
    <cellStyle name="40% - Accent5 2 6" xfId="850" xr:uid="{00000000-0005-0000-0000-00001E030000}"/>
    <cellStyle name="40% - Accent5 2 7" xfId="851" xr:uid="{00000000-0005-0000-0000-00001F030000}"/>
    <cellStyle name="40% - Accent5 2 8" xfId="852" xr:uid="{00000000-0005-0000-0000-000020030000}"/>
    <cellStyle name="40% - Accent5 2 9" xfId="853" xr:uid="{00000000-0005-0000-0000-000021030000}"/>
    <cellStyle name="40% - Accent5 20" xfId="854" xr:uid="{00000000-0005-0000-0000-000022030000}"/>
    <cellStyle name="40% - Accent5 21" xfId="855" xr:uid="{00000000-0005-0000-0000-000023030000}"/>
    <cellStyle name="40% - Accent5 22" xfId="856" xr:uid="{00000000-0005-0000-0000-000024030000}"/>
    <cellStyle name="40% - Accent5 23" xfId="857" xr:uid="{00000000-0005-0000-0000-000025030000}"/>
    <cellStyle name="40% - Accent5 24" xfId="858" xr:uid="{00000000-0005-0000-0000-000026030000}"/>
    <cellStyle name="40% - Accent5 25" xfId="859" xr:uid="{00000000-0005-0000-0000-000027030000}"/>
    <cellStyle name="40% - Accent5 26" xfId="860" xr:uid="{00000000-0005-0000-0000-000028030000}"/>
    <cellStyle name="40% - Accent5 27" xfId="861" xr:uid="{00000000-0005-0000-0000-000029030000}"/>
    <cellStyle name="40% - Accent5 28" xfId="862" xr:uid="{00000000-0005-0000-0000-00002A030000}"/>
    <cellStyle name="40% - Accent5 29" xfId="863" xr:uid="{00000000-0005-0000-0000-00002B030000}"/>
    <cellStyle name="40% - Accent5 3" xfId="864" xr:uid="{00000000-0005-0000-0000-00002C030000}"/>
    <cellStyle name="40% - Accent5 3 2" xfId="865" xr:uid="{00000000-0005-0000-0000-00002D030000}"/>
    <cellStyle name="40% - Accent5 3 3" xfId="866" xr:uid="{00000000-0005-0000-0000-00002E030000}"/>
    <cellStyle name="40% - Accent5 30" xfId="867" xr:uid="{00000000-0005-0000-0000-00002F030000}"/>
    <cellStyle name="40% - Accent5 31" xfId="868" xr:uid="{00000000-0005-0000-0000-000030030000}"/>
    <cellStyle name="40% - Accent5 32" xfId="869" xr:uid="{00000000-0005-0000-0000-000031030000}"/>
    <cellStyle name="40% - Accent5 33" xfId="870" xr:uid="{00000000-0005-0000-0000-000032030000}"/>
    <cellStyle name="40% - Accent5 34" xfId="871" xr:uid="{00000000-0005-0000-0000-000033030000}"/>
    <cellStyle name="40% - Accent5 4" xfId="872" xr:uid="{00000000-0005-0000-0000-000034030000}"/>
    <cellStyle name="40% - Accent5 4 2" xfId="873" xr:uid="{00000000-0005-0000-0000-000035030000}"/>
    <cellStyle name="40% - Accent5 4 3" xfId="874" xr:uid="{00000000-0005-0000-0000-000036030000}"/>
    <cellStyle name="40% - Accent5 5" xfId="875" xr:uid="{00000000-0005-0000-0000-000037030000}"/>
    <cellStyle name="40% - Accent5 5 2" xfId="876" xr:uid="{00000000-0005-0000-0000-000038030000}"/>
    <cellStyle name="40% - Accent5 5 3" xfId="877" xr:uid="{00000000-0005-0000-0000-000039030000}"/>
    <cellStyle name="40% - Accent5 6" xfId="878" xr:uid="{00000000-0005-0000-0000-00003A030000}"/>
    <cellStyle name="40% - Accent5 6 2" xfId="879" xr:uid="{00000000-0005-0000-0000-00003B030000}"/>
    <cellStyle name="40% - Accent5 6 3" xfId="880" xr:uid="{00000000-0005-0000-0000-00003C030000}"/>
    <cellStyle name="40% - Accent5 7" xfId="881" xr:uid="{00000000-0005-0000-0000-00003D030000}"/>
    <cellStyle name="40% - Accent5 7 2" xfId="882" xr:uid="{00000000-0005-0000-0000-00003E030000}"/>
    <cellStyle name="40% - Accent5 7 3" xfId="883" xr:uid="{00000000-0005-0000-0000-00003F030000}"/>
    <cellStyle name="40% - Accent5 8" xfId="884" xr:uid="{00000000-0005-0000-0000-000040030000}"/>
    <cellStyle name="40% - Accent5 8 2" xfId="885" xr:uid="{00000000-0005-0000-0000-000041030000}"/>
    <cellStyle name="40% - Accent5 8 3" xfId="886" xr:uid="{00000000-0005-0000-0000-000042030000}"/>
    <cellStyle name="40% - Accent5 9" xfId="887" xr:uid="{00000000-0005-0000-0000-000043030000}"/>
    <cellStyle name="40% - Accent5 9 2" xfId="888" xr:uid="{00000000-0005-0000-0000-000044030000}"/>
    <cellStyle name="40% - Accent5 9 3" xfId="889" xr:uid="{00000000-0005-0000-0000-000045030000}"/>
    <cellStyle name="40% - Accent6 10" xfId="890" xr:uid="{00000000-0005-0000-0000-000046030000}"/>
    <cellStyle name="40% - Accent6 10 2" xfId="891" xr:uid="{00000000-0005-0000-0000-000047030000}"/>
    <cellStyle name="40% - Accent6 10 3" xfId="892" xr:uid="{00000000-0005-0000-0000-000048030000}"/>
    <cellStyle name="40% - Accent6 11" xfId="893" xr:uid="{00000000-0005-0000-0000-000049030000}"/>
    <cellStyle name="40% - Accent6 11 2" xfId="894" xr:uid="{00000000-0005-0000-0000-00004A030000}"/>
    <cellStyle name="40% - Accent6 11 3" xfId="895" xr:uid="{00000000-0005-0000-0000-00004B030000}"/>
    <cellStyle name="40% - Accent6 12" xfId="896" xr:uid="{00000000-0005-0000-0000-00004C030000}"/>
    <cellStyle name="40% - Accent6 12 2" xfId="897" xr:uid="{00000000-0005-0000-0000-00004D030000}"/>
    <cellStyle name="40% - Accent6 12 3" xfId="898" xr:uid="{00000000-0005-0000-0000-00004E030000}"/>
    <cellStyle name="40% - Accent6 13" xfId="899" xr:uid="{00000000-0005-0000-0000-00004F030000}"/>
    <cellStyle name="40% - Accent6 13 2" xfId="900" xr:uid="{00000000-0005-0000-0000-000050030000}"/>
    <cellStyle name="40% - Accent6 13 3" xfId="901" xr:uid="{00000000-0005-0000-0000-000051030000}"/>
    <cellStyle name="40% - Accent6 14" xfId="902" xr:uid="{00000000-0005-0000-0000-000052030000}"/>
    <cellStyle name="40% - Accent6 14 2" xfId="903" xr:uid="{00000000-0005-0000-0000-000053030000}"/>
    <cellStyle name="40% - Accent6 14 3" xfId="904" xr:uid="{00000000-0005-0000-0000-000054030000}"/>
    <cellStyle name="40% - Accent6 15" xfId="905" xr:uid="{00000000-0005-0000-0000-000055030000}"/>
    <cellStyle name="40% - Accent6 15 2" xfId="906" xr:uid="{00000000-0005-0000-0000-000056030000}"/>
    <cellStyle name="40% - Accent6 15 3" xfId="907" xr:uid="{00000000-0005-0000-0000-000057030000}"/>
    <cellStyle name="40% - Accent6 15 4" xfId="908" xr:uid="{00000000-0005-0000-0000-000058030000}"/>
    <cellStyle name="40% - Accent6 15 5" xfId="909" xr:uid="{00000000-0005-0000-0000-000059030000}"/>
    <cellStyle name="40% - Accent6 15 6" xfId="910" xr:uid="{00000000-0005-0000-0000-00005A030000}"/>
    <cellStyle name="40% - Accent6 15 7" xfId="911" xr:uid="{00000000-0005-0000-0000-00005B030000}"/>
    <cellStyle name="40% - Accent6 16" xfId="912" xr:uid="{00000000-0005-0000-0000-00005C030000}"/>
    <cellStyle name="40% - Accent6 17" xfId="913" xr:uid="{00000000-0005-0000-0000-00005D030000}"/>
    <cellStyle name="40% - Accent6 18" xfId="914" xr:uid="{00000000-0005-0000-0000-00005E030000}"/>
    <cellStyle name="40% - Accent6 19" xfId="915" xr:uid="{00000000-0005-0000-0000-00005F030000}"/>
    <cellStyle name="40% - Accent6 2" xfId="916" xr:uid="{00000000-0005-0000-0000-000060030000}"/>
    <cellStyle name="40% - Accent6 2 10" xfId="917" xr:uid="{00000000-0005-0000-0000-000061030000}"/>
    <cellStyle name="40% - Accent6 2 11" xfId="918" xr:uid="{00000000-0005-0000-0000-000062030000}"/>
    <cellStyle name="40% - Accent6 2 12" xfId="919" xr:uid="{00000000-0005-0000-0000-000063030000}"/>
    <cellStyle name="40% - Accent6 2 13" xfId="920" xr:uid="{00000000-0005-0000-0000-000064030000}"/>
    <cellStyle name="40% - Accent6 2 14" xfId="921" xr:uid="{00000000-0005-0000-0000-000065030000}"/>
    <cellStyle name="40% - Accent6 2 2" xfId="922" xr:uid="{00000000-0005-0000-0000-000066030000}"/>
    <cellStyle name="40% - Accent6 2 3" xfId="923" xr:uid="{00000000-0005-0000-0000-000067030000}"/>
    <cellStyle name="40% - Accent6 2 4" xfId="924" xr:uid="{00000000-0005-0000-0000-000068030000}"/>
    <cellStyle name="40% - Accent6 2 5" xfId="925" xr:uid="{00000000-0005-0000-0000-000069030000}"/>
    <cellStyle name="40% - Accent6 2 6" xfId="926" xr:uid="{00000000-0005-0000-0000-00006A030000}"/>
    <cellStyle name="40% - Accent6 2 7" xfId="927" xr:uid="{00000000-0005-0000-0000-00006B030000}"/>
    <cellStyle name="40% - Accent6 2 8" xfId="928" xr:uid="{00000000-0005-0000-0000-00006C030000}"/>
    <cellStyle name="40% - Accent6 2 9" xfId="929" xr:uid="{00000000-0005-0000-0000-00006D030000}"/>
    <cellStyle name="40% - Accent6 20" xfId="930" xr:uid="{00000000-0005-0000-0000-00006E030000}"/>
    <cellStyle name="40% - Accent6 21" xfId="931" xr:uid="{00000000-0005-0000-0000-00006F030000}"/>
    <cellStyle name="40% - Accent6 22" xfId="932" xr:uid="{00000000-0005-0000-0000-000070030000}"/>
    <cellStyle name="40% - Accent6 23" xfId="933" xr:uid="{00000000-0005-0000-0000-000071030000}"/>
    <cellStyle name="40% - Accent6 24" xfId="934" xr:uid="{00000000-0005-0000-0000-000072030000}"/>
    <cellStyle name="40% - Accent6 25" xfId="935" xr:uid="{00000000-0005-0000-0000-000073030000}"/>
    <cellStyle name="40% - Accent6 26" xfId="936" xr:uid="{00000000-0005-0000-0000-000074030000}"/>
    <cellStyle name="40% - Accent6 27" xfId="937" xr:uid="{00000000-0005-0000-0000-000075030000}"/>
    <cellStyle name="40% - Accent6 28" xfId="938" xr:uid="{00000000-0005-0000-0000-000076030000}"/>
    <cellStyle name="40% - Accent6 29" xfId="939" xr:uid="{00000000-0005-0000-0000-000077030000}"/>
    <cellStyle name="40% - Accent6 3" xfId="940" xr:uid="{00000000-0005-0000-0000-000078030000}"/>
    <cellStyle name="40% - Accent6 3 2" xfId="941" xr:uid="{00000000-0005-0000-0000-000079030000}"/>
    <cellStyle name="40% - Accent6 3 3" xfId="942" xr:uid="{00000000-0005-0000-0000-00007A030000}"/>
    <cellStyle name="40% - Accent6 30" xfId="943" xr:uid="{00000000-0005-0000-0000-00007B030000}"/>
    <cellStyle name="40% - Accent6 31" xfId="944" xr:uid="{00000000-0005-0000-0000-00007C030000}"/>
    <cellStyle name="40% - Accent6 32" xfId="945" xr:uid="{00000000-0005-0000-0000-00007D030000}"/>
    <cellStyle name="40% - Accent6 33" xfId="946" xr:uid="{00000000-0005-0000-0000-00007E030000}"/>
    <cellStyle name="40% - Accent6 34" xfId="947" xr:uid="{00000000-0005-0000-0000-00007F030000}"/>
    <cellStyle name="40% - Accent6 4" xfId="948" xr:uid="{00000000-0005-0000-0000-000080030000}"/>
    <cellStyle name="40% - Accent6 4 2" xfId="949" xr:uid="{00000000-0005-0000-0000-000081030000}"/>
    <cellStyle name="40% - Accent6 4 3" xfId="950" xr:uid="{00000000-0005-0000-0000-000082030000}"/>
    <cellStyle name="40% - Accent6 5" xfId="951" xr:uid="{00000000-0005-0000-0000-000083030000}"/>
    <cellStyle name="40% - Accent6 5 2" xfId="952" xr:uid="{00000000-0005-0000-0000-000084030000}"/>
    <cellStyle name="40% - Accent6 5 3" xfId="953" xr:uid="{00000000-0005-0000-0000-000085030000}"/>
    <cellStyle name="40% - Accent6 6" xfId="954" xr:uid="{00000000-0005-0000-0000-000086030000}"/>
    <cellStyle name="40% - Accent6 6 2" xfId="955" xr:uid="{00000000-0005-0000-0000-000087030000}"/>
    <cellStyle name="40% - Accent6 6 3" xfId="956" xr:uid="{00000000-0005-0000-0000-000088030000}"/>
    <cellStyle name="40% - Accent6 7" xfId="957" xr:uid="{00000000-0005-0000-0000-000089030000}"/>
    <cellStyle name="40% - Accent6 7 2" xfId="958" xr:uid="{00000000-0005-0000-0000-00008A030000}"/>
    <cellStyle name="40% - Accent6 7 3" xfId="959" xr:uid="{00000000-0005-0000-0000-00008B030000}"/>
    <cellStyle name="40% - Accent6 8" xfId="960" xr:uid="{00000000-0005-0000-0000-00008C030000}"/>
    <cellStyle name="40% - Accent6 8 2" xfId="961" xr:uid="{00000000-0005-0000-0000-00008D030000}"/>
    <cellStyle name="40% - Accent6 8 3" xfId="962" xr:uid="{00000000-0005-0000-0000-00008E030000}"/>
    <cellStyle name="40% - Accent6 9" xfId="963" xr:uid="{00000000-0005-0000-0000-00008F030000}"/>
    <cellStyle name="40% - Accent6 9 2" xfId="964" xr:uid="{00000000-0005-0000-0000-000090030000}"/>
    <cellStyle name="40% - Accent6 9 3" xfId="965" xr:uid="{00000000-0005-0000-0000-000091030000}"/>
    <cellStyle name="60% - Accent1 10" xfId="966" xr:uid="{00000000-0005-0000-0000-000092030000}"/>
    <cellStyle name="60% - Accent1 10 2" xfId="967" xr:uid="{00000000-0005-0000-0000-000093030000}"/>
    <cellStyle name="60% - Accent1 10 3" xfId="968" xr:uid="{00000000-0005-0000-0000-000094030000}"/>
    <cellStyle name="60% - Accent1 11" xfId="969" xr:uid="{00000000-0005-0000-0000-000095030000}"/>
    <cellStyle name="60% - Accent1 11 2" xfId="970" xr:uid="{00000000-0005-0000-0000-000096030000}"/>
    <cellStyle name="60% - Accent1 11 3" xfId="971" xr:uid="{00000000-0005-0000-0000-000097030000}"/>
    <cellStyle name="60% - Accent1 12" xfId="972" xr:uid="{00000000-0005-0000-0000-000098030000}"/>
    <cellStyle name="60% - Accent1 12 2" xfId="973" xr:uid="{00000000-0005-0000-0000-000099030000}"/>
    <cellStyle name="60% - Accent1 12 3" xfId="974" xr:uid="{00000000-0005-0000-0000-00009A030000}"/>
    <cellStyle name="60% - Accent1 13" xfId="975" xr:uid="{00000000-0005-0000-0000-00009B030000}"/>
    <cellStyle name="60% - Accent1 13 2" xfId="976" xr:uid="{00000000-0005-0000-0000-00009C030000}"/>
    <cellStyle name="60% - Accent1 13 3" xfId="977" xr:uid="{00000000-0005-0000-0000-00009D030000}"/>
    <cellStyle name="60% - Accent1 14" xfId="978" xr:uid="{00000000-0005-0000-0000-00009E030000}"/>
    <cellStyle name="60% - Accent1 14 2" xfId="979" xr:uid="{00000000-0005-0000-0000-00009F030000}"/>
    <cellStyle name="60% - Accent1 14 3" xfId="980" xr:uid="{00000000-0005-0000-0000-0000A0030000}"/>
    <cellStyle name="60% - Accent1 15" xfId="981" xr:uid="{00000000-0005-0000-0000-0000A1030000}"/>
    <cellStyle name="60% - Accent1 15 2" xfId="982" xr:uid="{00000000-0005-0000-0000-0000A2030000}"/>
    <cellStyle name="60% - Accent1 15 3" xfId="983" xr:uid="{00000000-0005-0000-0000-0000A3030000}"/>
    <cellStyle name="60% - Accent1 15 4" xfId="984" xr:uid="{00000000-0005-0000-0000-0000A4030000}"/>
    <cellStyle name="60% - Accent1 15 5" xfId="985" xr:uid="{00000000-0005-0000-0000-0000A5030000}"/>
    <cellStyle name="60% - Accent1 15 6" xfId="986" xr:uid="{00000000-0005-0000-0000-0000A6030000}"/>
    <cellStyle name="60% - Accent1 15 7" xfId="987" xr:uid="{00000000-0005-0000-0000-0000A7030000}"/>
    <cellStyle name="60% - Accent1 16" xfId="988" xr:uid="{00000000-0005-0000-0000-0000A8030000}"/>
    <cellStyle name="60% - Accent1 17" xfId="989" xr:uid="{00000000-0005-0000-0000-0000A9030000}"/>
    <cellStyle name="60% - Accent1 18" xfId="990" xr:uid="{00000000-0005-0000-0000-0000AA030000}"/>
    <cellStyle name="60% - Accent1 19" xfId="991" xr:uid="{00000000-0005-0000-0000-0000AB030000}"/>
    <cellStyle name="60% - Accent1 2" xfId="992" xr:uid="{00000000-0005-0000-0000-0000AC030000}"/>
    <cellStyle name="60% - Accent1 2 10" xfId="993" xr:uid="{00000000-0005-0000-0000-0000AD030000}"/>
    <cellStyle name="60% - Accent1 2 11" xfId="994" xr:uid="{00000000-0005-0000-0000-0000AE030000}"/>
    <cellStyle name="60% - Accent1 2 12" xfId="995" xr:uid="{00000000-0005-0000-0000-0000AF030000}"/>
    <cellStyle name="60% - Accent1 2 13" xfId="996" xr:uid="{00000000-0005-0000-0000-0000B0030000}"/>
    <cellStyle name="60% - Accent1 2 14" xfId="997" xr:uid="{00000000-0005-0000-0000-0000B1030000}"/>
    <cellStyle name="60% - Accent1 2 2" xfId="998" xr:uid="{00000000-0005-0000-0000-0000B2030000}"/>
    <cellStyle name="60% - Accent1 2 3" xfId="999" xr:uid="{00000000-0005-0000-0000-0000B3030000}"/>
    <cellStyle name="60% - Accent1 2 4" xfId="1000" xr:uid="{00000000-0005-0000-0000-0000B4030000}"/>
    <cellStyle name="60% - Accent1 2 5" xfId="1001" xr:uid="{00000000-0005-0000-0000-0000B5030000}"/>
    <cellStyle name="60% - Accent1 2 6" xfId="1002" xr:uid="{00000000-0005-0000-0000-0000B6030000}"/>
    <cellStyle name="60% - Accent1 2 7" xfId="1003" xr:uid="{00000000-0005-0000-0000-0000B7030000}"/>
    <cellStyle name="60% - Accent1 2 8" xfId="1004" xr:uid="{00000000-0005-0000-0000-0000B8030000}"/>
    <cellStyle name="60% - Accent1 2 9" xfId="1005" xr:uid="{00000000-0005-0000-0000-0000B9030000}"/>
    <cellStyle name="60% - Accent1 20" xfId="1006" xr:uid="{00000000-0005-0000-0000-0000BA030000}"/>
    <cellStyle name="60% - Accent1 21" xfId="1007" xr:uid="{00000000-0005-0000-0000-0000BB030000}"/>
    <cellStyle name="60% - Accent1 22" xfId="1008" xr:uid="{00000000-0005-0000-0000-0000BC030000}"/>
    <cellStyle name="60% - Accent1 23" xfId="1009" xr:uid="{00000000-0005-0000-0000-0000BD030000}"/>
    <cellStyle name="60% - Accent1 24" xfId="1010" xr:uid="{00000000-0005-0000-0000-0000BE030000}"/>
    <cellStyle name="60% - Accent1 25" xfId="1011" xr:uid="{00000000-0005-0000-0000-0000BF030000}"/>
    <cellStyle name="60% - Accent1 26" xfId="1012" xr:uid="{00000000-0005-0000-0000-0000C0030000}"/>
    <cellStyle name="60% - Accent1 27" xfId="1013" xr:uid="{00000000-0005-0000-0000-0000C1030000}"/>
    <cellStyle name="60% - Accent1 28" xfId="1014" xr:uid="{00000000-0005-0000-0000-0000C2030000}"/>
    <cellStyle name="60% - Accent1 29" xfId="1015" xr:uid="{00000000-0005-0000-0000-0000C3030000}"/>
    <cellStyle name="60% - Accent1 3" xfId="1016" xr:uid="{00000000-0005-0000-0000-0000C4030000}"/>
    <cellStyle name="60% - Accent1 3 2" xfId="1017" xr:uid="{00000000-0005-0000-0000-0000C5030000}"/>
    <cellStyle name="60% - Accent1 3 3" xfId="1018" xr:uid="{00000000-0005-0000-0000-0000C6030000}"/>
    <cellStyle name="60% - Accent1 30" xfId="1019" xr:uid="{00000000-0005-0000-0000-0000C7030000}"/>
    <cellStyle name="60% - Accent1 31" xfId="1020" xr:uid="{00000000-0005-0000-0000-0000C8030000}"/>
    <cellStyle name="60% - Accent1 32" xfId="1021" xr:uid="{00000000-0005-0000-0000-0000C9030000}"/>
    <cellStyle name="60% - Accent1 33" xfId="1022" xr:uid="{00000000-0005-0000-0000-0000CA030000}"/>
    <cellStyle name="60% - Accent1 34" xfId="1023" xr:uid="{00000000-0005-0000-0000-0000CB030000}"/>
    <cellStyle name="60% - Accent1 4" xfId="1024" xr:uid="{00000000-0005-0000-0000-0000CC030000}"/>
    <cellStyle name="60% - Accent1 4 2" xfId="1025" xr:uid="{00000000-0005-0000-0000-0000CD030000}"/>
    <cellStyle name="60% - Accent1 4 3" xfId="1026" xr:uid="{00000000-0005-0000-0000-0000CE030000}"/>
    <cellStyle name="60% - Accent1 5" xfId="1027" xr:uid="{00000000-0005-0000-0000-0000CF030000}"/>
    <cellStyle name="60% - Accent1 5 2" xfId="1028" xr:uid="{00000000-0005-0000-0000-0000D0030000}"/>
    <cellStyle name="60% - Accent1 5 3" xfId="1029" xr:uid="{00000000-0005-0000-0000-0000D1030000}"/>
    <cellStyle name="60% - Accent1 6" xfId="1030" xr:uid="{00000000-0005-0000-0000-0000D2030000}"/>
    <cellStyle name="60% - Accent1 6 2" xfId="1031" xr:uid="{00000000-0005-0000-0000-0000D3030000}"/>
    <cellStyle name="60% - Accent1 6 3" xfId="1032" xr:uid="{00000000-0005-0000-0000-0000D4030000}"/>
    <cellStyle name="60% - Accent1 7" xfId="1033" xr:uid="{00000000-0005-0000-0000-0000D5030000}"/>
    <cellStyle name="60% - Accent1 7 2" xfId="1034" xr:uid="{00000000-0005-0000-0000-0000D6030000}"/>
    <cellStyle name="60% - Accent1 7 3" xfId="1035" xr:uid="{00000000-0005-0000-0000-0000D7030000}"/>
    <cellStyle name="60% - Accent1 8" xfId="1036" xr:uid="{00000000-0005-0000-0000-0000D8030000}"/>
    <cellStyle name="60% - Accent1 8 2" xfId="1037" xr:uid="{00000000-0005-0000-0000-0000D9030000}"/>
    <cellStyle name="60% - Accent1 8 3" xfId="1038" xr:uid="{00000000-0005-0000-0000-0000DA030000}"/>
    <cellStyle name="60% - Accent1 9" xfId="1039" xr:uid="{00000000-0005-0000-0000-0000DB030000}"/>
    <cellStyle name="60% - Accent1 9 2" xfId="1040" xr:uid="{00000000-0005-0000-0000-0000DC030000}"/>
    <cellStyle name="60% - Accent1 9 3" xfId="1041" xr:uid="{00000000-0005-0000-0000-0000DD030000}"/>
    <cellStyle name="60% - Accent2 10" xfId="1042" xr:uid="{00000000-0005-0000-0000-0000DE030000}"/>
    <cellStyle name="60% - Accent2 10 2" xfId="1043" xr:uid="{00000000-0005-0000-0000-0000DF030000}"/>
    <cellStyle name="60% - Accent2 10 3" xfId="1044" xr:uid="{00000000-0005-0000-0000-0000E0030000}"/>
    <cellStyle name="60% - Accent2 11" xfId="1045" xr:uid="{00000000-0005-0000-0000-0000E1030000}"/>
    <cellStyle name="60% - Accent2 11 2" xfId="1046" xr:uid="{00000000-0005-0000-0000-0000E2030000}"/>
    <cellStyle name="60% - Accent2 11 3" xfId="1047" xr:uid="{00000000-0005-0000-0000-0000E3030000}"/>
    <cellStyle name="60% - Accent2 12" xfId="1048" xr:uid="{00000000-0005-0000-0000-0000E4030000}"/>
    <cellStyle name="60% - Accent2 12 2" xfId="1049" xr:uid="{00000000-0005-0000-0000-0000E5030000}"/>
    <cellStyle name="60% - Accent2 12 3" xfId="1050" xr:uid="{00000000-0005-0000-0000-0000E6030000}"/>
    <cellStyle name="60% - Accent2 13" xfId="1051" xr:uid="{00000000-0005-0000-0000-0000E7030000}"/>
    <cellStyle name="60% - Accent2 13 2" xfId="1052" xr:uid="{00000000-0005-0000-0000-0000E8030000}"/>
    <cellStyle name="60% - Accent2 13 3" xfId="1053" xr:uid="{00000000-0005-0000-0000-0000E9030000}"/>
    <cellStyle name="60% - Accent2 14" xfId="1054" xr:uid="{00000000-0005-0000-0000-0000EA030000}"/>
    <cellStyle name="60% - Accent2 14 2" xfId="1055" xr:uid="{00000000-0005-0000-0000-0000EB030000}"/>
    <cellStyle name="60% - Accent2 14 3" xfId="1056" xr:uid="{00000000-0005-0000-0000-0000EC030000}"/>
    <cellStyle name="60% - Accent2 15" xfId="1057" xr:uid="{00000000-0005-0000-0000-0000ED030000}"/>
    <cellStyle name="60% - Accent2 15 2" xfId="1058" xr:uid="{00000000-0005-0000-0000-0000EE030000}"/>
    <cellStyle name="60% - Accent2 15 3" xfId="1059" xr:uid="{00000000-0005-0000-0000-0000EF030000}"/>
    <cellStyle name="60% - Accent2 15 4" xfId="1060" xr:uid="{00000000-0005-0000-0000-0000F0030000}"/>
    <cellStyle name="60% - Accent2 15 5" xfId="1061" xr:uid="{00000000-0005-0000-0000-0000F1030000}"/>
    <cellStyle name="60% - Accent2 15 6" xfId="1062" xr:uid="{00000000-0005-0000-0000-0000F2030000}"/>
    <cellStyle name="60% - Accent2 15 7" xfId="1063" xr:uid="{00000000-0005-0000-0000-0000F3030000}"/>
    <cellStyle name="60% - Accent2 16" xfId="1064" xr:uid="{00000000-0005-0000-0000-0000F4030000}"/>
    <cellStyle name="60% - Accent2 17" xfId="1065" xr:uid="{00000000-0005-0000-0000-0000F5030000}"/>
    <cellStyle name="60% - Accent2 18" xfId="1066" xr:uid="{00000000-0005-0000-0000-0000F6030000}"/>
    <cellStyle name="60% - Accent2 19" xfId="1067" xr:uid="{00000000-0005-0000-0000-0000F7030000}"/>
    <cellStyle name="60% - Accent2 2" xfId="1068" xr:uid="{00000000-0005-0000-0000-0000F8030000}"/>
    <cellStyle name="60% - Accent2 2 10" xfId="1069" xr:uid="{00000000-0005-0000-0000-0000F9030000}"/>
    <cellStyle name="60% - Accent2 2 11" xfId="1070" xr:uid="{00000000-0005-0000-0000-0000FA030000}"/>
    <cellStyle name="60% - Accent2 2 12" xfId="1071" xr:uid="{00000000-0005-0000-0000-0000FB030000}"/>
    <cellStyle name="60% - Accent2 2 13" xfId="1072" xr:uid="{00000000-0005-0000-0000-0000FC030000}"/>
    <cellStyle name="60% - Accent2 2 14" xfId="1073" xr:uid="{00000000-0005-0000-0000-0000FD030000}"/>
    <cellStyle name="60% - Accent2 2 2" xfId="1074" xr:uid="{00000000-0005-0000-0000-0000FE030000}"/>
    <cellStyle name="60% - Accent2 2 3" xfId="1075" xr:uid="{00000000-0005-0000-0000-0000FF030000}"/>
    <cellStyle name="60% - Accent2 2 4" xfId="1076" xr:uid="{00000000-0005-0000-0000-000000040000}"/>
    <cellStyle name="60% - Accent2 2 5" xfId="1077" xr:uid="{00000000-0005-0000-0000-000001040000}"/>
    <cellStyle name="60% - Accent2 2 6" xfId="1078" xr:uid="{00000000-0005-0000-0000-000002040000}"/>
    <cellStyle name="60% - Accent2 2 7" xfId="1079" xr:uid="{00000000-0005-0000-0000-000003040000}"/>
    <cellStyle name="60% - Accent2 2 8" xfId="1080" xr:uid="{00000000-0005-0000-0000-000004040000}"/>
    <cellStyle name="60% - Accent2 2 9" xfId="1081" xr:uid="{00000000-0005-0000-0000-000005040000}"/>
    <cellStyle name="60% - Accent2 20" xfId="1082" xr:uid="{00000000-0005-0000-0000-000006040000}"/>
    <cellStyle name="60% - Accent2 21" xfId="1083" xr:uid="{00000000-0005-0000-0000-000007040000}"/>
    <cellStyle name="60% - Accent2 22" xfId="1084" xr:uid="{00000000-0005-0000-0000-000008040000}"/>
    <cellStyle name="60% - Accent2 23" xfId="1085" xr:uid="{00000000-0005-0000-0000-000009040000}"/>
    <cellStyle name="60% - Accent2 24" xfId="1086" xr:uid="{00000000-0005-0000-0000-00000A040000}"/>
    <cellStyle name="60% - Accent2 25" xfId="1087" xr:uid="{00000000-0005-0000-0000-00000B040000}"/>
    <cellStyle name="60% - Accent2 26" xfId="1088" xr:uid="{00000000-0005-0000-0000-00000C040000}"/>
    <cellStyle name="60% - Accent2 27" xfId="1089" xr:uid="{00000000-0005-0000-0000-00000D040000}"/>
    <cellStyle name="60% - Accent2 28" xfId="1090" xr:uid="{00000000-0005-0000-0000-00000E040000}"/>
    <cellStyle name="60% - Accent2 29" xfId="1091" xr:uid="{00000000-0005-0000-0000-00000F040000}"/>
    <cellStyle name="60% - Accent2 3" xfId="1092" xr:uid="{00000000-0005-0000-0000-000010040000}"/>
    <cellStyle name="60% - Accent2 3 2" xfId="1093" xr:uid="{00000000-0005-0000-0000-000011040000}"/>
    <cellStyle name="60% - Accent2 3 3" xfId="1094" xr:uid="{00000000-0005-0000-0000-000012040000}"/>
    <cellStyle name="60% - Accent2 30" xfId="1095" xr:uid="{00000000-0005-0000-0000-000013040000}"/>
    <cellStyle name="60% - Accent2 31" xfId="1096" xr:uid="{00000000-0005-0000-0000-000014040000}"/>
    <cellStyle name="60% - Accent2 32" xfId="1097" xr:uid="{00000000-0005-0000-0000-000015040000}"/>
    <cellStyle name="60% - Accent2 33" xfId="1098" xr:uid="{00000000-0005-0000-0000-000016040000}"/>
    <cellStyle name="60% - Accent2 34" xfId="1099" xr:uid="{00000000-0005-0000-0000-000017040000}"/>
    <cellStyle name="60% - Accent2 4" xfId="1100" xr:uid="{00000000-0005-0000-0000-000018040000}"/>
    <cellStyle name="60% - Accent2 4 2" xfId="1101" xr:uid="{00000000-0005-0000-0000-000019040000}"/>
    <cellStyle name="60% - Accent2 4 3" xfId="1102" xr:uid="{00000000-0005-0000-0000-00001A040000}"/>
    <cellStyle name="60% - Accent2 5" xfId="1103" xr:uid="{00000000-0005-0000-0000-00001B040000}"/>
    <cellStyle name="60% - Accent2 5 2" xfId="1104" xr:uid="{00000000-0005-0000-0000-00001C040000}"/>
    <cellStyle name="60% - Accent2 5 3" xfId="1105" xr:uid="{00000000-0005-0000-0000-00001D040000}"/>
    <cellStyle name="60% - Accent2 6" xfId="1106" xr:uid="{00000000-0005-0000-0000-00001E040000}"/>
    <cellStyle name="60% - Accent2 6 2" xfId="1107" xr:uid="{00000000-0005-0000-0000-00001F040000}"/>
    <cellStyle name="60% - Accent2 6 3" xfId="1108" xr:uid="{00000000-0005-0000-0000-000020040000}"/>
    <cellStyle name="60% - Accent2 7" xfId="1109" xr:uid="{00000000-0005-0000-0000-000021040000}"/>
    <cellStyle name="60% - Accent2 7 2" xfId="1110" xr:uid="{00000000-0005-0000-0000-000022040000}"/>
    <cellStyle name="60% - Accent2 7 3" xfId="1111" xr:uid="{00000000-0005-0000-0000-000023040000}"/>
    <cellStyle name="60% - Accent2 8" xfId="1112" xr:uid="{00000000-0005-0000-0000-000024040000}"/>
    <cellStyle name="60% - Accent2 8 2" xfId="1113" xr:uid="{00000000-0005-0000-0000-000025040000}"/>
    <cellStyle name="60% - Accent2 8 3" xfId="1114" xr:uid="{00000000-0005-0000-0000-000026040000}"/>
    <cellStyle name="60% - Accent2 9" xfId="1115" xr:uid="{00000000-0005-0000-0000-000027040000}"/>
    <cellStyle name="60% - Accent2 9 2" xfId="1116" xr:uid="{00000000-0005-0000-0000-000028040000}"/>
    <cellStyle name="60% - Accent2 9 3" xfId="1117" xr:uid="{00000000-0005-0000-0000-000029040000}"/>
    <cellStyle name="60% - Accent3 10" xfId="1118" xr:uid="{00000000-0005-0000-0000-00002A040000}"/>
    <cellStyle name="60% - Accent3 10 2" xfId="1119" xr:uid="{00000000-0005-0000-0000-00002B040000}"/>
    <cellStyle name="60% - Accent3 10 3" xfId="1120" xr:uid="{00000000-0005-0000-0000-00002C040000}"/>
    <cellStyle name="60% - Accent3 11" xfId="1121" xr:uid="{00000000-0005-0000-0000-00002D040000}"/>
    <cellStyle name="60% - Accent3 11 2" xfId="1122" xr:uid="{00000000-0005-0000-0000-00002E040000}"/>
    <cellStyle name="60% - Accent3 11 3" xfId="1123" xr:uid="{00000000-0005-0000-0000-00002F040000}"/>
    <cellStyle name="60% - Accent3 12" xfId="1124" xr:uid="{00000000-0005-0000-0000-000030040000}"/>
    <cellStyle name="60% - Accent3 12 2" xfId="1125" xr:uid="{00000000-0005-0000-0000-000031040000}"/>
    <cellStyle name="60% - Accent3 12 3" xfId="1126" xr:uid="{00000000-0005-0000-0000-000032040000}"/>
    <cellStyle name="60% - Accent3 13" xfId="1127" xr:uid="{00000000-0005-0000-0000-000033040000}"/>
    <cellStyle name="60% - Accent3 13 2" xfId="1128" xr:uid="{00000000-0005-0000-0000-000034040000}"/>
    <cellStyle name="60% - Accent3 13 3" xfId="1129" xr:uid="{00000000-0005-0000-0000-000035040000}"/>
    <cellStyle name="60% - Accent3 14" xfId="1130" xr:uid="{00000000-0005-0000-0000-000036040000}"/>
    <cellStyle name="60% - Accent3 14 2" xfId="1131" xr:uid="{00000000-0005-0000-0000-000037040000}"/>
    <cellStyle name="60% - Accent3 14 3" xfId="1132" xr:uid="{00000000-0005-0000-0000-000038040000}"/>
    <cellStyle name="60% - Accent3 15" xfId="1133" xr:uid="{00000000-0005-0000-0000-000039040000}"/>
    <cellStyle name="60% - Accent3 15 2" xfId="1134" xr:uid="{00000000-0005-0000-0000-00003A040000}"/>
    <cellStyle name="60% - Accent3 15 3" xfId="1135" xr:uid="{00000000-0005-0000-0000-00003B040000}"/>
    <cellStyle name="60% - Accent3 15 4" xfId="1136" xr:uid="{00000000-0005-0000-0000-00003C040000}"/>
    <cellStyle name="60% - Accent3 15 5" xfId="1137" xr:uid="{00000000-0005-0000-0000-00003D040000}"/>
    <cellStyle name="60% - Accent3 15 6" xfId="1138" xr:uid="{00000000-0005-0000-0000-00003E040000}"/>
    <cellStyle name="60% - Accent3 15 7" xfId="1139" xr:uid="{00000000-0005-0000-0000-00003F040000}"/>
    <cellStyle name="60% - Accent3 16" xfId="1140" xr:uid="{00000000-0005-0000-0000-000040040000}"/>
    <cellStyle name="60% - Accent3 17" xfId="1141" xr:uid="{00000000-0005-0000-0000-000041040000}"/>
    <cellStyle name="60% - Accent3 18" xfId="1142" xr:uid="{00000000-0005-0000-0000-000042040000}"/>
    <cellStyle name="60% - Accent3 19" xfId="1143" xr:uid="{00000000-0005-0000-0000-000043040000}"/>
    <cellStyle name="60% - Accent3 2" xfId="1144" xr:uid="{00000000-0005-0000-0000-000044040000}"/>
    <cellStyle name="60% - Accent3 2 10" xfId="1145" xr:uid="{00000000-0005-0000-0000-000045040000}"/>
    <cellStyle name="60% - Accent3 2 11" xfId="1146" xr:uid="{00000000-0005-0000-0000-000046040000}"/>
    <cellStyle name="60% - Accent3 2 12" xfId="1147" xr:uid="{00000000-0005-0000-0000-000047040000}"/>
    <cellStyle name="60% - Accent3 2 13" xfId="1148" xr:uid="{00000000-0005-0000-0000-000048040000}"/>
    <cellStyle name="60% - Accent3 2 14" xfId="1149" xr:uid="{00000000-0005-0000-0000-000049040000}"/>
    <cellStyle name="60% - Accent3 2 2" xfId="1150" xr:uid="{00000000-0005-0000-0000-00004A040000}"/>
    <cellStyle name="60% - Accent3 2 3" xfId="1151" xr:uid="{00000000-0005-0000-0000-00004B040000}"/>
    <cellStyle name="60% - Accent3 2 4" xfId="1152" xr:uid="{00000000-0005-0000-0000-00004C040000}"/>
    <cellStyle name="60% - Accent3 2 5" xfId="1153" xr:uid="{00000000-0005-0000-0000-00004D040000}"/>
    <cellStyle name="60% - Accent3 2 6" xfId="1154" xr:uid="{00000000-0005-0000-0000-00004E040000}"/>
    <cellStyle name="60% - Accent3 2 7" xfId="1155" xr:uid="{00000000-0005-0000-0000-00004F040000}"/>
    <cellStyle name="60% - Accent3 2 8" xfId="1156" xr:uid="{00000000-0005-0000-0000-000050040000}"/>
    <cellStyle name="60% - Accent3 2 9" xfId="1157" xr:uid="{00000000-0005-0000-0000-000051040000}"/>
    <cellStyle name="60% - Accent3 20" xfId="1158" xr:uid="{00000000-0005-0000-0000-000052040000}"/>
    <cellStyle name="60% - Accent3 21" xfId="1159" xr:uid="{00000000-0005-0000-0000-000053040000}"/>
    <cellStyle name="60% - Accent3 22" xfId="1160" xr:uid="{00000000-0005-0000-0000-000054040000}"/>
    <cellStyle name="60% - Accent3 23" xfId="1161" xr:uid="{00000000-0005-0000-0000-000055040000}"/>
    <cellStyle name="60% - Accent3 24" xfId="1162" xr:uid="{00000000-0005-0000-0000-000056040000}"/>
    <cellStyle name="60% - Accent3 25" xfId="1163" xr:uid="{00000000-0005-0000-0000-000057040000}"/>
    <cellStyle name="60% - Accent3 26" xfId="1164" xr:uid="{00000000-0005-0000-0000-000058040000}"/>
    <cellStyle name="60% - Accent3 27" xfId="1165" xr:uid="{00000000-0005-0000-0000-000059040000}"/>
    <cellStyle name="60% - Accent3 28" xfId="1166" xr:uid="{00000000-0005-0000-0000-00005A040000}"/>
    <cellStyle name="60% - Accent3 29" xfId="1167" xr:uid="{00000000-0005-0000-0000-00005B040000}"/>
    <cellStyle name="60% - Accent3 3" xfId="1168" xr:uid="{00000000-0005-0000-0000-00005C040000}"/>
    <cellStyle name="60% - Accent3 3 2" xfId="1169" xr:uid="{00000000-0005-0000-0000-00005D040000}"/>
    <cellStyle name="60% - Accent3 3 3" xfId="1170" xr:uid="{00000000-0005-0000-0000-00005E040000}"/>
    <cellStyle name="60% - Accent3 30" xfId="1171" xr:uid="{00000000-0005-0000-0000-00005F040000}"/>
    <cellStyle name="60% - Accent3 31" xfId="1172" xr:uid="{00000000-0005-0000-0000-000060040000}"/>
    <cellStyle name="60% - Accent3 32" xfId="1173" xr:uid="{00000000-0005-0000-0000-000061040000}"/>
    <cellStyle name="60% - Accent3 33" xfId="1174" xr:uid="{00000000-0005-0000-0000-000062040000}"/>
    <cellStyle name="60% - Accent3 34" xfId="1175" xr:uid="{00000000-0005-0000-0000-000063040000}"/>
    <cellStyle name="60% - Accent3 4" xfId="1176" xr:uid="{00000000-0005-0000-0000-000064040000}"/>
    <cellStyle name="60% - Accent3 4 2" xfId="1177" xr:uid="{00000000-0005-0000-0000-000065040000}"/>
    <cellStyle name="60% - Accent3 4 3" xfId="1178" xr:uid="{00000000-0005-0000-0000-000066040000}"/>
    <cellStyle name="60% - Accent3 5" xfId="1179" xr:uid="{00000000-0005-0000-0000-000067040000}"/>
    <cellStyle name="60% - Accent3 5 2" xfId="1180" xr:uid="{00000000-0005-0000-0000-000068040000}"/>
    <cellStyle name="60% - Accent3 5 3" xfId="1181" xr:uid="{00000000-0005-0000-0000-000069040000}"/>
    <cellStyle name="60% - Accent3 6" xfId="1182" xr:uid="{00000000-0005-0000-0000-00006A040000}"/>
    <cellStyle name="60% - Accent3 6 2" xfId="1183" xr:uid="{00000000-0005-0000-0000-00006B040000}"/>
    <cellStyle name="60% - Accent3 6 3" xfId="1184" xr:uid="{00000000-0005-0000-0000-00006C040000}"/>
    <cellStyle name="60% - Accent3 7" xfId="1185" xr:uid="{00000000-0005-0000-0000-00006D040000}"/>
    <cellStyle name="60% - Accent3 7 2" xfId="1186" xr:uid="{00000000-0005-0000-0000-00006E040000}"/>
    <cellStyle name="60% - Accent3 7 3" xfId="1187" xr:uid="{00000000-0005-0000-0000-00006F040000}"/>
    <cellStyle name="60% - Accent3 8" xfId="1188" xr:uid="{00000000-0005-0000-0000-000070040000}"/>
    <cellStyle name="60% - Accent3 8 2" xfId="1189" xr:uid="{00000000-0005-0000-0000-000071040000}"/>
    <cellStyle name="60% - Accent3 8 3" xfId="1190" xr:uid="{00000000-0005-0000-0000-000072040000}"/>
    <cellStyle name="60% - Accent3 9" xfId="1191" xr:uid="{00000000-0005-0000-0000-000073040000}"/>
    <cellStyle name="60% - Accent3 9 2" xfId="1192" xr:uid="{00000000-0005-0000-0000-000074040000}"/>
    <cellStyle name="60% - Accent3 9 3" xfId="1193" xr:uid="{00000000-0005-0000-0000-000075040000}"/>
    <cellStyle name="60% - Accent4 10" xfId="1194" xr:uid="{00000000-0005-0000-0000-000076040000}"/>
    <cellStyle name="60% - Accent4 10 2" xfId="1195" xr:uid="{00000000-0005-0000-0000-000077040000}"/>
    <cellStyle name="60% - Accent4 10 3" xfId="1196" xr:uid="{00000000-0005-0000-0000-000078040000}"/>
    <cellStyle name="60% - Accent4 11" xfId="1197" xr:uid="{00000000-0005-0000-0000-000079040000}"/>
    <cellStyle name="60% - Accent4 11 2" xfId="1198" xr:uid="{00000000-0005-0000-0000-00007A040000}"/>
    <cellStyle name="60% - Accent4 11 3" xfId="1199" xr:uid="{00000000-0005-0000-0000-00007B040000}"/>
    <cellStyle name="60% - Accent4 12" xfId="1200" xr:uid="{00000000-0005-0000-0000-00007C040000}"/>
    <cellStyle name="60% - Accent4 12 2" xfId="1201" xr:uid="{00000000-0005-0000-0000-00007D040000}"/>
    <cellStyle name="60% - Accent4 12 3" xfId="1202" xr:uid="{00000000-0005-0000-0000-00007E040000}"/>
    <cellStyle name="60% - Accent4 13" xfId="1203" xr:uid="{00000000-0005-0000-0000-00007F040000}"/>
    <cellStyle name="60% - Accent4 13 2" xfId="1204" xr:uid="{00000000-0005-0000-0000-000080040000}"/>
    <cellStyle name="60% - Accent4 13 3" xfId="1205" xr:uid="{00000000-0005-0000-0000-000081040000}"/>
    <cellStyle name="60% - Accent4 14" xfId="1206" xr:uid="{00000000-0005-0000-0000-000082040000}"/>
    <cellStyle name="60% - Accent4 14 2" xfId="1207" xr:uid="{00000000-0005-0000-0000-000083040000}"/>
    <cellStyle name="60% - Accent4 14 3" xfId="1208" xr:uid="{00000000-0005-0000-0000-000084040000}"/>
    <cellStyle name="60% - Accent4 15" xfId="1209" xr:uid="{00000000-0005-0000-0000-000085040000}"/>
    <cellStyle name="60% - Accent4 15 2" xfId="1210" xr:uid="{00000000-0005-0000-0000-000086040000}"/>
    <cellStyle name="60% - Accent4 15 3" xfId="1211" xr:uid="{00000000-0005-0000-0000-000087040000}"/>
    <cellStyle name="60% - Accent4 15 4" xfId="1212" xr:uid="{00000000-0005-0000-0000-000088040000}"/>
    <cellStyle name="60% - Accent4 15 5" xfId="1213" xr:uid="{00000000-0005-0000-0000-000089040000}"/>
    <cellStyle name="60% - Accent4 15 6" xfId="1214" xr:uid="{00000000-0005-0000-0000-00008A040000}"/>
    <cellStyle name="60% - Accent4 15 7" xfId="1215" xr:uid="{00000000-0005-0000-0000-00008B040000}"/>
    <cellStyle name="60% - Accent4 16" xfId="1216" xr:uid="{00000000-0005-0000-0000-00008C040000}"/>
    <cellStyle name="60% - Accent4 17" xfId="1217" xr:uid="{00000000-0005-0000-0000-00008D040000}"/>
    <cellStyle name="60% - Accent4 18" xfId="1218" xr:uid="{00000000-0005-0000-0000-00008E040000}"/>
    <cellStyle name="60% - Accent4 19" xfId="1219" xr:uid="{00000000-0005-0000-0000-00008F040000}"/>
    <cellStyle name="60% - Accent4 2" xfId="1220" xr:uid="{00000000-0005-0000-0000-000090040000}"/>
    <cellStyle name="60% - Accent4 2 10" xfId="1221" xr:uid="{00000000-0005-0000-0000-000091040000}"/>
    <cellStyle name="60% - Accent4 2 11" xfId="1222" xr:uid="{00000000-0005-0000-0000-000092040000}"/>
    <cellStyle name="60% - Accent4 2 12" xfId="1223" xr:uid="{00000000-0005-0000-0000-000093040000}"/>
    <cellStyle name="60% - Accent4 2 13" xfId="1224" xr:uid="{00000000-0005-0000-0000-000094040000}"/>
    <cellStyle name="60% - Accent4 2 14" xfId="1225" xr:uid="{00000000-0005-0000-0000-000095040000}"/>
    <cellStyle name="60% - Accent4 2 2" xfId="1226" xr:uid="{00000000-0005-0000-0000-000096040000}"/>
    <cellStyle name="60% - Accent4 2 3" xfId="1227" xr:uid="{00000000-0005-0000-0000-000097040000}"/>
    <cellStyle name="60% - Accent4 2 4" xfId="1228" xr:uid="{00000000-0005-0000-0000-000098040000}"/>
    <cellStyle name="60% - Accent4 2 5" xfId="1229" xr:uid="{00000000-0005-0000-0000-000099040000}"/>
    <cellStyle name="60% - Accent4 2 6" xfId="1230" xr:uid="{00000000-0005-0000-0000-00009A040000}"/>
    <cellStyle name="60% - Accent4 2 7" xfId="1231" xr:uid="{00000000-0005-0000-0000-00009B040000}"/>
    <cellStyle name="60% - Accent4 2 8" xfId="1232" xr:uid="{00000000-0005-0000-0000-00009C040000}"/>
    <cellStyle name="60% - Accent4 2 9" xfId="1233" xr:uid="{00000000-0005-0000-0000-00009D040000}"/>
    <cellStyle name="60% - Accent4 20" xfId="1234" xr:uid="{00000000-0005-0000-0000-00009E040000}"/>
    <cellStyle name="60% - Accent4 21" xfId="1235" xr:uid="{00000000-0005-0000-0000-00009F040000}"/>
    <cellStyle name="60% - Accent4 22" xfId="1236" xr:uid="{00000000-0005-0000-0000-0000A0040000}"/>
    <cellStyle name="60% - Accent4 23" xfId="1237" xr:uid="{00000000-0005-0000-0000-0000A1040000}"/>
    <cellStyle name="60% - Accent4 24" xfId="1238" xr:uid="{00000000-0005-0000-0000-0000A2040000}"/>
    <cellStyle name="60% - Accent4 25" xfId="1239" xr:uid="{00000000-0005-0000-0000-0000A3040000}"/>
    <cellStyle name="60% - Accent4 26" xfId="1240" xr:uid="{00000000-0005-0000-0000-0000A4040000}"/>
    <cellStyle name="60% - Accent4 27" xfId="1241" xr:uid="{00000000-0005-0000-0000-0000A5040000}"/>
    <cellStyle name="60% - Accent4 28" xfId="1242" xr:uid="{00000000-0005-0000-0000-0000A6040000}"/>
    <cellStyle name="60% - Accent4 29" xfId="1243" xr:uid="{00000000-0005-0000-0000-0000A7040000}"/>
    <cellStyle name="60% - Accent4 3" xfId="1244" xr:uid="{00000000-0005-0000-0000-0000A8040000}"/>
    <cellStyle name="60% - Accent4 3 2" xfId="1245" xr:uid="{00000000-0005-0000-0000-0000A9040000}"/>
    <cellStyle name="60% - Accent4 3 3" xfId="1246" xr:uid="{00000000-0005-0000-0000-0000AA040000}"/>
    <cellStyle name="60% - Accent4 30" xfId="1247" xr:uid="{00000000-0005-0000-0000-0000AB040000}"/>
    <cellStyle name="60% - Accent4 31" xfId="1248" xr:uid="{00000000-0005-0000-0000-0000AC040000}"/>
    <cellStyle name="60% - Accent4 32" xfId="1249" xr:uid="{00000000-0005-0000-0000-0000AD040000}"/>
    <cellStyle name="60% - Accent4 33" xfId="1250" xr:uid="{00000000-0005-0000-0000-0000AE040000}"/>
    <cellStyle name="60% - Accent4 34" xfId="1251" xr:uid="{00000000-0005-0000-0000-0000AF040000}"/>
    <cellStyle name="60% - Accent4 4" xfId="1252" xr:uid="{00000000-0005-0000-0000-0000B0040000}"/>
    <cellStyle name="60% - Accent4 4 2" xfId="1253" xr:uid="{00000000-0005-0000-0000-0000B1040000}"/>
    <cellStyle name="60% - Accent4 4 3" xfId="1254" xr:uid="{00000000-0005-0000-0000-0000B2040000}"/>
    <cellStyle name="60% - Accent4 5" xfId="1255" xr:uid="{00000000-0005-0000-0000-0000B3040000}"/>
    <cellStyle name="60% - Accent4 5 2" xfId="1256" xr:uid="{00000000-0005-0000-0000-0000B4040000}"/>
    <cellStyle name="60% - Accent4 5 3" xfId="1257" xr:uid="{00000000-0005-0000-0000-0000B5040000}"/>
    <cellStyle name="60% - Accent4 6" xfId="1258" xr:uid="{00000000-0005-0000-0000-0000B6040000}"/>
    <cellStyle name="60% - Accent4 6 2" xfId="1259" xr:uid="{00000000-0005-0000-0000-0000B7040000}"/>
    <cellStyle name="60% - Accent4 6 3" xfId="1260" xr:uid="{00000000-0005-0000-0000-0000B8040000}"/>
    <cellStyle name="60% - Accent4 7" xfId="1261" xr:uid="{00000000-0005-0000-0000-0000B9040000}"/>
    <cellStyle name="60% - Accent4 7 2" xfId="1262" xr:uid="{00000000-0005-0000-0000-0000BA040000}"/>
    <cellStyle name="60% - Accent4 7 3" xfId="1263" xr:uid="{00000000-0005-0000-0000-0000BB040000}"/>
    <cellStyle name="60% - Accent4 8" xfId="1264" xr:uid="{00000000-0005-0000-0000-0000BC040000}"/>
    <cellStyle name="60% - Accent4 8 2" xfId="1265" xr:uid="{00000000-0005-0000-0000-0000BD040000}"/>
    <cellStyle name="60% - Accent4 8 3" xfId="1266" xr:uid="{00000000-0005-0000-0000-0000BE040000}"/>
    <cellStyle name="60% - Accent4 9" xfId="1267" xr:uid="{00000000-0005-0000-0000-0000BF040000}"/>
    <cellStyle name="60% - Accent4 9 2" xfId="1268" xr:uid="{00000000-0005-0000-0000-0000C0040000}"/>
    <cellStyle name="60% - Accent4 9 3" xfId="1269" xr:uid="{00000000-0005-0000-0000-0000C1040000}"/>
    <cellStyle name="60% - Accent5 10" xfId="1270" xr:uid="{00000000-0005-0000-0000-0000C2040000}"/>
    <cellStyle name="60% - Accent5 10 2" xfId="1271" xr:uid="{00000000-0005-0000-0000-0000C3040000}"/>
    <cellStyle name="60% - Accent5 10 3" xfId="1272" xr:uid="{00000000-0005-0000-0000-0000C4040000}"/>
    <cellStyle name="60% - Accent5 11" xfId="1273" xr:uid="{00000000-0005-0000-0000-0000C5040000}"/>
    <cellStyle name="60% - Accent5 11 2" xfId="1274" xr:uid="{00000000-0005-0000-0000-0000C6040000}"/>
    <cellStyle name="60% - Accent5 11 3" xfId="1275" xr:uid="{00000000-0005-0000-0000-0000C7040000}"/>
    <cellStyle name="60% - Accent5 12" xfId="1276" xr:uid="{00000000-0005-0000-0000-0000C8040000}"/>
    <cellStyle name="60% - Accent5 12 2" xfId="1277" xr:uid="{00000000-0005-0000-0000-0000C9040000}"/>
    <cellStyle name="60% - Accent5 12 3" xfId="1278" xr:uid="{00000000-0005-0000-0000-0000CA040000}"/>
    <cellStyle name="60% - Accent5 13" xfId="1279" xr:uid="{00000000-0005-0000-0000-0000CB040000}"/>
    <cellStyle name="60% - Accent5 13 2" xfId="1280" xr:uid="{00000000-0005-0000-0000-0000CC040000}"/>
    <cellStyle name="60% - Accent5 13 3" xfId="1281" xr:uid="{00000000-0005-0000-0000-0000CD040000}"/>
    <cellStyle name="60% - Accent5 14" xfId="1282" xr:uid="{00000000-0005-0000-0000-0000CE040000}"/>
    <cellStyle name="60% - Accent5 14 2" xfId="1283" xr:uid="{00000000-0005-0000-0000-0000CF040000}"/>
    <cellStyle name="60% - Accent5 14 3" xfId="1284" xr:uid="{00000000-0005-0000-0000-0000D0040000}"/>
    <cellStyle name="60% - Accent5 15" xfId="1285" xr:uid="{00000000-0005-0000-0000-0000D1040000}"/>
    <cellStyle name="60% - Accent5 15 2" xfId="1286" xr:uid="{00000000-0005-0000-0000-0000D2040000}"/>
    <cellStyle name="60% - Accent5 15 3" xfId="1287" xr:uid="{00000000-0005-0000-0000-0000D3040000}"/>
    <cellStyle name="60% - Accent5 15 4" xfId="1288" xr:uid="{00000000-0005-0000-0000-0000D4040000}"/>
    <cellStyle name="60% - Accent5 15 5" xfId="1289" xr:uid="{00000000-0005-0000-0000-0000D5040000}"/>
    <cellStyle name="60% - Accent5 15 6" xfId="1290" xr:uid="{00000000-0005-0000-0000-0000D6040000}"/>
    <cellStyle name="60% - Accent5 15 7" xfId="1291" xr:uid="{00000000-0005-0000-0000-0000D7040000}"/>
    <cellStyle name="60% - Accent5 16" xfId="1292" xr:uid="{00000000-0005-0000-0000-0000D8040000}"/>
    <cellStyle name="60% - Accent5 17" xfId="1293" xr:uid="{00000000-0005-0000-0000-0000D9040000}"/>
    <cellStyle name="60% - Accent5 18" xfId="1294" xr:uid="{00000000-0005-0000-0000-0000DA040000}"/>
    <cellStyle name="60% - Accent5 19" xfId="1295" xr:uid="{00000000-0005-0000-0000-0000DB040000}"/>
    <cellStyle name="60% - Accent5 2" xfId="1296" xr:uid="{00000000-0005-0000-0000-0000DC040000}"/>
    <cellStyle name="60% - Accent5 2 10" xfId="1297" xr:uid="{00000000-0005-0000-0000-0000DD040000}"/>
    <cellStyle name="60% - Accent5 2 11" xfId="1298" xr:uid="{00000000-0005-0000-0000-0000DE040000}"/>
    <cellStyle name="60% - Accent5 2 12" xfId="1299" xr:uid="{00000000-0005-0000-0000-0000DF040000}"/>
    <cellStyle name="60% - Accent5 2 13" xfId="1300" xr:uid="{00000000-0005-0000-0000-0000E0040000}"/>
    <cellStyle name="60% - Accent5 2 14" xfId="1301" xr:uid="{00000000-0005-0000-0000-0000E1040000}"/>
    <cellStyle name="60% - Accent5 2 2" xfId="1302" xr:uid="{00000000-0005-0000-0000-0000E2040000}"/>
    <cellStyle name="60% - Accent5 2 3" xfId="1303" xr:uid="{00000000-0005-0000-0000-0000E3040000}"/>
    <cellStyle name="60% - Accent5 2 4" xfId="1304" xr:uid="{00000000-0005-0000-0000-0000E4040000}"/>
    <cellStyle name="60% - Accent5 2 5" xfId="1305" xr:uid="{00000000-0005-0000-0000-0000E5040000}"/>
    <cellStyle name="60% - Accent5 2 6" xfId="1306" xr:uid="{00000000-0005-0000-0000-0000E6040000}"/>
    <cellStyle name="60% - Accent5 2 7" xfId="1307" xr:uid="{00000000-0005-0000-0000-0000E7040000}"/>
    <cellStyle name="60% - Accent5 2 8" xfId="1308" xr:uid="{00000000-0005-0000-0000-0000E8040000}"/>
    <cellStyle name="60% - Accent5 2 9" xfId="1309" xr:uid="{00000000-0005-0000-0000-0000E9040000}"/>
    <cellStyle name="60% - Accent5 20" xfId="1310" xr:uid="{00000000-0005-0000-0000-0000EA040000}"/>
    <cellStyle name="60% - Accent5 21" xfId="1311" xr:uid="{00000000-0005-0000-0000-0000EB040000}"/>
    <cellStyle name="60% - Accent5 22" xfId="1312" xr:uid="{00000000-0005-0000-0000-0000EC040000}"/>
    <cellStyle name="60% - Accent5 23" xfId="1313" xr:uid="{00000000-0005-0000-0000-0000ED040000}"/>
    <cellStyle name="60% - Accent5 24" xfId="1314" xr:uid="{00000000-0005-0000-0000-0000EE040000}"/>
    <cellStyle name="60% - Accent5 25" xfId="1315" xr:uid="{00000000-0005-0000-0000-0000EF040000}"/>
    <cellStyle name="60% - Accent5 26" xfId="1316" xr:uid="{00000000-0005-0000-0000-0000F0040000}"/>
    <cellStyle name="60% - Accent5 27" xfId="1317" xr:uid="{00000000-0005-0000-0000-0000F1040000}"/>
    <cellStyle name="60% - Accent5 28" xfId="1318" xr:uid="{00000000-0005-0000-0000-0000F2040000}"/>
    <cellStyle name="60% - Accent5 29" xfId="1319" xr:uid="{00000000-0005-0000-0000-0000F3040000}"/>
    <cellStyle name="60% - Accent5 3" xfId="1320" xr:uid="{00000000-0005-0000-0000-0000F4040000}"/>
    <cellStyle name="60% - Accent5 3 2" xfId="1321" xr:uid="{00000000-0005-0000-0000-0000F5040000}"/>
    <cellStyle name="60% - Accent5 3 3" xfId="1322" xr:uid="{00000000-0005-0000-0000-0000F6040000}"/>
    <cellStyle name="60% - Accent5 30" xfId="1323" xr:uid="{00000000-0005-0000-0000-0000F7040000}"/>
    <cellStyle name="60% - Accent5 31" xfId="1324" xr:uid="{00000000-0005-0000-0000-0000F8040000}"/>
    <cellStyle name="60% - Accent5 32" xfId="1325" xr:uid="{00000000-0005-0000-0000-0000F9040000}"/>
    <cellStyle name="60% - Accent5 33" xfId="1326" xr:uid="{00000000-0005-0000-0000-0000FA040000}"/>
    <cellStyle name="60% - Accent5 34" xfId="1327" xr:uid="{00000000-0005-0000-0000-0000FB040000}"/>
    <cellStyle name="60% - Accent5 4" xfId="1328" xr:uid="{00000000-0005-0000-0000-0000FC040000}"/>
    <cellStyle name="60% - Accent5 4 2" xfId="1329" xr:uid="{00000000-0005-0000-0000-0000FD040000}"/>
    <cellStyle name="60% - Accent5 4 3" xfId="1330" xr:uid="{00000000-0005-0000-0000-0000FE040000}"/>
    <cellStyle name="60% - Accent5 5" xfId="1331" xr:uid="{00000000-0005-0000-0000-0000FF040000}"/>
    <cellStyle name="60% - Accent5 5 2" xfId="1332" xr:uid="{00000000-0005-0000-0000-000000050000}"/>
    <cellStyle name="60% - Accent5 5 3" xfId="1333" xr:uid="{00000000-0005-0000-0000-000001050000}"/>
    <cellStyle name="60% - Accent5 6" xfId="1334" xr:uid="{00000000-0005-0000-0000-000002050000}"/>
    <cellStyle name="60% - Accent5 6 2" xfId="1335" xr:uid="{00000000-0005-0000-0000-000003050000}"/>
    <cellStyle name="60% - Accent5 6 3" xfId="1336" xr:uid="{00000000-0005-0000-0000-000004050000}"/>
    <cellStyle name="60% - Accent5 7" xfId="1337" xr:uid="{00000000-0005-0000-0000-000005050000}"/>
    <cellStyle name="60% - Accent5 7 2" xfId="1338" xr:uid="{00000000-0005-0000-0000-000006050000}"/>
    <cellStyle name="60% - Accent5 7 3" xfId="1339" xr:uid="{00000000-0005-0000-0000-000007050000}"/>
    <cellStyle name="60% - Accent5 8" xfId="1340" xr:uid="{00000000-0005-0000-0000-000008050000}"/>
    <cellStyle name="60% - Accent5 8 2" xfId="1341" xr:uid="{00000000-0005-0000-0000-000009050000}"/>
    <cellStyle name="60% - Accent5 8 3" xfId="1342" xr:uid="{00000000-0005-0000-0000-00000A050000}"/>
    <cellStyle name="60% - Accent5 9" xfId="1343" xr:uid="{00000000-0005-0000-0000-00000B050000}"/>
    <cellStyle name="60% - Accent5 9 2" xfId="1344" xr:uid="{00000000-0005-0000-0000-00000C050000}"/>
    <cellStyle name="60% - Accent5 9 3" xfId="1345" xr:uid="{00000000-0005-0000-0000-00000D050000}"/>
    <cellStyle name="60% - Accent6 10" xfId="1346" xr:uid="{00000000-0005-0000-0000-00000E050000}"/>
    <cellStyle name="60% - Accent6 10 2" xfId="1347" xr:uid="{00000000-0005-0000-0000-00000F050000}"/>
    <cellStyle name="60% - Accent6 10 3" xfId="1348" xr:uid="{00000000-0005-0000-0000-000010050000}"/>
    <cellStyle name="60% - Accent6 11" xfId="1349" xr:uid="{00000000-0005-0000-0000-000011050000}"/>
    <cellStyle name="60% - Accent6 11 2" xfId="1350" xr:uid="{00000000-0005-0000-0000-000012050000}"/>
    <cellStyle name="60% - Accent6 11 3" xfId="1351" xr:uid="{00000000-0005-0000-0000-000013050000}"/>
    <cellStyle name="60% - Accent6 12" xfId="1352" xr:uid="{00000000-0005-0000-0000-000014050000}"/>
    <cellStyle name="60% - Accent6 12 2" xfId="1353" xr:uid="{00000000-0005-0000-0000-000015050000}"/>
    <cellStyle name="60% - Accent6 12 3" xfId="1354" xr:uid="{00000000-0005-0000-0000-000016050000}"/>
    <cellStyle name="60% - Accent6 13" xfId="1355" xr:uid="{00000000-0005-0000-0000-000017050000}"/>
    <cellStyle name="60% - Accent6 13 2" xfId="1356" xr:uid="{00000000-0005-0000-0000-000018050000}"/>
    <cellStyle name="60% - Accent6 13 3" xfId="1357" xr:uid="{00000000-0005-0000-0000-000019050000}"/>
    <cellStyle name="60% - Accent6 14" xfId="1358" xr:uid="{00000000-0005-0000-0000-00001A050000}"/>
    <cellStyle name="60% - Accent6 14 2" xfId="1359" xr:uid="{00000000-0005-0000-0000-00001B050000}"/>
    <cellStyle name="60% - Accent6 14 3" xfId="1360" xr:uid="{00000000-0005-0000-0000-00001C050000}"/>
    <cellStyle name="60% - Accent6 15" xfId="1361" xr:uid="{00000000-0005-0000-0000-00001D050000}"/>
    <cellStyle name="60% - Accent6 15 2" xfId="1362" xr:uid="{00000000-0005-0000-0000-00001E050000}"/>
    <cellStyle name="60% - Accent6 15 3" xfId="1363" xr:uid="{00000000-0005-0000-0000-00001F050000}"/>
    <cellStyle name="60% - Accent6 15 4" xfId="1364" xr:uid="{00000000-0005-0000-0000-000020050000}"/>
    <cellStyle name="60% - Accent6 15 5" xfId="1365" xr:uid="{00000000-0005-0000-0000-000021050000}"/>
    <cellStyle name="60% - Accent6 15 6" xfId="1366" xr:uid="{00000000-0005-0000-0000-000022050000}"/>
    <cellStyle name="60% - Accent6 15 7" xfId="1367" xr:uid="{00000000-0005-0000-0000-000023050000}"/>
    <cellStyle name="60% - Accent6 16" xfId="1368" xr:uid="{00000000-0005-0000-0000-000024050000}"/>
    <cellStyle name="60% - Accent6 17" xfId="1369" xr:uid="{00000000-0005-0000-0000-000025050000}"/>
    <cellStyle name="60% - Accent6 18" xfId="1370" xr:uid="{00000000-0005-0000-0000-000026050000}"/>
    <cellStyle name="60% - Accent6 19" xfId="1371" xr:uid="{00000000-0005-0000-0000-000027050000}"/>
    <cellStyle name="60% - Accent6 2" xfId="1372" xr:uid="{00000000-0005-0000-0000-000028050000}"/>
    <cellStyle name="60% - Accent6 2 10" xfId="1373" xr:uid="{00000000-0005-0000-0000-000029050000}"/>
    <cellStyle name="60% - Accent6 2 11" xfId="1374" xr:uid="{00000000-0005-0000-0000-00002A050000}"/>
    <cellStyle name="60% - Accent6 2 12" xfId="1375" xr:uid="{00000000-0005-0000-0000-00002B050000}"/>
    <cellStyle name="60% - Accent6 2 13" xfId="1376" xr:uid="{00000000-0005-0000-0000-00002C050000}"/>
    <cellStyle name="60% - Accent6 2 14" xfId="1377" xr:uid="{00000000-0005-0000-0000-00002D050000}"/>
    <cellStyle name="60% - Accent6 2 2" xfId="1378" xr:uid="{00000000-0005-0000-0000-00002E050000}"/>
    <cellStyle name="60% - Accent6 2 3" xfId="1379" xr:uid="{00000000-0005-0000-0000-00002F050000}"/>
    <cellStyle name="60% - Accent6 2 4" xfId="1380" xr:uid="{00000000-0005-0000-0000-000030050000}"/>
    <cellStyle name="60% - Accent6 2 5" xfId="1381" xr:uid="{00000000-0005-0000-0000-000031050000}"/>
    <cellStyle name="60% - Accent6 2 6" xfId="1382" xr:uid="{00000000-0005-0000-0000-000032050000}"/>
    <cellStyle name="60% - Accent6 2 7" xfId="1383" xr:uid="{00000000-0005-0000-0000-000033050000}"/>
    <cellStyle name="60% - Accent6 2 8" xfId="1384" xr:uid="{00000000-0005-0000-0000-000034050000}"/>
    <cellStyle name="60% - Accent6 2 9" xfId="1385" xr:uid="{00000000-0005-0000-0000-000035050000}"/>
    <cellStyle name="60% - Accent6 20" xfId="1386" xr:uid="{00000000-0005-0000-0000-000036050000}"/>
    <cellStyle name="60% - Accent6 21" xfId="1387" xr:uid="{00000000-0005-0000-0000-000037050000}"/>
    <cellStyle name="60% - Accent6 22" xfId="1388" xr:uid="{00000000-0005-0000-0000-000038050000}"/>
    <cellStyle name="60% - Accent6 23" xfId="1389" xr:uid="{00000000-0005-0000-0000-000039050000}"/>
    <cellStyle name="60% - Accent6 24" xfId="1390" xr:uid="{00000000-0005-0000-0000-00003A050000}"/>
    <cellStyle name="60% - Accent6 25" xfId="1391" xr:uid="{00000000-0005-0000-0000-00003B050000}"/>
    <cellStyle name="60% - Accent6 26" xfId="1392" xr:uid="{00000000-0005-0000-0000-00003C050000}"/>
    <cellStyle name="60% - Accent6 27" xfId="1393" xr:uid="{00000000-0005-0000-0000-00003D050000}"/>
    <cellStyle name="60% - Accent6 28" xfId="1394" xr:uid="{00000000-0005-0000-0000-00003E050000}"/>
    <cellStyle name="60% - Accent6 29" xfId="1395" xr:uid="{00000000-0005-0000-0000-00003F050000}"/>
    <cellStyle name="60% - Accent6 3" xfId="1396" xr:uid="{00000000-0005-0000-0000-000040050000}"/>
    <cellStyle name="60% - Accent6 3 2" xfId="1397" xr:uid="{00000000-0005-0000-0000-000041050000}"/>
    <cellStyle name="60% - Accent6 3 3" xfId="1398" xr:uid="{00000000-0005-0000-0000-000042050000}"/>
    <cellStyle name="60% - Accent6 30" xfId="1399" xr:uid="{00000000-0005-0000-0000-000043050000}"/>
    <cellStyle name="60% - Accent6 31" xfId="1400" xr:uid="{00000000-0005-0000-0000-000044050000}"/>
    <cellStyle name="60% - Accent6 32" xfId="1401" xr:uid="{00000000-0005-0000-0000-000045050000}"/>
    <cellStyle name="60% - Accent6 33" xfId="1402" xr:uid="{00000000-0005-0000-0000-000046050000}"/>
    <cellStyle name="60% - Accent6 34" xfId="1403" xr:uid="{00000000-0005-0000-0000-000047050000}"/>
    <cellStyle name="60% - Accent6 4" xfId="1404" xr:uid="{00000000-0005-0000-0000-000048050000}"/>
    <cellStyle name="60% - Accent6 4 2" xfId="1405" xr:uid="{00000000-0005-0000-0000-000049050000}"/>
    <cellStyle name="60% - Accent6 4 3" xfId="1406" xr:uid="{00000000-0005-0000-0000-00004A050000}"/>
    <cellStyle name="60% - Accent6 5" xfId="1407" xr:uid="{00000000-0005-0000-0000-00004B050000}"/>
    <cellStyle name="60% - Accent6 5 2" xfId="1408" xr:uid="{00000000-0005-0000-0000-00004C050000}"/>
    <cellStyle name="60% - Accent6 5 3" xfId="1409" xr:uid="{00000000-0005-0000-0000-00004D050000}"/>
    <cellStyle name="60% - Accent6 6" xfId="1410" xr:uid="{00000000-0005-0000-0000-00004E050000}"/>
    <cellStyle name="60% - Accent6 6 2" xfId="1411" xr:uid="{00000000-0005-0000-0000-00004F050000}"/>
    <cellStyle name="60% - Accent6 6 3" xfId="1412" xr:uid="{00000000-0005-0000-0000-000050050000}"/>
    <cellStyle name="60% - Accent6 7" xfId="1413" xr:uid="{00000000-0005-0000-0000-000051050000}"/>
    <cellStyle name="60% - Accent6 7 2" xfId="1414" xr:uid="{00000000-0005-0000-0000-000052050000}"/>
    <cellStyle name="60% - Accent6 7 3" xfId="1415" xr:uid="{00000000-0005-0000-0000-000053050000}"/>
    <cellStyle name="60% - Accent6 8" xfId="1416" xr:uid="{00000000-0005-0000-0000-000054050000}"/>
    <cellStyle name="60% - Accent6 8 2" xfId="1417" xr:uid="{00000000-0005-0000-0000-000055050000}"/>
    <cellStyle name="60% - Accent6 8 3" xfId="1418" xr:uid="{00000000-0005-0000-0000-000056050000}"/>
    <cellStyle name="60% - Accent6 9" xfId="1419" xr:uid="{00000000-0005-0000-0000-000057050000}"/>
    <cellStyle name="60% - Accent6 9 2" xfId="1420" xr:uid="{00000000-0005-0000-0000-000058050000}"/>
    <cellStyle name="60% - Accent6 9 3" xfId="1421" xr:uid="{00000000-0005-0000-0000-000059050000}"/>
    <cellStyle name="Accent1 10" xfId="1422" xr:uid="{00000000-0005-0000-0000-00005A050000}"/>
    <cellStyle name="Accent1 10 2" xfId="1423" xr:uid="{00000000-0005-0000-0000-00005B050000}"/>
    <cellStyle name="Accent1 10 3" xfId="1424" xr:uid="{00000000-0005-0000-0000-00005C050000}"/>
    <cellStyle name="Accent1 11" xfId="1425" xr:uid="{00000000-0005-0000-0000-00005D050000}"/>
    <cellStyle name="Accent1 11 2" xfId="1426" xr:uid="{00000000-0005-0000-0000-00005E050000}"/>
    <cellStyle name="Accent1 11 3" xfId="1427" xr:uid="{00000000-0005-0000-0000-00005F050000}"/>
    <cellStyle name="Accent1 12" xfId="1428" xr:uid="{00000000-0005-0000-0000-000060050000}"/>
    <cellStyle name="Accent1 12 2" xfId="1429" xr:uid="{00000000-0005-0000-0000-000061050000}"/>
    <cellStyle name="Accent1 12 3" xfId="1430" xr:uid="{00000000-0005-0000-0000-000062050000}"/>
    <cellStyle name="Accent1 13" xfId="1431" xr:uid="{00000000-0005-0000-0000-000063050000}"/>
    <cellStyle name="Accent1 13 2" xfId="1432" xr:uid="{00000000-0005-0000-0000-000064050000}"/>
    <cellStyle name="Accent1 13 3" xfId="1433" xr:uid="{00000000-0005-0000-0000-000065050000}"/>
    <cellStyle name="Accent1 14" xfId="1434" xr:uid="{00000000-0005-0000-0000-000066050000}"/>
    <cellStyle name="Accent1 14 2" xfId="1435" xr:uid="{00000000-0005-0000-0000-000067050000}"/>
    <cellStyle name="Accent1 14 3" xfId="1436" xr:uid="{00000000-0005-0000-0000-000068050000}"/>
    <cellStyle name="Accent1 15" xfId="1437" xr:uid="{00000000-0005-0000-0000-000069050000}"/>
    <cellStyle name="Accent1 15 2" xfId="1438" xr:uid="{00000000-0005-0000-0000-00006A050000}"/>
    <cellStyle name="Accent1 15 3" xfId="1439" xr:uid="{00000000-0005-0000-0000-00006B050000}"/>
    <cellStyle name="Accent1 15 4" xfId="1440" xr:uid="{00000000-0005-0000-0000-00006C050000}"/>
    <cellStyle name="Accent1 15 5" xfId="1441" xr:uid="{00000000-0005-0000-0000-00006D050000}"/>
    <cellStyle name="Accent1 15 6" xfId="1442" xr:uid="{00000000-0005-0000-0000-00006E050000}"/>
    <cellStyle name="Accent1 15 7" xfId="1443" xr:uid="{00000000-0005-0000-0000-00006F050000}"/>
    <cellStyle name="Accent1 16" xfId="1444" xr:uid="{00000000-0005-0000-0000-000070050000}"/>
    <cellStyle name="Accent1 17" xfId="1445" xr:uid="{00000000-0005-0000-0000-000071050000}"/>
    <cellStyle name="Accent1 18" xfId="1446" xr:uid="{00000000-0005-0000-0000-000072050000}"/>
    <cellStyle name="Accent1 19" xfId="1447" xr:uid="{00000000-0005-0000-0000-000073050000}"/>
    <cellStyle name="Accent1 2" xfId="1448" xr:uid="{00000000-0005-0000-0000-000074050000}"/>
    <cellStyle name="Accent1 2 10" xfId="1449" xr:uid="{00000000-0005-0000-0000-000075050000}"/>
    <cellStyle name="Accent1 2 11" xfId="1450" xr:uid="{00000000-0005-0000-0000-000076050000}"/>
    <cellStyle name="Accent1 2 12" xfId="1451" xr:uid="{00000000-0005-0000-0000-000077050000}"/>
    <cellStyle name="Accent1 2 13" xfId="1452" xr:uid="{00000000-0005-0000-0000-000078050000}"/>
    <cellStyle name="Accent1 2 14" xfId="1453" xr:uid="{00000000-0005-0000-0000-000079050000}"/>
    <cellStyle name="Accent1 2 2" xfId="1454" xr:uid="{00000000-0005-0000-0000-00007A050000}"/>
    <cellStyle name="Accent1 2 3" xfId="1455" xr:uid="{00000000-0005-0000-0000-00007B050000}"/>
    <cellStyle name="Accent1 2 4" xfId="1456" xr:uid="{00000000-0005-0000-0000-00007C050000}"/>
    <cellStyle name="Accent1 2 5" xfId="1457" xr:uid="{00000000-0005-0000-0000-00007D050000}"/>
    <cellStyle name="Accent1 2 6" xfId="1458" xr:uid="{00000000-0005-0000-0000-00007E050000}"/>
    <cellStyle name="Accent1 2 7" xfId="1459" xr:uid="{00000000-0005-0000-0000-00007F050000}"/>
    <cellStyle name="Accent1 2 8" xfId="1460" xr:uid="{00000000-0005-0000-0000-000080050000}"/>
    <cellStyle name="Accent1 2 9" xfId="1461" xr:uid="{00000000-0005-0000-0000-000081050000}"/>
    <cellStyle name="Accent1 20" xfId="1462" xr:uid="{00000000-0005-0000-0000-000082050000}"/>
    <cellStyle name="Accent1 21" xfId="1463" xr:uid="{00000000-0005-0000-0000-000083050000}"/>
    <cellStyle name="Accent1 22" xfId="1464" xr:uid="{00000000-0005-0000-0000-000084050000}"/>
    <cellStyle name="Accent1 23" xfId="1465" xr:uid="{00000000-0005-0000-0000-000085050000}"/>
    <cellStyle name="Accent1 24" xfId="1466" xr:uid="{00000000-0005-0000-0000-000086050000}"/>
    <cellStyle name="Accent1 25" xfId="1467" xr:uid="{00000000-0005-0000-0000-000087050000}"/>
    <cellStyle name="Accent1 26" xfId="1468" xr:uid="{00000000-0005-0000-0000-000088050000}"/>
    <cellStyle name="Accent1 27" xfId="1469" xr:uid="{00000000-0005-0000-0000-000089050000}"/>
    <cellStyle name="Accent1 28" xfId="1470" xr:uid="{00000000-0005-0000-0000-00008A050000}"/>
    <cellStyle name="Accent1 29" xfId="1471" xr:uid="{00000000-0005-0000-0000-00008B050000}"/>
    <cellStyle name="Accent1 3" xfId="1472" xr:uid="{00000000-0005-0000-0000-00008C050000}"/>
    <cellStyle name="Accent1 3 2" xfId="1473" xr:uid="{00000000-0005-0000-0000-00008D050000}"/>
    <cellStyle name="Accent1 3 3" xfId="1474" xr:uid="{00000000-0005-0000-0000-00008E050000}"/>
    <cellStyle name="Accent1 30" xfId="1475" xr:uid="{00000000-0005-0000-0000-00008F050000}"/>
    <cellStyle name="Accent1 31" xfId="1476" xr:uid="{00000000-0005-0000-0000-000090050000}"/>
    <cellStyle name="Accent1 32" xfId="1477" xr:uid="{00000000-0005-0000-0000-000091050000}"/>
    <cellStyle name="Accent1 33" xfId="1478" xr:uid="{00000000-0005-0000-0000-000092050000}"/>
    <cellStyle name="Accent1 34" xfId="1479" xr:uid="{00000000-0005-0000-0000-000093050000}"/>
    <cellStyle name="Accent1 4" xfId="1480" xr:uid="{00000000-0005-0000-0000-000094050000}"/>
    <cellStyle name="Accent1 4 2" xfId="1481" xr:uid="{00000000-0005-0000-0000-000095050000}"/>
    <cellStyle name="Accent1 4 3" xfId="1482" xr:uid="{00000000-0005-0000-0000-000096050000}"/>
    <cellStyle name="Accent1 5" xfId="1483" xr:uid="{00000000-0005-0000-0000-000097050000}"/>
    <cellStyle name="Accent1 5 2" xfId="1484" xr:uid="{00000000-0005-0000-0000-000098050000}"/>
    <cellStyle name="Accent1 5 3" xfId="1485" xr:uid="{00000000-0005-0000-0000-000099050000}"/>
    <cellStyle name="Accent1 6" xfId="1486" xr:uid="{00000000-0005-0000-0000-00009A050000}"/>
    <cellStyle name="Accent1 6 2" xfId="1487" xr:uid="{00000000-0005-0000-0000-00009B050000}"/>
    <cellStyle name="Accent1 6 3" xfId="1488" xr:uid="{00000000-0005-0000-0000-00009C050000}"/>
    <cellStyle name="Accent1 7" xfId="1489" xr:uid="{00000000-0005-0000-0000-00009D050000}"/>
    <cellStyle name="Accent1 7 2" xfId="1490" xr:uid="{00000000-0005-0000-0000-00009E050000}"/>
    <cellStyle name="Accent1 7 3" xfId="1491" xr:uid="{00000000-0005-0000-0000-00009F050000}"/>
    <cellStyle name="Accent1 8" xfId="1492" xr:uid="{00000000-0005-0000-0000-0000A0050000}"/>
    <cellStyle name="Accent1 8 2" xfId="1493" xr:uid="{00000000-0005-0000-0000-0000A1050000}"/>
    <cellStyle name="Accent1 8 3" xfId="1494" xr:uid="{00000000-0005-0000-0000-0000A2050000}"/>
    <cellStyle name="Accent1 9" xfId="1495" xr:uid="{00000000-0005-0000-0000-0000A3050000}"/>
    <cellStyle name="Accent1 9 2" xfId="1496" xr:uid="{00000000-0005-0000-0000-0000A4050000}"/>
    <cellStyle name="Accent1 9 3" xfId="1497" xr:uid="{00000000-0005-0000-0000-0000A5050000}"/>
    <cellStyle name="Accent2 10" xfId="1498" xr:uid="{00000000-0005-0000-0000-0000A6050000}"/>
    <cellStyle name="Accent2 10 2" xfId="1499" xr:uid="{00000000-0005-0000-0000-0000A7050000}"/>
    <cellStyle name="Accent2 10 3" xfId="1500" xr:uid="{00000000-0005-0000-0000-0000A8050000}"/>
    <cellStyle name="Accent2 11" xfId="1501" xr:uid="{00000000-0005-0000-0000-0000A9050000}"/>
    <cellStyle name="Accent2 11 2" xfId="1502" xr:uid="{00000000-0005-0000-0000-0000AA050000}"/>
    <cellStyle name="Accent2 11 3" xfId="1503" xr:uid="{00000000-0005-0000-0000-0000AB050000}"/>
    <cellStyle name="Accent2 12" xfId="1504" xr:uid="{00000000-0005-0000-0000-0000AC050000}"/>
    <cellStyle name="Accent2 12 2" xfId="1505" xr:uid="{00000000-0005-0000-0000-0000AD050000}"/>
    <cellStyle name="Accent2 12 3" xfId="1506" xr:uid="{00000000-0005-0000-0000-0000AE050000}"/>
    <cellStyle name="Accent2 13" xfId="1507" xr:uid="{00000000-0005-0000-0000-0000AF050000}"/>
    <cellStyle name="Accent2 13 2" xfId="1508" xr:uid="{00000000-0005-0000-0000-0000B0050000}"/>
    <cellStyle name="Accent2 13 3" xfId="1509" xr:uid="{00000000-0005-0000-0000-0000B1050000}"/>
    <cellStyle name="Accent2 14" xfId="1510" xr:uid="{00000000-0005-0000-0000-0000B2050000}"/>
    <cellStyle name="Accent2 14 2" xfId="1511" xr:uid="{00000000-0005-0000-0000-0000B3050000}"/>
    <cellStyle name="Accent2 14 3" xfId="1512" xr:uid="{00000000-0005-0000-0000-0000B4050000}"/>
    <cellStyle name="Accent2 15" xfId="1513" xr:uid="{00000000-0005-0000-0000-0000B5050000}"/>
    <cellStyle name="Accent2 15 2" xfId="1514" xr:uid="{00000000-0005-0000-0000-0000B6050000}"/>
    <cellStyle name="Accent2 15 3" xfId="1515" xr:uid="{00000000-0005-0000-0000-0000B7050000}"/>
    <cellStyle name="Accent2 15 4" xfId="1516" xr:uid="{00000000-0005-0000-0000-0000B8050000}"/>
    <cellStyle name="Accent2 15 5" xfId="1517" xr:uid="{00000000-0005-0000-0000-0000B9050000}"/>
    <cellStyle name="Accent2 15 6" xfId="1518" xr:uid="{00000000-0005-0000-0000-0000BA050000}"/>
    <cellStyle name="Accent2 15 7" xfId="1519" xr:uid="{00000000-0005-0000-0000-0000BB050000}"/>
    <cellStyle name="Accent2 16" xfId="1520" xr:uid="{00000000-0005-0000-0000-0000BC050000}"/>
    <cellStyle name="Accent2 17" xfId="1521" xr:uid="{00000000-0005-0000-0000-0000BD050000}"/>
    <cellStyle name="Accent2 18" xfId="1522" xr:uid="{00000000-0005-0000-0000-0000BE050000}"/>
    <cellStyle name="Accent2 19" xfId="1523" xr:uid="{00000000-0005-0000-0000-0000BF050000}"/>
    <cellStyle name="Accent2 2" xfId="1524" xr:uid="{00000000-0005-0000-0000-0000C0050000}"/>
    <cellStyle name="Accent2 2 10" xfId="1525" xr:uid="{00000000-0005-0000-0000-0000C1050000}"/>
    <cellStyle name="Accent2 2 11" xfId="1526" xr:uid="{00000000-0005-0000-0000-0000C2050000}"/>
    <cellStyle name="Accent2 2 12" xfId="1527" xr:uid="{00000000-0005-0000-0000-0000C3050000}"/>
    <cellStyle name="Accent2 2 13" xfId="1528" xr:uid="{00000000-0005-0000-0000-0000C4050000}"/>
    <cellStyle name="Accent2 2 14" xfId="1529" xr:uid="{00000000-0005-0000-0000-0000C5050000}"/>
    <cellStyle name="Accent2 2 2" xfId="1530" xr:uid="{00000000-0005-0000-0000-0000C6050000}"/>
    <cellStyle name="Accent2 2 3" xfId="1531" xr:uid="{00000000-0005-0000-0000-0000C7050000}"/>
    <cellStyle name="Accent2 2 4" xfId="1532" xr:uid="{00000000-0005-0000-0000-0000C8050000}"/>
    <cellStyle name="Accent2 2 5" xfId="1533" xr:uid="{00000000-0005-0000-0000-0000C9050000}"/>
    <cellStyle name="Accent2 2 6" xfId="1534" xr:uid="{00000000-0005-0000-0000-0000CA050000}"/>
    <cellStyle name="Accent2 2 7" xfId="1535" xr:uid="{00000000-0005-0000-0000-0000CB050000}"/>
    <cellStyle name="Accent2 2 8" xfId="1536" xr:uid="{00000000-0005-0000-0000-0000CC050000}"/>
    <cellStyle name="Accent2 2 9" xfId="1537" xr:uid="{00000000-0005-0000-0000-0000CD050000}"/>
    <cellStyle name="Accent2 20" xfId="1538" xr:uid="{00000000-0005-0000-0000-0000CE050000}"/>
    <cellStyle name="Accent2 21" xfId="1539" xr:uid="{00000000-0005-0000-0000-0000CF050000}"/>
    <cellStyle name="Accent2 22" xfId="1540" xr:uid="{00000000-0005-0000-0000-0000D0050000}"/>
    <cellStyle name="Accent2 23" xfId="1541" xr:uid="{00000000-0005-0000-0000-0000D1050000}"/>
    <cellStyle name="Accent2 24" xfId="1542" xr:uid="{00000000-0005-0000-0000-0000D2050000}"/>
    <cellStyle name="Accent2 25" xfId="1543" xr:uid="{00000000-0005-0000-0000-0000D3050000}"/>
    <cellStyle name="Accent2 26" xfId="1544" xr:uid="{00000000-0005-0000-0000-0000D4050000}"/>
    <cellStyle name="Accent2 27" xfId="1545" xr:uid="{00000000-0005-0000-0000-0000D5050000}"/>
    <cellStyle name="Accent2 28" xfId="1546" xr:uid="{00000000-0005-0000-0000-0000D6050000}"/>
    <cellStyle name="Accent2 29" xfId="1547" xr:uid="{00000000-0005-0000-0000-0000D7050000}"/>
    <cellStyle name="Accent2 3" xfId="1548" xr:uid="{00000000-0005-0000-0000-0000D8050000}"/>
    <cellStyle name="Accent2 3 2" xfId="1549" xr:uid="{00000000-0005-0000-0000-0000D9050000}"/>
    <cellStyle name="Accent2 3 3" xfId="1550" xr:uid="{00000000-0005-0000-0000-0000DA050000}"/>
    <cellStyle name="Accent2 30" xfId="1551" xr:uid="{00000000-0005-0000-0000-0000DB050000}"/>
    <cellStyle name="Accent2 31" xfId="1552" xr:uid="{00000000-0005-0000-0000-0000DC050000}"/>
    <cellStyle name="Accent2 32" xfId="1553" xr:uid="{00000000-0005-0000-0000-0000DD050000}"/>
    <cellStyle name="Accent2 33" xfId="1554" xr:uid="{00000000-0005-0000-0000-0000DE050000}"/>
    <cellStyle name="Accent2 34" xfId="1555" xr:uid="{00000000-0005-0000-0000-0000DF050000}"/>
    <cellStyle name="Accent2 4" xfId="1556" xr:uid="{00000000-0005-0000-0000-0000E0050000}"/>
    <cellStyle name="Accent2 4 2" xfId="1557" xr:uid="{00000000-0005-0000-0000-0000E1050000}"/>
    <cellStyle name="Accent2 4 3" xfId="1558" xr:uid="{00000000-0005-0000-0000-0000E2050000}"/>
    <cellStyle name="Accent2 5" xfId="1559" xr:uid="{00000000-0005-0000-0000-0000E3050000}"/>
    <cellStyle name="Accent2 5 2" xfId="1560" xr:uid="{00000000-0005-0000-0000-0000E4050000}"/>
    <cellStyle name="Accent2 5 3" xfId="1561" xr:uid="{00000000-0005-0000-0000-0000E5050000}"/>
    <cellStyle name="Accent2 6" xfId="1562" xr:uid="{00000000-0005-0000-0000-0000E6050000}"/>
    <cellStyle name="Accent2 6 2" xfId="1563" xr:uid="{00000000-0005-0000-0000-0000E7050000}"/>
    <cellStyle name="Accent2 6 3" xfId="1564" xr:uid="{00000000-0005-0000-0000-0000E8050000}"/>
    <cellStyle name="Accent2 7" xfId="1565" xr:uid="{00000000-0005-0000-0000-0000E9050000}"/>
    <cellStyle name="Accent2 7 2" xfId="1566" xr:uid="{00000000-0005-0000-0000-0000EA050000}"/>
    <cellStyle name="Accent2 7 3" xfId="1567" xr:uid="{00000000-0005-0000-0000-0000EB050000}"/>
    <cellStyle name="Accent2 8" xfId="1568" xr:uid="{00000000-0005-0000-0000-0000EC050000}"/>
    <cellStyle name="Accent2 8 2" xfId="1569" xr:uid="{00000000-0005-0000-0000-0000ED050000}"/>
    <cellStyle name="Accent2 8 3" xfId="1570" xr:uid="{00000000-0005-0000-0000-0000EE050000}"/>
    <cellStyle name="Accent2 9" xfId="1571" xr:uid="{00000000-0005-0000-0000-0000EF050000}"/>
    <cellStyle name="Accent2 9 2" xfId="1572" xr:uid="{00000000-0005-0000-0000-0000F0050000}"/>
    <cellStyle name="Accent2 9 3" xfId="1573" xr:uid="{00000000-0005-0000-0000-0000F1050000}"/>
    <cellStyle name="Accent3 10" xfId="1574" xr:uid="{00000000-0005-0000-0000-0000F2050000}"/>
    <cellStyle name="Accent3 10 2" xfId="1575" xr:uid="{00000000-0005-0000-0000-0000F3050000}"/>
    <cellStyle name="Accent3 10 3" xfId="1576" xr:uid="{00000000-0005-0000-0000-0000F4050000}"/>
    <cellStyle name="Accent3 11" xfId="1577" xr:uid="{00000000-0005-0000-0000-0000F5050000}"/>
    <cellStyle name="Accent3 11 2" xfId="1578" xr:uid="{00000000-0005-0000-0000-0000F6050000}"/>
    <cellStyle name="Accent3 11 3" xfId="1579" xr:uid="{00000000-0005-0000-0000-0000F7050000}"/>
    <cellStyle name="Accent3 12" xfId="1580" xr:uid="{00000000-0005-0000-0000-0000F8050000}"/>
    <cellStyle name="Accent3 12 2" xfId="1581" xr:uid="{00000000-0005-0000-0000-0000F9050000}"/>
    <cellStyle name="Accent3 12 3" xfId="1582" xr:uid="{00000000-0005-0000-0000-0000FA050000}"/>
    <cellStyle name="Accent3 13" xfId="1583" xr:uid="{00000000-0005-0000-0000-0000FB050000}"/>
    <cellStyle name="Accent3 13 2" xfId="1584" xr:uid="{00000000-0005-0000-0000-0000FC050000}"/>
    <cellStyle name="Accent3 13 3" xfId="1585" xr:uid="{00000000-0005-0000-0000-0000FD050000}"/>
    <cellStyle name="Accent3 14" xfId="1586" xr:uid="{00000000-0005-0000-0000-0000FE050000}"/>
    <cellStyle name="Accent3 14 2" xfId="1587" xr:uid="{00000000-0005-0000-0000-0000FF050000}"/>
    <cellStyle name="Accent3 14 3" xfId="1588" xr:uid="{00000000-0005-0000-0000-000000060000}"/>
    <cellStyle name="Accent3 15" xfId="1589" xr:uid="{00000000-0005-0000-0000-000001060000}"/>
    <cellStyle name="Accent3 15 2" xfId="1590" xr:uid="{00000000-0005-0000-0000-000002060000}"/>
    <cellStyle name="Accent3 15 3" xfId="1591" xr:uid="{00000000-0005-0000-0000-000003060000}"/>
    <cellStyle name="Accent3 15 4" xfId="1592" xr:uid="{00000000-0005-0000-0000-000004060000}"/>
    <cellStyle name="Accent3 15 5" xfId="1593" xr:uid="{00000000-0005-0000-0000-000005060000}"/>
    <cellStyle name="Accent3 15 6" xfId="1594" xr:uid="{00000000-0005-0000-0000-000006060000}"/>
    <cellStyle name="Accent3 15 7" xfId="1595" xr:uid="{00000000-0005-0000-0000-000007060000}"/>
    <cellStyle name="Accent3 16" xfId="1596" xr:uid="{00000000-0005-0000-0000-000008060000}"/>
    <cellStyle name="Accent3 17" xfId="1597" xr:uid="{00000000-0005-0000-0000-000009060000}"/>
    <cellStyle name="Accent3 18" xfId="1598" xr:uid="{00000000-0005-0000-0000-00000A060000}"/>
    <cellStyle name="Accent3 19" xfId="1599" xr:uid="{00000000-0005-0000-0000-00000B060000}"/>
    <cellStyle name="Accent3 2" xfId="1600" xr:uid="{00000000-0005-0000-0000-00000C060000}"/>
    <cellStyle name="Accent3 2 10" xfId="1601" xr:uid="{00000000-0005-0000-0000-00000D060000}"/>
    <cellStyle name="Accent3 2 11" xfId="1602" xr:uid="{00000000-0005-0000-0000-00000E060000}"/>
    <cellStyle name="Accent3 2 12" xfId="1603" xr:uid="{00000000-0005-0000-0000-00000F060000}"/>
    <cellStyle name="Accent3 2 13" xfId="1604" xr:uid="{00000000-0005-0000-0000-000010060000}"/>
    <cellStyle name="Accent3 2 14" xfId="1605" xr:uid="{00000000-0005-0000-0000-000011060000}"/>
    <cellStyle name="Accent3 2 2" xfId="1606" xr:uid="{00000000-0005-0000-0000-000012060000}"/>
    <cellStyle name="Accent3 2 3" xfId="1607" xr:uid="{00000000-0005-0000-0000-000013060000}"/>
    <cellStyle name="Accent3 2 4" xfId="1608" xr:uid="{00000000-0005-0000-0000-000014060000}"/>
    <cellStyle name="Accent3 2 5" xfId="1609" xr:uid="{00000000-0005-0000-0000-000015060000}"/>
    <cellStyle name="Accent3 2 6" xfId="1610" xr:uid="{00000000-0005-0000-0000-000016060000}"/>
    <cellStyle name="Accent3 2 7" xfId="1611" xr:uid="{00000000-0005-0000-0000-000017060000}"/>
    <cellStyle name="Accent3 2 8" xfId="1612" xr:uid="{00000000-0005-0000-0000-000018060000}"/>
    <cellStyle name="Accent3 2 9" xfId="1613" xr:uid="{00000000-0005-0000-0000-000019060000}"/>
    <cellStyle name="Accent3 20" xfId="1614" xr:uid="{00000000-0005-0000-0000-00001A060000}"/>
    <cellStyle name="Accent3 21" xfId="1615" xr:uid="{00000000-0005-0000-0000-00001B060000}"/>
    <cellStyle name="Accent3 22" xfId="1616" xr:uid="{00000000-0005-0000-0000-00001C060000}"/>
    <cellStyle name="Accent3 23" xfId="1617" xr:uid="{00000000-0005-0000-0000-00001D060000}"/>
    <cellStyle name="Accent3 24" xfId="1618" xr:uid="{00000000-0005-0000-0000-00001E060000}"/>
    <cellStyle name="Accent3 25" xfId="1619" xr:uid="{00000000-0005-0000-0000-00001F060000}"/>
    <cellStyle name="Accent3 26" xfId="1620" xr:uid="{00000000-0005-0000-0000-000020060000}"/>
    <cellStyle name="Accent3 27" xfId="1621" xr:uid="{00000000-0005-0000-0000-000021060000}"/>
    <cellStyle name="Accent3 28" xfId="1622" xr:uid="{00000000-0005-0000-0000-000022060000}"/>
    <cellStyle name="Accent3 29" xfId="1623" xr:uid="{00000000-0005-0000-0000-000023060000}"/>
    <cellStyle name="Accent3 3" xfId="1624" xr:uid="{00000000-0005-0000-0000-000024060000}"/>
    <cellStyle name="Accent3 3 2" xfId="1625" xr:uid="{00000000-0005-0000-0000-000025060000}"/>
    <cellStyle name="Accent3 3 3" xfId="1626" xr:uid="{00000000-0005-0000-0000-000026060000}"/>
    <cellStyle name="Accent3 30" xfId="1627" xr:uid="{00000000-0005-0000-0000-000027060000}"/>
    <cellStyle name="Accent3 31" xfId="1628" xr:uid="{00000000-0005-0000-0000-000028060000}"/>
    <cellStyle name="Accent3 32" xfId="1629" xr:uid="{00000000-0005-0000-0000-000029060000}"/>
    <cellStyle name="Accent3 33" xfId="1630" xr:uid="{00000000-0005-0000-0000-00002A060000}"/>
    <cellStyle name="Accent3 34" xfId="1631" xr:uid="{00000000-0005-0000-0000-00002B060000}"/>
    <cellStyle name="Accent3 4" xfId="1632" xr:uid="{00000000-0005-0000-0000-00002C060000}"/>
    <cellStyle name="Accent3 4 2" xfId="1633" xr:uid="{00000000-0005-0000-0000-00002D060000}"/>
    <cellStyle name="Accent3 4 3" xfId="1634" xr:uid="{00000000-0005-0000-0000-00002E060000}"/>
    <cellStyle name="Accent3 5" xfId="1635" xr:uid="{00000000-0005-0000-0000-00002F060000}"/>
    <cellStyle name="Accent3 5 2" xfId="1636" xr:uid="{00000000-0005-0000-0000-000030060000}"/>
    <cellStyle name="Accent3 5 3" xfId="1637" xr:uid="{00000000-0005-0000-0000-000031060000}"/>
    <cellStyle name="Accent3 6" xfId="1638" xr:uid="{00000000-0005-0000-0000-000032060000}"/>
    <cellStyle name="Accent3 6 2" xfId="1639" xr:uid="{00000000-0005-0000-0000-000033060000}"/>
    <cellStyle name="Accent3 6 3" xfId="1640" xr:uid="{00000000-0005-0000-0000-000034060000}"/>
    <cellStyle name="Accent3 7" xfId="1641" xr:uid="{00000000-0005-0000-0000-000035060000}"/>
    <cellStyle name="Accent3 7 2" xfId="1642" xr:uid="{00000000-0005-0000-0000-000036060000}"/>
    <cellStyle name="Accent3 7 3" xfId="1643" xr:uid="{00000000-0005-0000-0000-000037060000}"/>
    <cellStyle name="Accent3 8" xfId="1644" xr:uid="{00000000-0005-0000-0000-000038060000}"/>
    <cellStyle name="Accent3 8 2" xfId="1645" xr:uid="{00000000-0005-0000-0000-000039060000}"/>
    <cellStyle name="Accent3 8 3" xfId="1646" xr:uid="{00000000-0005-0000-0000-00003A060000}"/>
    <cellStyle name="Accent3 9" xfId="1647" xr:uid="{00000000-0005-0000-0000-00003B060000}"/>
    <cellStyle name="Accent3 9 2" xfId="1648" xr:uid="{00000000-0005-0000-0000-00003C060000}"/>
    <cellStyle name="Accent3 9 3" xfId="1649" xr:uid="{00000000-0005-0000-0000-00003D060000}"/>
    <cellStyle name="Accent4 10" xfId="1650" xr:uid="{00000000-0005-0000-0000-00003E060000}"/>
    <cellStyle name="Accent4 10 2" xfId="1651" xr:uid="{00000000-0005-0000-0000-00003F060000}"/>
    <cellStyle name="Accent4 10 3" xfId="1652" xr:uid="{00000000-0005-0000-0000-000040060000}"/>
    <cellStyle name="Accent4 11" xfId="1653" xr:uid="{00000000-0005-0000-0000-000041060000}"/>
    <cellStyle name="Accent4 11 2" xfId="1654" xr:uid="{00000000-0005-0000-0000-000042060000}"/>
    <cellStyle name="Accent4 11 3" xfId="1655" xr:uid="{00000000-0005-0000-0000-000043060000}"/>
    <cellStyle name="Accent4 12" xfId="1656" xr:uid="{00000000-0005-0000-0000-000044060000}"/>
    <cellStyle name="Accent4 12 2" xfId="1657" xr:uid="{00000000-0005-0000-0000-000045060000}"/>
    <cellStyle name="Accent4 12 3" xfId="1658" xr:uid="{00000000-0005-0000-0000-000046060000}"/>
    <cellStyle name="Accent4 13" xfId="1659" xr:uid="{00000000-0005-0000-0000-000047060000}"/>
    <cellStyle name="Accent4 13 2" xfId="1660" xr:uid="{00000000-0005-0000-0000-000048060000}"/>
    <cellStyle name="Accent4 13 3" xfId="1661" xr:uid="{00000000-0005-0000-0000-000049060000}"/>
    <cellStyle name="Accent4 14" xfId="1662" xr:uid="{00000000-0005-0000-0000-00004A060000}"/>
    <cellStyle name="Accent4 14 2" xfId="1663" xr:uid="{00000000-0005-0000-0000-00004B060000}"/>
    <cellStyle name="Accent4 14 3" xfId="1664" xr:uid="{00000000-0005-0000-0000-00004C060000}"/>
    <cellStyle name="Accent4 15" xfId="1665" xr:uid="{00000000-0005-0000-0000-00004D060000}"/>
    <cellStyle name="Accent4 15 2" xfId="1666" xr:uid="{00000000-0005-0000-0000-00004E060000}"/>
    <cellStyle name="Accent4 15 3" xfId="1667" xr:uid="{00000000-0005-0000-0000-00004F060000}"/>
    <cellStyle name="Accent4 15 4" xfId="1668" xr:uid="{00000000-0005-0000-0000-000050060000}"/>
    <cellStyle name="Accent4 15 5" xfId="1669" xr:uid="{00000000-0005-0000-0000-000051060000}"/>
    <cellStyle name="Accent4 15 6" xfId="1670" xr:uid="{00000000-0005-0000-0000-000052060000}"/>
    <cellStyle name="Accent4 15 7" xfId="1671" xr:uid="{00000000-0005-0000-0000-000053060000}"/>
    <cellStyle name="Accent4 16" xfId="1672" xr:uid="{00000000-0005-0000-0000-000054060000}"/>
    <cellStyle name="Accent4 17" xfId="1673" xr:uid="{00000000-0005-0000-0000-000055060000}"/>
    <cellStyle name="Accent4 18" xfId="1674" xr:uid="{00000000-0005-0000-0000-000056060000}"/>
    <cellStyle name="Accent4 19" xfId="1675" xr:uid="{00000000-0005-0000-0000-000057060000}"/>
    <cellStyle name="Accent4 2" xfId="1676" xr:uid="{00000000-0005-0000-0000-000058060000}"/>
    <cellStyle name="Accent4 2 10" xfId="1677" xr:uid="{00000000-0005-0000-0000-000059060000}"/>
    <cellStyle name="Accent4 2 11" xfId="1678" xr:uid="{00000000-0005-0000-0000-00005A060000}"/>
    <cellStyle name="Accent4 2 12" xfId="1679" xr:uid="{00000000-0005-0000-0000-00005B060000}"/>
    <cellStyle name="Accent4 2 13" xfId="1680" xr:uid="{00000000-0005-0000-0000-00005C060000}"/>
    <cellStyle name="Accent4 2 14" xfId="1681" xr:uid="{00000000-0005-0000-0000-00005D060000}"/>
    <cellStyle name="Accent4 2 2" xfId="1682" xr:uid="{00000000-0005-0000-0000-00005E060000}"/>
    <cellStyle name="Accent4 2 3" xfId="1683" xr:uid="{00000000-0005-0000-0000-00005F060000}"/>
    <cellStyle name="Accent4 2 4" xfId="1684" xr:uid="{00000000-0005-0000-0000-000060060000}"/>
    <cellStyle name="Accent4 2 5" xfId="1685" xr:uid="{00000000-0005-0000-0000-000061060000}"/>
    <cellStyle name="Accent4 2 6" xfId="1686" xr:uid="{00000000-0005-0000-0000-000062060000}"/>
    <cellStyle name="Accent4 2 7" xfId="1687" xr:uid="{00000000-0005-0000-0000-000063060000}"/>
    <cellStyle name="Accent4 2 8" xfId="1688" xr:uid="{00000000-0005-0000-0000-000064060000}"/>
    <cellStyle name="Accent4 2 9" xfId="1689" xr:uid="{00000000-0005-0000-0000-000065060000}"/>
    <cellStyle name="Accent4 20" xfId="1690" xr:uid="{00000000-0005-0000-0000-000066060000}"/>
    <cellStyle name="Accent4 21" xfId="1691" xr:uid="{00000000-0005-0000-0000-000067060000}"/>
    <cellStyle name="Accent4 22" xfId="1692" xr:uid="{00000000-0005-0000-0000-000068060000}"/>
    <cellStyle name="Accent4 23" xfId="1693" xr:uid="{00000000-0005-0000-0000-000069060000}"/>
    <cellStyle name="Accent4 24" xfId="1694" xr:uid="{00000000-0005-0000-0000-00006A060000}"/>
    <cellStyle name="Accent4 25" xfId="1695" xr:uid="{00000000-0005-0000-0000-00006B060000}"/>
    <cellStyle name="Accent4 26" xfId="1696" xr:uid="{00000000-0005-0000-0000-00006C060000}"/>
    <cellStyle name="Accent4 27" xfId="1697" xr:uid="{00000000-0005-0000-0000-00006D060000}"/>
    <cellStyle name="Accent4 28" xfId="1698" xr:uid="{00000000-0005-0000-0000-00006E060000}"/>
    <cellStyle name="Accent4 29" xfId="1699" xr:uid="{00000000-0005-0000-0000-00006F060000}"/>
    <cellStyle name="Accent4 3" xfId="1700" xr:uid="{00000000-0005-0000-0000-000070060000}"/>
    <cellStyle name="Accent4 3 2" xfId="1701" xr:uid="{00000000-0005-0000-0000-000071060000}"/>
    <cellStyle name="Accent4 3 3" xfId="1702" xr:uid="{00000000-0005-0000-0000-000072060000}"/>
    <cellStyle name="Accent4 30" xfId="1703" xr:uid="{00000000-0005-0000-0000-000073060000}"/>
    <cellStyle name="Accent4 31" xfId="1704" xr:uid="{00000000-0005-0000-0000-000074060000}"/>
    <cellStyle name="Accent4 32" xfId="1705" xr:uid="{00000000-0005-0000-0000-000075060000}"/>
    <cellStyle name="Accent4 33" xfId="1706" xr:uid="{00000000-0005-0000-0000-000076060000}"/>
    <cellStyle name="Accent4 34" xfId="1707" xr:uid="{00000000-0005-0000-0000-000077060000}"/>
    <cellStyle name="Accent4 4" xfId="1708" xr:uid="{00000000-0005-0000-0000-000078060000}"/>
    <cellStyle name="Accent4 4 2" xfId="1709" xr:uid="{00000000-0005-0000-0000-000079060000}"/>
    <cellStyle name="Accent4 4 3" xfId="1710" xr:uid="{00000000-0005-0000-0000-00007A060000}"/>
    <cellStyle name="Accent4 5" xfId="1711" xr:uid="{00000000-0005-0000-0000-00007B060000}"/>
    <cellStyle name="Accent4 5 2" xfId="1712" xr:uid="{00000000-0005-0000-0000-00007C060000}"/>
    <cellStyle name="Accent4 5 3" xfId="1713" xr:uid="{00000000-0005-0000-0000-00007D060000}"/>
    <cellStyle name="Accent4 6" xfId="1714" xr:uid="{00000000-0005-0000-0000-00007E060000}"/>
    <cellStyle name="Accent4 6 2" xfId="1715" xr:uid="{00000000-0005-0000-0000-00007F060000}"/>
    <cellStyle name="Accent4 6 3" xfId="1716" xr:uid="{00000000-0005-0000-0000-000080060000}"/>
    <cellStyle name="Accent4 7" xfId="1717" xr:uid="{00000000-0005-0000-0000-000081060000}"/>
    <cellStyle name="Accent4 7 2" xfId="1718" xr:uid="{00000000-0005-0000-0000-000082060000}"/>
    <cellStyle name="Accent4 7 3" xfId="1719" xr:uid="{00000000-0005-0000-0000-000083060000}"/>
    <cellStyle name="Accent4 8" xfId="1720" xr:uid="{00000000-0005-0000-0000-000084060000}"/>
    <cellStyle name="Accent4 8 2" xfId="1721" xr:uid="{00000000-0005-0000-0000-000085060000}"/>
    <cellStyle name="Accent4 8 3" xfId="1722" xr:uid="{00000000-0005-0000-0000-000086060000}"/>
    <cellStyle name="Accent4 9" xfId="1723" xr:uid="{00000000-0005-0000-0000-000087060000}"/>
    <cellStyle name="Accent4 9 2" xfId="1724" xr:uid="{00000000-0005-0000-0000-000088060000}"/>
    <cellStyle name="Accent4 9 3" xfId="1725" xr:uid="{00000000-0005-0000-0000-000089060000}"/>
    <cellStyle name="Accent5 10" xfId="1726" xr:uid="{00000000-0005-0000-0000-00008A060000}"/>
    <cellStyle name="Accent5 10 2" xfId="1727" xr:uid="{00000000-0005-0000-0000-00008B060000}"/>
    <cellStyle name="Accent5 10 3" xfId="1728" xr:uid="{00000000-0005-0000-0000-00008C060000}"/>
    <cellStyle name="Accent5 11" xfId="1729" xr:uid="{00000000-0005-0000-0000-00008D060000}"/>
    <cellStyle name="Accent5 11 2" xfId="1730" xr:uid="{00000000-0005-0000-0000-00008E060000}"/>
    <cellStyle name="Accent5 11 3" xfId="1731" xr:uid="{00000000-0005-0000-0000-00008F060000}"/>
    <cellStyle name="Accent5 12" xfId="1732" xr:uid="{00000000-0005-0000-0000-000090060000}"/>
    <cellStyle name="Accent5 12 2" xfId="1733" xr:uid="{00000000-0005-0000-0000-000091060000}"/>
    <cellStyle name="Accent5 12 3" xfId="1734" xr:uid="{00000000-0005-0000-0000-000092060000}"/>
    <cellStyle name="Accent5 13" xfId="1735" xr:uid="{00000000-0005-0000-0000-000093060000}"/>
    <cellStyle name="Accent5 13 2" xfId="1736" xr:uid="{00000000-0005-0000-0000-000094060000}"/>
    <cellStyle name="Accent5 13 3" xfId="1737" xr:uid="{00000000-0005-0000-0000-000095060000}"/>
    <cellStyle name="Accent5 14" xfId="1738" xr:uid="{00000000-0005-0000-0000-000096060000}"/>
    <cellStyle name="Accent5 14 2" xfId="1739" xr:uid="{00000000-0005-0000-0000-000097060000}"/>
    <cellStyle name="Accent5 14 3" xfId="1740" xr:uid="{00000000-0005-0000-0000-000098060000}"/>
    <cellStyle name="Accent5 15" xfId="1741" xr:uid="{00000000-0005-0000-0000-000099060000}"/>
    <cellStyle name="Accent5 15 2" xfId="1742" xr:uid="{00000000-0005-0000-0000-00009A060000}"/>
    <cellStyle name="Accent5 15 3" xfId="1743" xr:uid="{00000000-0005-0000-0000-00009B060000}"/>
    <cellStyle name="Accent5 15 4" xfId="1744" xr:uid="{00000000-0005-0000-0000-00009C060000}"/>
    <cellStyle name="Accent5 15 5" xfId="1745" xr:uid="{00000000-0005-0000-0000-00009D060000}"/>
    <cellStyle name="Accent5 15 6" xfId="1746" xr:uid="{00000000-0005-0000-0000-00009E060000}"/>
    <cellStyle name="Accent5 15 7" xfId="1747" xr:uid="{00000000-0005-0000-0000-00009F060000}"/>
    <cellStyle name="Accent5 16" xfId="1748" xr:uid="{00000000-0005-0000-0000-0000A0060000}"/>
    <cellStyle name="Accent5 17" xfId="1749" xr:uid="{00000000-0005-0000-0000-0000A1060000}"/>
    <cellStyle name="Accent5 18" xfId="1750" xr:uid="{00000000-0005-0000-0000-0000A2060000}"/>
    <cellStyle name="Accent5 19" xfId="1751" xr:uid="{00000000-0005-0000-0000-0000A3060000}"/>
    <cellStyle name="Accent5 2" xfId="1752" xr:uid="{00000000-0005-0000-0000-0000A4060000}"/>
    <cellStyle name="Accent5 2 10" xfId="1753" xr:uid="{00000000-0005-0000-0000-0000A5060000}"/>
    <cellStyle name="Accent5 2 11" xfId="1754" xr:uid="{00000000-0005-0000-0000-0000A6060000}"/>
    <cellStyle name="Accent5 2 12" xfId="1755" xr:uid="{00000000-0005-0000-0000-0000A7060000}"/>
    <cellStyle name="Accent5 2 13" xfId="1756" xr:uid="{00000000-0005-0000-0000-0000A8060000}"/>
    <cellStyle name="Accent5 2 14" xfId="1757" xr:uid="{00000000-0005-0000-0000-0000A9060000}"/>
    <cellStyle name="Accent5 2 2" xfId="1758" xr:uid="{00000000-0005-0000-0000-0000AA060000}"/>
    <cellStyle name="Accent5 2 3" xfId="1759" xr:uid="{00000000-0005-0000-0000-0000AB060000}"/>
    <cellStyle name="Accent5 2 4" xfId="1760" xr:uid="{00000000-0005-0000-0000-0000AC060000}"/>
    <cellStyle name="Accent5 2 5" xfId="1761" xr:uid="{00000000-0005-0000-0000-0000AD060000}"/>
    <cellStyle name="Accent5 2 6" xfId="1762" xr:uid="{00000000-0005-0000-0000-0000AE060000}"/>
    <cellStyle name="Accent5 2 7" xfId="1763" xr:uid="{00000000-0005-0000-0000-0000AF060000}"/>
    <cellStyle name="Accent5 2 8" xfId="1764" xr:uid="{00000000-0005-0000-0000-0000B0060000}"/>
    <cellStyle name="Accent5 2 9" xfId="1765" xr:uid="{00000000-0005-0000-0000-0000B1060000}"/>
    <cellStyle name="Accent5 20" xfId="1766" xr:uid="{00000000-0005-0000-0000-0000B2060000}"/>
    <cellStyle name="Accent5 21" xfId="1767" xr:uid="{00000000-0005-0000-0000-0000B3060000}"/>
    <cellStyle name="Accent5 22" xfId="1768" xr:uid="{00000000-0005-0000-0000-0000B4060000}"/>
    <cellStyle name="Accent5 23" xfId="1769" xr:uid="{00000000-0005-0000-0000-0000B5060000}"/>
    <cellStyle name="Accent5 24" xfId="1770" xr:uid="{00000000-0005-0000-0000-0000B6060000}"/>
    <cellStyle name="Accent5 25" xfId="1771" xr:uid="{00000000-0005-0000-0000-0000B7060000}"/>
    <cellStyle name="Accent5 26" xfId="1772" xr:uid="{00000000-0005-0000-0000-0000B8060000}"/>
    <cellStyle name="Accent5 27" xfId="1773" xr:uid="{00000000-0005-0000-0000-0000B9060000}"/>
    <cellStyle name="Accent5 28" xfId="1774" xr:uid="{00000000-0005-0000-0000-0000BA060000}"/>
    <cellStyle name="Accent5 29" xfId="1775" xr:uid="{00000000-0005-0000-0000-0000BB060000}"/>
    <cellStyle name="Accent5 3" xfId="1776" xr:uid="{00000000-0005-0000-0000-0000BC060000}"/>
    <cellStyle name="Accent5 3 2" xfId="1777" xr:uid="{00000000-0005-0000-0000-0000BD060000}"/>
    <cellStyle name="Accent5 3 3" xfId="1778" xr:uid="{00000000-0005-0000-0000-0000BE060000}"/>
    <cellStyle name="Accent5 30" xfId="1779" xr:uid="{00000000-0005-0000-0000-0000BF060000}"/>
    <cellStyle name="Accent5 31" xfId="1780" xr:uid="{00000000-0005-0000-0000-0000C0060000}"/>
    <cellStyle name="Accent5 32" xfId="1781" xr:uid="{00000000-0005-0000-0000-0000C1060000}"/>
    <cellStyle name="Accent5 33" xfId="1782" xr:uid="{00000000-0005-0000-0000-0000C2060000}"/>
    <cellStyle name="Accent5 34" xfId="1783" xr:uid="{00000000-0005-0000-0000-0000C3060000}"/>
    <cellStyle name="Accent5 4" xfId="1784" xr:uid="{00000000-0005-0000-0000-0000C4060000}"/>
    <cellStyle name="Accent5 4 2" xfId="1785" xr:uid="{00000000-0005-0000-0000-0000C5060000}"/>
    <cellStyle name="Accent5 4 3" xfId="1786" xr:uid="{00000000-0005-0000-0000-0000C6060000}"/>
    <cellStyle name="Accent5 5" xfId="1787" xr:uid="{00000000-0005-0000-0000-0000C7060000}"/>
    <cellStyle name="Accent5 5 2" xfId="1788" xr:uid="{00000000-0005-0000-0000-0000C8060000}"/>
    <cellStyle name="Accent5 5 3" xfId="1789" xr:uid="{00000000-0005-0000-0000-0000C9060000}"/>
    <cellStyle name="Accent5 6" xfId="1790" xr:uid="{00000000-0005-0000-0000-0000CA060000}"/>
    <cellStyle name="Accent5 6 2" xfId="1791" xr:uid="{00000000-0005-0000-0000-0000CB060000}"/>
    <cellStyle name="Accent5 6 3" xfId="1792" xr:uid="{00000000-0005-0000-0000-0000CC060000}"/>
    <cellStyle name="Accent5 7" xfId="1793" xr:uid="{00000000-0005-0000-0000-0000CD060000}"/>
    <cellStyle name="Accent5 7 2" xfId="1794" xr:uid="{00000000-0005-0000-0000-0000CE060000}"/>
    <cellStyle name="Accent5 7 3" xfId="1795" xr:uid="{00000000-0005-0000-0000-0000CF060000}"/>
    <cellStyle name="Accent5 8" xfId="1796" xr:uid="{00000000-0005-0000-0000-0000D0060000}"/>
    <cellStyle name="Accent5 8 2" xfId="1797" xr:uid="{00000000-0005-0000-0000-0000D1060000}"/>
    <cellStyle name="Accent5 8 3" xfId="1798" xr:uid="{00000000-0005-0000-0000-0000D2060000}"/>
    <cellStyle name="Accent5 9" xfId="1799" xr:uid="{00000000-0005-0000-0000-0000D3060000}"/>
    <cellStyle name="Accent5 9 2" xfId="1800" xr:uid="{00000000-0005-0000-0000-0000D4060000}"/>
    <cellStyle name="Accent5 9 3" xfId="1801" xr:uid="{00000000-0005-0000-0000-0000D5060000}"/>
    <cellStyle name="Accent6 10" xfId="1802" xr:uid="{00000000-0005-0000-0000-0000D6060000}"/>
    <cellStyle name="Accent6 10 2" xfId="1803" xr:uid="{00000000-0005-0000-0000-0000D7060000}"/>
    <cellStyle name="Accent6 10 3" xfId="1804" xr:uid="{00000000-0005-0000-0000-0000D8060000}"/>
    <cellStyle name="Accent6 11" xfId="1805" xr:uid="{00000000-0005-0000-0000-0000D9060000}"/>
    <cellStyle name="Accent6 11 2" xfId="1806" xr:uid="{00000000-0005-0000-0000-0000DA060000}"/>
    <cellStyle name="Accent6 11 3" xfId="1807" xr:uid="{00000000-0005-0000-0000-0000DB060000}"/>
    <cellStyle name="Accent6 12" xfId="1808" xr:uid="{00000000-0005-0000-0000-0000DC060000}"/>
    <cellStyle name="Accent6 12 2" xfId="1809" xr:uid="{00000000-0005-0000-0000-0000DD060000}"/>
    <cellStyle name="Accent6 12 3" xfId="1810" xr:uid="{00000000-0005-0000-0000-0000DE060000}"/>
    <cellStyle name="Accent6 13" xfId="1811" xr:uid="{00000000-0005-0000-0000-0000DF060000}"/>
    <cellStyle name="Accent6 13 2" xfId="1812" xr:uid="{00000000-0005-0000-0000-0000E0060000}"/>
    <cellStyle name="Accent6 13 3" xfId="1813" xr:uid="{00000000-0005-0000-0000-0000E1060000}"/>
    <cellStyle name="Accent6 14" xfId="1814" xr:uid="{00000000-0005-0000-0000-0000E2060000}"/>
    <cellStyle name="Accent6 14 2" xfId="1815" xr:uid="{00000000-0005-0000-0000-0000E3060000}"/>
    <cellStyle name="Accent6 14 3" xfId="1816" xr:uid="{00000000-0005-0000-0000-0000E4060000}"/>
    <cellStyle name="Accent6 15" xfId="1817" xr:uid="{00000000-0005-0000-0000-0000E5060000}"/>
    <cellStyle name="Accent6 15 2" xfId="1818" xr:uid="{00000000-0005-0000-0000-0000E6060000}"/>
    <cellStyle name="Accent6 15 3" xfId="1819" xr:uid="{00000000-0005-0000-0000-0000E7060000}"/>
    <cellStyle name="Accent6 15 4" xfId="1820" xr:uid="{00000000-0005-0000-0000-0000E8060000}"/>
    <cellStyle name="Accent6 15 5" xfId="1821" xr:uid="{00000000-0005-0000-0000-0000E9060000}"/>
    <cellStyle name="Accent6 15 6" xfId="1822" xr:uid="{00000000-0005-0000-0000-0000EA060000}"/>
    <cellStyle name="Accent6 15 7" xfId="1823" xr:uid="{00000000-0005-0000-0000-0000EB060000}"/>
    <cellStyle name="Accent6 16" xfId="1824" xr:uid="{00000000-0005-0000-0000-0000EC060000}"/>
    <cellStyle name="Accent6 17" xfId="1825" xr:uid="{00000000-0005-0000-0000-0000ED060000}"/>
    <cellStyle name="Accent6 18" xfId="1826" xr:uid="{00000000-0005-0000-0000-0000EE060000}"/>
    <cellStyle name="Accent6 19" xfId="1827" xr:uid="{00000000-0005-0000-0000-0000EF060000}"/>
    <cellStyle name="Accent6 2" xfId="1828" xr:uid="{00000000-0005-0000-0000-0000F0060000}"/>
    <cellStyle name="Accent6 2 10" xfId="1829" xr:uid="{00000000-0005-0000-0000-0000F1060000}"/>
    <cellStyle name="Accent6 2 11" xfId="1830" xr:uid="{00000000-0005-0000-0000-0000F2060000}"/>
    <cellStyle name="Accent6 2 12" xfId="1831" xr:uid="{00000000-0005-0000-0000-0000F3060000}"/>
    <cellStyle name="Accent6 2 13" xfId="1832" xr:uid="{00000000-0005-0000-0000-0000F4060000}"/>
    <cellStyle name="Accent6 2 14" xfId="1833" xr:uid="{00000000-0005-0000-0000-0000F5060000}"/>
    <cellStyle name="Accent6 2 2" xfId="1834" xr:uid="{00000000-0005-0000-0000-0000F6060000}"/>
    <cellStyle name="Accent6 2 3" xfId="1835" xr:uid="{00000000-0005-0000-0000-0000F7060000}"/>
    <cellStyle name="Accent6 2 4" xfId="1836" xr:uid="{00000000-0005-0000-0000-0000F8060000}"/>
    <cellStyle name="Accent6 2 5" xfId="1837" xr:uid="{00000000-0005-0000-0000-0000F9060000}"/>
    <cellStyle name="Accent6 2 6" xfId="1838" xr:uid="{00000000-0005-0000-0000-0000FA060000}"/>
    <cellStyle name="Accent6 2 7" xfId="1839" xr:uid="{00000000-0005-0000-0000-0000FB060000}"/>
    <cellStyle name="Accent6 2 8" xfId="1840" xr:uid="{00000000-0005-0000-0000-0000FC060000}"/>
    <cellStyle name="Accent6 2 9" xfId="1841" xr:uid="{00000000-0005-0000-0000-0000FD060000}"/>
    <cellStyle name="Accent6 20" xfId="1842" xr:uid="{00000000-0005-0000-0000-0000FE060000}"/>
    <cellStyle name="Accent6 21" xfId="1843" xr:uid="{00000000-0005-0000-0000-0000FF060000}"/>
    <cellStyle name="Accent6 22" xfId="1844" xr:uid="{00000000-0005-0000-0000-000000070000}"/>
    <cellStyle name="Accent6 23" xfId="1845" xr:uid="{00000000-0005-0000-0000-000001070000}"/>
    <cellStyle name="Accent6 24" xfId="1846" xr:uid="{00000000-0005-0000-0000-000002070000}"/>
    <cellStyle name="Accent6 25" xfId="1847" xr:uid="{00000000-0005-0000-0000-000003070000}"/>
    <cellStyle name="Accent6 26" xfId="1848" xr:uid="{00000000-0005-0000-0000-000004070000}"/>
    <cellStyle name="Accent6 27" xfId="1849" xr:uid="{00000000-0005-0000-0000-000005070000}"/>
    <cellStyle name="Accent6 28" xfId="1850" xr:uid="{00000000-0005-0000-0000-000006070000}"/>
    <cellStyle name="Accent6 29" xfId="1851" xr:uid="{00000000-0005-0000-0000-000007070000}"/>
    <cellStyle name="Accent6 3" xfId="1852" xr:uid="{00000000-0005-0000-0000-000008070000}"/>
    <cellStyle name="Accent6 3 2" xfId="1853" xr:uid="{00000000-0005-0000-0000-000009070000}"/>
    <cellStyle name="Accent6 3 3" xfId="1854" xr:uid="{00000000-0005-0000-0000-00000A070000}"/>
    <cellStyle name="Accent6 30" xfId="1855" xr:uid="{00000000-0005-0000-0000-00000B070000}"/>
    <cellStyle name="Accent6 31" xfId="1856" xr:uid="{00000000-0005-0000-0000-00000C070000}"/>
    <cellStyle name="Accent6 32" xfId="1857" xr:uid="{00000000-0005-0000-0000-00000D070000}"/>
    <cellStyle name="Accent6 33" xfId="1858" xr:uid="{00000000-0005-0000-0000-00000E070000}"/>
    <cellStyle name="Accent6 34" xfId="1859" xr:uid="{00000000-0005-0000-0000-00000F070000}"/>
    <cellStyle name="Accent6 4" xfId="1860" xr:uid="{00000000-0005-0000-0000-000010070000}"/>
    <cellStyle name="Accent6 4 2" xfId="1861" xr:uid="{00000000-0005-0000-0000-000011070000}"/>
    <cellStyle name="Accent6 4 3" xfId="1862" xr:uid="{00000000-0005-0000-0000-000012070000}"/>
    <cellStyle name="Accent6 5" xfId="1863" xr:uid="{00000000-0005-0000-0000-000013070000}"/>
    <cellStyle name="Accent6 5 2" xfId="1864" xr:uid="{00000000-0005-0000-0000-000014070000}"/>
    <cellStyle name="Accent6 5 3" xfId="1865" xr:uid="{00000000-0005-0000-0000-000015070000}"/>
    <cellStyle name="Accent6 6" xfId="1866" xr:uid="{00000000-0005-0000-0000-000016070000}"/>
    <cellStyle name="Accent6 6 2" xfId="1867" xr:uid="{00000000-0005-0000-0000-000017070000}"/>
    <cellStyle name="Accent6 6 3" xfId="1868" xr:uid="{00000000-0005-0000-0000-000018070000}"/>
    <cellStyle name="Accent6 7" xfId="1869" xr:uid="{00000000-0005-0000-0000-000019070000}"/>
    <cellStyle name="Accent6 7 2" xfId="1870" xr:uid="{00000000-0005-0000-0000-00001A070000}"/>
    <cellStyle name="Accent6 7 3" xfId="1871" xr:uid="{00000000-0005-0000-0000-00001B070000}"/>
    <cellStyle name="Accent6 8" xfId="1872" xr:uid="{00000000-0005-0000-0000-00001C070000}"/>
    <cellStyle name="Accent6 8 2" xfId="1873" xr:uid="{00000000-0005-0000-0000-00001D070000}"/>
    <cellStyle name="Accent6 8 3" xfId="1874" xr:uid="{00000000-0005-0000-0000-00001E070000}"/>
    <cellStyle name="Accent6 9" xfId="1875" xr:uid="{00000000-0005-0000-0000-00001F070000}"/>
    <cellStyle name="Accent6 9 2" xfId="1876" xr:uid="{00000000-0005-0000-0000-000020070000}"/>
    <cellStyle name="Accent6 9 3" xfId="1877" xr:uid="{00000000-0005-0000-0000-000021070000}"/>
    <cellStyle name="Bad 10" xfId="1878" xr:uid="{00000000-0005-0000-0000-000022070000}"/>
    <cellStyle name="Bad 10 2" xfId="1879" xr:uid="{00000000-0005-0000-0000-000023070000}"/>
    <cellStyle name="Bad 10 3" xfId="1880" xr:uid="{00000000-0005-0000-0000-000024070000}"/>
    <cellStyle name="Bad 11" xfId="1881" xr:uid="{00000000-0005-0000-0000-000025070000}"/>
    <cellStyle name="Bad 11 2" xfId="1882" xr:uid="{00000000-0005-0000-0000-000026070000}"/>
    <cellStyle name="Bad 11 3" xfId="1883" xr:uid="{00000000-0005-0000-0000-000027070000}"/>
    <cellStyle name="Bad 12" xfId="1884" xr:uid="{00000000-0005-0000-0000-000028070000}"/>
    <cellStyle name="Bad 12 2" xfId="1885" xr:uid="{00000000-0005-0000-0000-000029070000}"/>
    <cellStyle name="Bad 12 3" xfId="1886" xr:uid="{00000000-0005-0000-0000-00002A070000}"/>
    <cellStyle name="Bad 13" xfId="1887" xr:uid="{00000000-0005-0000-0000-00002B070000}"/>
    <cellStyle name="Bad 13 2" xfId="1888" xr:uid="{00000000-0005-0000-0000-00002C070000}"/>
    <cellStyle name="Bad 13 3" xfId="1889" xr:uid="{00000000-0005-0000-0000-00002D070000}"/>
    <cellStyle name="Bad 14" xfId="1890" xr:uid="{00000000-0005-0000-0000-00002E070000}"/>
    <cellStyle name="Bad 14 2" xfId="1891" xr:uid="{00000000-0005-0000-0000-00002F070000}"/>
    <cellStyle name="Bad 14 3" xfId="1892" xr:uid="{00000000-0005-0000-0000-000030070000}"/>
    <cellStyle name="Bad 15" xfId="1893" xr:uid="{00000000-0005-0000-0000-000031070000}"/>
    <cellStyle name="Bad 15 2" xfId="1894" xr:uid="{00000000-0005-0000-0000-000032070000}"/>
    <cellStyle name="Bad 15 3" xfId="1895" xr:uid="{00000000-0005-0000-0000-000033070000}"/>
    <cellStyle name="Bad 15 4" xfId="1896" xr:uid="{00000000-0005-0000-0000-000034070000}"/>
    <cellStyle name="Bad 15 5" xfId="1897" xr:uid="{00000000-0005-0000-0000-000035070000}"/>
    <cellStyle name="Bad 15 6" xfId="1898" xr:uid="{00000000-0005-0000-0000-000036070000}"/>
    <cellStyle name="Bad 15 7" xfId="1899" xr:uid="{00000000-0005-0000-0000-000037070000}"/>
    <cellStyle name="Bad 16" xfId="1900" xr:uid="{00000000-0005-0000-0000-000038070000}"/>
    <cellStyle name="Bad 17" xfId="1901" xr:uid="{00000000-0005-0000-0000-000039070000}"/>
    <cellStyle name="Bad 18" xfId="1902" xr:uid="{00000000-0005-0000-0000-00003A070000}"/>
    <cellStyle name="Bad 19" xfId="1903" xr:uid="{00000000-0005-0000-0000-00003B070000}"/>
    <cellStyle name="Bad 2" xfId="1904" xr:uid="{00000000-0005-0000-0000-00003C070000}"/>
    <cellStyle name="Bad 2 10" xfId="1905" xr:uid="{00000000-0005-0000-0000-00003D070000}"/>
    <cellStyle name="Bad 2 11" xfId="1906" xr:uid="{00000000-0005-0000-0000-00003E070000}"/>
    <cellStyle name="Bad 2 12" xfId="1907" xr:uid="{00000000-0005-0000-0000-00003F070000}"/>
    <cellStyle name="Bad 2 13" xfId="1908" xr:uid="{00000000-0005-0000-0000-000040070000}"/>
    <cellStyle name="Bad 2 14" xfId="1909" xr:uid="{00000000-0005-0000-0000-000041070000}"/>
    <cellStyle name="Bad 2 2" xfId="1910" xr:uid="{00000000-0005-0000-0000-000042070000}"/>
    <cellStyle name="Bad 2 3" xfId="1911" xr:uid="{00000000-0005-0000-0000-000043070000}"/>
    <cellStyle name="Bad 2 4" xfId="1912" xr:uid="{00000000-0005-0000-0000-000044070000}"/>
    <cellStyle name="Bad 2 5" xfId="1913" xr:uid="{00000000-0005-0000-0000-000045070000}"/>
    <cellStyle name="Bad 2 6" xfId="1914" xr:uid="{00000000-0005-0000-0000-000046070000}"/>
    <cellStyle name="Bad 2 7" xfId="1915" xr:uid="{00000000-0005-0000-0000-000047070000}"/>
    <cellStyle name="Bad 2 8" xfId="1916" xr:uid="{00000000-0005-0000-0000-000048070000}"/>
    <cellStyle name="Bad 2 9" xfId="1917" xr:uid="{00000000-0005-0000-0000-000049070000}"/>
    <cellStyle name="Bad 20" xfId="1918" xr:uid="{00000000-0005-0000-0000-00004A070000}"/>
    <cellStyle name="Bad 21" xfId="1919" xr:uid="{00000000-0005-0000-0000-00004B070000}"/>
    <cellStyle name="Bad 22" xfId="1920" xr:uid="{00000000-0005-0000-0000-00004C070000}"/>
    <cellStyle name="Bad 23" xfId="1921" xr:uid="{00000000-0005-0000-0000-00004D070000}"/>
    <cellStyle name="Bad 24" xfId="1922" xr:uid="{00000000-0005-0000-0000-00004E070000}"/>
    <cellStyle name="Bad 25" xfId="1923" xr:uid="{00000000-0005-0000-0000-00004F070000}"/>
    <cellStyle name="Bad 26" xfId="1924" xr:uid="{00000000-0005-0000-0000-000050070000}"/>
    <cellStyle name="Bad 27" xfId="1925" xr:uid="{00000000-0005-0000-0000-000051070000}"/>
    <cellStyle name="Bad 28" xfId="1926" xr:uid="{00000000-0005-0000-0000-000052070000}"/>
    <cellStyle name="Bad 29" xfId="1927" xr:uid="{00000000-0005-0000-0000-000053070000}"/>
    <cellStyle name="Bad 3" xfId="1928" xr:uid="{00000000-0005-0000-0000-000054070000}"/>
    <cellStyle name="Bad 3 2" xfId="1929" xr:uid="{00000000-0005-0000-0000-000055070000}"/>
    <cellStyle name="Bad 3 3" xfId="1930" xr:uid="{00000000-0005-0000-0000-000056070000}"/>
    <cellStyle name="Bad 30" xfId="1931" xr:uid="{00000000-0005-0000-0000-000057070000}"/>
    <cellStyle name="Bad 31" xfId="1932" xr:uid="{00000000-0005-0000-0000-000058070000}"/>
    <cellStyle name="Bad 32" xfId="1933" xr:uid="{00000000-0005-0000-0000-000059070000}"/>
    <cellStyle name="Bad 33" xfId="1934" xr:uid="{00000000-0005-0000-0000-00005A070000}"/>
    <cellStyle name="Bad 34" xfId="1935" xr:uid="{00000000-0005-0000-0000-00005B070000}"/>
    <cellStyle name="Bad 4" xfId="1936" xr:uid="{00000000-0005-0000-0000-00005C070000}"/>
    <cellStyle name="Bad 4 2" xfId="1937" xr:uid="{00000000-0005-0000-0000-00005D070000}"/>
    <cellStyle name="Bad 4 3" xfId="1938" xr:uid="{00000000-0005-0000-0000-00005E070000}"/>
    <cellStyle name="Bad 5" xfId="1939" xr:uid="{00000000-0005-0000-0000-00005F070000}"/>
    <cellStyle name="Bad 5 2" xfId="1940" xr:uid="{00000000-0005-0000-0000-000060070000}"/>
    <cellStyle name="Bad 5 3" xfId="1941" xr:uid="{00000000-0005-0000-0000-000061070000}"/>
    <cellStyle name="Bad 6" xfId="1942" xr:uid="{00000000-0005-0000-0000-000062070000}"/>
    <cellStyle name="Bad 6 2" xfId="1943" xr:uid="{00000000-0005-0000-0000-000063070000}"/>
    <cellStyle name="Bad 6 3" xfId="1944" xr:uid="{00000000-0005-0000-0000-000064070000}"/>
    <cellStyle name="Bad 7" xfId="1945" xr:uid="{00000000-0005-0000-0000-000065070000}"/>
    <cellStyle name="Bad 7 2" xfId="1946" xr:uid="{00000000-0005-0000-0000-000066070000}"/>
    <cellStyle name="Bad 7 3" xfId="1947" xr:uid="{00000000-0005-0000-0000-000067070000}"/>
    <cellStyle name="Bad 8" xfId="1948" xr:uid="{00000000-0005-0000-0000-000068070000}"/>
    <cellStyle name="Bad 8 2" xfId="1949" xr:uid="{00000000-0005-0000-0000-000069070000}"/>
    <cellStyle name="Bad 8 3" xfId="1950" xr:uid="{00000000-0005-0000-0000-00006A070000}"/>
    <cellStyle name="Bad 9" xfId="1951" xr:uid="{00000000-0005-0000-0000-00006B070000}"/>
    <cellStyle name="Bad 9 2" xfId="1952" xr:uid="{00000000-0005-0000-0000-00006C070000}"/>
    <cellStyle name="Bad 9 3" xfId="1953" xr:uid="{00000000-0005-0000-0000-00006D070000}"/>
    <cellStyle name="Calculation 10" xfId="1954" xr:uid="{00000000-0005-0000-0000-00006E070000}"/>
    <cellStyle name="Calculation 10 2" xfId="1955" xr:uid="{00000000-0005-0000-0000-00006F070000}"/>
    <cellStyle name="Calculation 10 3" xfId="1956" xr:uid="{00000000-0005-0000-0000-000070070000}"/>
    <cellStyle name="Calculation 11" xfId="1957" xr:uid="{00000000-0005-0000-0000-000071070000}"/>
    <cellStyle name="Calculation 11 2" xfId="1958" xr:uid="{00000000-0005-0000-0000-000072070000}"/>
    <cellStyle name="Calculation 11 3" xfId="1959" xr:uid="{00000000-0005-0000-0000-000073070000}"/>
    <cellStyle name="Calculation 12" xfId="1960" xr:uid="{00000000-0005-0000-0000-000074070000}"/>
    <cellStyle name="Calculation 12 2" xfId="1961" xr:uid="{00000000-0005-0000-0000-000075070000}"/>
    <cellStyle name="Calculation 12 3" xfId="1962" xr:uid="{00000000-0005-0000-0000-000076070000}"/>
    <cellStyle name="Calculation 13" xfId="1963" xr:uid="{00000000-0005-0000-0000-000077070000}"/>
    <cellStyle name="Calculation 13 2" xfId="1964" xr:uid="{00000000-0005-0000-0000-000078070000}"/>
    <cellStyle name="Calculation 13 3" xfId="1965" xr:uid="{00000000-0005-0000-0000-000079070000}"/>
    <cellStyle name="Calculation 14" xfId="1966" xr:uid="{00000000-0005-0000-0000-00007A070000}"/>
    <cellStyle name="Calculation 14 2" xfId="1967" xr:uid="{00000000-0005-0000-0000-00007B070000}"/>
    <cellStyle name="Calculation 14 3" xfId="1968" xr:uid="{00000000-0005-0000-0000-00007C070000}"/>
    <cellStyle name="Calculation 15" xfId="1969" xr:uid="{00000000-0005-0000-0000-00007D070000}"/>
    <cellStyle name="Calculation 15 2" xfId="1970" xr:uid="{00000000-0005-0000-0000-00007E070000}"/>
    <cellStyle name="Calculation 15 3" xfId="1971" xr:uid="{00000000-0005-0000-0000-00007F070000}"/>
    <cellStyle name="Calculation 15 4" xfId="1972" xr:uid="{00000000-0005-0000-0000-000080070000}"/>
    <cellStyle name="Calculation 15 5" xfId="1973" xr:uid="{00000000-0005-0000-0000-000081070000}"/>
    <cellStyle name="Calculation 15 6" xfId="1974" xr:uid="{00000000-0005-0000-0000-000082070000}"/>
    <cellStyle name="Calculation 15 7" xfId="1975" xr:uid="{00000000-0005-0000-0000-000083070000}"/>
    <cellStyle name="Calculation 16" xfId="1976" xr:uid="{00000000-0005-0000-0000-000084070000}"/>
    <cellStyle name="Calculation 17" xfId="1977" xr:uid="{00000000-0005-0000-0000-000085070000}"/>
    <cellStyle name="Calculation 18" xfId="1978" xr:uid="{00000000-0005-0000-0000-000086070000}"/>
    <cellStyle name="Calculation 19" xfId="1979" xr:uid="{00000000-0005-0000-0000-000087070000}"/>
    <cellStyle name="Calculation 2" xfId="1980" xr:uid="{00000000-0005-0000-0000-000088070000}"/>
    <cellStyle name="Calculation 2 10" xfId="1981" xr:uid="{00000000-0005-0000-0000-000089070000}"/>
    <cellStyle name="Calculation 2 11" xfId="1982" xr:uid="{00000000-0005-0000-0000-00008A070000}"/>
    <cellStyle name="Calculation 2 12" xfId="1983" xr:uid="{00000000-0005-0000-0000-00008B070000}"/>
    <cellStyle name="Calculation 2 13" xfId="1984" xr:uid="{00000000-0005-0000-0000-00008C070000}"/>
    <cellStyle name="Calculation 2 14" xfId="1985" xr:uid="{00000000-0005-0000-0000-00008D070000}"/>
    <cellStyle name="Calculation 2 2" xfId="1986" xr:uid="{00000000-0005-0000-0000-00008E070000}"/>
    <cellStyle name="Calculation 2 3" xfId="1987" xr:uid="{00000000-0005-0000-0000-00008F070000}"/>
    <cellStyle name="Calculation 2 4" xfId="1988" xr:uid="{00000000-0005-0000-0000-000090070000}"/>
    <cellStyle name="Calculation 2 5" xfId="1989" xr:uid="{00000000-0005-0000-0000-000091070000}"/>
    <cellStyle name="Calculation 2 6" xfId="1990" xr:uid="{00000000-0005-0000-0000-000092070000}"/>
    <cellStyle name="Calculation 2 7" xfId="1991" xr:uid="{00000000-0005-0000-0000-000093070000}"/>
    <cellStyle name="Calculation 2 8" xfId="1992" xr:uid="{00000000-0005-0000-0000-000094070000}"/>
    <cellStyle name="Calculation 2 9" xfId="1993" xr:uid="{00000000-0005-0000-0000-000095070000}"/>
    <cellStyle name="Calculation 20" xfId="1994" xr:uid="{00000000-0005-0000-0000-000096070000}"/>
    <cellStyle name="Calculation 21" xfId="1995" xr:uid="{00000000-0005-0000-0000-000097070000}"/>
    <cellStyle name="Calculation 22" xfId="1996" xr:uid="{00000000-0005-0000-0000-000098070000}"/>
    <cellStyle name="Calculation 23" xfId="1997" xr:uid="{00000000-0005-0000-0000-000099070000}"/>
    <cellStyle name="Calculation 24" xfId="1998" xr:uid="{00000000-0005-0000-0000-00009A070000}"/>
    <cellStyle name="Calculation 25" xfId="1999" xr:uid="{00000000-0005-0000-0000-00009B070000}"/>
    <cellStyle name="Calculation 26" xfId="2000" xr:uid="{00000000-0005-0000-0000-00009C070000}"/>
    <cellStyle name="Calculation 27" xfId="2001" xr:uid="{00000000-0005-0000-0000-00009D070000}"/>
    <cellStyle name="Calculation 28" xfId="2002" xr:uid="{00000000-0005-0000-0000-00009E070000}"/>
    <cellStyle name="Calculation 29" xfId="2003" xr:uid="{00000000-0005-0000-0000-00009F070000}"/>
    <cellStyle name="Calculation 3" xfId="2004" xr:uid="{00000000-0005-0000-0000-0000A0070000}"/>
    <cellStyle name="Calculation 3 2" xfId="2005" xr:uid="{00000000-0005-0000-0000-0000A1070000}"/>
    <cellStyle name="Calculation 3 3" xfId="2006" xr:uid="{00000000-0005-0000-0000-0000A2070000}"/>
    <cellStyle name="Calculation 30" xfId="2007" xr:uid="{00000000-0005-0000-0000-0000A3070000}"/>
    <cellStyle name="Calculation 31" xfId="2008" xr:uid="{00000000-0005-0000-0000-0000A4070000}"/>
    <cellStyle name="Calculation 32" xfId="2009" xr:uid="{00000000-0005-0000-0000-0000A5070000}"/>
    <cellStyle name="Calculation 33" xfId="2010" xr:uid="{00000000-0005-0000-0000-0000A6070000}"/>
    <cellStyle name="Calculation 34" xfId="2011" xr:uid="{00000000-0005-0000-0000-0000A7070000}"/>
    <cellStyle name="Calculation 4" xfId="2012" xr:uid="{00000000-0005-0000-0000-0000A8070000}"/>
    <cellStyle name="Calculation 4 2" xfId="2013" xr:uid="{00000000-0005-0000-0000-0000A9070000}"/>
    <cellStyle name="Calculation 4 3" xfId="2014" xr:uid="{00000000-0005-0000-0000-0000AA070000}"/>
    <cellStyle name="Calculation 5" xfId="2015" xr:uid="{00000000-0005-0000-0000-0000AB070000}"/>
    <cellStyle name="Calculation 5 2" xfId="2016" xr:uid="{00000000-0005-0000-0000-0000AC070000}"/>
    <cellStyle name="Calculation 5 3" xfId="2017" xr:uid="{00000000-0005-0000-0000-0000AD070000}"/>
    <cellStyle name="Calculation 6" xfId="2018" xr:uid="{00000000-0005-0000-0000-0000AE070000}"/>
    <cellStyle name="Calculation 6 2" xfId="2019" xr:uid="{00000000-0005-0000-0000-0000AF070000}"/>
    <cellStyle name="Calculation 6 3" xfId="2020" xr:uid="{00000000-0005-0000-0000-0000B0070000}"/>
    <cellStyle name="Calculation 7" xfId="2021" xr:uid="{00000000-0005-0000-0000-0000B1070000}"/>
    <cellStyle name="Calculation 7 2" xfId="2022" xr:uid="{00000000-0005-0000-0000-0000B2070000}"/>
    <cellStyle name="Calculation 7 3" xfId="2023" xr:uid="{00000000-0005-0000-0000-0000B3070000}"/>
    <cellStyle name="Calculation 8" xfId="2024" xr:uid="{00000000-0005-0000-0000-0000B4070000}"/>
    <cellStyle name="Calculation 8 2" xfId="2025" xr:uid="{00000000-0005-0000-0000-0000B5070000}"/>
    <cellStyle name="Calculation 8 3" xfId="2026" xr:uid="{00000000-0005-0000-0000-0000B6070000}"/>
    <cellStyle name="Calculation 9" xfId="2027" xr:uid="{00000000-0005-0000-0000-0000B7070000}"/>
    <cellStyle name="Calculation 9 2" xfId="2028" xr:uid="{00000000-0005-0000-0000-0000B8070000}"/>
    <cellStyle name="Calculation 9 3" xfId="2029" xr:uid="{00000000-0005-0000-0000-0000B9070000}"/>
    <cellStyle name="Check Cell 10" xfId="2030" xr:uid="{00000000-0005-0000-0000-0000BA070000}"/>
    <cellStyle name="Check Cell 10 2" xfId="2031" xr:uid="{00000000-0005-0000-0000-0000BB070000}"/>
    <cellStyle name="Check Cell 10 3" xfId="2032" xr:uid="{00000000-0005-0000-0000-0000BC070000}"/>
    <cellStyle name="Check Cell 11" xfId="2033" xr:uid="{00000000-0005-0000-0000-0000BD070000}"/>
    <cellStyle name="Check Cell 11 2" xfId="2034" xr:uid="{00000000-0005-0000-0000-0000BE070000}"/>
    <cellStyle name="Check Cell 11 3" xfId="2035" xr:uid="{00000000-0005-0000-0000-0000BF070000}"/>
    <cellStyle name="Check Cell 12" xfId="2036" xr:uid="{00000000-0005-0000-0000-0000C0070000}"/>
    <cellStyle name="Check Cell 12 2" xfId="2037" xr:uid="{00000000-0005-0000-0000-0000C1070000}"/>
    <cellStyle name="Check Cell 12 3" xfId="2038" xr:uid="{00000000-0005-0000-0000-0000C2070000}"/>
    <cellStyle name="Check Cell 13" xfId="2039" xr:uid="{00000000-0005-0000-0000-0000C3070000}"/>
    <cellStyle name="Check Cell 13 2" xfId="2040" xr:uid="{00000000-0005-0000-0000-0000C4070000}"/>
    <cellStyle name="Check Cell 13 3" xfId="2041" xr:uid="{00000000-0005-0000-0000-0000C5070000}"/>
    <cellStyle name="Check Cell 14" xfId="2042" xr:uid="{00000000-0005-0000-0000-0000C6070000}"/>
    <cellStyle name="Check Cell 14 2" xfId="2043" xr:uid="{00000000-0005-0000-0000-0000C7070000}"/>
    <cellStyle name="Check Cell 14 3" xfId="2044" xr:uid="{00000000-0005-0000-0000-0000C8070000}"/>
    <cellStyle name="Check Cell 15" xfId="2045" xr:uid="{00000000-0005-0000-0000-0000C9070000}"/>
    <cellStyle name="Check Cell 15 2" xfId="2046" xr:uid="{00000000-0005-0000-0000-0000CA070000}"/>
    <cellStyle name="Check Cell 15 3" xfId="2047" xr:uid="{00000000-0005-0000-0000-0000CB070000}"/>
    <cellStyle name="Check Cell 15 4" xfId="2048" xr:uid="{00000000-0005-0000-0000-0000CC070000}"/>
    <cellStyle name="Check Cell 15 5" xfId="2049" xr:uid="{00000000-0005-0000-0000-0000CD070000}"/>
    <cellStyle name="Check Cell 15 6" xfId="2050" xr:uid="{00000000-0005-0000-0000-0000CE070000}"/>
    <cellStyle name="Check Cell 15 7" xfId="2051" xr:uid="{00000000-0005-0000-0000-0000CF070000}"/>
    <cellStyle name="Check Cell 16" xfId="2052" xr:uid="{00000000-0005-0000-0000-0000D0070000}"/>
    <cellStyle name="Check Cell 17" xfId="2053" xr:uid="{00000000-0005-0000-0000-0000D1070000}"/>
    <cellStyle name="Check Cell 18" xfId="2054" xr:uid="{00000000-0005-0000-0000-0000D2070000}"/>
    <cellStyle name="Check Cell 19" xfId="2055" xr:uid="{00000000-0005-0000-0000-0000D3070000}"/>
    <cellStyle name="Check Cell 2" xfId="2056" xr:uid="{00000000-0005-0000-0000-0000D4070000}"/>
    <cellStyle name="Check Cell 2 10" xfId="2057" xr:uid="{00000000-0005-0000-0000-0000D5070000}"/>
    <cellStyle name="Check Cell 2 11" xfId="2058" xr:uid="{00000000-0005-0000-0000-0000D6070000}"/>
    <cellStyle name="Check Cell 2 12" xfId="2059" xr:uid="{00000000-0005-0000-0000-0000D7070000}"/>
    <cellStyle name="Check Cell 2 13" xfId="2060" xr:uid="{00000000-0005-0000-0000-0000D8070000}"/>
    <cellStyle name="Check Cell 2 14" xfId="2061" xr:uid="{00000000-0005-0000-0000-0000D9070000}"/>
    <cellStyle name="Check Cell 2 2" xfId="2062" xr:uid="{00000000-0005-0000-0000-0000DA070000}"/>
    <cellStyle name="Check Cell 2 3" xfId="2063" xr:uid="{00000000-0005-0000-0000-0000DB070000}"/>
    <cellStyle name="Check Cell 2 4" xfId="2064" xr:uid="{00000000-0005-0000-0000-0000DC070000}"/>
    <cellStyle name="Check Cell 2 5" xfId="2065" xr:uid="{00000000-0005-0000-0000-0000DD070000}"/>
    <cellStyle name="Check Cell 2 6" xfId="2066" xr:uid="{00000000-0005-0000-0000-0000DE070000}"/>
    <cellStyle name="Check Cell 2 7" xfId="2067" xr:uid="{00000000-0005-0000-0000-0000DF070000}"/>
    <cellStyle name="Check Cell 2 8" xfId="2068" xr:uid="{00000000-0005-0000-0000-0000E0070000}"/>
    <cellStyle name="Check Cell 2 9" xfId="2069" xr:uid="{00000000-0005-0000-0000-0000E1070000}"/>
    <cellStyle name="Check Cell 20" xfId="2070" xr:uid="{00000000-0005-0000-0000-0000E2070000}"/>
    <cellStyle name="Check Cell 21" xfId="2071" xr:uid="{00000000-0005-0000-0000-0000E3070000}"/>
    <cellStyle name="Check Cell 22" xfId="2072" xr:uid="{00000000-0005-0000-0000-0000E4070000}"/>
    <cellStyle name="Check Cell 23" xfId="2073" xr:uid="{00000000-0005-0000-0000-0000E5070000}"/>
    <cellStyle name="Check Cell 24" xfId="2074" xr:uid="{00000000-0005-0000-0000-0000E6070000}"/>
    <cellStyle name="Check Cell 25" xfId="2075" xr:uid="{00000000-0005-0000-0000-0000E7070000}"/>
    <cellStyle name="Check Cell 26" xfId="2076" xr:uid="{00000000-0005-0000-0000-0000E8070000}"/>
    <cellStyle name="Check Cell 27" xfId="2077" xr:uid="{00000000-0005-0000-0000-0000E9070000}"/>
    <cellStyle name="Check Cell 28" xfId="2078" xr:uid="{00000000-0005-0000-0000-0000EA070000}"/>
    <cellStyle name="Check Cell 29" xfId="2079" xr:uid="{00000000-0005-0000-0000-0000EB070000}"/>
    <cellStyle name="Check Cell 3" xfId="2080" xr:uid="{00000000-0005-0000-0000-0000EC070000}"/>
    <cellStyle name="Check Cell 3 2" xfId="2081" xr:uid="{00000000-0005-0000-0000-0000ED070000}"/>
    <cellStyle name="Check Cell 3 3" xfId="2082" xr:uid="{00000000-0005-0000-0000-0000EE070000}"/>
    <cellStyle name="Check Cell 30" xfId="2083" xr:uid="{00000000-0005-0000-0000-0000EF070000}"/>
    <cellStyle name="Check Cell 31" xfId="2084" xr:uid="{00000000-0005-0000-0000-0000F0070000}"/>
    <cellStyle name="Check Cell 32" xfId="2085" xr:uid="{00000000-0005-0000-0000-0000F1070000}"/>
    <cellStyle name="Check Cell 33" xfId="2086" xr:uid="{00000000-0005-0000-0000-0000F2070000}"/>
    <cellStyle name="Check Cell 34" xfId="2087" xr:uid="{00000000-0005-0000-0000-0000F3070000}"/>
    <cellStyle name="Check Cell 4" xfId="2088" xr:uid="{00000000-0005-0000-0000-0000F4070000}"/>
    <cellStyle name="Check Cell 4 2" xfId="2089" xr:uid="{00000000-0005-0000-0000-0000F5070000}"/>
    <cellStyle name="Check Cell 4 3" xfId="2090" xr:uid="{00000000-0005-0000-0000-0000F6070000}"/>
    <cellStyle name="Check Cell 5" xfId="2091" xr:uid="{00000000-0005-0000-0000-0000F7070000}"/>
    <cellStyle name="Check Cell 5 2" xfId="2092" xr:uid="{00000000-0005-0000-0000-0000F8070000}"/>
    <cellStyle name="Check Cell 5 3" xfId="2093" xr:uid="{00000000-0005-0000-0000-0000F9070000}"/>
    <cellStyle name="Check Cell 6" xfId="2094" xr:uid="{00000000-0005-0000-0000-0000FA070000}"/>
    <cellStyle name="Check Cell 6 2" xfId="2095" xr:uid="{00000000-0005-0000-0000-0000FB070000}"/>
    <cellStyle name="Check Cell 6 3" xfId="2096" xr:uid="{00000000-0005-0000-0000-0000FC070000}"/>
    <cellStyle name="Check Cell 7" xfId="2097" xr:uid="{00000000-0005-0000-0000-0000FD070000}"/>
    <cellStyle name="Check Cell 7 2" xfId="2098" xr:uid="{00000000-0005-0000-0000-0000FE070000}"/>
    <cellStyle name="Check Cell 7 3" xfId="2099" xr:uid="{00000000-0005-0000-0000-0000FF070000}"/>
    <cellStyle name="Check Cell 8" xfId="2100" xr:uid="{00000000-0005-0000-0000-000000080000}"/>
    <cellStyle name="Check Cell 8 2" xfId="2101" xr:uid="{00000000-0005-0000-0000-000001080000}"/>
    <cellStyle name="Check Cell 8 3" xfId="2102" xr:uid="{00000000-0005-0000-0000-000002080000}"/>
    <cellStyle name="Check Cell 9" xfId="2103" xr:uid="{00000000-0005-0000-0000-000003080000}"/>
    <cellStyle name="Check Cell 9 2" xfId="2104" xr:uid="{00000000-0005-0000-0000-000004080000}"/>
    <cellStyle name="Check Cell 9 3" xfId="2105" xr:uid="{00000000-0005-0000-0000-000005080000}"/>
    <cellStyle name="Comma 10" xfId="2106" xr:uid="{00000000-0005-0000-0000-000007080000}"/>
    <cellStyle name="Comma 10 10" xfId="2107" xr:uid="{00000000-0005-0000-0000-000008080000}"/>
    <cellStyle name="Comma 10 11" xfId="2108" xr:uid="{00000000-0005-0000-0000-000009080000}"/>
    <cellStyle name="Comma 10 12" xfId="2109" xr:uid="{00000000-0005-0000-0000-00000A080000}"/>
    <cellStyle name="Comma 10 13" xfId="2110" xr:uid="{00000000-0005-0000-0000-00000B080000}"/>
    <cellStyle name="Comma 10 14" xfId="2111" xr:uid="{00000000-0005-0000-0000-00000C080000}"/>
    <cellStyle name="Comma 10 15" xfId="2112" xr:uid="{00000000-0005-0000-0000-00000D080000}"/>
    <cellStyle name="Comma 10 16" xfId="2113" xr:uid="{00000000-0005-0000-0000-00000E080000}"/>
    <cellStyle name="Comma 10 17" xfId="2114" xr:uid="{00000000-0005-0000-0000-00000F080000}"/>
    <cellStyle name="Comma 10 2" xfId="2115" xr:uid="{00000000-0005-0000-0000-000010080000}"/>
    <cellStyle name="Comma 10 2 2" xfId="2116" xr:uid="{00000000-0005-0000-0000-000011080000}"/>
    <cellStyle name="Comma 10 3" xfId="2117" xr:uid="{00000000-0005-0000-0000-000012080000}"/>
    <cellStyle name="Comma 10 3 2" xfId="2118" xr:uid="{00000000-0005-0000-0000-000013080000}"/>
    <cellStyle name="Comma 10 4" xfId="2119" xr:uid="{00000000-0005-0000-0000-000014080000}"/>
    <cellStyle name="Comma 10 4 2" xfId="2120" xr:uid="{00000000-0005-0000-0000-000015080000}"/>
    <cellStyle name="Comma 10 5" xfId="2121" xr:uid="{00000000-0005-0000-0000-000016080000}"/>
    <cellStyle name="Comma 10 5 2" xfId="2122" xr:uid="{00000000-0005-0000-0000-000017080000}"/>
    <cellStyle name="Comma 10 6" xfId="2123" xr:uid="{00000000-0005-0000-0000-000018080000}"/>
    <cellStyle name="Comma 10 7" xfId="2124" xr:uid="{00000000-0005-0000-0000-000019080000}"/>
    <cellStyle name="Comma 10 8" xfId="2125" xr:uid="{00000000-0005-0000-0000-00001A080000}"/>
    <cellStyle name="Comma 10 9" xfId="2126" xr:uid="{00000000-0005-0000-0000-00001B080000}"/>
    <cellStyle name="Comma 11" xfId="2127" xr:uid="{00000000-0005-0000-0000-00001C080000}"/>
    <cellStyle name="Comma 11 2" xfId="2128" xr:uid="{00000000-0005-0000-0000-00001D080000}"/>
    <cellStyle name="Comma 11 2 10" xfId="2129" xr:uid="{00000000-0005-0000-0000-00001E080000}"/>
    <cellStyle name="Comma 11 2 2" xfId="2130" xr:uid="{00000000-0005-0000-0000-00001F080000}"/>
    <cellStyle name="Comma 11 2 3" xfId="2131" xr:uid="{00000000-0005-0000-0000-000020080000}"/>
    <cellStyle name="Comma 11 2 4" xfId="2132" xr:uid="{00000000-0005-0000-0000-000021080000}"/>
    <cellStyle name="Comma 11 2 5" xfId="2133" xr:uid="{00000000-0005-0000-0000-000022080000}"/>
    <cellStyle name="Comma 11 2 6" xfId="2134" xr:uid="{00000000-0005-0000-0000-000023080000}"/>
    <cellStyle name="Comma 11 2 7" xfId="2135" xr:uid="{00000000-0005-0000-0000-000024080000}"/>
    <cellStyle name="Comma 11 2 8" xfId="2136" xr:uid="{00000000-0005-0000-0000-000025080000}"/>
    <cellStyle name="Comma 11 2 9" xfId="2137" xr:uid="{00000000-0005-0000-0000-000026080000}"/>
    <cellStyle name="Comma 11 3" xfId="2138" xr:uid="{00000000-0005-0000-0000-000027080000}"/>
    <cellStyle name="Comma 11 3 10" xfId="2139" xr:uid="{00000000-0005-0000-0000-000028080000}"/>
    <cellStyle name="Comma 11 3 2" xfId="2140" xr:uid="{00000000-0005-0000-0000-000029080000}"/>
    <cellStyle name="Comma 11 3 3" xfId="2141" xr:uid="{00000000-0005-0000-0000-00002A080000}"/>
    <cellStyle name="Comma 11 3 4" xfId="2142" xr:uid="{00000000-0005-0000-0000-00002B080000}"/>
    <cellStyle name="Comma 11 3 5" xfId="2143" xr:uid="{00000000-0005-0000-0000-00002C080000}"/>
    <cellStyle name="Comma 11 3 6" xfId="2144" xr:uid="{00000000-0005-0000-0000-00002D080000}"/>
    <cellStyle name="Comma 11 3 7" xfId="2145" xr:uid="{00000000-0005-0000-0000-00002E080000}"/>
    <cellStyle name="Comma 11 3 8" xfId="2146" xr:uid="{00000000-0005-0000-0000-00002F080000}"/>
    <cellStyle name="Comma 11 3 9" xfId="2147" xr:uid="{00000000-0005-0000-0000-000030080000}"/>
    <cellStyle name="Comma 11 4" xfId="2148" xr:uid="{00000000-0005-0000-0000-000031080000}"/>
    <cellStyle name="Comma 11 4 10" xfId="2149" xr:uid="{00000000-0005-0000-0000-000032080000}"/>
    <cellStyle name="Comma 11 4 2" xfId="2150" xr:uid="{00000000-0005-0000-0000-000033080000}"/>
    <cellStyle name="Comma 11 4 3" xfId="2151" xr:uid="{00000000-0005-0000-0000-000034080000}"/>
    <cellStyle name="Comma 11 4 4" xfId="2152" xr:uid="{00000000-0005-0000-0000-000035080000}"/>
    <cellStyle name="Comma 11 4 5" xfId="2153" xr:uid="{00000000-0005-0000-0000-000036080000}"/>
    <cellStyle name="Comma 11 4 6" xfId="2154" xr:uid="{00000000-0005-0000-0000-000037080000}"/>
    <cellStyle name="Comma 11 4 7" xfId="2155" xr:uid="{00000000-0005-0000-0000-000038080000}"/>
    <cellStyle name="Comma 11 4 8" xfId="2156" xr:uid="{00000000-0005-0000-0000-000039080000}"/>
    <cellStyle name="Comma 11 4 9" xfId="2157" xr:uid="{00000000-0005-0000-0000-00003A080000}"/>
    <cellStyle name="Comma 11 5" xfId="2158" xr:uid="{00000000-0005-0000-0000-00003B080000}"/>
    <cellStyle name="Comma 11 5 10" xfId="2159" xr:uid="{00000000-0005-0000-0000-00003C080000}"/>
    <cellStyle name="Comma 11 5 2" xfId="2160" xr:uid="{00000000-0005-0000-0000-00003D080000}"/>
    <cellStyle name="Comma 11 5 3" xfId="2161" xr:uid="{00000000-0005-0000-0000-00003E080000}"/>
    <cellStyle name="Comma 11 5 4" xfId="2162" xr:uid="{00000000-0005-0000-0000-00003F080000}"/>
    <cellStyle name="Comma 11 5 5" xfId="2163" xr:uid="{00000000-0005-0000-0000-000040080000}"/>
    <cellStyle name="Comma 11 5 6" xfId="2164" xr:uid="{00000000-0005-0000-0000-000041080000}"/>
    <cellStyle name="Comma 11 5 7" xfId="2165" xr:uid="{00000000-0005-0000-0000-000042080000}"/>
    <cellStyle name="Comma 11 5 8" xfId="2166" xr:uid="{00000000-0005-0000-0000-000043080000}"/>
    <cellStyle name="Comma 11 5 9" xfId="2167" xr:uid="{00000000-0005-0000-0000-000044080000}"/>
    <cellStyle name="Comma 11 6" xfId="2168" xr:uid="{00000000-0005-0000-0000-000045080000}"/>
    <cellStyle name="Comma 11 6 10" xfId="2169" xr:uid="{00000000-0005-0000-0000-000046080000}"/>
    <cellStyle name="Comma 11 6 2" xfId="2170" xr:uid="{00000000-0005-0000-0000-000047080000}"/>
    <cellStyle name="Comma 11 6 3" xfId="2171" xr:uid="{00000000-0005-0000-0000-000048080000}"/>
    <cellStyle name="Comma 11 6 4" xfId="2172" xr:uid="{00000000-0005-0000-0000-000049080000}"/>
    <cellStyle name="Comma 11 6 5" xfId="2173" xr:uid="{00000000-0005-0000-0000-00004A080000}"/>
    <cellStyle name="Comma 11 6 6" xfId="2174" xr:uid="{00000000-0005-0000-0000-00004B080000}"/>
    <cellStyle name="Comma 11 6 7" xfId="2175" xr:uid="{00000000-0005-0000-0000-00004C080000}"/>
    <cellStyle name="Comma 11 6 8" xfId="2176" xr:uid="{00000000-0005-0000-0000-00004D080000}"/>
    <cellStyle name="Comma 11 6 9" xfId="2177" xr:uid="{00000000-0005-0000-0000-00004E080000}"/>
    <cellStyle name="Comma 11 7" xfId="2178" xr:uid="{00000000-0005-0000-0000-00004F080000}"/>
    <cellStyle name="Comma 11 7 10" xfId="2179" xr:uid="{00000000-0005-0000-0000-000050080000}"/>
    <cellStyle name="Comma 11 7 2" xfId="2180" xr:uid="{00000000-0005-0000-0000-000051080000}"/>
    <cellStyle name="Comma 11 7 3" xfId="2181" xr:uid="{00000000-0005-0000-0000-000052080000}"/>
    <cellStyle name="Comma 11 7 4" xfId="2182" xr:uid="{00000000-0005-0000-0000-000053080000}"/>
    <cellStyle name="Comma 11 7 5" xfId="2183" xr:uid="{00000000-0005-0000-0000-000054080000}"/>
    <cellStyle name="Comma 11 7 6" xfId="2184" xr:uid="{00000000-0005-0000-0000-000055080000}"/>
    <cellStyle name="Comma 11 7 7" xfId="2185" xr:uid="{00000000-0005-0000-0000-000056080000}"/>
    <cellStyle name="Comma 11 7 8" xfId="2186" xr:uid="{00000000-0005-0000-0000-000057080000}"/>
    <cellStyle name="Comma 11 7 9" xfId="2187" xr:uid="{00000000-0005-0000-0000-000058080000}"/>
    <cellStyle name="Comma 11 8" xfId="2188" xr:uid="{00000000-0005-0000-0000-000059080000}"/>
    <cellStyle name="Comma 12" xfId="2189" xr:uid="{00000000-0005-0000-0000-00005A080000}"/>
    <cellStyle name="Comma 12 2" xfId="2190" xr:uid="{00000000-0005-0000-0000-00005B080000}"/>
    <cellStyle name="Comma 13" xfId="2191" xr:uid="{00000000-0005-0000-0000-00005C080000}"/>
    <cellStyle name="Comma 13 2" xfId="2192" xr:uid="{00000000-0005-0000-0000-00005D080000}"/>
    <cellStyle name="Comma 14" xfId="2193" xr:uid="{00000000-0005-0000-0000-00005E080000}"/>
    <cellStyle name="Comma 14 2" xfId="2194" xr:uid="{00000000-0005-0000-0000-00005F080000}"/>
    <cellStyle name="Comma 15" xfId="2195" xr:uid="{00000000-0005-0000-0000-000060080000}"/>
    <cellStyle name="Comma 15 2" xfId="2196" xr:uid="{00000000-0005-0000-0000-000061080000}"/>
    <cellStyle name="Comma 16" xfId="2197" xr:uid="{00000000-0005-0000-0000-000062080000}"/>
    <cellStyle name="Comma 16 2" xfId="2198" xr:uid="{00000000-0005-0000-0000-000063080000}"/>
    <cellStyle name="Comma 17" xfId="2199" xr:uid="{00000000-0005-0000-0000-000064080000}"/>
    <cellStyle name="Comma 17 2" xfId="2200" xr:uid="{00000000-0005-0000-0000-000065080000}"/>
    <cellStyle name="Comma 18" xfId="2201" xr:uid="{00000000-0005-0000-0000-000066080000}"/>
    <cellStyle name="Comma 18 2" xfId="2202" xr:uid="{00000000-0005-0000-0000-000067080000}"/>
    <cellStyle name="Comma 19" xfId="2203" xr:uid="{00000000-0005-0000-0000-000068080000}"/>
    <cellStyle name="Comma 19 2" xfId="2204" xr:uid="{00000000-0005-0000-0000-000069080000}"/>
    <cellStyle name="Comma 2" xfId="10" xr:uid="{00000000-0005-0000-0000-00006A080000}"/>
    <cellStyle name="Comma 2 10" xfId="2206" xr:uid="{00000000-0005-0000-0000-00006B080000}"/>
    <cellStyle name="Comma 2 11" xfId="2207" xr:uid="{00000000-0005-0000-0000-00006C080000}"/>
    <cellStyle name="Comma 2 12" xfId="2208" xr:uid="{00000000-0005-0000-0000-00006D080000}"/>
    <cellStyle name="Comma 2 13" xfId="2209" xr:uid="{00000000-0005-0000-0000-00006E080000}"/>
    <cellStyle name="Comma 2 14" xfId="2210" xr:uid="{00000000-0005-0000-0000-00006F080000}"/>
    <cellStyle name="Comma 2 15" xfId="2211" xr:uid="{00000000-0005-0000-0000-000070080000}"/>
    <cellStyle name="Comma 2 16" xfId="2212" xr:uid="{00000000-0005-0000-0000-000071080000}"/>
    <cellStyle name="Comma 2 17" xfId="2213" xr:uid="{00000000-0005-0000-0000-000072080000}"/>
    <cellStyle name="Comma 2 18" xfId="2214" xr:uid="{00000000-0005-0000-0000-000073080000}"/>
    <cellStyle name="Comma 2 19" xfId="2215" xr:uid="{00000000-0005-0000-0000-000074080000}"/>
    <cellStyle name="Comma 2 2" xfId="2216" xr:uid="{00000000-0005-0000-0000-000075080000}"/>
    <cellStyle name="Comma 2 2 10" xfId="2217" xr:uid="{00000000-0005-0000-0000-000076080000}"/>
    <cellStyle name="Comma 2 2 11" xfId="2218" xr:uid="{00000000-0005-0000-0000-000077080000}"/>
    <cellStyle name="Comma 2 2 12" xfId="2219" xr:uid="{00000000-0005-0000-0000-000078080000}"/>
    <cellStyle name="Comma 2 2 13" xfId="2220" xr:uid="{00000000-0005-0000-0000-000079080000}"/>
    <cellStyle name="Comma 2 2 14" xfId="2221" xr:uid="{00000000-0005-0000-0000-00007A080000}"/>
    <cellStyle name="Comma 2 2 15" xfId="2222" xr:uid="{00000000-0005-0000-0000-00007B080000}"/>
    <cellStyle name="Comma 2 2 16" xfId="2223" xr:uid="{00000000-0005-0000-0000-00007C080000}"/>
    <cellStyle name="Comma 2 2 17" xfId="2224" xr:uid="{00000000-0005-0000-0000-00007D080000}"/>
    <cellStyle name="Comma 2 2 18" xfId="2225" xr:uid="{00000000-0005-0000-0000-00007E080000}"/>
    <cellStyle name="Comma 2 2 19" xfId="2226" xr:uid="{00000000-0005-0000-0000-00007F080000}"/>
    <cellStyle name="Comma 2 2 2" xfId="2227" xr:uid="{00000000-0005-0000-0000-000080080000}"/>
    <cellStyle name="Comma 2 2 2 2" xfId="2228" xr:uid="{00000000-0005-0000-0000-000081080000}"/>
    <cellStyle name="Comma 2 2 2 3" xfId="2229" xr:uid="{00000000-0005-0000-0000-000082080000}"/>
    <cellStyle name="Comma 2 2 2 4" xfId="2230" xr:uid="{00000000-0005-0000-0000-000083080000}"/>
    <cellStyle name="Comma 2 2 20" xfId="2231" xr:uid="{00000000-0005-0000-0000-000084080000}"/>
    <cellStyle name="Comma 2 2 21" xfId="2232" xr:uid="{00000000-0005-0000-0000-000085080000}"/>
    <cellStyle name="Comma 2 2 22" xfId="2233" xr:uid="{00000000-0005-0000-0000-000086080000}"/>
    <cellStyle name="Comma 2 2 23" xfId="2234" xr:uid="{00000000-0005-0000-0000-000087080000}"/>
    <cellStyle name="Comma 2 2 24" xfId="2235" xr:uid="{00000000-0005-0000-0000-000088080000}"/>
    <cellStyle name="Comma 2 2 25" xfId="2236" xr:uid="{00000000-0005-0000-0000-000089080000}"/>
    <cellStyle name="Comma 2 2 26" xfId="2237" xr:uid="{00000000-0005-0000-0000-00008A080000}"/>
    <cellStyle name="Comma 2 2 27" xfId="2238" xr:uid="{00000000-0005-0000-0000-00008B080000}"/>
    <cellStyle name="Comma 2 2 28" xfId="2239" xr:uid="{00000000-0005-0000-0000-00008C080000}"/>
    <cellStyle name="Comma 2 2 29" xfId="2240" xr:uid="{00000000-0005-0000-0000-00008D080000}"/>
    <cellStyle name="Comma 2 2 3" xfId="2241" xr:uid="{00000000-0005-0000-0000-00008E080000}"/>
    <cellStyle name="Comma 2 2 30" xfId="2242" xr:uid="{00000000-0005-0000-0000-00008F080000}"/>
    <cellStyle name="Comma 2 2 31" xfId="2243" xr:uid="{00000000-0005-0000-0000-000090080000}"/>
    <cellStyle name="Comma 2 2 4" xfId="2244" xr:uid="{00000000-0005-0000-0000-000091080000}"/>
    <cellStyle name="Comma 2 2 5" xfId="2245" xr:uid="{00000000-0005-0000-0000-000092080000}"/>
    <cellStyle name="Comma 2 2 6" xfId="2246" xr:uid="{00000000-0005-0000-0000-000093080000}"/>
    <cellStyle name="Comma 2 2 7" xfId="2247" xr:uid="{00000000-0005-0000-0000-000094080000}"/>
    <cellStyle name="Comma 2 2 8" xfId="2248" xr:uid="{00000000-0005-0000-0000-000095080000}"/>
    <cellStyle name="Comma 2 2 9" xfId="2249" xr:uid="{00000000-0005-0000-0000-000096080000}"/>
    <cellStyle name="Comma 2 20" xfId="2250" xr:uid="{00000000-0005-0000-0000-000097080000}"/>
    <cellStyle name="Comma 2 21" xfId="2251" xr:uid="{00000000-0005-0000-0000-000098080000}"/>
    <cellStyle name="Comma 2 22" xfId="2252" xr:uid="{00000000-0005-0000-0000-000099080000}"/>
    <cellStyle name="Comma 2 23" xfId="2253" xr:uid="{00000000-0005-0000-0000-00009A080000}"/>
    <cellStyle name="Comma 2 23 2" xfId="2254" xr:uid="{00000000-0005-0000-0000-00009B080000}"/>
    <cellStyle name="Comma 2 23 2 2" xfId="2255" xr:uid="{00000000-0005-0000-0000-00009C080000}"/>
    <cellStyle name="Comma 2 23 2 3" xfId="2256" xr:uid="{00000000-0005-0000-0000-00009D080000}"/>
    <cellStyle name="Comma 2 23 3" xfId="2257" xr:uid="{00000000-0005-0000-0000-00009E080000}"/>
    <cellStyle name="Comma 2 23 4" xfId="2258" xr:uid="{00000000-0005-0000-0000-00009F080000}"/>
    <cellStyle name="Comma 2 24" xfId="2259" xr:uid="{00000000-0005-0000-0000-0000A0080000}"/>
    <cellStyle name="Comma 2 25" xfId="2260" xr:uid="{00000000-0005-0000-0000-0000A1080000}"/>
    <cellStyle name="Comma 2 26" xfId="2261" xr:uid="{00000000-0005-0000-0000-0000A2080000}"/>
    <cellStyle name="Comma 2 27" xfId="2262" xr:uid="{00000000-0005-0000-0000-0000A3080000}"/>
    <cellStyle name="Comma 2 28" xfId="2263" xr:uid="{00000000-0005-0000-0000-0000A4080000}"/>
    <cellStyle name="Comma 2 29" xfId="2264" xr:uid="{00000000-0005-0000-0000-0000A5080000}"/>
    <cellStyle name="Comma 2 3" xfId="2265" xr:uid="{00000000-0005-0000-0000-0000A6080000}"/>
    <cellStyle name="Comma 2 3 10" xfId="2266" xr:uid="{00000000-0005-0000-0000-0000A7080000}"/>
    <cellStyle name="Comma 2 3 11" xfId="2267" xr:uid="{00000000-0005-0000-0000-0000A8080000}"/>
    <cellStyle name="Comma 2 3 12" xfId="2268" xr:uid="{00000000-0005-0000-0000-0000A9080000}"/>
    <cellStyle name="Comma 2 3 2" xfId="2269" xr:uid="{00000000-0005-0000-0000-0000AA080000}"/>
    <cellStyle name="Comma 2 3 2 2" xfId="2270" xr:uid="{00000000-0005-0000-0000-0000AB080000}"/>
    <cellStyle name="Comma 2 3 2 3" xfId="2271" xr:uid="{00000000-0005-0000-0000-0000AC080000}"/>
    <cellStyle name="Comma 2 3 2 4" xfId="2272" xr:uid="{00000000-0005-0000-0000-0000AD080000}"/>
    <cellStyle name="Comma 2 3 3" xfId="2273" xr:uid="{00000000-0005-0000-0000-0000AE080000}"/>
    <cellStyle name="Comma 2 3 4" xfId="2274" xr:uid="{00000000-0005-0000-0000-0000AF080000}"/>
    <cellStyle name="Comma 2 3 5" xfId="2275" xr:uid="{00000000-0005-0000-0000-0000B0080000}"/>
    <cellStyle name="Comma 2 3 6" xfId="2276" xr:uid="{00000000-0005-0000-0000-0000B1080000}"/>
    <cellStyle name="Comma 2 3 7" xfId="2277" xr:uid="{00000000-0005-0000-0000-0000B2080000}"/>
    <cellStyle name="Comma 2 3 8" xfId="2278" xr:uid="{00000000-0005-0000-0000-0000B3080000}"/>
    <cellStyle name="Comma 2 3 9" xfId="2279" xr:uid="{00000000-0005-0000-0000-0000B4080000}"/>
    <cellStyle name="Comma 2 30" xfId="2280" xr:uid="{00000000-0005-0000-0000-0000B5080000}"/>
    <cellStyle name="Comma 2 31" xfId="2281" xr:uid="{00000000-0005-0000-0000-0000B6080000}"/>
    <cellStyle name="Comma 2 32" xfId="2282" xr:uid="{00000000-0005-0000-0000-0000B7080000}"/>
    <cellStyle name="Comma 2 33" xfId="2283" xr:uid="{00000000-0005-0000-0000-0000B8080000}"/>
    <cellStyle name="Comma 2 34" xfId="2284" xr:uid="{00000000-0005-0000-0000-0000B9080000}"/>
    <cellStyle name="Comma 2 35" xfId="2285" xr:uid="{00000000-0005-0000-0000-0000BA080000}"/>
    <cellStyle name="Comma 2 36" xfId="2286" xr:uid="{00000000-0005-0000-0000-0000BB080000}"/>
    <cellStyle name="Comma 2 37" xfId="2287" xr:uid="{00000000-0005-0000-0000-0000BC080000}"/>
    <cellStyle name="Comma 2 38" xfId="2288" xr:uid="{00000000-0005-0000-0000-0000BD080000}"/>
    <cellStyle name="Comma 2 39" xfId="2289" xr:uid="{00000000-0005-0000-0000-0000BE080000}"/>
    <cellStyle name="Comma 2 4" xfId="2290" xr:uid="{00000000-0005-0000-0000-0000BF080000}"/>
    <cellStyle name="Comma 2 40" xfId="2291" xr:uid="{00000000-0005-0000-0000-0000C0080000}"/>
    <cellStyle name="Comma 2 41" xfId="2292" xr:uid="{00000000-0005-0000-0000-0000C1080000}"/>
    <cellStyle name="Comma 2 42" xfId="2293" xr:uid="{00000000-0005-0000-0000-0000C2080000}"/>
    <cellStyle name="Comma 2 43" xfId="2294" xr:uid="{00000000-0005-0000-0000-0000C3080000}"/>
    <cellStyle name="Comma 2 43 2" xfId="2295" xr:uid="{00000000-0005-0000-0000-0000C4080000}"/>
    <cellStyle name="Comma 2 43 3" xfId="2296" xr:uid="{00000000-0005-0000-0000-0000C5080000}"/>
    <cellStyle name="Comma 2 44" xfId="2297" xr:uid="{00000000-0005-0000-0000-0000C6080000}"/>
    <cellStyle name="Comma 2 44 2" xfId="2298" xr:uid="{00000000-0005-0000-0000-0000C7080000}"/>
    <cellStyle name="Comma 2 44 3" xfId="2299" xr:uid="{00000000-0005-0000-0000-0000C8080000}"/>
    <cellStyle name="Comma 2 45" xfId="2300" xr:uid="{00000000-0005-0000-0000-0000C9080000}"/>
    <cellStyle name="Comma 2 45 2" xfId="2301" xr:uid="{00000000-0005-0000-0000-0000CA080000}"/>
    <cellStyle name="Comma 2 45 3" xfId="2302" xr:uid="{00000000-0005-0000-0000-0000CB080000}"/>
    <cellStyle name="Comma 2 46" xfId="2303" xr:uid="{00000000-0005-0000-0000-0000CC080000}"/>
    <cellStyle name="Comma 2 46 2" xfId="2304" xr:uid="{00000000-0005-0000-0000-0000CD080000}"/>
    <cellStyle name="Comma 2 46 3" xfId="2305" xr:uid="{00000000-0005-0000-0000-0000CE080000}"/>
    <cellStyle name="Comma 2 47" xfId="2306" xr:uid="{00000000-0005-0000-0000-0000CF080000}"/>
    <cellStyle name="Comma 2 47 2" xfId="2307" xr:uid="{00000000-0005-0000-0000-0000D0080000}"/>
    <cellStyle name="Comma 2 47 3" xfId="2308" xr:uid="{00000000-0005-0000-0000-0000D1080000}"/>
    <cellStyle name="Comma 2 48" xfId="2309" xr:uid="{00000000-0005-0000-0000-0000D2080000}"/>
    <cellStyle name="Comma 2 48 2" xfId="2310" xr:uid="{00000000-0005-0000-0000-0000D3080000}"/>
    <cellStyle name="Comma 2 48 3" xfId="2311" xr:uid="{00000000-0005-0000-0000-0000D4080000}"/>
    <cellStyle name="Comma 2 49" xfId="2312" xr:uid="{00000000-0005-0000-0000-0000D5080000}"/>
    <cellStyle name="Comma 2 49 2" xfId="2313" xr:uid="{00000000-0005-0000-0000-0000D6080000}"/>
    <cellStyle name="Comma 2 49 3" xfId="2314" xr:uid="{00000000-0005-0000-0000-0000D7080000}"/>
    <cellStyle name="Comma 2 5" xfId="2315" xr:uid="{00000000-0005-0000-0000-0000D8080000}"/>
    <cellStyle name="Comma 2 50" xfId="2316" xr:uid="{00000000-0005-0000-0000-0000D9080000}"/>
    <cellStyle name="Comma 2 50 2" xfId="2317" xr:uid="{00000000-0005-0000-0000-0000DA080000}"/>
    <cellStyle name="Comma 2 50 3" xfId="2318" xr:uid="{00000000-0005-0000-0000-0000DB080000}"/>
    <cellStyle name="Comma 2 51" xfId="2319" xr:uid="{00000000-0005-0000-0000-0000DC080000}"/>
    <cellStyle name="Comma 2 51 2" xfId="2320" xr:uid="{00000000-0005-0000-0000-0000DD080000}"/>
    <cellStyle name="Comma 2 51 3" xfId="2321" xr:uid="{00000000-0005-0000-0000-0000DE080000}"/>
    <cellStyle name="Comma 2 52" xfId="2322" xr:uid="{00000000-0005-0000-0000-0000DF080000}"/>
    <cellStyle name="Comma 2 52 2" xfId="2323" xr:uid="{00000000-0005-0000-0000-0000E0080000}"/>
    <cellStyle name="Comma 2 52 3" xfId="2324" xr:uid="{00000000-0005-0000-0000-0000E1080000}"/>
    <cellStyle name="Comma 2 53" xfId="2325" xr:uid="{00000000-0005-0000-0000-0000E2080000}"/>
    <cellStyle name="Comma 2 53 2" xfId="2326" xr:uid="{00000000-0005-0000-0000-0000E3080000}"/>
    <cellStyle name="Comma 2 53 3" xfId="2327" xr:uid="{00000000-0005-0000-0000-0000E4080000}"/>
    <cellStyle name="Comma 2 54" xfId="2328" xr:uid="{00000000-0005-0000-0000-0000E5080000}"/>
    <cellStyle name="Comma 2 54 2" xfId="2329" xr:uid="{00000000-0005-0000-0000-0000E6080000}"/>
    <cellStyle name="Comma 2 54 3" xfId="2330" xr:uid="{00000000-0005-0000-0000-0000E7080000}"/>
    <cellStyle name="Comma 2 55" xfId="2331" xr:uid="{00000000-0005-0000-0000-0000E8080000}"/>
    <cellStyle name="Comma 2 55 2" xfId="2332" xr:uid="{00000000-0005-0000-0000-0000E9080000}"/>
    <cellStyle name="Comma 2 55 3" xfId="2333" xr:uid="{00000000-0005-0000-0000-0000EA080000}"/>
    <cellStyle name="Comma 2 56" xfId="2334" xr:uid="{00000000-0005-0000-0000-0000EB080000}"/>
    <cellStyle name="Comma 2 57" xfId="2335" xr:uid="{00000000-0005-0000-0000-0000EC080000}"/>
    <cellStyle name="Comma 2 58" xfId="2336" xr:uid="{00000000-0005-0000-0000-0000ED080000}"/>
    <cellStyle name="Comma 2 59" xfId="2337" xr:uid="{00000000-0005-0000-0000-0000EE080000}"/>
    <cellStyle name="Comma 2 6" xfId="2338" xr:uid="{00000000-0005-0000-0000-0000EF080000}"/>
    <cellStyle name="Comma 2 60" xfId="2339" xr:uid="{00000000-0005-0000-0000-0000F0080000}"/>
    <cellStyle name="Comma 2 61" xfId="2340" xr:uid="{00000000-0005-0000-0000-0000F1080000}"/>
    <cellStyle name="Comma 2 62" xfId="2341" xr:uid="{00000000-0005-0000-0000-0000F2080000}"/>
    <cellStyle name="Comma 2 63" xfId="2342" xr:uid="{00000000-0005-0000-0000-0000F3080000}"/>
    <cellStyle name="Comma 2 64" xfId="2343" xr:uid="{00000000-0005-0000-0000-0000F4080000}"/>
    <cellStyle name="Comma 2 65" xfId="2344" xr:uid="{00000000-0005-0000-0000-0000F5080000}"/>
    <cellStyle name="Comma 2 66" xfId="2345" xr:uid="{00000000-0005-0000-0000-0000F6080000}"/>
    <cellStyle name="Comma 2 67" xfId="2346" xr:uid="{00000000-0005-0000-0000-0000F7080000}"/>
    <cellStyle name="Comma 2 68" xfId="2347" xr:uid="{00000000-0005-0000-0000-0000F8080000}"/>
    <cellStyle name="Comma 2 69" xfId="2205" xr:uid="{00000000-0005-0000-0000-0000F9080000}"/>
    <cellStyle name="Comma 2 7" xfId="2348" xr:uid="{00000000-0005-0000-0000-0000FA080000}"/>
    <cellStyle name="Comma 2 8" xfId="2349" xr:uid="{00000000-0005-0000-0000-0000FB080000}"/>
    <cellStyle name="Comma 2 9" xfId="2350" xr:uid="{00000000-0005-0000-0000-0000FC080000}"/>
    <cellStyle name="Comma 20" xfId="2351" xr:uid="{00000000-0005-0000-0000-0000FD080000}"/>
    <cellStyle name="Comma 20 2" xfId="2352" xr:uid="{00000000-0005-0000-0000-0000FE080000}"/>
    <cellStyle name="Comma 21" xfId="2353" xr:uid="{00000000-0005-0000-0000-0000FF080000}"/>
    <cellStyle name="Comma 21 2" xfId="2354" xr:uid="{00000000-0005-0000-0000-000000090000}"/>
    <cellStyle name="Comma 22" xfId="2355" xr:uid="{00000000-0005-0000-0000-000001090000}"/>
    <cellStyle name="Comma 22 2" xfId="2356" xr:uid="{00000000-0005-0000-0000-000002090000}"/>
    <cellStyle name="Comma 23" xfId="2357" xr:uid="{00000000-0005-0000-0000-000003090000}"/>
    <cellStyle name="Comma 24" xfId="2358" xr:uid="{00000000-0005-0000-0000-000004090000}"/>
    <cellStyle name="Comma 25" xfId="2359" xr:uid="{00000000-0005-0000-0000-000005090000}"/>
    <cellStyle name="Comma 26" xfId="2360" xr:uid="{00000000-0005-0000-0000-000006090000}"/>
    <cellStyle name="Comma 27" xfId="2361" xr:uid="{00000000-0005-0000-0000-000007090000}"/>
    <cellStyle name="Comma 28" xfId="2362" xr:uid="{00000000-0005-0000-0000-000008090000}"/>
    <cellStyle name="Comma 28 10" xfId="2363" xr:uid="{00000000-0005-0000-0000-000009090000}"/>
    <cellStyle name="Comma 28 11" xfId="2364" xr:uid="{00000000-0005-0000-0000-00000A090000}"/>
    <cellStyle name="Comma 28 12" xfId="2365" xr:uid="{00000000-0005-0000-0000-00000B090000}"/>
    <cellStyle name="Comma 28 13" xfId="2366" xr:uid="{00000000-0005-0000-0000-00000C090000}"/>
    <cellStyle name="Comma 28 14" xfId="2367" xr:uid="{00000000-0005-0000-0000-00000D090000}"/>
    <cellStyle name="Comma 28 15" xfId="2368" xr:uid="{00000000-0005-0000-0000-00000E090000}"/>
    <cellStyle name="Comma 28 16" xfId="2369" xr:uid="{00000000-0005-0000-0000-00000F090000}"/>
    <cellStyle name="Comma 28 17" xfId="2370" xr:uid="{00000000-0005-0000-0000-000010090000}"/>
    <cellStyle name="Comma 28 2" xfId="2371" xr:uid="{00000000-0005-0000-0000-000011090000}"/>
    <cellStyle name="Comma 28 2 10" xfId="2372" xr:uid="{00000000-0005-0000-0000-000012090000}"/>
    <cellStyle name="Comma 28 2 11" xfId="2373" xr:uid="{00000000-0005-0000-0000-000013090000}"/>
    <cellStyle name="Comma 28 2 12" xfId="2374" xr:uid="{00000000-0005-0000-0000-000014090000}"/>
    <cellStyle name="Comma 28 2 13" xfId="2375" xr:uid="{00000000-0005-0000-0000-000015090000}"/>
    <cellStyle name="Comma 28 2 14" xfId="2376" xr:uid="{00000000-0005-0000-0000-000016090000}"/>
    <cellStyle name="Comma 28 2 2" xfId="2377" xr:uid="{00000000-0005-0000-0000-000017090000}"/>
    <cellStyle name="Comma 28 2 2 2" xfId="2378" xr:uid="{00000000-0005-0000-0000-000018090000}"/>
    <cellStyle name="Comma 28 2 2 2 2" xfId="2379" xr:uid="{00000000-0005-0000-0000-000019090000}"/>
    <cellStyle name="Comma 28 2 2 2 3" xfId="2380" xr:uid="{00000000-0005-0000-0000-00001A090000}"/>
    <cellStyle name="Comma 28 2 2 3" xfId="2381" xr:uid="{00000000-0005-0000-0000-00001B090000}"/>
    <cellStyle name="Comma 28 2 3" xfId="2382" xr:uid="{00000000-0005-0000-0000-00001C090000}"/>
    <cellStyle name="Comma 28 2 4" xfId="2383" xr:uid="{00000000-0005-0000-0000-00001D090000}"/>
    <cellStyle name="Comma 28 2 5" xfId="2384" xr:uid="{00000000-0005-0000-0000-00001E090000}"/>
    <cellStyle name="Comma 28 2 6" xfId="2385" xr:uid="{00000000-0005-0000-0000-00001F090000}"/>
    <cellStyle name="Comma 28 2 7" xfId="2386" xr:uid="{00000000-0005-0000-0000-000020090000}"/>
    <cellStyle name="Comma 28 2 8" xfId="2387" xr:uid="{00000000-0005-0000-0000-000021090000}"/>
    <cellStyle name="Comma 28 2 9" xfId="2388" xr:uid="{00000000-0005-0000-0000-000022090000}"/>
    <cellStyle name="Comma 28 3" xfId="2389" xr:uid="{00000000-0005-0000-0000-000023090000}"/>
    <cellStyle name="Comma 28 4" xfId="2390" xr:uid="{00000000-0005-0000-0000-000024090000}"/>
    <cellStyle name="Comma 28 5" xfId="2391" xr:uid="{00000000-0005-0000-0000-000025090000}"/>
    <cellStyle name="Comma 28 6" xfId="2392" xr:uid="{00000000-0005-0000-0000-000026090000}"/>
    <cellStyle name="Comma 28 6 2" xfId="2393" xr:uid="{00000000-0005-0000-0000-000027090000}"/>
    <cellStyle name="Comma 28 6 2 2" xfId="2394" xr:uid="{00000000-0005-0000-0000-000028090000}"/>
    <cellStyle name="Comma 28 6 2 3" xfId="2395" xr:uid="{00000000-0005-0000-0000-000029090000}"/>
    <cellStyle name="Comma 28 6 3" xfId="2396" xr:uid="{00000000-0005-0000-0000-00002A090000}"/>
    <cellStyle name="Comma 28 7" xfId="2397" xr:uid="{00000000-0005-0000-0000-00002B090000}"/>
    <cellStyle name="Comma 28 7 2" xfId="2398" xr:uid="{00000000-0005-0000-0000-00002C090000}"/>
    <cellStyle name="Comma 28 7 2 2" xfId="2399" xr:uid="{00000000-0005-0000-0000-00002D090000}"/>
    <cellStyle name="Comma 28 7 2 3" xfId="2400" xr:uid="{00000000-0005-0000-0000-00002E090000}"/>
    <cellStyle name="Comma 28 7 3" xfId="2401" xr:uid="{00000000-0005-0000-0000-00002F090000}"/>
    <cellStyle name="Comma 28 8" xfId="2402" xr:uid="{00000000-0005-0000-0000-000030090000}"/>
    <cellStyle name="Comma 28 9" xfId="2403" xr:uid="{00000000-0005-0000-0000-000031090000}"/>
    <cellStyle name="Comma 29" xfId="2404" xr:uid="{00000000-0005-0000-0000-000032090000}"/>
    <cellStyle name="Comma 29 10" xfId="2405" xr:uid="{00000000-0005-0000-0000-000033090000}"/>
    <cellStyle name="Comma 29 11" xfId="2406" xr:uid="{00000000-0005-0000-0000-000034090000}"/>
    <cellStyle name="Comma 29 12" xfId="2407" xr:uid="{00000000-0005-0000-0000-000035090000}"/>
    <cellStyle name="Comma 29 13" xfId="2408" xr:uid="{00000000-0005-0000-0000-000036090000}"/>
    <cellStyle name="Comma 29 14" xfId="2409" xr:uid="{00000000-0005-0000-0000-000037090000}"/>
    <cellStyle name="Comma 29 15" xfId="2410" xr:uid="{00000000-0005-0000-0000-000038090000}"/>
    <cellStyle name="Comma 29 16" xfId="2411" xr:uid="{00000000-0005-0000-0000-000039090000}"/>
    <cellStyle name="Comma 29 17" xfId="2412" xr:uid="{00000000-0005-0000-0000-00003A090000}"/>
    <cellStyle name="Comma 29 2" xfId="2413" xr:uid="{00000000-0005-0000-0000-00003B090000}"/>
    <cellStyle name="Comma 29 2 10" xfId="2414" xr:uid="{00000000-0005-0000-0000-00003C090000}"/>
    <cellStyle name="Comma 29 2 11" xfId="2415" xr:uid="{00000000-0005-0000-0000-00003D090000}"/>
    <cellStyle name="Comma 29 2 12" xfId="2416" xr:uid="{00000000-0005-0000-0000-00003E090000}"/>
    <cellStyle name="Comma 29 2 13" xfId="2417" xr:uid="{00000000-0005-0000-0000-00003F090000}"/>
    <cellStyle name="Comma 29 2 14" xfId="2418" xr:uid="{00000000-0005-0000-0000-000040090000}"/>
    <cellStyle name="Comma 29 2 2" xfId="2419" xr:uid="{00000000-0005-0000-0000-000041090000}"/>
    <cellStyle name="Comma 29 2 2 2" xfId="2420" xr:uid="{00000000-0005-0000-0000-000042090000}"/>
    <cellStyle name="Comma 29 2 2 2 2" xfId="2421" xr:uid="{00000000-0005-0000-0000-000043090000}"/>
    <cellStyle name="Comma 29 2 2 2 3" xfId="2422" xr:uid="{00000000-0005-0000-0000-000044090000}"/>
    <cellStyle name="Comma 29 2 2 3" xfId="2423" xr:uid="{00000000-0005-0000-0000-000045090000}"/>
    <cellStyle name="Comma 29 2 3" xfId="2424" xr:uid="{00000000-0005-0000-0000-000046090000}"/>
    <cellStyle name="Comma 29 2 4" xfId="2425" xr:uid="{00000000-0005-0000-0000-000047090000}"/>
    <cellStyle name="Comma 29 2 5" xfId="2426" xr:uid="{00000000-0005-0000-0000-000048090000}"/>
    <cellStyle name="Comma 29 2 6" xfId="2427" xr:uid="{00000000-0005-0000-0000-000049090000}"/>
    <cellStyle name="Comma 29 2 7" xfId="2428" xr:uid="{00000000-0005-0000-0000-00004A090000}"/>
    <cellStyle name="Comma 29 2 8" xfId="2429" xr:uid="{00000000-0005-0000-0000-00004B090000}"/>
    <cellStyle name="Comma 29 2 9" xfId="2430" xr:uid="{00000000-0005-0000-0000-00004C090000}"/>
    <cellStyle name="Comma 29 3" xfId="2431" xr:uid="{00000000-0005-0000-0000-00004D090000}"/>
    <cellStyle name="Comma 29 4" xfId="2432" xr:uid="{00000000-0005-0000-0000-00004E090000}"/>
    <cellStyle name="Comma 29 5" xfId="2433" xr:uid="{00000000-0005-0000-0000-00004F090000}"/>
    <cellStyle name="Comma 29 6" xfId="2434" xr:uid="{00000000-0005-0000-0000-000050090000}"/>
    <cellStyle name="Comma 29 6 2" xfId="2435" xr:uid="{00000000-0005-0000-0000-000051090000}"/>
    <cellStyle name="Comma 29 6 2 2" xfId="2436" xr:uid="{00000000-0005-0000-0000-000052090000}"/>
    <cellStyle name="Comma 29 6 2 3" xfId="2437" xr:uid="{00000000-0005-0000-0000-000053090000}"/>
    <cellStyle name="Comma 29 6 3" xfId="2438" xr:uid="{00000000-0005-0000-0000-000054090000}"/>
    <cellStyle name="Comma 29 7" xfId="2439" xr:uid="{00000000-0005-0000-0000-000055090000}"/>
    <cellStyle name="Comma 29 7 2" xfId="2440" xr:uid="{00000000-0005-0000-0000-000056090000}"/>
    <cellStyle name="Comma 29 7 2 2" xfId="2441" xr:uid="{00000000-0005-0000-0000-000057090000}"/>
    <cellStyle name="Comma 29 7 2 3" xfId="2442" xr:uid="{00000000-0005-0000-0000-000058090000}"/>
    <cellStyle name="Comma 29 7 3" xfId="2443" xr:uid="{00000000-0005-0000-0000-000059090000}"/>
    <cellStyle name="Comma 29 8" xfId="2444" xr:uid="{00000000-0005-0000-0000-00005A090000}"/>
    <cellStyle name="Comma 29 9" xfId="2445" xr:uid="{00000000-0005-0000-0000-00005B090000}"/>
    <cellStyle name="Comma 3" xfId="11" xr:uid="{00000000-0005-0000-0000-00005C090000}"/>
    <cellStyle name="Comma 3 10" xfId="2447" xr:uid="{00000000-0005-0000-0000-00005D090000}"/>
    <cellStyle name="Comma 3 11" xfId="2448" xr:uid="{00000000-0005-0000-0000-00005E090000}"/>
    <cellStyle name="Comma 3 12" xfId="2449" xr:uid="{00000000-0005-0000-0000-00005F090000}"/>
    <cellStyle name="Comma 3 13" xfId="2450" xr:uid="{00000000-0005-0000-0000-000060090000}"/>
    <cellStyle name="Comma 3 14" xfId="2451" xr:uid="{00000000-0005-0000-0000-000061090000}"/>
    <cellStyle name="Comma 3 15" xfId="2452" xr:uid="{00000000-0005-0000-0000-000062090000}"/>
    <cellStyle name="Comma 3 16" xfId="2453" xr:uid="{00000000-0005-0000-0000-000063090000}"/>
    <cellStyle name="Comma 3 17" xfId="2454" xr:uid="{00000000-0005-0000-0000-000064090000}"/>
    <cellStyle name="Comma 3 18" xfId="2455" xr:uid="{00000000-0005-0000-0000-000065090000}"/>
    <cellStyle name="Comma 3 19" xfId="2456" xr:uid="{00000000-0005-0000-0000-000066090000}"/>
    <cellStyle name="Comma 3 2" xfId="2457" xr:uid="{00000000-0005-0000-0000-000067090000}"/>
    <cellStyle name="Comma 3 20" xfId="2458" xr:uid="{00000000-0005-0000-0000-000068090000}"/>
    <cellStyle name="Comma 3 21" xfId="2459" xr:uid="{00000000-0005-0000-0000-000069090000}"/>
    <cellStyle name="Comma 3 22" xfId="2460" xr:uid="{00000000-0005-0000-0000-00006A090000}"/>
    <cellStyle name="Comma 3 23" xfId="2461" xr:uid="{00000000-0005-0000-0000-00006B090000}"/>
    <cellStyle name="Comma 3 24" xfId="2462" xr:uid="{00000000-0005-0000-0000-00006C090000}"/>
    <cellStyle name="Comma 3 25" xfId="2463" xr:uid="{00000000-0005-0000-0000-00006D090000}"/>
    <cellStyle name="Comma 3 26" xfId="2464" xr:uid="{00000000-0005-0000-0000-00006E090000}"/>
    <cellStyle name="Comma 3 27" xfId="2465" xr:uid="{00000000-0005-0000-0000-00006F090000}"/>
    <cellStyle name="Comma 3 28" xfId="2466" xr:uid="{00000000-0005-0000-0000-000070090000}"/>
    <cellStyle name="Comma 3 29" xfId="2467" xr:uid="{00000000-0005-0000-0000-000071090000}"/>
    <cellStyle name="Comma 3 3" xfId="2468" xr:uid="{00000000-0005-0000-0000-000072090000}"/>
    <cellStyle name="Comma 3 3 10" xfId="2469" xr:uid="{00000000-0005-0000-0000-000073090000}"/>
    <cellStyle name="Comma 3 3 10 2" xfId="2470" xr:uid="{00000000-0005-0000-0000-000074090000}"/>
    <cellStyle name="Comma 3 3 10 3" xfId="2471" xr:uid="{00000000-0005-0000-0000-000075090000}"/>
    <cellStyle name="Comma 3 3 11" xfId="2472" xr:uid="{00000000-0005-0000-0000-000076090000}"/>
    <cellStyle name="Comma 3 3 11 2" xfId="2473" xr:uid="{00000000-0005-0000-0000-000077090000}"/>
    <cellStyle name="Comma 3 3 11 3" xfId="2474" xr:uid="{00000000-0005-0000-0000-000078090000}"/>
    <cellStyle name="Comma 3 3 12" xfId="2475" xr:uid="{00000000-0005-0000-0000-000079090000}"/>
    <cellStyle name="Comma 3 3 12 2" xfId="2476" xr:uid="{00000000-0005-0000-0000-00007A090000}"/>
    <cellStyle name="Comma 3 3 12 3" xfId="2477" xr:uid="{00000000-0005-0000-0000-00007B090000}"/>
    <cellStyle name="Comma 3 3 13" xfId="2478" xr:uid="{00000000-0005-0000-0000-00007C090000}"/>
    <cellStyle name="Comma 3 3 14" xfId="2479" xr:uid="{00000000-0005-0000-0000-00007D090000}"/>
    <cellStyle name="Comma 3 3 2" xfId="2480" xr:uid="{00000000-0005-0000-0000-00007E090000}"/>
    <cellStyle name="Comma 3 3 2 2" xfId="2481" xr:uid="{00000000-0005-0000-0000-00007F090000}"/>
    <cellStyle name="Comma 3 3 2 2 2" xfId="2482" xr:uid="{00000000-0005-0000-0000-000080090000}"/>
    <cellStyle name="Comma 3 3 2 2 3" xfId="2483" xr:uid="{00000000-0005-0000-0000-000081090000}"/>
    <cellStyle name="Comma 3 3 2 3" xfId="2484" xr:uid="{00000000-0005-0000-0000-000082090000}"/>
    <cellStyle name="Comma 3 3 3" xfId="2485" xr:uid="{00000000-0005-0000-0000-000083090000}"/>
    <cellStyle name="Comma 3 3 3 2" xfId="2486" xr:uid="{00000000-0005-0000-0000-000084090000}"/>
    <cellStyle name="Comma 3 3 3 2 2" xfId="2487" xr:uid="{00000000-0005-0000-0000-000085090000}"/>
    <cellStyle name="Comma 3 3 3 2 3" xfId="2488" xr:uid="{00000000-0005-0000-0000-000086090000}"/>
    <cellStyle name="Comma 3 3 3 3" xfId="2489" xr:uid="{00000000-0005-0000-0000-000087090000}"/>
    <cellStyle name="Comma 3 3 4" xfId="2490" xr:uid="{00000000-0005-0000-0000-000088090000}"/>
    <cellStyle name="Comma 3 3 4 2" xfId="2491" xr:uid="{00000000-0005-0000-0000-000089090000}"/>
    <cellStyle name="Comma 3 3 4 3" xfId="2492" xr:uid="{00000000-0005-0000-0000-00008A090000}"/>
    <cellStyle name="Comma 3 3 5" xfId="2493" xr:uid="{00000000-0005-0000-0000-00008B090000}"/>
    <cellStyle name="Comma 3 3 5 2" xfId="2494" xr:uid="{00000000-0005-0000-0000-00008C090000}"/>
    <cellStyle name="Comma 3 3 5 3" xfId="2495" xr:uid="{00000000-0005-0000-0000-00008D090000}"/>
    <cellStyle name="Comma 3 3 6" xfId="2496" xr:uid="{00000000-0005-0000-0000-00008E090000}"/>
    <cellStyle name="Comma 3 3 6 2" xfId="2497" xr:uid="{00000000-0005-0000-0000-00008F090000}"/>
    <cellStyle name="Comma 3 3 6 3" xfId="2498" xr:uid="{00000000-0005-0000-0000-000090090000}"/>
    <cellStyle name="Comma 3 3 7" xfId="2499" xr:uid="{00000000-0005-0000-0000-000091090000}"/>
    <cellStyle name="Comma 3 3 7 2" xfId="2500" xr:uid="{00000000-0005-0000-0000-000092090000}"/>
    <cellStyle name="Comma 3 3 7 3" xfId="2501" xr:uid="{00000000-0005-0000-0000-000093090000}"/>
    <cellStyle name="Comma 3 3 8" xfId="2502" xr:uid="{00000000-0005-0000-0000-000094090000}"/>
    <cellStyle name="Comma 3 3 8 2" xfId="2503" xr:uid="{00000000-0005-0000-0000-000095090000}"/>
    <cellStyle name="Comma 3 3 8 3" xfId="2504" xr:uid="{00000000-0005-0000-0000-000096090000}"/>
    <cellStyle name="Comma 3 3 9" xfId="2505" xr:uid="{00000000-0005-0000-0000-000097090000}"/>
    <cellStyle name="Comma 3 3 9 2" xfId="2506" xr:uid="{00000000-0005-0000-0000-000098090000}"/>
    <cellStyle name="Comma 3 3 9 3" xfId="2507" xr:uid="{00000000-0005-0000-0000-000099090000}"/>
    <cellStyle name="Comma 3 30" xfId="2508" xr:uid="{00000000-0005-0000-0000-00009A090000}"/>
    <cellStyle name="Comma 3 30 2" xfId="2509" xr:uid="{00000000-0005-0000-0000-00009B090000}"/>
    <cellStyle name="Comma 3 30 3" xfId="2510" xr:uid="{00000000-0005-0000-0000-00009C090000}"/>
    <cellStyle name="Comma 3 31" xfId="2511" xr:uid="{00000000-0005-0000-0000-00009D090000}"/>
    <cellStyle name="Comma 3 31 2" xfId="2512" xr:uid="{00000000-0005-0000-0000-00009E090000}"/>
    <cellStyle name="Comma 3 31 3" xfId="2513" xr:uid="{00000000-0005-0000-0000-00009F090000}"/>
    <cellStyle name="Comma 3 32" xfId="2514" xr:uid="{00000000-0005-0000-0000-0000A0090000}"/>
    <cellStyle name="Comma 3 32 2" xfId="2515" xr:uid="{00000000-0005-0000-0000-0000A1090000}"/>
    <cellStyle name="Comma 3 32 3" xfId="2516" xr:uid="{00000000-0005-0000-0000-0000A2090000}"/>
    <cellStyle name="Comma 3 33" xfId="2517" xr:uid="{00000000-0005-0000-0000-0000A3090000}"/>
    <cellStyle name="Comma 3 33 2" xfId="2518" xr:uid="{00000000-0005-0000-0000-0000A4090000}"/>
    <cellStyle name="Comma 3 33 3" xfId="2519" xr:uid="{00000000-0005-0000-0000-0000A5090000}"/>
    <cellStyle name="Comma 3 34" xfId="2520" xr:uid="{00000000-0005-0000-0000-0000A6090000}"/>
    <cellStyle name="Comma 3 34 2" xfId="2521" xr:uid="{00000000-0005-0000-0000-0000A7090000}"/>
    <cellStyle name="Comma 3 34 3" xfId="2522" xr:uid="{00000000-0005-0000-0000-0000A8090000}"/>
    <cellStyle name="Comma 3 35" xfId="2523" xr:uid="{00000000-0005-0000-0000-0000A9090000}"/>
    <cellStyle name="Comma 3 35 2" xfId="2524" xr:uid="{00000000-0005-0000-0000-0000AA090000}"/>
    <cellStyle name="Comma 3 35 3" xfId="2525" xr:uid="{00000000-0005-0000-0000-0000AB090000}"/>
    <cellStyle name="Comma 3 36" xfId="2526" xr:uid="{00000000-0005-0000-0000-0000AC090000}"/>
    <cellStyle name="Comma 3 36 2" xfId="2527" xr:uid="{00000000-0005-0000-0000-0000AD090000}"/>
    <cellStyle name="Comma 3 36 3" xfId="2528" xr:uid="{00000000-0005-0000-0000-0000AE090000}"/>
    <cellStyle name="Comma 3 37" xfId="2529" xr:uid="{00000000-0005-0000-0000-0000AF090000}"/>
    <cellStyle name="Comma 3 37 2" xfId="2530" xr:uid="{00000000-0005-0000-0000-0000B0090000}"/>
    <cellStyle name="Comma 3 37 3" xfId="2531" xr:uid="{00000000-0005-0000-0000-0000B1090000}"/>
    <cellStyle name="Comma 3 38" xfId="2532" xr:uid="{00000000-0005-0000-0000-0000B2090000}"/>
    <cellStyle name="Comma 3 38 2" xfId="2533" xr:uid="{00000000-0005-0000-0000-0000B3090000}"/>
    <cellStyle name="Comma 3 38 3" xfId="2534" xr:uid="{00000000-0005-0000-0000-0000B4090000}"/>
    <cellStyle name="Comma 3 39" xfId="2535" xr:uid="{00000000-0005-0000-0000-0000B5090000}"/>
    <cellStyle name="Comma 3 39 2" xfId="2536" xr:uid="{00000000-0005-0000-0000-0000B6090000}"/>
    <cellStyle name="Comma 3 39 3" xfId="2537" xr:uid="{00000000-0005-0000-0000-0000B7090000}"/>
    <cellStyle name="Comma 3 4" xfId="2538" xr:uid="{00000000-0005-0000-0000-0000B8090000}"/>
    <cellStyle name="Comma 3 4 2" xfId="2539" xr:uid="{00000000-0005-0000-0000-0000B9090000}"/>
    <cellStyle name="Comma 3 4 2 2" xfId="2540" xr:uid="{00000000-0005-0000-0000-0000BA090000}"/>
    <cellStyle name="Comma 3 4 2 3" xfId="2541" xr:uid="{00000000-0005-0000-0000-0000BB090000}"/>
    <cellStyle name="Comma 3 4 3" xfId="2542" xr:uid="{00000000-0005-0000-0000-0000BC090000}"/>
    <cellStyle name="Comma 3 4 4" xfId="2543" xr:uid="{00000000-0005-0000-0000-0000BD090000}"/>
    <cellStyle name="Comma 3 40" xfId="2544" xr:uid="{00000000-0005-0000-0000-0000BE090000}"/>
    <cellStyle name="Comma 3 40 2" xfId="2545" xr:uid="{00000000-0005-0000-0000-0000BF090000}"/>
    <cellStyle name="Comma 3 40 3" xfId="2546" xr:uid="{00000000-0005-0000-0000-0000C0090000}"/>
    <cellStyle name="Comma 3 41" xfId="2547" xr:uid="{00000000-0005-0000-0000-0000C1090000}"/>
    <cellStyle name="Comma 3 41 2" xfId="2548" xr:uid="{00000000-0005-0000-0000-0000C2090000}"/>
    <cellStyle name="Comma 3 41 3" xfId="2549" xr:uid="{00000000-0005-0000-0000-0000C3090000}"/>
    <cellStyle name="Comma 3 42" xfId="2550" xr:uid="{00000000-0005-0000-0000-0000C4090000}"/>
    <cellStyle name="Comma 3 42 2" xfId="2551" xr:uid="{00000000-0005-0000-0000-0000C5090000}"/>
    <cellStyle name="Comma 3 42 3" xfId="2552" xr:uid="{00000000-0005-0000-0000-0000C6090000}"/>
    <cellStyle name="Comma 3 43" xfId="2553" xr:uid="{00000000-0005-0000-0000-0000C7090000}"/>
    <cellStyle name="Comma 3 43 2" xfId="2554" xr:uid="{00000000-0005-0000-0000-0000C8090000}"/>
    <cellStyle name="Comma 3 43 3" xfId="2555" xr:uid="{00000000-0005-0000-0000-0000C9090000}"/>
    <cellStyle name="Comma 3 44" xfId="2556" xr:uid="{00000000-0005-0000-0000-0000CA090000}"/>
    <cellStyle name="Comma 3 44 2" xfId="2557" xr:uid="{00000000-0005-0000-0000-0000CB090000}"/>
    <cellStyle name="Comma 3 44 3" xfId="2558" xr:uid="{00000000-0005-0000-0000-0000CC090000}"/>
    <cellStyle name="Comma 3 45" xfId="2559" xr:uid="{00000000-0005-0000-0000-0000CD090000}"/>
    <cellStyle name="Comma 3 45 2" xfId="2560" xr:uid="{00000000-0005-0000-0000-0000CE090000}"/>
    <cellStyle name="Comma 3 45 3" xfId="2561" xr:uid="{00000000-0005-0000-0000-0000CF090000}"/>
    <cellStyle name="Comma 3 46" xfId="2562" xr:uid="{00000000-0005-0000-0000-0000D0090000}"/>
    <cellStyle name="Comma 3 46 2" xfId="2563" xr:uid="{00000000-0005-0000-0000-0000D1090000}"/>
    <cellStyle name="Comma 3 46 3" xfId="2564" xr:uid="{00000000-0005-0000-0000-0000D2090000}"/>
    <cellStyle name="Comma 3 47" xfId="2565" xr:uid="{00000000-0005-0000-0000-0000D3090000}"/>
    <cellStyle name="Comma 3 47 2" xfId="2566" xr:uid="{00000000-0005-0000-0000-0000D4090000}"/>
    <cellStyle name="Comma 3 47 3" xfId="2567" xr:uid="{00000000-0005-0000-0000-0000D5090000}"/>
    <cellStyle name="Comma 3 48" xfId="2568" xr:uid="{00000000-0005-0000-0000-0000D6090000}"/>
    <cellStyle name="Comma 3 48 2" xfId="2569" xr:uid="{00000000-0005-0000-0000-0000D7090000}"/>
    <cellStyle name="Comma 3 48 3" xfId="2570" xr:uid="{00000000-0005-0000-0000-0000D8090000}"/>
    <cellStyle name="Comma 3 49" xfId="2571" xr:uid="{00000000-0005-0000-0000-0000D9090000}"/>
    <cellStyle name="Comma 3 49 2" xfId="2572" xr:uid="{00000000-0005-0000-0000-0000DA090000}"/>
    <cellStyle name="Comma 3 49 3" xfId="2573" xr:uid="{00000000-0005-0000-0000-0000DB090000}"/>
    <cellStyle name="Comma 3 5" xfId="2574" xr:uid="{00000000-0005-0000-0000-0000DC090000}"/>
    <cellStyle name="Comma 3 50" xfId="2575" xr:uid="{00000000-0005-0000-0000-0000DD090000}"/>
    <cellStyle name="Comma 3 51" xfId="2576" xr:uid="{00000000-0005-0000-0000-0000DE090000}"/>
    <cellStyle name="Comma 3 52" xfId="2577" xr:uid="{00000000-0005-0000-0000-0000DF090000}"/>
    <cellStyle name="Comma 3 53" xfId="2578" xr:uid="{00000000-0005-0000-0000-0000E0090000}"/>
    <cellStyle name="Comma 3 54" xfId="2579" xr:uid="{00000000-0005-0000-0000-0000E1090000}"/>
    <cellStyle name="Comma 3 55" xfId="2580" xr:uid="{00000000-0005-0000-0000-0000E2090000}"/>
    <cellStyle name="Comma 3 56" xfId="2581" xr:uid="{00000000-0005-0000-0000-0000E3090000}"/>
    <cellStyle name="Comma 3 56 2" xfId="2582" xr:uid="{00000000-0005-0000-0000-0000E4090000}"/>
    <cellStyle name="Comma 3 56 3" xfId="2583" xr:uid="{00000000-0005-0000-0000-0000E5090000}"/>
    <cellStyle name="Comma 3 57" xfId="2584" xr:uid="{00000000-0005-0000-0000-0000E6090000}"/>
    <cellStyle name="Comma 3 57 2" xfId="2585" xr:uid="{00000000-0005-0000-0000-0000E7090000}"/>
    <cellStyle name="Comma 3 57 3" xfId="2586" xr:uid="{00000000-0005-0000-0000-0000E8090000}"/>
    <cellStyle name="Comma 3 58" xfId="2587" xr:uid="{00000000-0005-0000-0000-0000E9090000}"/>
    <cellStyle name="Comma 3 59" xfId="2588" xr:uid="{00000000-0005-0000-0000-0000EA090000}"/>
    <cellStyle name="Comma 3 6" xfId="2589" xr:uid="{00000000-0005-0000-0000-0000EB090000}"/>
    <cellStyle name="Comma 3 60" xfId="2590" xr:uid="{00000000-0005-0000-0000-0000EC090000}"/>
    <cellStyle name="Comma 3 61" xfId="2591" xr:uid="{00000000-0005-0000-0000-0000ED090000}"/>
    <cellStyle name="Comma 3 62" xfId="2592" xr:uid="{00000000-0005-0000-0000-0000EE090000}"/>
    <cellStyle name="Comma 3 63" xfId="2593" xr:uid="{00000000-0005-0000-0000-0000EF090000}"/>
    <cellStyle name="Comma 3 63 2" xfId="2594" xr:uid="{00000000-0005-0000-0000-0000F0090000}"/>
    <cellStyle name="Comma 3 63 3" xfId="2595" xr:uid="{00000000-0005-0000-0000-0000F1090000}"/>
    <cellStyle name="Comma 3 64" xfId="2596" xr:uid="{00000000-0005-0000-0000-0000F2090000}"/>
    <cellStyle name="Comma 3 65" xfId="2597" xr:uid="{00000000-0005-0000-0000-0000F3090000}"/>
    <cellStyle name="Comma 3 66" xfId="2598" xr:uid="{00000000-0005-0000-0000-0000F4090000}"/>
    <cellStyle name="Comma 3 67" xfId="2599" xr:uid="{00000000-0005-0000-0000-0000F5090000}"/>
    <cellStyle name="Comma 3 68" xfId="2446" xr:uid="{00000000-0005-0000-0000-0000F6090000}"/>
    <cellStyle name="Comma 3 7" xfId="2600" xr:uid="{00000000-0005-0000-0000-0000F7090000}"/>
    <cellStyle name="Comma 3 8" xfId="2601" xr:uid="{00000000-0005-0000-0000-0000F8090000}"/>
    <cellStyle name="Comma 3 9" xfId="2602" xr:uid="{00000000-0005-0000-0000-0000F9090000}"/>
    <cellStyle name="Comma 30" xfId="2603" xr:uid="{00000000-0005-0000-0000-0000FA090000}"/>
    <cellStyle name="Comma 31" xfId="2604" xr:uid="{00000000-0005-0000-0000-0000FB090000}"/>
    <cellStyle name="Comma 31 2" xfId="2605" xr:uid="{00000000-0005-0000-0000-0000FC090000}"/>
    <cellStyle name="Comma 31 3" xfId="2606" xr:uid="{00000000-0005-0000-0000-0000FD090000}"/>
    <cellStyle name="Comma 31 4" xfId="2607" xr:uid="{00000000-0005-0000-0000-0000FE090000}"/>
    <cellStyle name="Comma 31 5" xfId="2608" xr:uid="{00000000-0005-0000-0000-0000FF090000}"/>
    <cellStyle name="Comma 31 6" xfId="2609" xr:uid="{00000000-0005-0000-0000-0000000A0000}"/>
    <cellStyle name="Comma 31 7" xfId="2610" xr:uid="{00000000-0005-0000-0000-0000010A0000}"/>
    <cellStyle name="Comma 32" xfId="2611" xr:uid="{00000000-0005-0000-0000-0000020A0000}"/>
    <cellStyle name="Comma 33" xfId="2612" xr:uid="{00000000-0005-0000-0000-0000030A0000}"/>
    <cellStyle name="Comma 34" xfId="2613" xr:uid="{00000000-0005-0000-0000-0000040A0000}"/>
    <cellStyle name="Comma 35" xfId="2614" xr:uid="{00000000-0005-0000-0000-0000050A0000}"/>
    <cellStyle name="Comma 36" xfId="2615" xr:uid="{00000000-0005-0000-0000-0000060A0000}"/>
    <cellStyle name="Comma 37" xfId="2616" xr:uid="{00000000-0005-0000-0000-0000070A0000}"/>
    <cellStyle name="Comma 38" xfId="2617" xr:uid="{00000000-0005-0000-0000-0000080A0000}"/>
    <cellStyle name="Comma 39" xfId="2618" xr:uid="{00000000-0005-0000-0000-0000090A0000}"/>
    <cellStyle name="Comma 39 2" xfId="2619" xr:uid="{00000000-0005-0000-0000-00000A0A0000}"/>
    <cellStyle name="Comma 4" xfId="12" xr:uid="{00000000-0005-0000-0000-00000B0A0000}"/>
    <cellStyle name="Comma 4 2" xfId="13" xr:uid="{00000000-0005-0000-0000-00000C0A0000}"/>
    <cellStyle name="Comma 4 2 2" xfId="2621" xr:uid="{00000000-0005-0000-0000-00000D0A0000}"/>
    <cellStyle name="Comma 4 3" xfId="2622" xr:uid="{00000000-0005-0000-0000-00000E0A0000}"/>
    <cellStyle name="Comma 4 4" xfId="2623" xr:uid="{00000000-0005-0000-0000-00000F0A0000}"/>
    <cellStyle name="Comma 4 5" xfId="2624" xr:uid="{00000000-0005-0000-0000-0000100A0000}"/>
    <cellStyle name="Comma 4 6" xfId="2620" xr:uid="{00000000-0005-0000-0000-0000110A0000}"/>
    <cellStyle name="Comma 40" xfId="2625" xr:uid="{00000000-0005-0000-0000-0000120A0000}"/>
    <cellStyle name="Comma 40 2" xfId="2626" xr:uid="{00000000-0005-0000-0000-0000130A0000}"/>
    <cellStyle name="Comma 41" xfId="2627" xr:uid="{00000000-0005-0000-0000-0000140A0000}"/>
    <cellStyle name="Comma 41 2" xfId="2628" xr:uid="{00000000-0005-0000-0000-0000150A0000}"/>
    <cellStyle name="Comma 42" xfId="2629" xr:uid="{00000000-0005-0000-0000-0000160A0000}"/>
    <cellStyle name="Comma 42 2" xfId="2630" xr:uid="{00000000-0005-0000-0000-0000170A0000}"/>
    <cellStyle name="Comma 43" xfId="2631" xr:uid="{00000000-0005-0000-0000-0000180A0000}"/>
    <cellStyle name="Comma 43 10" xfId="2632" xr:uid="{00000000-0005-0000-0000-0000190A0000}"/>
    <cellStyle name="Comma 43 2" xfId="2633" xr:uid="{00000000-0005-0000-0000-00001A0A0000}"/>
    <cellStyle name="Comma 43 3" xfId="2634" xr:uid="{00000000-0005-0000-0000-00001B0A0000}"/>
    <cellStyle name="Comma 43 4" xfId="2635" xr:uid="{00000000-0005-0000-0000-00001C0A0000}"/>
    <cellStyle name="Comma 43 5" xfId="2636" xr:uid="{00000000-0005-0000-0000-00001D0A0000}"/>
    <cellStyle name="Comma 43 6" xfId="2637" xr:uid="{00000000-0005-0000-0000-00001E0A0000}"/>
    <cellStyle name="Comma 43 7" xfId="2638" xr:uid="{00000000-0005-0000-0000-00001F0A0000}"/>
    <cellStyle name="Comma 43 8" xfId="2639" xr:uid="{00000000-0005-0000-0000-0000200A0000}"/>
    <cellStyle name="Comma 43 9" xfId="2640" xr:uid="{00000000-0005-0000-0000-0000210A0000}"/>
    <cellStyle name="Comma 44" xfId="2641" xr:uid="{00000000-0005-0000-0000-0000220A0000}"/>
    <cellStyle name="Comma 44 10" xfId="2642" xr:uid="{00000000-0005-0000-0000-0000230A0000}"/>
    <cellStyle name="Comma 44 2" xfId="2643" xr:uid="{00000000-0005-0000-0000-0000240A0000}"/>
    <cellStyle name="Comma 44 3" xfId="2644" xr:uid="{00000000-0005-0000-0000-0000250A0000}"/>
    <cellStyle name="Comma 44 4" xfId="2645" xr:uid="{00000000-0005-0000-0000-0000260A0000}"/>
    <cellStyle name="Comma 44 5" xfId="2646" xr:uid="{00000000-0005-0000-0000-0000270A0000}"/>
    <cellStyle name="Comma 44 6" xfId="2647" xr:uid="{00000000-0005-0000-0000-0000280A0000}"/>
    <cellStyle name="Comma 44 7" xfId="2648" xr:uid="{00000000-0005-0000-0000-0000290A0000}"/>
    <cellStyle name="Comma 44 8" xfId="2649" xr:uid="{00000000-0005-0000-0000-00002A0A0000}"/>
    <cellStyle name="Comma 44 9" xfId="2650" xr:uid="{00000000-0005-0000-0000-00002B0A0000}"/>
    <cellStyle name="Comma 45" xfId="2651" xr:uid="{00000000-0005-0000-0000-00002C0A0000}"/>
    <cellStyle name="Comma 45 10" xfId="2652" xr:uid="{00000000-0005-0000-0000-00002D0A0000}"/>
    <cellStyle name="Comma 45 2" xfId="2653" xr:uid="{00000000-0005-0000-0000-00002E0A0000}"/>
    <cellStyle name="Comma 45 3" xfId="2654" xr:uid="{00000000-0005-0000-0000-00002F0A0000}"/>
    <cellStyle name="Comma 45 4" xfId="2655" xr:uid="{00000000-0005-0000-0000-0000300A0000}"/>
    <cellStyle name="Comma 45 5" xfId="2656" xr:uid="{00000000-0005-0000-0000-0000310A0000}"/>
    <cellStyle name="Comma 45 6" xfId="2657" xr:uid="{00000000-0005-0000-0000-0000320A0000}"/>
    <cellStyle name="Comma 45 7" xfId="2658" xr:uid="{00000000-0005-0000-0000-0000330A0000}"/>
    <cellStyle name="Comma 45 8" xfId="2659" xr:uid="{00000000-0005-0000-0000-0000340A0000}"/>
    <cellStyle name="Comma 45 9" xfId="2660" xr:uid="{00000000-0005-0000-0000-0000350A0000}"/>
    <cellStyle name="Comma 46" xfId="2661" xr:uid="{00000000-0005-0000-0000-0000360A0000}"/>
    <cellStyle name="Comma 46 10" xfId="2662" xr:uid="{00000000-0005-0000-0000-0000370A0000}"/>
    <cellStyle name="Comma 46 11" xfId="2663" xr:uid="{00000000-0005-0000-0000-0000380A0000}"/>
    <cellStyle name="Comma 46 12" xfId="2664" xr:uid="{00000000-0005-0000-0000-0000390A0000}"/>
    <cellStyle name="Comma 46 13" xfId="2665" xr:uid="{00000000-0005-0000-0000-00003A0A0000}"/>
    <cellStyle name="Comma 46 2" xfId="2666" xr:uid="{00000000-0005-0000-0000-00003B0A0000}"/>
    <cellStyle name="Comma 46 3" xfId="2667" xr:uid="{00000000-0005-0000-0000-00003C0A0000}"/>
    <cellStyle name="Comma 46 4" xfId="2668" xr:uid="{00000000-0005-0000-0000-00003D0A0000}"/>
    <cellStyle name="Comma 46 5" xfId="2669" xr:uid="{00000000-0005-0000-0000-00003E0A0000}"/>
    <cellStyle name="Comma 46 6" xfId="2670" xr:uid="{00000000-0005-0000-0000-00003F0A0000}"/>
    <cellStyle name="Comma 46 7" xfId="2671" xr:uid="{00000000-0005-0000-0000-0000400A0000}"/>
    <cellStyle name="Comma 46 8" xfId="2672" xr:uid="{00000000-0005-0000-0000-0000410A0000}"/>
    <cellStyle name="Comma 46 9" xfId="2673" xr:uid="{00000000-0005-0000-0000-0000420A0000}"/>
    <cellStyle name="Comma 47" xfId="2674" xr:uid="{00000000-0005-0000-0000-0000430A0000}"/>
    <cellStyle name="Comma 47 10" xfId="2675" xr:uid="{00000000-0005-0000-0000-0000440A0000}"/>
    <cellStyle name="Comma 47 2" xfId="2676" xr:uid="{00000000-0005-0000-0000-0000450A0000}"/>
    <cellStyle name="Comma 47 3" xfId="2677" xr:uid="{00000000-0005-0000-0000-0000460A0000}"/>
    <cellStyle name="Comma 47 4" xfId="2678" xr:uid="{00000000-0005-0000-0000-0000470A0000}"/>
    <cellStyle name="Comma 47 5" xfId="2679" xr:uid="{00000000-0005-0000-0000-0000480A0000}"/>
    <cellStyle name="Comma 47 6" xfId="2680" xr:uid="{00000000-0005-0000-0000-0000490A0000}"/>
    <cellStyle name="Comma 47 7" xfId="2681" xr:uid="{00000000-0005-0000-0000-00004A0A0000}"/>
    <cellStyle name="Comma 47 8" xfId="2682" xr:uid="{00000000-0005-0000-0000-00004B0A0000}"/>
    <cellStyle name="Comma 47 9" xfId="2683" xr:uid="{00000000-0005-0000-0000-00004C0A0000}"/>
    <cellStyle name="Comma 48" xfId="2684" xr:uid="{00000000-0005-0000-0000-00004D0A0000}"/>
    <cellStyle name="Comma 48 10" xfId="2685" xr:uid="{00000000-0005-0000-0000-00004E0A0000}"/>
    <cellStyle name="Comma 48 2" xfId="2686" xr:uid="{00000000-0005-0000-0000-00004F0A0000}"/>
    <cellStyle name="Comma 48 3" xfId="2687" xr:uid="{00000000-0005-0000-0000-0000500A0000}"/>
    <cellStyle name="Comma 48 4" xfId="2688" xr:uid="{00000000-0005-0000-0000-0000510A0000}"/>
    <cellStyle name="Comma 48 5" xfId="2689" xr:uid="{00000000-0005-0000-0000-0000520A0000}"/>
    <cellStyle name="Comma 48 6" xfId="2690" xr:uid="{00000000-0005-0000-0000-0000530A0000}"/>
    <cellStyle name="Comma 48 7" xfId="2691" xr:uid="{00000000-0005-0000-0000-0000540A0000}"/>
    <cellStyle name="Comma 48 8" xfId="2692" xr:uid="{00000000-0005-0000-0000-0000550A0000}"/>
    <cellStyle name="Comma 48 9" xfId="2693" xr:uid="{00000000-0005-0000-0000-0000560A0000}"/>
    <cellStyle name="Comma 49" xfId="2694" xr:uid="{00000000-0005-0000-0000-0000570A0000}"/>
    <cellStyle name="Comma 49 2" xfId="2695" xr:uid="{00000000-0005-0000-0000-0000580A0000}"/>
    <cellStyle name="Comma 5" xfId="14" xr:uid="{00000000-0005-0000-0000-0000590A0000}"/>
    <cellStyle name="Comma 5 10" xfId="2697" xr:uid="{00000000-0005-0000-0000-00005A0A0000}"/>
    <cellStyle name="Comma 5 10 2" xfId="2698" xr:uid="{00000000-0005-0000-0000-00005B0A0000}"/>
    <cellStyle name="Comma 5 11" xfId="2699" xr:uid="{00000000-0005-0000-0000-00005C0A0000}"/>
    <cellStyle name="Comma 5 11 2" xfId="2700" xr:uid="{00000000-0005-0000-0000-00005D0A0000}"/>
    <cellStyle name="Comma 5 12" xfId="2701" xr:uid="{00000000-0005-0000-0000-00005E0A0000}"/>
    <cellStyle name="Comma 5 12 2" xfId="2702" xr:uid="{00000000-0005-0000-0000-00005F0A0000}"/>
    <cellStyle name="Comma 5 13" xfId="2703" xr:uid="{00000000-0005-0000-0000-0000600A0000}"/>
    <cellStyle name="Comma 5 13 2" xfId="2704" xr:uid="{00000000-0005-0000-0000-0000610A0000}"/>
    <cellStyle name="Comma 5 14" xfId="2705" xr:uid="{00000000-0005-0000-0000-0000620A0000}"/>
    <cellStyle name="Comma 5 14 2" xfId="2706" xr:uid="{00000000-0005-0000-0000-0000630A0000}"/>
    <cellStyle name="Comma 5 15" xfId="2707" xr:uid="{00000000-0005-0000-0000-0000640A0000}"/>
    <cellStyle name="Comma 5 15 2" xfId="2708" xr:uid="{00000000-0005-0000-0000-0000650A0000}"/>
    <cellStyle name="Comma 5 16" xfId="2709" xr:uid="{00000000-0005-0000-0000-0000660A0000}"/>
    <cellStyle name="Comma 5 16 2" xfId="2710" xr:uid="{00000000-0005-0000-0000-0000670A0000}"/>
    <cellStyle name="Comma 5 17" xfId="2711" xr:uid="{00000000-0005-0000-0000-0000680A0000}"/>
    <cellStyle name="Comma 5 17 2" xfId="2712" xr:uid="{00000000-0005-0000-0000-0000690A0000}"/>
    <cellStyle name="Comma 5 18" xfId="2713" xr:uid="{00000000-0005-0000-0000-00006A0A0000}"/>
    <cellStyle name="Comma 5 19" xfId="2714" xr:uid="{00000000-0005-0000-0000-00006B0A0000}"/>
    <cellStyle name="Comma 5 19 2" xfId="2715" xr:uid="{00000000-0005-0000-0000-00006C0A0000}"/>
    <cellStyle name="Comma 5 19 2 2" xfId="2716" xr:uid="{00000000-0005-0000-0000-00006D0A0000}"/>
    <cellStyle name="Comma 5 19 2 3" xfId="2717" xr:uid="{00000000-0005-0000-0000-00006E0A0000}"/>
    <cellStyle name="Comma 5 19 3" xfId="2718" xr:uid="{00000000-0005-0000-0000-00006F0A0000}"/>
    <cellStyle name="Comma 5 19 4" xfId="2719" xr:uid="{00000000-0005-0000-0000-0000700A0000}"/>
    <cellStyle name="Comma 5 2" xfId="2720" xr:uid="{00000000-0005-0000-0000-0000710A0000}"/>
    <cellStyle name="Comma 5 2 2" xfId="2721" xr:uid="{00000000-0005-0000-0000-0000720A0000}"/>
    <cellStyle name="Comma 5 20" xfId="2722" xr:uid="{00000000-0005-0000-0000-0000730A0000}"/>
    <cellStyle name="Comma 5 21" xfId="2723" xr:uid="{00000000-0005-0000-0000-0000740A0000}"/>
    <cellStyle name="Comma 5 22" xfId="2724" xr:uid="{00000000-0005-0000-0000-0000750A0000}"/>
    <cellStyle name="Comma 5 23" xfId="2725" xr:uid="{00000000-0005-0000-0000-0000760A0000}"/>
    <cellStyle name="Comma 5 24" xfId="2726" xr:uid="{00000000-0005-0000-0000-0000770A0000}"/>
    <cellStyle name="Comma 5 24 2" xfId="2727" xr:uid="{00000000-0005-0000-0000-0000780A0000}"/>
    <cellStyle name="Comma 5 24 2 2" xfId="2728" xr:uid="{00000000-0005-0000-0000-0000790A0000}"/>
    <cellStyle name="Comma 5 24 2 3" xfId="2729" xr:uid="{00000000-0005-0000-0000-00007A0A0000}"/>
    <cellStyle name="Comma 5 24 3" xfId="2730" xr:uid="{00000000-0005-0000-0000-00007B0A0000}"/>
    <cellStyle name="Comma 5 25" xfId="2731" xr:uid="{00000000-0005-0000-0000-00007C0A0000}"/>
    <cellStyle name="Comma 5 26" xfId="2732" xr:uid="{00000000-0005-0000-0000-00007D0A0000}"/>
    <cellStyle name="Comma 5 27" xfId="2733" xr:uid="{00000000-0005-0000-0000-00007E0A0000}"/>
    <cellStyle name="Comma 5 28" xfId="2734" xr:uid="{00000000-0005-0000-0000-00007F0A0000}"/>
    <cellStyle name="Comma 5 29" xfId="2735" xr:uid="{00000000-0005-0000-0000-0000800A0000}"/>
    <cellStyle name="Comma 5 3" xfId="2736" xr:uid="{00000000-0005-0000-0000-0000810A0000}"/>
    <cellStyle name="Comma 5 3 2" xfId="2737" xr:uid="{00000000-0005-0000-0000-0000820A0000}"/>
    <cellStyle name="Comma 5 30" xfId="2738" xr:uid="{00000000-0005-0000-0000-0000830A0000}"/>
    <cellStyle name="Comma 5 31" xfId="2739" xr:uid="{00000000-0005-0000-0000-0000840A0000}"/>
    <cellStyle name="Comma 5 32" xfId="2740" xr:uid="{00000000-0005-0000-0000-0000850A0000}"/>
    <cellStyle name="Comma 5 33" xfId="2741" xr:uid="{00000000-0005-0000-0000-0000860A0000}"/>
    <cellStyle name="Comma 5 34" xfId="2742" xr:uid="{00000000-0005-0000-0000-0000870A0000}"/>
    <cellStyle name="Comma 5 35" xfId="2743" xr:uid="{00000000-0005-0000-0000-0000880A0000}"/>
    <cellStyle name="Comma 5 36" xfId="2744" xr:uid="{00000000-0005-0000-0000-0000890A0000}"/>
    <cellStyle name="Comma 5 37" xfId="2696" xr:uid="{00000000-0005-0000-0000-00008A0A0000}"/>
    <cellStyle name="Comma 5 4" xfId="2745" xr:uid="{00000000-0005-0000-0000-00008B0A0000}"/>
    <cellStyle name="Comma 5 4 2" xfId="2746" xr:uid="{00000000-0005-0000-0000-00008C0A0000}"/>
    <cellStyle name="Comma 5 5" xfId="2747" xr:uid="{00000000-0005-0000-0000-00008D0A0000}"/>
    <cellStyle name="Comma 5 5 2" xfId="2748" xr:uid="{00000000-0005-0000-0000-00008E0A0000}"/>
    <cellStyle name="Comma 5 6" xfId="2749" xr:uid="{00000000-0005-0000-0000-00008F0A0000}"/>
    <cellStyle name="Comma 5 6 2" xfId="2750" xr:uid="{00000000-0005-0000-0000-0000900A0000}"/>
    <cellStyle name="Comma 5 7" xfId="2751" xr:uid="{00000000-0005-0000-0000-0000910A0000}"/>
    <cellStyle name="Comma 5 7 2" xfId="2752" xr:uid="{00000000-0005-0000-0000-0000920A0000}"/>
    <cellStyle name="Comma 5 8" xfId="2753" xr:uid="{00000000-0005-0000-0000-0000930A0000}"/>
    <cellStyle name="Comma 5 8 2" xfId="2754" xr:uid="{00000000-0005-0000-0000-0000940A0000}"/>
    <cellStyle name="Comma 5 9" xfId="2755" xr:uid="{00000000-0005-0000-0000-0000950A0000}"/>
    <cellStyle name="Comma 5 9 2" xfId="2756" xr:uid="{00000000-0005-0000-0000-0000960A0000}"/>
    <cellStyle name="Comma 50 2" xfId="2757" xr:uid="{00000000-0005-0000-0000-0000970A0000}"/>
    <cellStyle name="Comma 52" xfId="2758" xr:uid="{00000000-0005-0000-0000-0000980A0000}"/>
    <cellStyle name="Comma 53" xfId="2759" xr:uid="{00000000-0005-0000-0000-0000990A0000}"/>
    <cellStyle name="Comma 56" xfId="2760" xr:uid="{00000000-0005-0000-0000-00009A0A0000}"/>
    <cellStyle name="Comma 59 2" xfId="2761" xr:uid="{00000000-0005-0000-0000-00009B0A0000}"/>
    <cellStyle name="Comma 59 3" xfId="2762" xr:uid="{00000000-0005-0000-0000-00009C0A0000}"/>
    <cellStyle name="Comma 6" xfId="9" xr:uid="{00000000-0005-0000-0000-00009D0A0000}"/>
    <cellStyle name="Comma 6 10" xfId="2764" xr:uid="{00000000-0005-0000-0000-00009E0A0000}"/>
    <cellStyle name="Comma 6 11" xfId="2765" xr:uid="{00000000-0005-0000-0000-00009F0A0000}"/>
    <cellStyle name="Comma 6 12" xfId="2766" xr:uid="{00000000-0005-0000-0000-0000A00A0000}"/>
    <cellStyle name="Comma 6 13" xfId="2767" xr:uid="{00000000-0005-0000-0000-0000A10A0000}"/>
    <cellStyle name="Comma 6 14" xfId="2763" xr:uid="{00000000-0005-0000-0000-0000A20A0000}"/>
    <cellStyle name="Comma 6 2" xfId="2768" xr:uid="{00000000-0005-0000-0000-0000A30A0000}"/>
    <cellStyle name="Comma 6 2 2" xfId="2769" xr:uid="{00000000-0005-0000-0000-0000A40A0000}"/>
    <cellStyle name="Comma 6 3" xfId="2770" xr:uid="{00000000-0005-0000-0000-0000A50A0000}"/>
    <cellStyle name="Comma 6 3 2" xfId="2771" xr:uid="{00000000-0005-0000-0000-0000A60A0000}"/>
    <cellStyle name="Comma 6 4" xfId="2772" xr:uid="{00000000-0005-0000-0000-0000A70A0000}"/>
    <cellStyle name="Comma 6 4 2" xfId="2773" xr:uid="{00000000-0005-0000-0000-0000A80A0000}"/>
    <cellStyle name="Comma 6 5" xfId="2774" xr:uid="{00000000-0005-0000-0000-0000A90A0000}"/>
    <cellStyle name="Comma 6 5 2" xfId="2775" xr:uid="{00000000-0005-0000-0000-0000AA0A0000}"/>
    <cellStyle name="Comma 6 6" xfId="2776" xr:uid="{00000000-0005-0000-0000-0000AB0A0000}"/>
    <cellStyle name="Comma 6 7" xfId="2777" xr:uid="{00000000-0005-0000-0000-0000AC0A0000}"/>
    <cellStyle name="Comma 6 8" xfId="2778" xr:uid="{00000000-0005-0000-0000-0000AD0A0000}"/>
    <cellStyle name="Comma 6 9" xfId="2779" xr:uid="{00000000-0005-0000-0000-0000AE0A0000}"/>
    <cellStyle name="Comma 60 2" xfId="2780" xr:uid="{00000000-0005-0000-0000-0000AF0A0000}"/>
    <cellStyle name="Comma 60 3" xfId="2781" xr:uid="{00000000-0005-0000-0000-0000B00A0000}"/>
    <cellStyle name="Comma 7" xfId="42" xr:uid="{00000000-0005-0000-0000-0000B10A0000}"/>
    <cellStyle name="Comma 7 10" xfId="2783" xr:uid="{00000000-0005-0000-0000-0000B20A0000}"/>
    <cellStyle name="Comma 7 11" xfId="2784" xr:uid="{00000000-0005-0000-0000-0000B30A0000}"/>
    <cellStyle name="Comma 7 12" xfId="2782" xr:uid="{00000000-0005-0000-0000-0000B40A0000}"/>
    <cellStyle name="Comma 7 2" xfId="2785" xr:uid="{00000000-0005-0000-0000-0000B50A0000}"/>
    <cellStyle name="Comma 7 2 2" xfId="2786" xr:uid="{00000000-0005-0000-0000-0000B60A0000}"/>
    <cellStyle name="Comma 7 3" xfId="2787" xr:uid="{00000000-0005-0000-0000-0000B70A0000}"/>
    <cellStyle name="Comma 7 3 2" xfId="2788" xr:uid="{00000000-0005-0000-0000-0000B80A0000}"/>
    <cellStyle name="Comma 7 4" xfId="2789" xr:uid="{00000000-0005-0000-0000-0000B90A0000}"/>
    <cellStyle name="Comma 7 4 2" xfId="2790" xr:uid="{00000000-0005-0000-0000-0000BA0A0000}"/>
    <cellStyle name="Comma 7 5" xfId="2791" xr:uid="{00000000-0005-0000-0000-0000BB0A0000}"/>
    <cellStyle name="Comma 7 5 2" xfId="2792" xr:uid="{00000000-0005-0000-0000-0000BC0A0000}"/>
    <cellStyle name="Comma 7 6" xfId="2793" xr:uid="{00000000-0005-0000-0000-0000BD0A0000}"/>
    <cellStyle name="Comma 7 7" xfId="2794" xr:uid="{00000000-0005-0000-0000-0000BE0A0000}"/>
    <cellStyle name="Comma 7 8" xfId="2795" xr:uid="{00000000-0005-0000-0000-0000BF0A0000}"/>
    <cellStyle name="Comma 7 9" xfId="2796" xr:uid="{00000000-0005-0000-0000-0000C00A0000}"/>
    <cellStyle name="Comma 8" xfId="40" xr:uid="{00000000-0005-0000-0000-0000C10A0000}"/>
    <cellStyle name="Comma 8 10" xfId="2798" xr:uid="{00000000-0005-0000-0000-0000C20A0000}"/>
    <cellStyle name="Comma 8 11" xfId="2799" xr:uid="{00000000-0005-0000-0000-0000C30A0000}"/>
    <cellStyle name="Comma 8 12" xfId="2797" xr:uid="{00000000-0005-0000-0000-0000C40A0000}"/>
    <cellStyle name="Comma 8 2" xfId="2800" xr:uid="{00000000-0005-0000-0000-0000C50A0000}"/>
    <cellStyle name="Comma 8 2 2" xfId="2801" xr:uid="{00000000-0005-0000-0000-0000C60A0000}"/>
    <cellStyle name="Comma 8 3" xfId="2802" xr:uid="{00000000-0005-0000-0000-0000C70A0000}"/>
    <cellStyle name="Comma 8 3 2" xfId="2803" xr:uid="{00000000-0005-0000-0000-0000C80A0000}"/>
    <cellStyle name="Comma 8 4" xfId="2804" xr:uid="{00000000-0005-0000-0000-0000C90A0000}"/>
    <cellStyle name="Comma 8 4 2" xfId="2805" xr:uid="{00000000-0005-0000-0000-0000CA0A0000}"/>
    <cellStyle name="Comma 8 5" xfId="2806" xr:uid="{00000000-0005-0000-0000-0000CB0A0000}"/>
    <cellStyle name="Comma 8 5 2" xfId="2807" xr:uid="{00000000-0005-0000-0000-0000CC0A0000}"/>
    <cellStyle name="Comma 8 6" xfId="2808" xr:uid="{00000000-0005-0000-0000-0000CD0A0000}"/>
    <cellStyle name="Comma 8 7" xfId="2809" xr:uid="{00000000-0005-0000-0000-0000CE0A0000}"/>
    <cellStyle name="Comma 8 8" xfId="2810" xr:uid="{00000000-0005-0000-0000-0000CF0A0000}"/>
    <cellStyle name="Comma 8 9" xfId="2811" xr:uid="{00000000-0005-0000-0000-0000D00A0000}"/>
    <cellStyle name="Comma 9" xfId="2812" xr:uid="{00000000-0005-0000-0000-0000D10A0000}"/>
    <cellStyle name="Comma 9 2" xfId="2813" xr:uid="{00000000-0005-0000-0000-0000D20A0000}"/>
    <cellStyle name="Comma 9 3" xfId="2814" xr:uid="{00000000-0005-0000-0000-0000D30A0000}"/>
    <cellStyle name="Comma 9 4" xfId="2815" xr:uid="{00000000-0005-0000-0000-0000D40A0000}"/>
    <cellStyle name="Comma 9 5" xfId="2816" xr:uid="{00000000-0005-0000-0000-0000D50A0000}"/>
    <cellStyle name="Currency [0] 2" xfId="2817" xr:uid="{00000000-0005-0000-0000-0000D70A0000}"/>
    <cellStyle name="Currency 10" xfId="2818" xr:uid="{00000000-0005-0000-0000-0000D80A0000}"/>
    <cellStyle name="Currency 100" xfId="2819" xr:uid="{00000000-0005-0000-0000-0000D90A0000}"/>
    <cellStyle name="Currency 13" xfId="2820" xr:uid="{00000000-0005-0000-0000-0000DA0A0000}"/>
    <cellStyle name="Currency 14" xfId="2821" xr:uid="{00000000-0005-0000-0000-0000DB0A0000}"/>
    <cellStyle name="Currency 15" xfId="2822" xr:uid="{00000000-0005-0000-0000-0000DC0A0000}"/>
    <cellStyle name="Currency 16" xfId="2823" xr:uid="{00000000-0005-0000-0000-0000DD0A0000}"/>
    <cellStyle name="Currency 2" xfId="16" xr:uid="{00000000-0005-0000-0000-0000DE0A0000}"/>
    <cellStyle name="Currency 2 10" xfId="2825" xr:uid="{00000000-0005-0000-0000-0000DF0A0000}"/>
    <cellStyle name="Currency 2 10 2" xfId="2826" xr:uid="{00000000-0005-0000-0000-0000E00A0000}"/>
    <cellStyle name="Currency 2 10 2 2" xfId="2827" xr:uid="{00000000-0005-0000-0000-0000E10A0000}"/>
    <cellStyle name="Currency 2 10 2 2 2" xfId="2828" xr:uid="{00000000-0005-0000-0000-0000E20A0000}"/>
    <cellStyle name="Currency 2 10 2 2 3" xfId="2829" xr:uid="{00000000-0005-0000-0000-0000E30A0000}"/>
    <cellStyle name="Currency 2 10 2 2 4" xfId="2830" xr:uid="{00000000-0005-0000-0000-0000E40A0000}"/>
    <cellStyle name="Currency 2 10 2 3" xfId="2831" xr:uid="{00000000-0005-0000-0000-0000E50A0000}"/>
    <cellStyle name="Currency 2 10 2 4" xfId="2832" xr:uid="{00000000-0005-0000-0000-0000E60A0000}"/>
    <cellStyle name="Currency 2 10 2 5" xfId="2833" xr:uid="{00000000-0005-0000-0000-0000E70A0000}"/>
    <cellStyle name="Currency 2 10 3" xfId="2834" xr:uid="{00000000-0005-0000-0000-0000E80A0000}"/>
    <cellStyle name="Currency 2 10 3 2" xfId="2835" xr:uid="{00000000-0005-0000-0000-0000E90A0000}"/>
    <cellStyle name="Currency 2 10 3 3" xfId="2836" xr:uid="{00000000-0005-0000-0000-0000EA0A0000}"/>
    <cellStyle name="Currency 2 10 3 4" xfId="2837" xr:uid="{00000000-0005-0000-0000-0000EB0A0000}"/>
    <cellStyle name="Currency 2 10 4" xfId="2838" xr:uid="{00000000-0005-0000-0000-0000EC0A0000}"/>
    <cellStyle name="Currency 2 10 5" xfId="2839" xr:uid="{00000000-0005-0000-0000-0000ED0A0000}"/>
    <cellStyle name="Currency 2 10 6" xfId="2840" xr:uid="{00000000-0005-0000-0000-0000EE0A0000}"/>
    <cellStyle name="Currency 2 11" xfId="2841" xr:uid="{00000000-0005-0000-0000-0000EF0A0000}"/>
    <cellStyle name="Currency 2 11 2" xfId="2842" xr:uid="{00000000-0005-0000-0000-0000F00A0000}"/>
    <cellStyle name="Currency 2 11 2 2" xfId="2843" xr:uid="{00000000-0005-0000-0000-0000F10A0000}"/>
    <cellStyle name="Currency 2 11 2 2 2" xfId="2844" xr:uid="{00000000-0005-0000-0000-0000F20A0000}"/>
    <cellStyle name="Currency 2 11 2 2 3" xfId="2845" xr:uid="{00000000-0005-0000-0000-0000F30A0000}"/>
    <cellStyle name="Currency 2 11 2 2 4" xfId="2846" xr:uid="{00000000-0005-0000-0000-0000F40A0000}"/>
    <cellStyle name="Currency 2 11 2 3" xfId="2847" xr:uid="{00000000-0005-0000-0000-0000F50A0000}"/>
    <cellStyle name="Currency 2 11 2 4" xfId="2848" xr:uid="{00000000-0005-0000-0000-0000F60A0000}"/>
    <cellStyle name="Currency 2 11 2 5" xfId="2849" xr:uid="{00000000-0005-0000-0000-0000F70A0000}"/>
    <cellStyle name="Currency 2 11 3" xfId="2850" xr:uid="{00000000-0005-0000-0000-0000F80A0000}"/>
    <cellStyle name="Currency 2 11 3 2" xfId="2851" xr:uid="{00000000-0005-0000-0000-0000F90A0000}"/>
    <cellStyle name="Currency 2 11 3 3" xfId="2852" xr:uid="{00000000-0005-0000-0000-0000FA0A0000}"/>
    <cellStyle name="Currency 2 11 3 4" xfId="2853" xr:uid="{00000000-0005-0000-0000-0000FB0A0000}"/>
    <cellStyle name="Currency 2 11 4" xfId="2854" xr:uid="{00000000-0005-0000-0000-0000FC0A0000}"/>
    <cellStyle name="Currency 2 11 5" xfId="2855" xr:uid="{00000000-0005-0000-0000-0000FD0A0000}"/>
    <cellStyle name="Currency 2 11 6" xfId="2856" xr:uid="{00000000-0005-0000-0000-0000FE0A0000}"/>
    <cellStyle name="Currency 2 12" xfId="2857" xr:uid="{00000000-0005-0000-0000-0000FF0A0000}"/>
    <cellStyle name="Currency 2 12 2" xfId="2858" xr:uid="{00000000-0005-0000-0000-0000000B0000}"/>
    <cellStyle name="Currency 2 12 2 2" xfId="2859" xr:uid="{00000000-0005-0000-0000-0000010B0000}"/>
    <cellStyle name="Currency 2 12 2 2 2" xfId="2860" xr:uid="{00000000-0005-0000-0000-0000020B0000}"/>
    <cellStyle name="Currency 2 12 2 2 3" xfId="2861" xr:uid="{00000000-0005-0000-0000-0000030B0000}"/>
    <cellStyle name="Currency 2 12 2 2 4" xfId="2862" xr:uid="{00000000-0005-0000-0000-0000040B0000}"/>
    <cellStyle name="Currency 2 12 2 3" xfId="2863" xr:uid="{00000000-0005-0000-0000-0000050B0000}"/>
    <cellStyle name="Currency 2 12 2 4" xfId="2864" xr:uid="{00000000-0005-0000-0000-0000060B0000}"/>
    <cellStyle name="Currency 2 12 2 5" xfId="2865" xr:uid="{00000000-0005-0000-0000-0000070B0000}"/>
    <cellStyle name="Currency 2 12 3" xfId="2866" xr:uid="{00000000-0005-0000-0000-0000080B0000}"/>
    <cellStyle name="Currency 2 12 3 2" xfId="2867" xr:uid="{00000000-0005-0000-0000-0000090B0000}"/>
    <cellStyle name="Currency 2 12 3 3" xfId="2868" xr:uid="{00000000-0005-0000-0000-00000A0B0000}"/>
    <cellStyle name="Currency 2 12 3 4" xfId="2869" xr:uid="{00000000-0005-0000-0000-00000B0B0000}"/>
    <cellStyle name="Currency 2 12 4" xfId="2870" xr:uid="{00000000-0005-0000-0000-00000C0B0000}"/>
    <cellStyle name="Currency 2 12 5" xfId="2871" xr:uid="{00000000-0005-0000-0000-00000D0B0000}"/>
    <cellStyle name="Currency 2 12 6" xfId="2872" xr:uid="{00000000-0005-0000-0000-00000E0B0000}"/>
    <cellStyle name="Currency 2 13" xfId="2873" xr:uid="{00000000-0005-0000-0000-00000F0B0000}"/>
    <cellStyle name="Currency 2 14" xfId="2874" xr:uid="{00000000-0005-0000-0000-0000100B0000}"/>
    <cellStyle name="Currency 2 15" xfId="2875" xr:uid="{00000000-0005-0000-0000-0000110B0000}"/>
    <cellStyle name="Currency 2 16" xfId="2876" xr:uid="{00000000-0005-0000-0000-0000120B0000}"/>
    <cellStyle name="Currency 2 17" xfId="2877" xr:uid="{00000000-0005-0000-0000-0000130B0000}"/>
    <cellStyle name="Currency 2 18" xfId="2878" xr:uid="{00000000-0005-0000-0000-0000140B0000}"/>
    <cellStyle name="Currency 2 19" xfId="2879" xr:uid="{00000000-0005-0000-0000-0000150B0000}"/>
    <cellStyle name="Currency 2 2" xfId="2880" xr:uid="{00000000-0005-0000-0000-0000160B0000}"/>
    <cellStyle name="Currency 2 2 10" xfId="2881" xr:uid="{00000000-0005-0000-0000-0000170B0000}"/>
    <cellStyle name="Currency 2 2 11" xfId="2882" xr:uid="{00000000-0005-0000-0000-0000180B0000}"/>
    <cellStyle name="Currency 2 2 12" xfId="2883" xr:uid="{00000000-0005-0000-0000-0000190B0000}"/>
    <cellStyle name="Currency 2 2 13" xfId="2884" xr:uid="{00000000-0005-0000-0000-00001A0B0000}"/>
    <cellStyle name="Currency 2 2 14" xfId="2885" xr:uid="{00000000-0005-0000-0000-00001B0B0000}"/>
    <cellStyle name="Currency 2 2 15" xfId="2886" xr:uid="{00000000-0005-0000-0000-00001C0B0000}"/>
    <cellStyle name="Currency 2 2 16" xfId="2887" xr:uid="{00000000-0005-0000-0000-00001D0B0000}"/>
    <cellStyle name="Currency 2 2 17" xfId="2888" xr:uid="{00000000-0005-0000-0000-00001E0B0000}"/>
    <cellStyle name="Currency 2 2 18" xfId="2889" xr:uid="{00000000-0005-0000-0000-00001F0B0000}"/>
    <cellStyle name="Currency 2 2 19" xfId="2890" xr:uid="{00000000-0005-0000-0000-0000200B0000}"/>
    <cellStyle name="Currency 2 2 2" xfId="2891" xr:uid="{00000000-0005-0000-0000-0000210B0000}"/>
    <cellStyle name="Currency 2 2 2 2" xfId="2892" xr:uid="{00000000-0005-0000-0000-0000220B0000}"/>
    <cellStyle name="Currency 2 2 2 3" xfId="2893" xr:uid="{00000000-0005-0000-0000-0000230B0000}"/>
    <cellStyle name="Currency 2 2 2 4" xfId="2894" xr:uid="{00000000-0005-0000-0000-0000240B0000}"/>
    <cellStyle name="Currency 2 2 20" xfId="2895" xr:uid="{00000000-0005-0000-0000-0000250B0000}"/>
    <cellStyle name="Currency 2 2 21" xfId="2896" xr:uid="{00000000-0005-0000-0000-0000260B0000}"/>
    <cellStyle name="Currency 2 2 22" xfId="2897" xr:uid="{00000000-0005-0000-0000-0000270B0000}"/>
    <cellStyle name="Currency 2 2 23" xfId="2898" xr:uid="{00000000-0005-0000-0000-0000280B0000}"/>
    <cellStyle name="Currency 2 2 24" xfId="2899" xr:uid="{00000000-0005-0000-0000-0000290B0000}"/>
    <cellStyle name="Currency 2 2 25" xfId="2900" xr:uid="{00000000-0005-0000-0000-00002A0B0000}"/>
    <cellStyle name="Currency 2 2 26" xfId="2901" xr:uid="{00000000-0005-0000-0000-00002B0B0000}"/>
    <cellStyle name="Currency 2 2 27" xfId="2902" xr:uid="{00000000-0005-0000-0000-00002C0B0000}"/>
    <cellStyle name="Currency 2 2 28" xfId="2903" xr:uid="{00000000-0005-0000-0000-00002D0B0000}"/>
    <cellStyle name="Currency 2 2 29" xfId="2904" xr:uid="{00000000-0005-0000-0000-00002E0B0000}"/>
    <cellStyle name="Currency 2 2 3" xfId="2905" xr:uid="{00000000-0005-0000-0000-00002F0B0000}"/>
    <cellStyle name="Currency 2 2 30" xfId="2906" xr:uid="{00000000-0005-0000-0000-0000300B0000}"/>
    <cellStyle name="Currency 2 2 31" xfId="2907" xr:uid="{00000000-0005-0000-0000-0000310B0000}"/>
    <cellStyle name="Currency 2 2 4" xfId="2908" xr:uid="{00000000-0005-0000-0000-0000320B0000}"/>
    <cellStyle name="Currency 2 2 5" xfId="2909" xr:uid="{00000000-0005-0000-0000-0000330B0000}"/>
    <cellStyle name="Currency 2 2 6" xfId="2910" xr:uid="{00000000-0005-0000-0000-0000340B0000}"/>
    <cellStyle name="Currency 2 2 7" xfId="2911" xr:uid="{00000000-0005-0000-0000-0000350B0000}"/>
    <cellStyle name="Currency 2 2 8" xfId="2912" xr:uid="{00000000-0005-0000-0000-0000360B0000}"/>
    <cellStyle name="Currency 2 2 9" xfId="2913" xr:uid="{00000000-0005-0000-0000-0000370B0000}"/>
    <cellStyle name="Currency 2 20" xfId="2914" xr:uid="{00000000-0005-0000-0000-0000380B0000}"/>
    <cellStyle name="Currency 2 21" xfId="2915" xr:uid="{00000000-0005-0000-0000-0000390B0000}"/>
    <cellStyle name="Currency 2 22" xfId="2916" xr:uid="{00000000-0005-0000-0000-00003A0B0000}"/>
    <cellStyle name="Currency 2 23" xfId="2917" xr:uid="{00000000-0005-0000-0000-00003B0B0000}"/>
    <cellStyle name="Currency 2 24" xfId="2918" xr:uid="{00000000-0005-0000-0000-00003C0B0000}"/>
    <cellStyle name="Currency 2 25" xfId="2919" xr:uid="{00000000-0005-0000-0000-00003D0B0000}"/>
    <cellStyle name="Currency 2 26" xfId="2920" xr:uid="{00000000-0005-0000-0000-00003E0B0000}"/>
    <cellStyle name="Currency 2 27" xfId="2921" xr:uid="{00000000-0005-0000-0000-00003F0B0000}"/>
    <cellStyle name="Currency 2 28" xfId="2922" xr:uid="{00000000-0005-0000-0000-0000400B0000}"/>
    <cellStyle name="Currency 2 29" xfId="2923" xr:uid="{00000000-0005-0000-0000-0000410B0000}"/>
    <cellStyle name="Currency 2 3" xfId="2924" xr:uid="{00000000-0005-0000-0000-0000420B0000}"/>
    <cellStyle name="Currency 2 3 10" xfId="2925" xr:uid="{00000000-0005-0000-0000-0000430B0000}"/>
    <cellStyle name="Currency 2 3 11" xfId="2926" xr:uid="{00000000-0005-0000-0000-0000440B0000}"/>
    <cellStyle name="Currency 2 3 12" xfId="2927" xr:uid="{00000000-0005-0000-0000-0000450B0000}"/>
    <cellStyle name="Currency 2 3 13" xfId="2928" xr:uid="{00000000-0005-0000-0000-0000460B0000}"/>
    <cellStyle name="Currency 2 3 14" xfId="2929" xr:uid="{00000000-0005-0000-0000-0000470B0000}"/>
    <cellStyle name="Currency 2 3 15" xfId="2930" xr:uid="{00000000-0005-0000-0000-0000480B0000}"/>
    <cellStyle name="Currency 2 3 16" xfId="2931" xr:uid="{00000000-0005-0000-0000-0000490B0000}"/>
    <cellStyle name="Currency 2 3 17" xfId="2932" xr:uid="{00000000-0005-0000-0000-00004A0B0000}"/>
    <cellStyle name="Currency 2 3 18" xfId="2933" xr:uid="{00000000-0005-0000-0000-00004B0B0000}"/>
    <cellStyle name="Currency 2 3 19" xfId="2934" xr:uid="{00000000-0005-0000-0000-00004C0B0000}"/>
    <cellStyle name="Currency 2 3 2" xfId="2935" xr:uid="{00000000-0005-0000-0000-00004D0B0000}"/>
    <cellStyle name="Currency 2 3 2 2" xfId="2936" xr:uid="{00000000-0005-0000-0000-00004E0B0000}"/>
    <cellStyle name="Currency 2 3 2 3" xfId="2937" xr:uid="{00000000-0005-0000-0000-00004F0B0000}"/>
    <cellStyle name="Currency 2 3 2 4" xfId="2938" xr:uid="{00000000-0005-0000-0000-0000500B0000}"/>
    <cellStyle name="Currency 2 3 20" xfId="2939" xr:uid="{00000000-0005-0000-0000-0000510B0000}"/>
    <cellStyle name="Currency 2 3 21" xfId="2940" xr:uid="{00000000-0005-0000-0000-0000520B0000}"/>
    <cellStyle name="Currency 2 3 22" xfId="2941" xr:uid="{00000000-0005-0000-0000-0000530B0000}"/>
    <cellStyle name="Currency 2 3 23" xfId="2942" xr:uid="{00000000-0005-0000-0000-0000540B0000}"/>
    <cellStyle name="Currency 2 3 24" xfId="2943" xr:uid="{00000000-0005-0000-0000-0000550B0000}"/>
    <cellStyle name="Currency 2 3 25" xfId="2944" xr:uid="{00000000-0005-0000-0000-0000560B0000}"/>
    <cellStyle name="Currency 2 3 26" xfId="2945" xr:uid="{00000000-0005-0000-0000-0000570B0000}"/>
    <cellStyle name="Currency 2 3 27" xfId="2946" xr:uid="{00000000-0005-0000-0000-0000580B0000}"/>
    <cellStyle name="Currency 2 3 28" xfId="2947" xr:uid="{00000000-0005-0000-0000-0000590B0000}"/>
    <cellStyle name="Currency 2 3 29" xfId="2948" xr:uid="{00000000-0005-0000-0000-00005A0B0000}"/>
    <cellStyle name="Currency 2 3 3" xfId="2949" xr:uid="{00000000-0005-0000-0000-00005B0B0000}"/>
    <cellStyle name="Currency 2 3 30" xfId="2950" xr:uid="{00000000-0005-0000-0000-00005C0B0000}"/>
    <cellStyle name="Currency 2 3 31" xfId="2951" xr:uid="{00000000-0005-0000-0000-00005D0B0000}"/>
    <cellStyle name="Currency 2 3 4" xfId="2952" xr:uid="{00000000-0005-0000-0000-00005E0B0000}"/>
    <cellStyle name="Currency 2 3 5" xfId="2953" xr:uid="{00000000-0005-0000-0000-00005F0B0000}"/>
    <cellStyle name="Currency 2 3 6" xfId="2954" xr:uid="{00000000-0005-0000-0000-0000600B0000}"/>
    <cellStyle name="Currency 2 3 7" xfId="2955" xr:uid="{00000000-0005-0000-0000-0000610B0000}"/>
    <cellStyle name="Currency 2 3 8" xfId="2956" xr:uid="{00000000-0005-0000-0000-0000620B0000}"/>
    <cellStyle name="Currency 2 3 9" xfId="2957" xr:uid="{00000000-0005-0000-0000-0000630B0000}"/>
    <cellStyle name="Currency 2 30" xfId="2958" xr:uid="{00000000-0005-0000-0000-0000640B0000}"/>
    <cellStyle name="Currency 2 31" xfId="2959" xr:uid="{00000000-0005-0000-0000-0000650B0000}"/>
    <cellStyle name="Currency 2 32" xfId="2960" xr:uid="{00000000-0005-0000-0000-0000660B0000}"/>
    <cellStyle name="Currency 2 33" xfId="2961" xr:uid="{00000000-0005-0000-0000-0000670B0000}"/>
    <cellStyle name="Currency 2 34" xfId="2962" xr:uid="{00000000-0005-0000-0000-0000680B0000}"/>
    <cellStyle name="Currency 2 35" xfId="2963" xr:uid="{00000000-0005-0000-0000-0000690B0000}"/>
    <cellStyle name="Currency 2 36" xfId="2964" xr:uid="{00000000-0005-0000-0000-00006A0B0000}"/>
    <cellStyle name="Currency 2 37" xfId="2965" xr:uid="{00000000-0005-0000-0000-00006B0B0000}"/>
    <cellStyle name="Currency 2 37 2" xfId="2966" xr:uid="{00000000-0005-0000-0000-00006C0B0000}"/>
    <cellStyle name="Currency 2 37 2 2" xfId="2967" xr:uid="{00000000-0005-0000-0000-00006D0B0000}"/>
    <cellStyle name="Currency 2 37 2 3" xfId="2968" xr:uid="{00000000-0005-0000-0000-00006E0B0000}"/>
    <cellStyle name="Currency 2 37 3" xfId="2969" xr:uid="{00000000-0005-0000-0000-00006F0B0000}"/>
    <cellStyle name="Currency 2 38" xfId="2970" xr:uid="{00000000-0005-0000-0000-0000700B0000}"/>
    <cellStyle name="Currency 2 39" xfId="2971" xr:uid="{00000000-0005-0000-0000-0000710B0000}"/>
    <cellStyle name="Currency 2 4" xfId="2972" xr:uid="{00000000-0005-0000-0000-0000720B0000}"/>
    <cellStyle name="Currency 2 40" xfId="2973" xr:uid="{00000000-0005-0000-0000-0000730B0000}"/>
    <cellStyle name="Currency 2 41" xfId="2974" xr:uid="{00000000-0005-0000-0000-0000740B0000}"/>
    <cellStyle name="Currency 2 42" xfId="2975" xr:uid="{00000000-0005-0000-0000-0000750B0000}"/>
    <cellStyle name="Currency 2 43" xfId="2976" xr:uid="{00000000-0005-0000-0000-0000760B0000}"/>
    <cellStyle name="Currency 2 44" xfId="2977" xr:uid="{00000000-0005-0000-0000-0000770B0000}"/>
    <cellStyle name="Currency 2 45" xfId="2978" xr:uid="{00000000-0005-0000-0000-0000780B0000}"/>
    <cellStyle name="Currency 2 46" xfId="2979" xr:uid="{00000000-0005-0000-0000-0000790B0000}"/>
    <cellStyle name="Currency 2 47" xfId="2980" xr:uid="{00000000-0005-0000-0000-00007A0B0000}"/>
    <cellStyle name="Currency 2 48" xfId="2981" xr:uid="{00000000-0005-0000-0000-00007B0B0000}"/>
    <cellStyle name="Currency 2 49" xfId="2982" xr:uid="{00000000-0005-0000-0000-00007C0B0000}"/>
    <cellStyle name="Currency 2 5" xfId="2983" xr:uid="{00000000-0005-0000-0000-00007D0B0000}"/>
    <cellStyle name="Currency 2 50" xfId="2824" xr:uid="{00000000-0005-0000-0000-00007E0B0000}"/>
    <cellStyle name="Currency 2 6" xfId="2984" xr:uid="{00000000-0005-0000-0000-00007F0B0000}"/>
    <cellStyle name="Currency 2 7" xfId="2985" xr:uid="{00000000-0005-0000-0000-0000800B0000}"/>
    <cellStyle name="Currency 2 8" xfId="2986" xr:uid="{00000000-0005-0000-0000-0000810B0000}"/>
    <cellStyle name="Currency 2 9" xfId="2987" xr:uid="{00000000-0005-0000-0000-0000820B0000}"/>
    <cellStyle name="Currency 21" xfId="2988" xr:uid="{00000000-0005-0000-0000-0000830B0000}"/>
    <cellStyle name="Currency 22" xfId="2989" xr:uid="{00000000-0005-0000-0000-0000840B0000}"/>
    <cellStyle name="Currency 23" xfId="2990" xr:uid="{00000000-0005-0000-0000-0000850B0000}"/>
    <cellStyle name="Currency 26" xfId="2991" xr:uid="{00000000-0005-0000-0000-0000860B0000}"/>
    <cellStyle name="Currency 27" xfId="2992" xr:uid="{00000000-0005-0000-0000-0000870B0000}"/>
    <cellStyle name="Currency 28" xfId="2993" xr:uid="{00000000-0005-0000-0000-0000880B0000}"/>
    <cellStyle name="Currency 3" xfId="17" xr:uid="{00000000-0005-0000-0000-0000890B0000}"/>
    <cellStyle name="Currency 3 10" xfId="2994" xr:uid="{00000000-0005-0000-0000-00008A0B0000}"/>
    <cellStyle name="Currency 3 11" xfId="2995" xr:uid="{00000000-0005-0000-0000-00008B0B0000}"/>
    <cellStyle name="Currency 3 12" xfId="2996" xr:uid="{00000000-0005-0000-0000-00008C0B0000}"/>
    <cellStyle name="Currency 3 13" xfId="2997" xr:uid="{00000000-0005-0000-0000-00008D0B0000}"/>
    <cellStyle name="Currency 3 14" xfId="2998" xr:uid="{00000000-0005-0000-0000-00008E0B0000}"/>
    <cellStyle name="Currency 3 15" xfId="2999" xr:uid="{00000000-0005-0000-0000-00008F0B0000}"/>
    <cellStyle name="Currency 3 16" xfId="3000" xr:uid="{00000000-0005-0000-0000-0000900B0000}"/>
    <cellStyle name="Currency 3 17" xfId="3001" xr:uid="{00000000-0005-0000-0000-0000910B0000}"/>
    <cellStyle name="Currency 3 18" xfId="3002" xr:uid="{00000000-0005-0000-0000-0000920B0000}"/>
    <cellStyle name="Currency 3 19" xfId="3003" xr:uid="{00000000-0005-0000-0000-0000930B0000}"/>
    <cellStyle name="Currency 3 2" xfId="3004" xr:uid="{00000000-0005-0000-0000-0000940B0000}"/>
    <cellStyle name="Currency 3 2 2" xfId="3005" xr:uid="{00000000-0005-0000-0000-0000950B0000}"/>
    <cellStyle name="Currency 3 2 3" xfId="3006" xr:uid="{00000000-0005-0000-0000-0000960B0000}"/>
    <cellStyle name="Currency 3 2 4" xfId="3007" xr:uid="{00000000-0005-0000-0000-0000970B0000}"/>
    <cellStyle name="Currency 3 3" xfId="3008" xr:uid="{00000000-0005-0000-0000-0000980B0000}"/>
    <cellStyle name="Currency 3 4" xfId="3009" xr:uid="{00000000-0005-0000-0000-0000990B0000}"/>
    <cellStyle name="Currency 3 5" xfId="3010" xr:uid="{00000000-0005-0000-0000-00009A0B0000}"/>
    <cellStyle name="Currency 3 6" xfId="3011" xr:uid="{00000000-0005-0000-0000-00009B0B0000}"/>
    <cellStyle name="Currency 3 7" xfId="3012" xr:uid="{00000000-0005-0000-0000-00009C0B0000}"/>
    <cellStyle name="Currency 3 8" xfId="3013" xr:uid="{00000000-0005-0000-0000-00009D0B0000}"/>
    <cellStyle name="Currency 3 9" xfId="3014" xr:uid="{00000000-0005-0000-0000-00009E0B0000}"/>
    <cellStyle name="Currency 33" xfId="3015" xr:uid="{00000000-0005-0000-0000-00009F0B0000}"/>
    <cellStyle name="Currency 34" xfId="3016" xr:uid="{00000000-0005-0000-0000-0000A00B0000}"/>
    <cellStyle name="Currency 35" xfId="3017" xr:uid="{00000000-0005-0000-0000-0000A10B0000}"/>
    <cellStyle name="Currency 4" xfId="18" xr:uid="{00000000-0005-0000-0000-0000A20B0000}"/>
    <cellStyle name="Currency 4 2" xfId="19" xr:uid="{00000000-0005-0000-0000-0000A30B0000}"/>
    <cellStyle name="Currency 4 3" xfId="3018" xr:uid="{00000000-0005-0000-0000-0000A40B0000}"/>
    <cellStyle name="Currency 42" xfId="3019" xr:uid="{00000000-0005-0000-0000-0000A50B0000}"/>
    <cellStyle name="Currency 43" xfId="3020" xr:uid="{00000000-0005-0000-0000-0000A60B0000}"/>
    <cellStyle name="Currency 44" xfId="3021" xr:uid="{00000000-0005-0000-0000-0000A70B0000}"/>
    <cellStyle name="Currency 5" xfId="20" xr:uid="{00000000-0005-0000-0000-0000A80B0000}"/>
    <cellStyle name="Currency 5 10" xfId="3023" xr:uid="{00000000-0005-0000-0000-0000A90B0000}"/>
    <cellStyle name="Currency 5 11" xfId="3022" xr:uid="{00000000-0005-0000-0000-0000AA0B0000}"/>
    <cellStyle name="Currency 5 2" xfId="3024" xr:uid="{00000000-0005-0000-0000-0000AB0B0000}"/>
    <cellStyle name="Currency 5 2 2" xfId="3025" xr:uid="{00000000-0005-0000-0000-0000AC0B0000}"/>
    <cellStyle name="Currency 5 2 3" xfId="3026" xr:uid="{00000000-0005-0000-0000-0000AD0B0000}"/>
    <cellStyle name="Currency 5 2 4" xfId="3027" xr:uid="{00000000-0005-0000-0000-0000AE0B0000}"/>
    <cellStyle name="Currency 5 3" xfId="3028" xr:uid="{00000000-0005-0000-0000-0000AF0B0000}"/>
    <cellStyle name="Currency 5 4" xfId="3029" xr:uid="{00000000-0005-0000-0000-0000B00B0000}"/>
    <cellStyle name="Currency 5 5" xfId="3030" xr:uid="{00000000-0005-0000-0000-0000B10B0000}"/>
    <cellStyle name="Currency 5 6" xfId="3031" xr:uid="{00000000-0005-0000-0000-0000B20B0000}"/>
    <cellStyle name="Currency 5 7" xfId="3032" xr:uid="{00000000-0005-0000-0000-0000B30B0000}"/>
    <cellStyle name="Currency 5 8" xfId="3033" xr:uid="{00000000-0005-0000-0000-0000B40B0000}"/>
    <cellStyle name="Currency 5 9" xfId="3034" xr:uid="{00000000-0005-0000-0000-0000B50B0000}"/>
    <cellStyle name="Currency 51" xfId="3035" xr:uid="{00000000-0005-0000-0000-0000B60B0000}"/>
    <cellStyle name="Currency 52" xfId="3036" xr:uid="{00000000-0005-0000-0000-0000B70B0000}"/>
    <cellStyle name="Currency 53" xfId="3037" xr:uid="{00000000-0005-0000-0000-0000B80B0000}"/>
    <cellStyle name="Currency 59" xfId="3038" xr:uid="{00000000-0005-0000-0000-0000B90B0000}"/>
    <cellStyle name="Currency 6" xfId="15" xr:uid="{00000000-0005-0000-0000-0000BA0B0000}"/>
    <cellStyle name="Currency 6 2" xfId="3040" xr:uid="{00000000-0005-0000-0000-0000BB0B0000}"/>
    <cellStyle name="Currency 6 3" xfId="3039" xr:uid="{00000000-0005-0000-0000-0000BC0B0000}"/>
    <cellStyle name="Currency 60" xfId="3041" xr:uid="{00000000-0005-0000-0000-0000BD0B0000}"/>
    <cellStyle name="Currency 61" xfId="3042" xr:uid="{00000000-0005-0000-0000-0000BE0B0000}"/>
    <cellStyle name="Currency 67" xfId="3043" xr:uid="{00000000-0005-0000-0000-0000BF0B0000}"/>
    <cellStyle name="Currency 68" xfId="3044" xr:uid="{00000000-0005-0000-0000-0000C00B0000}"/>
    <cellStyle name="Currency 69" xfId="3045" xr:uid="{00000000-0005-0000-0000-0000C10B0000}"/>
    <cellStyle name="Currency 7" xfId="43" xr:uid="{00000000-0005-0000-0000-0000C20B0000}"/>
    <cellStyle name="Currency 7 2" xfId="3046" xr:uid="{00000000-0005-0000-0000-0000C30B0000}"/>
    <cellStyle name="Currency 75" xfId="3047" xr:uid="{00000000-0005-0000-0000-0000C40B0000}"/>
    <cellStyle name="Currency 76" xfId="3048" xr:uid="{00000000-0005-0000-0000-0000C50B0000}"/>
    <cellStyle name="Currency 77" xfId="3049" xr:uid="{00000000-0005-0000-0000-0000C60B0000}"/>
    <cellStyle name="Currency 83" xfId="3050" xr:uid="{00000000-0005-0000-0000-0000C70B0000}"/>
    <cellStyle name="Currency 84" xfId="3051" xr:uid="{00000000-0005-0000-0000-0000C80B0000}"/>
    <cellStyle name="Currency 85" xfId="3052" xr:uid="{00000000-0005-0000-0000-0000C90B0000}"/>
    <cellStyle name="Currency 9" xfId="3053" xr:uid="{00000000-0005-0000-0000-0000CA0B0000}"/>
    <cellStyle name="Currency 91" xfId="3054" xr:uid="{00000000-0005-0000-0000-0000CB0B0000}"/>
    <cellStyle name="Currency 92" xfId="3055" xr:uid="{00000000-0005-0000-0000-0000CC0B0000}"/>
    <cellStyle name="Currency 93" xfId="3056" xr:uid="{00000000-0005-0000-0000-0000CD0B0000}"/>
    <cellStyle name="Currency 99" xfId="3057" xr:uid="{00000000-0005-0000-0000-0000CE0B0000}"/>
    <cellStyle name="Data Field" xfId="3058" xr:uid="{00000000-0005-0000-0000-0000CF0B0000}"/>
    <cellStyle name="Data Name" xfId="3059" xr:uid="{00000000-0005-0000-0000-0000D00B0000}"/>
    <cellStyle name="Explanatory Text 10" xfId="3060" xr:uid="{00000000-0005-0000-0000-0000D10B0000}"/>
    <cellStyle name="Explanatory Text 10 2" xfId="3061" xr:uid="{00000000-0005-0000-0000-0000D20B0000}"/>
    <cellStyle name="Explanatory Text 10 3" xfId="3062" xr:uid="{00000000-0005-0000-0000-0000D30B0000}"/>
    <cellStyle name="Explanatory Text 11" xfId="3063" xr:uid="{00000000-0005-0000-0000-0000D40B0000}"/>
    <cellStyle name="Explanatory Text 11 2" xfId="3064" xr:uid="{00000000-0005-0000-0000-0000D50B0000}"/>
    <cellStyle name="Explanatory Text 11 3" xfId="3065" xr:uid="{00000000-0005-0000-0000-0000D60B0000}"/>
    <cellStyle name="Explanatory Text 12" xfId="3066" xr:uid="{00000000-0005-0000-0000-0000D70B0000}"/>
    <cellStyle name="Explanatory Text 12 2" xfId="3067" xr:uid="{00000000-0005-0000-0000-0000D80B0000}"/>
    <cellStyle name="Explanatory Text 12 3" xfId="3068" xr:uid="{00000000-0005-0000-0000-0000D90B0000}"/>
    <cellStyle name="Explanatory Text 13" xfId="3069" xr:uid="{00000000-0005-0000-0000-0000DA0B0000}"/>
    <cellStyle name="Explanatory Text 13 2" xfId="3070" xr:uid="{00000000-0005-0000-0000-0000DB0B0000}"/>
    <cellStyle name="Explanatory Text 13 3" xfId="3071" xr:uid="{00000000-0005-0000-0000-0000DC0B0000}"/>
    <cellStyle name="Explanatory Text 14" xfId="3072" xr:uid="{00000000-0005-0000-0000-0000DD0B0000}"/>
    <cellStyle name="Explanatory Text 14 2" xfId="3073" xr:uid="{00000000-0005-0000-0000-0000DE0B0000}"/>
    <cellStyle name="Explanatory Text 14 3" xfId="3074" xr:uid="{00000000-0005-0000-0000-0000DF0B0000}"/>
    <cellStyle name="Explanatory Text 15" xfId="3075" xr:uid="{00000000-0005-0000-0000-0000E00B0000}"/>
    <cellStyle name="Explanatory Text 15 2" xfId="3076" xr:uid="{00000000-0005-0000-0000-0000E10B0000}"/>
    <cellStyle name="Explanatory Text 15 3" xfId="3077" xr:uid="{00000000-0005-0000-0000-0000E20B0000}"/>
    <cellStyle name="Explanatory Text 15 4" xfId="3078" xr:uid="{00000000-0005-0000-0000-0000E30B0000}"/>
    <cellStyle name="Explanatory Text 15 5" xfId="3079" xr:uid="{00000000-0005-0000-0000-0000E40B0000}"/>
    <cellStyle name="Explanatory Text 15 6" xfId="3080" xr:uid="{00000000-0005-0000-0000-0000E50B0000}"/>
    <cellStyle name="Explanatory Text 15 7" xfId="3081" xr:uid="{00000000-0005-0000-0000-0000E60B0000}"/>
    <cellStyle name="Explanatory Text 16" xfId="3082" xr:uid="{00000000-0005-0000-0000-0000E70B0000}"/>
    <cellStyle name="Explanatory Text 17" xfId="3083" xr:uid="{00000000-0005-0000-0000-0000E80B0000}"/>
    <cellStyle name="Explanatory Text 18" xfId="3084" xr:uid="{00000000-0005-0000-0000-0000E90B0000}"/>
    <cellStyle name="Explanatory Text 19" xfId="3085" xr:uid="{00000000-0005-0000-0000-0000EA0B0000}"/>
    <cellStyle name="Explanatory Text 2" xfId="3086" xr:uid="{00000000-0005-0000-0000-0000EB0B0000}"/>
    <cellStyle name="Explanatory Text 2 10" xfId="3087" xr:uid="{00000000-0005-0000-0000-0000EC0B0000}"/>
    <cellStyle name="Explanatory Text 2 11" xfId="3088" xr:uid="{00000000-0005-0000-0000-0000ED0B0000}"/>
    <cellStyle name="Explanatory Text 2 12" xfId="3089" xr:uid="{00000000-0005-0000-0000-0000EE0B0000}"/>
    <cellStyle name="Explanatory Text 2 13" xfId="3090" xr:uid="{00000000-0005-0000-0000-0000EF0B0000}"/>
    <cellStyle name="Explanatory Text 2 14" xfId="3091" xr:uid="{00000000-0005-0000-0000-0000F00B0000}"/>
    <cellStyle name="Explanatory Text 2 2" xfId="3092" xr:uid="{00000000-0005-0000-0000-0000F10B0000}"/>
    <cellStyle name="Explanatory Text 2 3" xfId="3093" xr:uid="{00000000-0005-0000-0000-0000F20B0000}"/>
    <cellStyle name="Explanatory Text 2 4" xfId="3094" xr:uid="{00000000-0005-0000-0000-0000F30B0000}"/>
    <cellStyle name="Explanatory Text 2 5" xfId="3095" xr:uid="{00000000-0005-0000-0000-0000F40B0000}"/>
    <cellStyle name="Explanatory Text 2 6" xfId="3096" xr:uid="{00000000-0005-0000-0000-0000F50B0000}"/>
    <cellStyle name="Explanatory Text 2 7" xfId="3097" xr:uid="{00000000-0005-0000-0000-0000F60B0000}"/>
    <cellStyle name="Explanatory Text 2 8" xfId="3098" xr:uid="{00000000-0005-0000-0000-0000F70B0000}"/>
    <cellStyle name="Explanatory Text 2 9" xfId="3099" xr:uid="{00000000-0005-0000-0000-0000F80B0000}"/>
    <cellStyle name="Explanatory Text 20" xfId="3100" xr:uid="{00000000-0005-0000-0000-0000F90B0000}"/>
    <cellStyle name="Explanatory Text 21" xfId="3101" xr:uid="{00000000-0005-0000-0000-0000FA0B0000}"/>
    <cellStyle name="Explanatory Text 22" xfId="3102" xr:uid="{00000000-0005-0000-0000-0000FB0B0000}"/>
    <cellStyle name="Explanatory Text 23" xfId="3103" xr:uid="{00000000-0005-0000-0000-0000FC0B0000}"/>
    <cellStyle name="Explanatory Text 24" xfId="3104" xr:uid="{00000000-0005-0000-0000-0000FD0B0000}"/>
    <cellStyle name="Explanatory Text 25" xfId="3105" xr:uid="{00000000-0005-0000-0000-0000FE0B0000}"/>
    <cellStyle name="Explanatory Text 26" xfId="3106" xr:uid="{00000000-0005-0000-0000-0000FF0B0000}"/>
    <cellStyle name="Explanatory Text 27" xfId="3107" xr:uid="{00000000-0005-0000-0000-0000000C0000}"/>
    <cellStyle name="Explanatory Text 28" xfId="3108" xr:uid="{00000000-0005-0000-0000-0000010C0000}"/>
    <cellStyle name="Explanatory Text 29" xfId="3109" xr:uid="{00000000-0005-0000-0000-0000020C0000}"/>
    <cellStyle name="Explanatory Text 3" xfId="3110" xr:uid="{00000000-0005-0000-0000-0000030C0000}"/>
    <cellStyle name="Explanatory Text 3 2" xfId="3111" xr:uid="{00000000-0005-0000-0000-0000040C0000}"/>
    <cellStyle name="Explanatory Text 3 3" xfId="3112" xr:uid="{00000000-0005-0000-0000-0000050C0000}"/>
    <cellStyle name="Explanatory Text 30" xfId="3113" xr:uid="{00000000-0005-0000-0000-0000060C0000}"/>
    <cellStyle name="Explanatory Text 31" xfId="3114" xr:uid="{00000000-0005-0000-0000-0000070C0000}"/>
    <cellStyle name="Explanatory Text 32" xfId="3115" xr:uid="{00000000-0005-0000-0000-0000080C0000}"/>
    <cellStyle name="Explanatory Text 33" xfId="3116" xr:uid="{00000000-0005-0000-0000-0000090C0000}"/>
    <cellStyle name="Explanatory Text 34" xfId="3117" xr:uid="{00000000-0005-0000-0000-00000A0C0000}"/>
    <cellStyle name="Explanatory Text 4" xfId="3118" xr:uid="{00000000-0005-0000-0000-00000B0C0000}"/>
    <cellStyle name="Explanatory Text 4 2" xfId="3119" xr:uid="{00000000-0005-0000-0000-00000C0C0000}"/>
    <cellStyle name="Explanatory Text 4 3" xfId="3120" xr:uid="{00000000-0005-0000-0000-00000D0C0000}"/>
    <cellStyle name="Explanatory Text 5" xfId="3121" xr:uid="{00000000-0005-0000-0000-00000E0C0000}"/>
    <cellStyle name="Explanatory Text 5 2" xfId="3122" xr:uid="{00000000-0005-0000-0000-00000F0C0000}"/>
    <cellStyle name="Explanatory Text 5 3" xfId="3123" xr:uid="{00000000-0005-0000-0000-0000100C0000}"/>
    <cellStyle name="Explanatory Text 6" xfId="3124" xr:uid="{00000000-0005-0000-0000-0000110C0000}"/>
    <cellStyle name="Explanatory Text 6 2" xfId="3125" xr:uid="{00000000-0005-0000-0000-0000120C0000}"/>
    <cellStyle name="Explanatory Text 6 3" xfId="3126" xr:uid="{00000000-0005-0000-0000-0000130C0000}"/>
    <cellStyle name="Explanatory Text 7" xfId="3127" xr:uid="{00000000-0005-0000-0000-0000140C0000}"/>
    <cellStyle name="Explanatory Text 7 2" xfId="3128" xr:uid="{00000000-0005-0000-0000-0000150C0000}"/>
    <cellStyle name="Explanatory Text 7 3" xfId="3129" xr:uid="{00000000-0005-0000-0000-0000160C0000}"/>
    <cellStyle name="Explanatory Text 8" xfId="3130" xr:uid="{00000000-0005-0000-0000-0000170C0000}"/>
    <cellStyle name="Explanatory Text 8 2" xfId="3131" xr:uid="{00000000-0005-0000-0000-0000180C0000}"/>
    <cellStyle name="Explanatory Text 8 3" xfId="3132" xr:uid="{00000000-0005-0000-0000-0000190C0000}"/>
    <cellStyle name="Explanatory Text 9" xfId="3133" xr:uid="{00000000-0005-0000-0000-00001A0C0000}"/>
    <cellStyle name="Explanatory Text 9 2" xfId="3134" xr:uid="{00000000-0005-0000-0000-00001B0C0000}"/>
    <cellStyle name="Explanatory Text 9 3" xfId="3135" xr:uid="{00000000-0005-0000-0000-00001C0C0000}"/>
    <cellStyle name="Good 10" xfId="3136" xr:uid="{00000000-0005-0000-0000-00001D0C0000}"/>
    <cellStyle name="Good 10 2" xfId="3137" xr:uid="{00000000-0005-0000-0000-00001E0C0000}"/>
    <cellStyle name="Good 10 3" xfId="3138" xr:uid="{00000000-0005-0000-0000-00001F0C0000}"/>
    <cellStyle name="Good 11" xfId="3139" xr:uid="{00000000-0005-0000-0000-0000200C0000}"/>
    <cellStyle name="Good 11 2" xfId="3140" xr:uid="{00000000-0005-0000-0000-0000210C0000}"/>
    <cellStyle name="Good 11 3" xfId="3141" xr:uid="{00000000-0005-0000-0000-0000220C0000}"/>
    <cellStyle name="Good 12" xfId="3142" xr:uid="{00000000-0005-0000-0000-0000230C0000}"/>
    <cellStyle name="Good 12 2" xfId="3143" xr:uid="{00000000-0005-0000-0000-0000240C0000}"/>
    <cellStyle name="Good 12 3" xfId="3144" xr:uid="{00000000-0005-0000-0000-0000250C0000}"/>
    <cellStyle name="Good 13" xfId="3145" xr:uid="{00000000-0005-0000-0000-0000260C0000}"/>
    <cellStyle name="Good 13 2" xfId="3146" xr:uid="{00000000-0005-0000-0000-0000270C0000}"/>
    <cellStyle name="Good 13 3" xfId="3147" xr:uid="{00000000-0005-0000-0000-0000280C0000}"/>
    <cellStyle name="Good 14" xfId="3148" xr:uid="{00000000-0005-0000-0000-0000290C0000}"/>
    <cellStyle name="Good 14 2" xfId="3149" xr:uid="{00000000-0005-0000-0000-00002A0C0000}"/>
    <cellStyle name="Good 14 3" xfId="3150" xr:uid="{00000000-0005-0000-0000-00002B0C0000}"/>
    <cellStyle name="Good 15" xfId="3151" xr:uid="{00000000-0005-0000-0000-00002C0C0000}"/>
    <cellStyle name="Good 15 2" xfId="3152" xr:uid="{00000000-0005-0000-0000-00002D0C0000}"/>
    <cellStyle name="Good 15 3" xfId="3153" xr:uid="{00000000-0005-0000-0000-00002E0C0000}"/>
    <cellStyle name="Good 15 4" xfId="3154" xr:uid="{00000000-0005-0000-0000-00002F0C0000}"/>
    <cellStyle name="Good 15 5" xfId="3155" xr:uid="{00000000-0005-0000-0000-0000300C0000}"/>
    <cellStyle name="Good 15 6" xfId="3156" xr:uid="{00000000-0005-0000-0000-0000310C0000}"/>
    <cellStyle name="Good 15 7" xfId="3157" xr:uid="{00000000-0005-0000-0000-0000320C0000}"/>
    <cellStyle name="Good 16" xfId="3158" xr:uid="{00000000-0005-0000-0000-0000330C0000}"/>
    <cellStyle name="Good 17" xfId="3159" xr:uid="{00000000-0005-0000-0000-0000340C0000}"/>
    <cellStyle name="Good 18" xfId="3160" xr:uid="{00000000-0005-0000-0000-0000350C0000}"/>
    <cellStyle name="Good 19" xfId="3161" xr:uid="{00000000-0005-0000-0000-0000360C0000}"/>
    <cellStyle name="Good 2" xfId="3162" xr:uid="{00000000-0005-0000-0000-0000370C0000}"/>
    <cellStyle name="Good 2 10" xfId="3163" xr:uid="{00000000-0005-0000-0000-0000380C0000}"/>
    <cellStyle name="Good 2 11" xfId="3164" xr:uid="{00000000-0005-0000-0000-0000390C0000}"/>
    <cellStyle name="Good 2 12" xfId="3165" xr:uid="{00000000-0005-0000-0000-00003A0C0000}"/>
    <cellStyle name="Good 2 13" xfId="3166" xr:uid="{00000000-0005-0000-0000-00003B0C0000}"/>
    <cellStyle name="Good 2 14" xfId="3167" xr:uid="{00000000-0005-0000-0000-00003C0C0000}"/>
    <cellStyle name="Good 2 2" xfId="3168" xr:uid="{00000000-0005-0000-0000-00003D0C0000}"/>
    <cellStyle name="Good 2 3" xfId="3169" xr:uid="{00000000-0005-0000-0000-00003E0C0000}"/>
    <cellStyle name="Good 2 4" xfId="3170" xr:uid="{00000000-0005-0000-0000-00003F0C0000}"/>
    <cellStyle name="Good 2 5" xfId="3171" xr:uid="{00000000-0005-0000-0000-0000400C0000}"/>
    <cellStyle name="Good 2 6" xfId="3172" xr:uid="{00000000-0005-0000-0000-0000410C0000}"/>
    <cellStyle name="Good 2 7" xfId="3173" xr:uid="{00000000-0005-0000-0000-0000420C0000}"/>
    <cellStyle name="Good 2 8" xfId="3174" xr:uid="{00000000-0005-0000-0000-0000430C0000}"/>
    <cellStyle name="Good 2 9" xfId="3175" xr:uid="{00000000-0005-0000-0000-0000440C0000}"/>
    <cellStyle name="Good 20" xfId="3176" xr:uid="{00000000-0005-0000-0000-0000450C0000}"/>
    <cellStyle name="Good 21" xfId="3177" xr:uid="{00000000-0005-0000-0000-0000460C0000}"/>
    <cellStyle name="Good 22" xfId="3178" xr:uid="{00000000-0005-0000-0000-0000470C0000}"/>
    <cellStyle name="Good 23" xfId="3179" xr:uid="{00000000-0005-0000-0000-0000480C0000}"/>
    <cellStyle name="Good 24" xfId="3180" xr:uid="{00000000-0005-0000-0000-0000490C0000}"/>
    <cellStyle name="Good 25" xfId="3181" xr:uid="{00000000-0005-0000-0000-00004A0C0000}"/>
    <cellStyle name="Good 26" xfId="3182" xr:uid="{00000000-0005-0000-0000-00004B0C0000}"/>
    <cellStyle name="Good 27" xfId="3183" xr:uid="{00000000-0005-0000-0000-00004C0C0000}"/>
    <cellStyle name="Good 28" xfId="3184" xr:uid="{00000000-0005-0000-0000-00004D0C0000}"/>
    <cellStyle name="Good 29" xfId="3185" xr:uid="{00000000-0005-0000-0000-00004E0C0000}"/>
    <cellStyle name="Good 3" xfId="3186" xr:uid="{00000000-0005-0000-0000-00004F0C0000}"/>
    <cellStyle name="Good 3 2" xfId="3187" xr:uid="{00000000-0005-0000-0000-0000500C0000}"/>
    <cellStyle name="Good 3 3" xfId="3188" xr:uid="{00000000-0005-0000-0000-0000510C0000}"/>
    <cellStyle name="Good 30" xfId="3189" xr:uid="{00000000-0005-0000-0000-0000520C0000}"/>
    <cellStyle name="Good 31" xfId="3190" xr:uid="{00000000-0005-0000-0000-0000530C0000}"/>
    <cellStyle name="Good 32" xfId="3191" xr:uid="{00000000-0005-0000-0000-0000540C0000}"/>
    <cellStyle name="Good 33" xfId="3192" xr:uid="{00000000-0005-0000-0000-0000550C0000}"/>
    <cellStyle name="Good 34" xfId="3193" xr:uid="{00000000-0005-0000-0000-0000560C0000}"/>
    <cellStyle name="Good 4" xfId="3194" xr:uid="{00000000-0005-0000-0000-0000570C0000}"/>
    <cellStyle name="Good 4 2" xfId="3195" xr:uid="{00000000-0005-0000-0000-0000580C0000}"/>
    <cellStyle name="Good 4 3" xfId="3196" xr:uid="{00000000-0005-0000-0000-0000590C0000}"/>
    <cellStyle name="Good 5" xfId="3197" xr:uid="{00000000-0005-0000-0000-00005A0C0000}"/>
    <cellStyle name="Good 5 2" xfId="3198" xr:uid="{00000000-0005-0000-0000-00005B0C0000}"/>
    <cellStyle name="Good 5 3" xfId="3199" xr:uid="{00000000-0005-0000-0000-00005C0C0000}"/>
    <cellStyle name="Good 6" xfId="3200" xr:uid="{00000000-0005-0000-0000-00005D0C0000}"/>
    <cellStyle name="Good 6 2" xfId="3201" xr:uid="{00000000-0005-0000-0000-00005E0C0000}"/>
    <cellStyle name="Good 6 3" xfId="3202" xr:uid="{00000000-0005-0000-0000-00005F0C0000}"/>
    <cellStyle name="Good 7" xfId="3203" xr:uid="{00000000-0005-0000-0000-0000600C0000}"/>
    <cellStyle name="Good 7 2" xfId="3204" xr:uid="{00000000-0005-0000-0000-0000610C0000}"/>
    <cellStyle name="Good 7 3" xfId="3205" xr:uid="{00000000-0005-0000-0000-0000620C0000}"/>
    <cellStyle name="Good 8" xfId="3206" xr:uid="{00000000-0005-0000-0000-0000630C0000}"/>
    <cellStyle name="Good 8 2" xfId="3207" xr:uid="{00000000-0005-0000-0000-0000640C0000}"/>
    <cellStyle name="Good 8 3" xfId="3208" xr:uid="{00000000-0005-0000-0000-0000650C0000}"/>
    <cellStyle name="Good 9" xfId="3209" xr:uid="{00000000-0005-0000-0000-0000660C0000}"/>
    <cellStyle name="Good 9 2" xfId="3210" xr:uid="{00000000-0005-0000-0000-0000670C0000}"/>
    <cellStyle name="Good 9 3" xfId="3211" xr:uid="{00000000-0005-0000-0000-0000680C0000}"/>
    <cellStyle name="Heading 1 10" xfId="3212" xr:uid="{00000000-0005-0000-0000-0000690C0000}"/>
    <cellStyle name="Heading 1 10 2" xfId="3213" xr:uid="{00000000-0005-0000-0000-00006A0C0000}"/>
    <cellStyle name="Heading 1 10 3" xfId="3214" xr:uid="{00000000-0005-0000-0000-00006B0C0000}"/>
    <cellStyle name="Heading 1 11" xfId="3215" xr:uid="{00000000-0005-0000-0000-00006C0C0000}"/>
    <cellStyle name="Heading 1 11 2" xfId="3216" xr:uid="{00000000-0005-0000-0000-00006D0C0000}"/>
    <cellStyle name="Heading 1 11 3" xfId="3217" xr:uid="{00000000-0005-0000-0000-00006E0C0000}"/>
    <cellStyle name="Heading 1 12" xfId="3218" xr:uid="{00000000-0005-0000-0000-00006F0C0000}"/>
    <cellStyle name="Heading 1 12 2" xfId="3219" xr:uid="{00000000-0005-0000-0000-0000700C0000}"/>
    <cellStyle name="Heading 1 12 3" xfId="3220" xr:uid="{00000000-0005-0000-0000-0000710C0000}"/>
    <cellStyle name="Heading 1 13" xfId="3221" xr:uid="{00000000-0005-0000-0000-0000720C0000}"/>
    <cellStyle name="Heading 1 13 2" xfId="3222" xr:uid="{00000000-0005-0000-0000-0000730C0000}"/>
    <cellStyle name="Heading 1 13 3" xfId="3223" xr:uid="{00000000-0005-0000-0000-0000740C0000}"/>
    <cellStyle name="Heading 1 14" xfId="3224" xr:uid="{00000000-0005-0000-0000-0000750C0000}"/>
    <cellStyle name="Heading 1 14 2" xfId="3225" xr:uid="{00000000-0005-0000-0000-0000760C0000}"/>
    <cellStyle name="Heading 1 14 3" xfId="3226" xr:uid="{00000000-0005-0000-0000-0000770C0000}"/>
    <cellStyle name="Heading 1 15" xfId="3227" xr:uid="{00000000-0005-0000-0000-0000780C0000}"/>
    <cellStyle name="Heading 1 15 2" xfId="3228" xr:uid="{00000000-0005-0000-0000-0000790C0000}"/>
    <cellStyle name="Heading 1 15 3" xfId="3229" xr:uid="{00000000-0005-0000-0000-00007A0C0000}"/>
    <cellStyle name="Heading 1 15 4" xfId="3230" xr:uid="{00000000-0005-0000-0000-00007B0C0000}"/>
    <cellStyle name="Heading 1 15 5" xfId="3231" xr:uid="{00000000-0005-0000-0000-00007C0C0000}"/>
    <cellStyle name="Heading 1 15 6" xfId="3232" xr:uid="{00000000-0005-0000-0000-00007D0C0000}"/>
    <cellStyle name="Heading 1 15 7" xfId="3233" xr:uid="{00000000-0005-0000-0000-00007E0C0000}"/>
    <cellStyle name="Heading 1 16" xfId="3234" xr:uid="{00000000-0005-0000-0000-00007F0C0000}"/>
    <cellStyle name="Heading 1 17" xfId="3235" xr:uid="{00000000-0005-0000-0000-0000800C0000}"/>
    <cellStyle name="Heading 1 18" xfId="3236" xr:uid="{00000000-0005-0000-0000-0000810C0000}"/>
    <cellStyle name="Heading 1 19" xfId="3237" xr:uid="{00000000-0005-0000-0000-0000820C0000}"/>
    <cellStyle name="Heading 1 2" xfId="3238" xr:uid="{00000000-0005-0000-0000-0000830C0000}"/>
    <cellStyle name="Heading 1 2 10" xfId="3239" xr:uid="{00000000-0005-0000-0000-0000840C0000}"/>
    <cellStyle name="Heading 1 2 11" xfId="3240" xr:uid="{00000000-0005-0000-0000-0000850C0000}"/>
    <cellStyle name="Heading 1 2 12" xfId="3241" xr:uid="{00000000-0005-0000-0000-0000860C0000}"/>
    <cellStyle name="Heading 1 2 13" xfId="3242" xr:uid="{00000000-0005-0000-0000-0000870C0000}"/>
    <cellStyle name="Heading 1 2 14" xfId="3243" xr:uid="{00000000-0005-0000-0000-0000880C0000}"/>
    <cellStyle name="Heading 1 2 2" xfId="3244" xr:uid="{00000000-0005-0000-0000-0000890C0000}"/>
    <cellStyle name="Heading 1 2 3" xfId="3245" xr:uid="{00000000-0005-0000-0000-00008A0C0000}"/>
    <cellStyle name="Heading 1 2 4" xfId="3246" xr:uid="{00000000-0005-0000-0000-00008B0C0000}"/>
    <cellStyle name="Heading 1 2 5" xfId="3247" xr:uid="{00000000-0005-0000-0000-00008C0C0000}"/>
    <cellStyle name="Heading 1 2 6" xfId="3248" xr:uid="{00000000-0005-0000-0000-00008D0C0000}"/>
    <cellStyle name="Heading 1 2 7" xfId="3249" xr:uid="{00000000-0005-0000-0000-00008E0C0000}"/>
    <cellStyle name="Heading 1 2 8" xfId="3250" xr:uid="{00000000-0005-0000-0000-00008F0C0000}"/>
    <cellStyle name="Heading 1 2 9" xfId="3251" xr:uid="{00000000-0005-0000-0000-0000900C0000}"/>
    <cellStyle name="Heading 1 20" xfId="3252" xr:uid="{00000000-0005-0000-0000-0000910C0000}"/>
    <cellStyle name="Heading 1 21" xfId="3253" xr:uid="{00000000-0005-0000-0000-0000920C0000}"/>
    <cellStyle name="Heading 1 22" xfId="3254" xr:uid="{00000000-0005-0000-0000-0000930C0000}"/>
    <cellStyle name="Heading 1 23" xfId="3255" xr:uid="{00000000-0005-0000-0000-0000940C0000}"/>
    <cellStyle name="Heading 1 24" xfId="3256" xr:uid="{00000000-0005-0000-0000-0000950C0000}"/>
    <cellStyle name="Heading 1 25" xfId="3257" xr:uid="{00000000-0005-0000-0000-0000960C0000}"/>
    <cellStyle name="Heading 1 26" xfId="3258" xr:uid="{00000000-0005-0000-0000-0000970C0000}"/>
    <cellStyle name="Heading 1 27" xfId="3259" xr:uid="{00000000-0005-0000-0000-0000980C0000}"/>
    <cellStyle name="Heading 1 28" xfId="3260" xr:uid="{00000000-0005-0000-0000-0000990C0000}"/>
    <cellStyle name="Heading 1 29" xfId="3261" xr:uid="{00000000-0005-0000-0000-00009A0C0000}"/>
    <cellStyle name="Heading 1 3" xfId="3262" xr:uid="{00000000-0005-0000-0000-00009B0C0000}"/>
    <cellStyle name="Heading 1 3 2" xfId="3263" xr:uid="{00000000-0005-0000-0000-00009C0C0000}"/>
    <cellStyle name="Heading 1 3 3" xfId="3264" xr:uid="{00000000-0005-0000-0000-00009D0C0000}"/>
    <cellStyle name="Heading 1 30" xfId="3265" xr:uid="{00000000-0005-0000-0000-00009E0C0000}"/>
    <cellStyle name="Heading 1 31" xfId="3266" xr:uid="{00000000-0005-0000-0000-00009F0C0000}"/>
    <cellStyle name="Heading 1 32" xfId="3267" xr:uid="{00000000-0005-0000-0000-0000A00C0000}"/>
    <cellStyle name="Heading 1 33" xfId="3268" xr:uid="{00000000-0005-0000-0000-0000A10C0000}"/>
    <cellStyle name="Heading 1 34" xfId="3269" xr:uid="{00000000-0005-0000-0000-0000A20C0000}"/>
    <cellStyle name="Heading 1 4" xfId="3270" xr:uid="{00000000-0005-0000-0000-0000A30C0000}"/>
    <cellStyle name="Heading 1 4 2" xfId="3271" xr:uid="{00000000-0005-0000-0000-0000A40C0000}"/>
    <cellStyle name="Heading 1 4 3" xfId="3272" xr:uid="{00000000-0005-0000-0000-0000A50C0000}"/>
    <cellStyle name="Heading 1 5" xfId="3273" xr:uid="{00000000-0005-0000-0000-0000A60C0000}"/>
    <cellStyle name="Heading 1 5 2" xfId="3274" xr:uid="{00000000-0005-0000-0000-0000A70C0000}"/>
    <cellStyle name="Heading 1 5 3" xfId="3275" xr:uid="{00000000-0005-0000-0000-0000A80C0000}"/>
    <cellStyle name="Heading 1 6" xfId="3276" xr:uid="{00000000-0005-0000-0000-0000A90C0000}"/>
    <cellStyle name="Heading 1 6 2" xfId="3277" xr:uid="{00000000-0005-0000-0000-0000AA0C0000}"/>
    <cellStyle name="Heading 1 6 3" xfId="3278" xr:uid="{00000000-0005-0000-0000-0000AB0C0000}"/>
    <cellStyle name="Heading 1 7" xfId="3279" xr:uid="{00000000-0005-0000-0000-0000AC0C0000}"/>
    <cellStyle name="Heading 1 7 2" xfId="3280" xr:uid="{00000000-0005-0000-0000-0000AD0C0000}"/>
    <cellStyle name="Heading 1 7 3" xfId="3281" xr:uid="{00000000-0005-0000-0000-0000AE0C0000}"/>
    <cellStyle name="Heading 1 8" xfId="3282" xr:uid="{00000000-0005-0000-0000-0000AF0C0000}"/>
    <cellStyle name="Heading 1 8 2" xfId="3283" xr:uid="{00000000-0005-0000-0000-0000B00C0000}"/>
    <cellStyle name="Heading 1 8 3" xfId="3284" xr:uid="{00000000-0005-0000-0000-0000B10C0000}"/>
    <cellStyle name="Heading 1 9" xfId="3285" xr:uid="{00000000-0005-0000-0000-0000B20C0000}"/>
    <cellStyle name="Heading 1 9 2" xfId="3286" xr:uid="{00000000-0005-0000-0000-0000B30C0000}"/>
    <cellStyle name="Heading 1 9 3" xfId="3287" xr:uid="{00000000-0005-0000-0000-0000B40C0000}"/>
    <cellStyle name="Heading 2 10" xfId="3288" xr:uid="{00000000-0005-0000-0000-0000B50C0000}"/>
    <cellStyle name="Heading 2 10 2" xfId="3289" xr:uid="{00000000-0005-0000-0000-0000B60C0000}"/>
    <cellStyle name="Heading 2 10 3" xfId="3290" xr:uid="{00000000-0005-0000-0000-0000B70C0000}"/>
    <cellStyle name="Heading 2 11" xfId="3291" xr:uid="{00000000-0005-0000-0000-0000B80C0000}"/>
    <cellStyle name="Heading 2 11 2" xfId="3292" xr:uid="{00000000-0005-0000-0000-0000B90C0000}"/>
    <cellStyle name="Heading 2 11 3" xfId="3293" xr:uid="{00000000-0005-0000-0000-0000BA0C0000}"/>
    <cellStyle name="Heading 2 12" xfId="3294" xr:uid="{00000000-0005-0000-0000-0000BB0C0000}"/>
    <cellStyle name="Heading 2 12 2" xfId="3295" xr:uid="{00000000-0005-0000-0000-0000BC0C0000}"/>
    <cellStyle name="Heading 2 12 3" xfId="3296" xr:uid="{00000000-0005-0000-0000-0000BD0C0000}"/>
    <cellStyle name="Heading 2 13" xfId="3297" xr:uid="{00000000-0005-0000-0000-0000BE0C0000}"/>
    <cellStyle name="Heading 2 13 2" xfId="3298" xr:uid="{00000000-0005-0000-0000-0000BF0C0000}"/>
    <cellStyle name="Heading 2 13 3" xfId="3299" xr:uid="{00000000-0005-0000-0000-0000C00C0000}"/>
    <cellStyle name="Heading 2 14" xfId="3300" xr:uid="{00000000-0005-0000-0000-0000C10C0000}"/>
    <cellStyle name="Heading 2 14 2" xfId="3301" xr:uid="{00000000-0005-0000-0000-0000C20C0000}"/>
    <cellStyle name="Heading 2 14 3" xfId="3302" xr:uid="{00000000-0005-0000-0000-0000C30C0000}"/>
    <cellStyle name="Heading 2 15" xfId="3303" xr:uid="{00000000-0005-0000-0000-0000C40C0000}"/>
    <cellStyle name="Heading 2 15 2" xfId="3304" xr:uid="{00000000-0005-0000-0000-0000C50C0000}"/>
    <cellStyle name="Heading 2 15 3" xfId="3305" xr:uid="{00000000-0005-0000-0000-0000C60C0000}"/>
    <cellStyle name="Heading 2 15 4" xfId="3306" xr:uid="{00000000-0005-0000-0000-0000C70C0000}"/>
    <cellStyle name="Heading 2 15 5" xfId="3307" xr:uid="{00000000-0005-0000-0000-0000C80C0000}"/>
    <cellStyle name="Heading 2 15 6" xfId="3308" xr:uid="{00000000-0005-0000-0000-0000C90C0000}"/>
    <cellStyle name="Heading 2 15 7" xfId="3309" xr:uid="{00000000-0005-0000-0000-0000CA0C0000}"/>
    <cellStyle name="Heading 2 16" xfId="3310" xr:uid="{00000000-0005-0000-0000-0000CB0C0000}"/>
    <cellStyle name="Heading 2 17" xfId="3311" xr:uid="{00000000-0005-0000-0000-0000CC0C0000}"/>
    <cellStyle name="Heading 2 18" xfId="3312" xr:uid="{00000000-0005-0000-0000-0000CD0C0000}"/>
    <cellStyle name="Heading 2 19" xfId="3313" xr:uid="{00000000-0005-0000-0000-0000CE0C0000}"/>
    <cellStyle name="Heading 2 2" xfId="3314" xr:uid="{00000000-0005-0000-0000-0000CF0C0000}"/>
    <cellStyle name="Heading 2 2 10" xfId="3315" xr:uid="{00000000-0005-0000-0000-0000D00C0000}"/>
    <cellStyle name="Heading 2 2 11" xfId="3316" xr:uid="{00000000-0005-0000-0000-0000D10C0000}"/>
    <cellStyle name="Heading 2 2 12" xfId="3317" xr:uid="{00000000-0005-0000-0000-0000D20C0000}"/>
    <cellStyle name="Heading 2 2 13" xfId="3318" xr:uid="{00000000-0005-0000-0000-0000D30C0000}"/>
    <cellStyle name="Heading 2 2 14" xfId="3319" xr:uid="{00000000-0005-0000-0000-0000D40C0000}"/>
    <cellStyle name="Heading 2 2 15" xfId="3320" xr:uid="{00000000-0005-0000-0000-0000D50C0000}"/>
    <cellStyle name="Heading 2 2 16" xfId="3321" xr:uid="{00000000-0005-0000-0000-0000D60C0000}"/>
    <cellStyle name="Heading 2 2 17" xfId="3322" xr:uid="{00000000-0005-0000-0000-0000D70C0000}"/>
    <cellStyle name="Heading 2 2 18" xfId="3323" xr:uid="{00000000-0005-0000-0000-0000D80C0000}"/>
    <cellStyle name="Heading 2 2 19" xfId="3324" xr:uid="{00000000-0005-0000-0000-0000D90C0000}"/>
    <cellStyle name="Heading 2 2 2" xfId="3325" xr:uid="{00000000-0005-0000-0000-0000DA0C0000}"/>
    <cellStyle name="Heading 2 2 20" xfId="3326" xr:uid="{00000000-0005-0000-0000-0000DB0C0000}"/>
    <cellStyle name="Heading 2 2 21" xfId="3327" xr:uid="{00000000-0005-0000-0000-0000DC0C0000}"/>
    <cellStyle name="Heading 2 2 3" xfId="3328" xr:uid="{00000000-0005-0000-0000-0000DD0C0000}"/>
    <cellStyle name="Heading 2 2 4" xfId="3329" xr:uid="{00000000-0005-0000-0000-0000DE0C0000}"/>
    <cellStyle name="Heading 2 2 5" xfId="3330" xr:uid="{00000000-0005-0000-0000-0000DF0C0000}"/>
    <cellStyle name="Heading 2 2 6" xfId="3331" xr:uid="{00000000-0005-0000-0000-0000E00C0000}"/>
    <cellStyle name="Heading 2 2 7" xfId="3332" xr:uid="{00000000-0005-0000-0000-0000E10C0000}"/>
    <cellStyle name="Heading 2 2 8" xfId="3333" xr:uid="{00000000-0005-0000-0000-0000E20C0000}"/>
    <cellStyle name="Heading 2 2 9" xfId="3334" xr:uid="{00000000-0005-0000-0000-0000E30C0000}"/>
    <cellStyle name="Heading 2 20" xfId="3335" xr:uid="{00000000-0005-0000-0000-0000E40C0000}"/>
    <cellStyle name="Heading 2 21" xfId="3336" xr:uid="{00000000-0005-0000-0000-0000E50C0000}"/>
    <cellStyle name="Heading 2 22" xfId="3337" xr:uid="{00000000-0005-0000-0000-0000E60C0000}"/>
    <cellStyle name="Heading 2 23" xfId="3338" xr:uid="{00000000-0005-0000-0000-0000E70C0000}"/>
    <cellStyle name="Heading 2 24" xfId="3339" xr:uid="{00000000-0005-0000-0000-0000E80C0000}"/>
    <cellStyle name="Heading 2 25" xfId="3340" xr:uid="{00000000-0005-0000-0000-0000E90C0000}"/>
    <cellStyle name="Heading 2 26" xfId="3341" xr:uid="{00000000-0005-0000-0000-0000EA0C0000}"/>
    <cellStyle name="Heading 2 27" xfId="3342" xr:uid="{00000000-0005-0000-0000-0000EB0C0000}"/>
    <cellStyle name="Heading 2 28" xfId="3343" xr:uid="{00000000-0005-0000-0000-0000EC0C0000}"/>
    <cellStyle name="Heading 2 29" xfId="3344" xr:uid="{00000000-0005-0000-0000-0000ED0C0000}"/>
    <cellStyle name="Heading 2 3" xfId="3345" xr:uid="{00000000-0005-0000-0000-0000EE0C0000}"/>
    <cellStyle name="Heading 2 3 2" xfId="3346" xr:uid="{00000000-0005-0000-0000-0000EF0C0000}"/>
    <cellStyle name="Heading 2 3 3" xfId="3347" xr:uid="{00000000-0005-0000-0000-0000F00C0000}"/>
    <cellStyle name="Heading 2 30" xfId="3348" xr:uid="{00000000-0005-0000-0000-0000F10C0000}"/>
    <cellStyle name="Heading 2 31" xfId="3349" xr:uid="{00000000-0005-0000-0000-0000F20C0000}"/>
    <cellStyle name="Heading 2 32" xfId="3350" xr:uid="{00000000-0005-0000-0000-0000F30C0000}"/>
    <cellStyle name="Heading 2 33" xfId="3351" xr:uid="{00000000-0005-0000-0000-0000F40C0000}"/>
    <cellStyle name="Heading 2 34" xfId="3352" xr:uid="{00000000-0005-0000-0000-0000F50C0000}"/>
    <cellStyle name="Heading 2 4" xfId="3353" xr:uid="{00000000-0005-0000-0000-0000F60C0000}"/>
    <cellStyle name="Heading 2 4 2" xfId="3354" xr:uid="{00000000-0005-0000-0000-0000F70C0000}"/>
    <cellStyle name="Heading 2 4 3" xfId="3355" xr:uid="{00000000-0005-0000-0000-0000F80C0000}"/>
    <cellStyle name="Heading 2 5" xfId="3356" xr:uid="{00000000-0005-0000-0000-0000F90C0000}"/>
    <cellStyle name="Heading 2 5 2" xfId="3357" xr:uid="{00000000-0005-0000-0000-0000FA0C0000}"/>
    <cellStyle name="Heading 2 5 3" xfId="3358" xr:uid="{00000000-0005-0000-0000-0000FB0C0000}"/>
    <cellStyle name="Heading 2 6" xfId="3359" xr:uid="{00000000-0005-0000-0000-0000FC0C0000}"/>
    <cellStyle name="Heading 2 6 2" xfId="3360" xr:uid="{00000000-0005-0000-0000-0000FD0C0000}"/>
    <cellStyle name="Heading 2 6 3" xfId="3361" xr:uid="{00000000-0005-0000-0000-0000FE0C0000}"/>
    <cellStyle name="Heading 2 7" xfId="3362" xr:uid="{00000000-0005-0000-0000-0000FF0C0000}"/>
    <cellStyle name="Heading 2 7 2" xfId="3363" xr:uid="{00000000-0005-0000-0000-0000000D0000}"/>
    <cellStyle name="Heading 2 7 3" xfId="3364" xr:uid="{00000000-0005-0000-0000-0000010D0000}"/>
    <cellStyle name="Heading 2 8" xfId="3365" xr:uid="{00000000-0005-0000-0000-0000020D0000}"/>
    <cellStyle name="Heading 2 8 2" xfId="3366" xr:uid="{00000000-0005-0000-0000-0000030D0000}"/>
    <cellStyle name="Heading 2 8 3" xfId="3367" xr:uid="{00000000-0005-0000-0000-0000040D0000}"/>
    <cellStyle name="Heading 2 9" xfId="3368" xr:uid="{00000000-0005-0000-0000-0000050D0000}"/>
    <cellStyle name="Heading 2 9 2" xfId="3369" xr:uid="{00000000-0005-0000-0000-0000060D0000}"/>
    <cellStyle name="Heading 2 9 3" xfId="3370" xr:uid="{00000000-0005-0000-0000-0000070D0000}"/>
    <cellStyle name="Heading 3 10" xfId="3371" xr:uid="{00000000-0005-0000-0000-0000080D0000}"/>
    <cellStyle name="Heading 3 10 2" xfId="3372" xr:uid="{00000000-0005-0000-0000-0000090D0000}"/>
    <cellStyle name="Heading 3 10 3" xfId="3373" xr:uid="{00000000-0005-0000-0000-00000A0D0000}"/>
    <cellStyle name="Heading 3 11" xfId="3374" xr:uid="{00000000-0005-0000-0000-00000B0D0000}"/>
    <cellStyle name="Heading 3 11 2" xfId="3375" xr:uid="{00000000-0005-0000-0000-00000C0D0000}"/>
    <cellStyle name="Heading 3 11 3" xfId="3376" xr:uid="{00000000-0005-0000-0000-00000D0D0000}"/>
    <cellStyle name="Heading 3 12" xfId="3377" xr:uid="{00000000-0005-0000-0000-00000E0D0000}"/>
    <cellStyle name="Heading 3 12 2" xfId="3378" xr:uid="{00000000-0005-0000-0000-00000F0D0000}"/>
    <cellStyle name="Heading 3 12 3" xfId="3379" xr:uid="{00000000-0005-0000-0000-0000100D0000}"/>
    <cellStyle name="Heading 3 13" xfId="3380" xr:uid="{00000000-0005-0000-0000-0000110D0000}"/>
    <cellStyle name="Heading 3 13 2" xfId="3381" xr:uid="{00000000-0005-0000-0000-0000120D0000}"/>
    <cellStyle name="Heading 3 13 3" xfId="3382" xr:uid="{00000000-0005-0000-0000-0000130D0000}"/>
    <cellStyle name="Heading 3 14" xfId="3383" xr:uid="{00000000-0005-0000-0000-0000140D0000}"/>
    <cellStyle name="Heading 3 14 2" xfId="3384" xr:uid="{00000000-0005-0000-0000-0000150D0000}"/>
    <cellStyle name="Heading 3 14 3" xfId="3385" xr:uid="{00000000-0005-0000-0000-0000160D0000}"/>
    <cellStyle name="Heading 3 15" xfId="3386" xr:uid="{00000000-0005-0000-0000-0000170D0000}"/>
    <cellStyle name="Heading 3 15 2" xfId="3387" xr:uid="{00000000-0005-0000-0000-0000180D0000}"/>
    <cellStyle name="Heading 3 15 3" xfId="3388" xr:uid="{00000000-0005-0000-0000-0000190D0000}"/>
    <cellStyle name="Heading 3 15 4" xfId="3389" xr:uid="{00000000-0005-0000-0000-00001A0D0000}"/>
    <cellStyle name="Heading 3 15 5" xfId="3390" xr:uid="{00000000-0005-0000-0000-00001B0D0000}"/>
    <cellStyle name="Heading 3 15 6" xfId="3391" xr:uid="{00000000-0005-0000-0000-00001C0D0000}"/>
    <cellStyle name="Heading 3 15 7" xfId="3392" xr:uid="{00000000-0005-0000-0000-00001D0D0000}"/>
    <cellStyle name="Heading 3 16" xfId="3393" xr:uid="{00000000-0005-0000-0000-00001E0D0000}"/>
    <cellStyle name="Heading 3 17" xfId="3394" xr:uid="{00000000-0005-0000-0000-00001F0D0000}"/>
    <cellStyle name="Heading 3 18" xfId="3395" xr:uid="{00000000-0005-0000-0000-0000200D0000}"/>
    <cellStyle name="Heading 3 19" xfId="3396" xr:uid="{00000000-0005-0000-0000-0000210D0000}"/>
    <cellStyle name="Heading 3 2" xfId="44" xr:uid="{00000000-0005-0000-0000-0000220D0000}"/>
    <cellStyle name="Heading 3 2 10" xfId="3398" xr:uid="{00000000-0005-0000-0000-0000230D0000}"/>
    <cellStyle name="Heading 3 2 11" xfId="3399" xr:uid="{00000000-0005-0000-0000-0000240D0000}"/>
    <cellStyle name="Heading 3 2 12" xfId="3400" xr:uid="{00000000-0005-0000-0000-0000250D0000}"/>
    <cellStyle name="Heading 3 2 13" xfId="3401" xr:uid="{00000000-0005-0000-0000-0000260D0000}"/>
    <cellStyle name="Heading 3 2 14" xfId="3402" xr:uid="{00000000-0005-0000-0000-0000270D0000}"/>
    <cellStyle name="Heading 3 2 15" xfId="3397" xr:uid="{00000000-0005-0000-0000-0000280D0000}"/>
    <cellStyle name="Heading 3 2 2" xfId="3403" xr:uid="{00000000-0005-0000-0000-0000290D0000}"/>
    <cellStyle name="Heading 3 2 3" xfId="3404" xr:uid="{00000000-0005-0000-0000-00002A0D0000}"/>
    <cellStyle name="Heading 3 2 4" xfId="3405" xr:uid="{00000000-0005-0000-0000-00002B0D0000}"/>
    <cellStyle name="Heading 3 2 5" xfId="3406" xr:uid="{00000000-0005-0000-0000-00002C0D0000}"/>
    <cellStyle name="Heading 3 2 6" xfId="3407" xr:uid="{00000000-0005-0000-0000-00002D0D0000}"/>
    <cellStyle name="Heading 3 2 7" xfId="3408" xr:uid="{00000000-0005-0000-0000-00002E0D0000}"/>
    <cellStyle name="Heading 3 2 8" xfId="3409" xr:uid="{00000000-0005-0000-0000-00002F0D0000}"/>
    <cellStyle name="Heading 3 2 9" xfId="3410" xr:uid="{00000000-0005-0000-0000-0000300D0000}"/>
    <cellStyle name="Heading 3 20" xfId="3411" xr:uid="{00000000-0005-0000-0000-0000310D0000}"/>
    <cellStyle name="Heading 3 21" xfId="3412" xr:uid="{00000000-0005-0000-0000-0000320D0000}"/>
    <cellStyle name="Heading 3 22" xfId="3413" xr:uid="{00000000-0005-0000-0000-0000330D0000}"/>
    <cellStyle name="Heading 3 23" xfId="3414" xr:uid="{00000000-0005-0000-0000-0000340D0000}"/>
    <cellStyle name="Heading 3 24" xfId="3415" xr:uid="{00000000-0005-0000-0000-0000350D0000}"/>
    <cellStyle name="Heading 3 25" xfId="3416" xr:uid="{00000000-0005-0000-0000-0000360D0000}"/>
    <cellStyle name="Heading 3 26" xfId="3417" xr:uid="{00000000-0005-0000-0000-0000370D0000}"/>
    <cellStyle name="Heading 3 27" xfId="3418" xr:uid="{00000000-0005-0000-0000-0000380D0000}"/>
    <cellStyle name="Heading 3 28" xfId="3419" xr:uid="{00000000-0005-0000-0000-0000390D0000}"/>
    <cellStyle name="Heading 3 29" xfId="3420" xr:uid="{00000000-0005-0000-0000-00003A0D0000}"/>
    <cellStyle name="Heading 3 3" xfId="3421" xr:uid="{00000000-0005-0000-0000-00003B0D0000}"/>
    <cellStyle name="Heading 3 3 2" xfId="3422" xr:uid="{00000000-0005-0000-0000-00003C0D0000}"/>
    <cellStyle name="Heading 3 3 3" xfId="3423" xr:uid="{00000000-0005-0000-0000-00003D0D0000}"/>
    <cellStyle name="Heading 3 30" xfId="3424" xr:uid="{00000000-0005-0000-0000-00003E0D0000}"/>
    <cellStyle name="Heading 3 31" xfId="3425" xr:uid="{00000000-0005-0000-0000-00003F0D0000}"/>
    <cellStyle name="Heading 3 32" xfId="3426" xr:uid="{00000000-0005-0000-0000-0000400D0000}"/>
    <cellStyle name="Heading 3 33" xfId="3427" xr:uid="{00000000-0005-0000-0000-0000410D0000}"/>
    <cellStyle name="Heading 3 34" xfId="3428" xr:uid="{00000000-0005-0000-0000-0000420D0000}"/>
    <cellStyle name="Heading 3 4" xfId="3429" xr:uid="{00000000-0005-0000-0000-0000430D0000}"/>
    <cellStyle name="Heading 3 4 2" xfId="3430" xr:uid="{00000000-0005-0000-0000-0000440D0000}"/>
    <cellStyle name="Heading 3 4 3" xfId="3431" xr:uid="{00000000-0005-0000-0000-0000450D0000}"/>
    <cellStyle name="Heading 3 5" xfId="3432" xr:uid="{00000000-0005-0000-0000-0000460D0000}"/>
    <cellStyle name="Heading 3 5 2" xfId="3433" xr:uid="{00000000-0005-0000-0000-0000470D0000}"/>
    <cellStyle name="Heading 3 5 3" xfId="3434" xr:uid="{00000000-0005-0000-0000-0000480D0000}"/>
    <cellStyle name="Heading 3 6" xfId="3435" xr:uid="{00000000-0005-0000-0000-0000490D0000}"/>
    <cellStyle name="Heading 3 6 2" xfId="3436" xr:uid="{00000000-0005-0000-0000-00004A0D0000}"/>
    <cellStyle name="Heading 3 6 3" xfId="3437" xr:uid="{00000000-0005-0000-0000-00004B0D0000}"/>
    <cellStyle name="Heading 3 7" xfId="3438" xr:uid="{00000000-0005-0000-0000-00004C0D0000}"/>
    <cellStyle name="Heading 3 7 2" xfId="3439" xr:uid="{00000000-0005-0000-0000-00004D0D0000}"/>
    <cellStyle name="Heading 3 7 3" xfId="3440" xr:uid="{00000000-0005-0000-0000-00004E0D0000}"/>
    <cellStyle name="Heading 3 8" xfId="3441" xr:uid="{00000000-0005-0000-0000-00004F0D0000}"/>
    <cellStyle name="Heading 3 8 2" xfId="3442" xr:uid="{00000000-0005-0000-0000-0000500D0000}"/>
    <cellStyle name="Heading 3 8 3" xfId="3443" xr:uid="{00000000-0005-0000-0000-0000510D0000}"/>
    <cellStyle name="Heading 3 9" xfId="3444" xr:uid="{00000000-0005-0000-0000-0000520D0000}"/>
    <cellStyle name="Heading 3 9 2" xfId="3445" xr:uid="{00000000-0005-0000-0000-0000530D0000}"/>
    <cellStyle name="Heading 3 9 3" xfId="3446" xr:uid="{00000000-0005-0000-0000-0000540D0000}"/>
    <cellStyle name="Heading 4 10" xfId="3447" xr:uid="{00000000-0005-0000-0000-0000550D0000}"/>
    <cellStyle name="Heading 4 10 2" xfId="3448" xr:uid="{00000000-0005-0000-0000-0000560D0000}"/>
    <cellStyle name="Heading 4 10 3" xfId="3449" xr:uid="{00000000-0005-0000-0000-0000570D0000}"/>
    <cellStyle name="Heading 4 11" xfId="3450" xr:uid="{00000000-0005-0000-0000-0000580D0000}"/>
    <cellStyle name="Heading 4 11 2" xfId="3451" xr:uid="{00000000-0005-0000-0000-0000590D0000}"/>
    <cellStyle name="Heading 4 11 3" xfId="3452" xr:uid="{00000000-0005-0000-0000-00005A0D0000}"/>
    <cellStyle name="Heading 4 12" xfId="3453" xr:uid="{00000000-0005-0000-0000-00005B0D0000}"/>
    <cellStyle name="Heading 4 12 2" xfId="3454" xr:uid="{00000000-0005-0000-0000-00005C0D0000}"/>
    <cellStyle name="Heading 4 12 3" xfId="3455" xr:uid="{00000000-0005-0000-0000-00005D0D0000}"/>
    <cellStyle name="Heading 4 13" xfId="3456" xr:uid="{00000000-0005-0000-0000-00005E0D0000}"/>
    <cellStyle name="Heading 4 13 2" xfId="3457" xr:uid="{00000000-0005-0000-0000-00005F0D0000}"/>
    <cellStyle name="Heading 4 13 3" xfId="3458" xr:uid="{00000000-0005-0000-0000-0000600D0000}"/>
    <cellStyle name="Heading 4 14" xfId="3459" xr:uid="{00000000-0005-0000-0000-0000610D0000}"/>
    <cellStyle name="Heading 4 14 2" xfId="3460" xr:uid="{00000000-0005-0000-0000-0000620D0000}"/>
    <cellStyle name="Heading 4 14 3" xfId="3461" xr:uid="{00000000-0005-0000-0000-0000630D0000}"/>
    <cellStyle name="Heading 4 15" xfId="3462" xr:uid="{00000000-0005-0000-0000-0000640D0000}"/>
    <cellStyle name="Heading 4 15 2" xfId="3463" xr:uid="{00000000-0005-0000-0000-0000650D0000}"/>
    <cellStyle name="Heading 4 15 3" xfId="3464" xr:uid="{00000000-0005-0000-0000-0000660D0000}"/>
    <cellStyle name="Heading 4 15 4" xfId="3465" xr:uid="{00000000-0005-0000-0000-0000670D0000}"/>
    <cellStyle name="Heading 4 15 5" xfId="3466" xr:uid="{00000000-0005-0000-0000-0000680D0000}"/>
    <cellStyle name="Heading 4 15 6" xfId="3467" xr:uid="{00000000-0005-0000-0000-0000690D0000}"/>
    <cellStyle name="Heading 4 15 7" xfId="3468" xr:uid="{00000000-0005-0000-0000-00006A0D0000}"/>
    <cellStyle name="Heading 4 16" xfId="3469" xr:uid="{00000000-0005-0000-0000-00006B0D0000}"/>
    <cellStyle name="Heading 4 17" xfId="3470" xr:uid="{00000000-0005-0000-0000-00006C0D0000}"/>
    <cellStyle name="Heading 4 18" xfId="3471" xr:uid="{00000000-0005-0000-0000-00006D0D0000}"/>
    <cellStyle name="Heading 4 19" xfId="3472" xr:uid="{00000000-0005-0000-0000-00006E0D0000}"/>
    <cellStyle name="Heading 4 2" xfId="3473" xr:uid="{00000000-0005-0000-0000-00006F0D0000}"/>
    <cellStyle name="Heading 4 2 10" xfId="3474" xr:uid="{00000000-0005-0000-0000-0000700D0000}"/>
    <cellStyle name="Heading 4 2 11" xfId="3475" xr:uid="{00000000-0005-0000-0000-0000710D0000}"/>
    <cellStyle name="Heading 4 2 12" xfId="3476" xr:uid="{00000000-0005-0000-0000-0000720D0000}"/>
    <cellStyle name="Heading 4 2 13" xfId="3477" xr:uid="{00000000-0005-0000-0000-0000730D0000}"/>
    <cellStyle name="Heading 4 2 14" xfId="3478" xr:uid="{00000000-0005-0000-0000-0000740D0000}"/>
    <cellStyle name="Heading 4 2 2" xfId="3479" xr:uid="{00000000-0005-0000-0000-0000750D0000}"/>
    <cellStyle name="Heading 4 2 3" xfId="3480" xr:uid="{00000000-0005-0000-0000-0000760D0000}"/>
    <cellStyle name="Heading 4 2 4" xfId="3481" xr:uid="{00000000-0005-0000-0000-0000770D0000}"/>
    <cellStyle name="Heading 4 2 5" xfId="3482" xr:uid="{00000000-0005-0000-0000-0000780D0000}"/>
    <cellStyle name="Heading 4 2 6" xfId="3483" xr:uid="{00000000-0005-0000-0000-0000790D0000}"/>
    <cellStyle name="Heading 4 2 7" xfId="3484" xr:uid="{00000000-0005-0000-0000-00007A0D0000}"/>
    <cellStyle name="Heading 4 2 8" xfId="3485" xr:uid="{00000000-0005-0000-0000-00007B0D0000}"/>
    <cellStyle name="Heading 4 2 9" xfId="3486" xr:uid="{00000000-0005-0000-0000-00007C0D0000}"/>
    <cellStyle name="Heading 4 20" xfId="3487" xr:uid="{00000000-0005-0000-0000-00007D0D0000}"/>
    <cellStyle name="Heading 4 21" xfId="3488" xr:uid="{00000000-0005-0000-0000-00007E0D0000}"/>
    <cellStyle name="Heading 4 22" xfId="3489" xr:uid="{00000000-0005-0000-0000-00007F0D0000}"/>
    <cellStyle name="Heading 4 23" xfId="3490" xr:uid="{00000000-0005-0000-0000-0000800D0000}"/>
    <cellStyle name="Heading 4 24" xfId="3491" xr:uid="{00000000-0005-0000-0000-0000810D0000}"/>
    <cellStyle name="Heading 4 25" xfId="3492" xr:uid="{00000000-0005-0000-0000-0000820D0000}"/>
    <cellStyle name="Heading 4 26" xfId="3493" xr:uid="{00000000-0005-0000-0000-0000830D0000}"/>
    <cellStyle name="Heading 4 27" xfId="3494" xr:uid="{00000000-0005-0000-0000-0000840D0000}"/>
    <cellStyle name="Heading 4 28" xfId="3495" xr:uid="{00000000-0005-0000-0000-0000850D0000}"/>
    <cellStyle name="Heading 4 29" xfId="3496" xr:uid="{00000000-0005-0000-0000-0000860D0000}"/>
    <cellStyle name="Heading 4 3" xfId="3497" xr:uid="{00000000-0005-0000-0000-0000870D0000}"/>
    <cellStyle name="Heading 4 3 2" xfId="3498" xr:uid="{00000000-0005-0000-0000-0000880D0000}"/>
    <cellStyle name="Heading 4 3 3" xfId="3499" xr:uid="{00000000-0005-0000-0000-0000890D0000}"/>
    <cellStyle name="Heading 4 30" xfId="3500" xr:uid="{00000000-0005-0000-0000-00008A0D0000}"/>
    <cellStyle name="Heading 4 31" xfId="3501" xr:uid="{00000000-0005-0000-0000-00008B0D0000}"/>
    <cellStyle name="Heading 4 32" xfId="3502" xr:uid="{00000000-0005-0000-0000-00008C0D0000}"/>
    <cellStyle name="Heading 4 33" xfId="3503" xr:uid="{00000000-0005-0000-0000-00008D0D0000}"/>
    <cellStyle name="Heading 4 34" xfId="3504" xr:uid="{00000000-0005-0000-0000-00008E0D0000}"/>
    <cellStyle name="Heading 4 4" xfId="3505" xr:uid="{00000000-0005-0000-0000-00008F0D0000}"/>
    <cellStyle name="Heading 4 4 2" xfId="3506" xr:uid="{00000000-0005-0000-0000-0000900D0000}"/>
    <cellStyle name="Heading 4 4 3" xfId="3507" xr:uid="{00000000-0005-0000-0000-0000910D0000}"/>
    <cellStyle name="Heading 4 5" xfId="3508" xr:uid="{00000000-0005-0000-0000-0000920D0000}"/>
    <cellStyle name="Heading 4 5 2" xfId="3509" xr:uid="{00000000-0005-0000-0000-0000930D0000}"/>
    <cellStyle name="Heading 4 5 3" xfId="3510" xr:uid="{00000000-0005-0000-0000-0000940D0000}"/>
    <cellStyle name="Heading 4 6" xfId="3511" xr:uid="{00000000-0005-0000-0000-0000950D0000}"/>
    <cellStyle name="Heading 4 6 2" xfId="3512" xr:uid="{00000000-0005-0000-0000-0000960D0000}"/>
    <cellStyle name="Heading 4 6 3" xfId="3513" xr:uid="{00000000-0005-0000-0000-0000970D0000}"/>
    <cellStyle name="Heading 4 7" xfId="3514" xr:uid="{00000000-0005-0000-0000-0000980D0000}"/>
    <cellStyle name="Heading 4 7 2" xfId="3515" xr:uid="{00000000-0005-0000-0000-0000990D0000}"/>
    <cellStyle name="Heading 4 7 3" xfId="3516" xr:uid="{00000000-0005-0000-0000-00009A0D0000}"/>
    <cellStyle name="Heading 4 8" xfId="3517" xr:uid="{00000000-0005-0000-0000-00009B0D0000}"/>
    <cellStyle name="Heading 4 8 2" xfId="3518" xr:uid="{00000000-0005-0000-0000-00009C0D0000}"/>
    <cellStyle name="Heading 4 8 3" xfId="3519" xr:uid="{00000000-0005-0000-0000-00009D0D0000}"/>
    <cellStyle name="Heading 4 9" xfId="3520" xr:uid="{00000000-0005-0000-0000-00009E0D0000}"/>
    <cellStyle name="Heading 4 9 2" xfId="3521" xr:uid="{00000000-0005-0000-0000-00009F0D0000}"/>
    <cellStyle name="Heading 4 9 3" xfId="3522" xr:uid="{00000000-0005-0000-0000-0000A00D0000}"/>
    <cellStyle name="Hyperlink" xfId="1" builtinId="8"/>
    <cellStyle name="Hyperlink 2" xfId="21" xr:uid="{00000000-0005-0000-0000-0000A20D0000}"/>
    <cellStyle name="Hyperlink 2 2" xfId="3523" xr:uid="{00000000-0005-0000-0000-0000A30D0000}"/>
    <cellStyle name="Hyperlink 3" xfId="22" xr:uid="{00000000-0005-0000-0000-0000A40D0000}"/>
    <cellStyle name="Hyperlink 3 2" xfId="3524" xr:uid="{00000000-0005-0000-0000-0000A50D0000}"/>
    <cellStyle name="Input 10" xfId="3525" xr:uid="{00000000-0005-0000-0000-0000A60D0000}"/>
    <cellStyle name="Input 10 2" xfId="3526" xr:uid="{00000000-0005-0000-0000-0000A70D0000}"/>
    <cellStyle name="Input 10 3" xfId="3527" xr:uid="{00000000-0005-0000-0000-0000A80D0000}"/>
    <cellStyle name="Input 11" xfId="3528" xr:uid="{00000000-0005-0000-0000-0000A90D0000}"/>
    <cellStyle name="Input 11 2" xfId="3529" xr:uid="{00000000-0005-0000-0000-0000AA0D0000}"/>
    <cellStyle name="Input 11 3" xfId="3530" xr:uid="{00000000-0005-0000-0000-0000AB0D0000}"/>
    <cellStyle name="Input 12" xfId="3531" xr:uid="{00000000-0005-0000-0000-0000AC0D0000}"/>
    <cellStyle name="Input 12 2" xfId="3532" xr:uid="{00000000-0005-0000-0000-0000AD0D0000}"/>
    <cellStyle name="Input 12 3" xfId="3533" xr:uid="{00000000-0005-0000-0000-0000AE0D0000}"/>
    <cellStyle name="Input 13" xfId="3534" xr:uid="{00000000-0005-0000-0000-0000AF0D0000}"/>
    <cellStyle name="Input 13 2" xfId="3535" xr:uid="{00000000-0005-0000-0000-0000B00D0000}"/>
    <cellStyle name="Input 13 3" xfId="3536" xr:uid="{00000000-0005-0000-0000-0000B10D0000}"/>
    <cellStyle name="Input 14" xfId="3537" xr:uid="{00000000-0005-0000-0000-0000B20D0000}"/>
    <cellStyle name="Input 14 2" xfId="3538" xr:uid="{00000000-0005-0000-0000-0000B30D0000}"/>
    <cellStyle name="Input 14 3" xfId="3539" xr:uid="{00000000-0005-0000-0000-0000B40D0000}"/>
    <cellStyle name="Input 15" xfId="3540" xr:uid="{00000000-0005-0000-0000-0000B50D0000}"/>
    <cellStyle name="Input 15 2" xfId="3541" xr:uid="{00000000-0005-0000-0000-0000B60D0000}"/>
    <cellStyle name="Input 15 3" xfId="3542" xr:uid="{00000000-0005-0000-0000-0000B70D0000}"/>
    <cellStyle name="Input 15 4" xfId="3543" xr:uid="{00000000-0005-0000-0000-0000B80D0000}"/>
    <cellStyle name="Input 15 5" xfId="3544" xr:uid="{00000000-0005-0000-0000-0000B90D0000}"/>
    <cellStyle name="Input 15 6" xfId="3545" xr:uid="{00000000-0005-0000-0000-0000BA0D0000}"/>
    <cellStyle name="Input 15 7" xfId="3546" xr:uid="{00000000-0005-0000-0000-0000BB0D0000}"/>
    <cellStyle name="Input 16" xfId="3547" xr:uid="{00000000-0005-0000-0000-0000BC0D0000}"/>
    <cellStyle name="Input 17" xfId="3548" xr:uid="{00000000-0005-0000-0000-0000BD0D0000}"/>
    <cellStyle name="Input 18" xfId="3549" xr:uid="{00000000-0005-0000-0000-0000BE0D0000}"/>
    <cellStyle name="Input 19" xfId="3550" xr:uid="{00000000-0005-0000-0000-0000BF0D0000}"/>
    <cellStyle name="Input 2" xfId="3551" xr:uid="{00000000-0005-0000-0000-0000C00D0000}"/>
    <cellStyle name="Input 2 10" xfId="3552" xr:uid="{00000000-0005-0000-0000-0000C10D0000}"/>
    <cellStyle name="Input 2 11" xfId="3553" xr:uid="{00000000-0005-0000-0000-0000C20D0000}"/>
    <cellStyle name="Input 2 12" xfId="3554" xr:uid="{00000000-0005-0000-0000-0000C30D0000}"/>
    <cellStyle name="Input 2 13" xfId="3555" xr:uid="{00000000-0005-0000-0000-0000C40D0000}"/>
    <cellStyle name="Input 2 14" xfId="3556" xr:uid="{00000000-0005-0000-0000-0000C50D0000}"/>
    <cellStyle name="Input 2 15" xfId="3557" xr:uid="{00000000-0005-0000-0000-0000C60D0000}"/>
    <cellStyle name="Input 2 16" xfId="3558" xr:uid="{00000000-0005-0000-0000-0000C70D0000}"/>
    <cellStyle name="Input 2 2" xfId="3559" xr:uid="{00000000-0005-0000-0000-0000C80D0000}"/>
    <cellStyle name="Input 2 3" xfId="3560" xr:uid="{00000000-0005-0000-0000-0000C90D0000}"/>
    <cellStyle name="Input 2 4" xfId="3561" xr:uid="{00000000-0005-0000-0000-0000CA0D0000}"/>
    <cellStyle name="Input 2 4 2" xfId="3562" xr:uid="{00000000-0005-0000-0000-0000CB0D0000}"/>
    <cellStyle name="Input 2 4 2 2" xfId="3563" xr:uid="{00000000-0005-0000-0000-0000CC0D0000}"/>
    <cellStyle name="Input 2 4 2 3" xfId="3564" xr:uid="{00000000-0005-0000-0000-0000CD0D0000}"/>
    <cellStyle name="Input 2 4 3" xfId="3565" xr:uid="{00000000-0005-0000-0000-0000CE0D0000}"/>
    <cellStyle name="Input 2 5" xfId="3566" xr:uid="{00000000-0005-0000-0000-0000CF0D0000}"/>
    <cellStyle name="Input 2 6" xfId="3567" xr:uid="{00000000-0005-0000-0000-0000D00D0000}"/>
    <cellStyle name="Input 2 7" xfId="3568" xr:uid="{00000000-0005-0000-0000-0000D10D0000}"/>
    <cellStyle name="Input 2 8" xfId="3569" xr:uid="{00000000-0005-0000-0000-0000D20D0000}"/>
    <cellStyle name="Input 2 9" xfId="3570" xr:uid="{00000000-0005-0000-0000-0000D30D0000}"/>
    <cellStyle name="Input 20" xfId="3571" xr:uid="{00000000-0005-0000-0000-0000D40D0000}"/>
    <cellStyle name="Input 21" xfId="3572" xr:uid="{00000000-0005-0000-0000-0000D50D0000}"/>
    <cellStyle name="Input 22" xfId="3573" xr:uid="{00000000-0005-0000-0000-0000D60D0000}"/>
    <cellStyle name="Input 23" xfId="3574" xr:uid="{00000000-0005-0000-0000-0000D70D0000}"/>
    <cellStyle name="Input 24" xfId="3575" xr:uid="{00000000-0005-0000-0000-0000D80D0000}"/>
    <cellStyle name="Input 25" xfId="3576" xr:uid="{00000000-0005-0000-0000-0000D90D0000}"/>
    <cellStyle name="Input 26" xfId="3577" xr:uid="{00000000-0005-0000-0000-0000DA0D0000}"/>
    <cellStyle name="Input 27" xfId="3578" xr:uid="{00000000-0005-0000-0000-0000DB0D0000}"/>
    <cellStyle name="Input 28" xfId="3579" xr:uid="{00000000-0005-0000-0000-0000DC0D0000}"/>
    <cellStyle name="Input 29" xfId="3580" xr:uid="{00000000-0005-0000-0000-0000DD0D0000}"/>
    <cellStyle name="Input 3" xfId="3581" xr:uid="{00000000-0005-0000-0000-0000DE0D0000}"/>
    <cellStyle name="Input 3 2" xfId="3582" xr:uid="{00000000-0005-0000-0000-0000DF0D0000}"/>
    <cellStyle name="Input 3 3" xfId="3583" xr:uid="{00000000-0005-0000-0000-0000E00D0000}"/>
    <cellStyle name="Input 30" xfId="3584" xr:uid="{00000000-0005-0000-0000-0000E10D0000}"/>
    <cellStyle name="Input 31" xfId="3585" xr:uid="{00000000-0005-0000-0000-0000E20D0000}"/>
    <cellStyle name="Input 32" xfId="3586" xr:uid="{00000000-0005-0000-0000-0000E30D0000}"/>
    <cellStyle name="Input 33" xfId="3587" xr:uid="{00000000-0005-0000-0000-0000E40D0000}"/>
    <cellStyle name="Input 34" xfId="3588" xr:uid="{00000000-0005-0000-0000-0000E50D0000}"/>
    <cellStyle name="Input 4" xfId="3589" xr:uid="{00000000-0005-0000-0000-0000E60D0000}"/>
    <cellStyle name="Input 4 2" xfId="3590" xr:uid="{00000000-0005-0000-0000-0000E70D0000}"/>
    <cellStyle name="Input 4 3" xfId="3591" xr:uid="{00000000-0005-0000-0000-0000E80D0000}"/>
    <cellStyle name="Input 5" xfId="3592" xr:uid="{00000000-0005-0000-0000-0000E90D0000}"/>
    <cellStyle name="Input 5 2" xfId="3593" xr:uid="{00000000-0005-0000-0000-0000EA0D0000}"/>
    <cellStyle name="Input 5 3" xfId="3594" xr:uid="{00000000-0005-0000-0000-0000EB0D0000}"/>
    <cellStyle name="Input 6" xfId="3595" xr:uid="{00000000-0005-0000-0000-0000EC0D0000}"/>
    <cellStyle name="Input 6 2" xfId="3596" xr:uid="{00000000-0005-0000-0000-0000ED0D0000}"/>
    <cellStyle name="Input 6 3" xfId="3597" xr:uid="{00000000-0005-0000-0000-0000EE0D0000}"/>
    <cellStyle name="Input 7" xfId="3598" xr:uid="{00000000-0005-0000-0000-0000EF0D0000}"/>
    <cellStyle name="Input 7 2" xfId="3599" xr:uid="{00000000-0005-0000-0000-0000F00D0000}"/>
    <cellStyle name="Input 7 3" xfId="3600" xr:uid="{00000000-0005-0000-0000-0000F10D0000}"/>
    <cellStyle name="Input 8" xfId="3601" xr:uid="{00000000-0005-0000-0000-0000F20D0000}"/>
    <cellStyle name="Input 8 2" xfId="3602" xr:uid="{00000000-0005-0000-0000-0000F30D0000}"/>
    <cellStyle name="Input 8 3" xfId="3603" xr:uid="{00000000-0005-0000-0000-0000F40D0000}"/>
    <cellStyle name="Input 9" xfId="3604" xr:uid="{00000000-0005-0000-0000-0000F50D0000}"/>
    <cellStyle name="Input 9 2" xfId="3605" xr:uid="{00000000-0005-0000-0000-0000F60D0000}"/>
    <cellStyle name="Input 9 3" xfId="3606" xr:uid="{00000000-0005-0000-0000-0000F70D0000}"/>
    <cellStyle name="Linked Cell 10" xfId="3607" xr:uid="{00000000-0005-0000-0000-0000F80D0000}"/>
    <cellStyle name="Linked Cell 10 2" xfId="3608" xr:uid="{00000000-0005-0000-0000-0000F90D0000}"/>
    <cellStyle name="Linked Cell 10 3" xfId="3609" xr:uid="{00000000-0005-0000-0000-0000FA0D0000}"/>
    <cellStyle name="Linked Cell 11" xfId="3610" xr:uid="{00000000-0005-0000-0000-0000FB0D0000}"/>
    <cellStyle name="Linked Cell 11 2" xfId="3611" xr:uid="{00000000-0005-0000-0000-0000FC0D0000}"/>
    <cellStyle name="Linked Cell 11 3" xfId="3612" xr:uid="{00000000-0005-0000-0000-0000FD0D0000}"/>
    <cellStyle name="Linked Cell 12" xfId="3613" xr:uid="{00000000-0005-0000-0000-0000FE0D0000}"/>
    <cellStyle name="Linked Cell 12 2" xfId="3614" xr:uid="{00000000-0005-0000-0000-0000FF0D0000}"/>
    <cellStyle name="Linked Cell 12 3" xfId="3615" xr:uid="{00000000-0005-0000-0000-0000000E0000}"/>
    <cellStyle name="Linked Cell 13" xfId="3616" xr:uid="{00000000-0005-0000-0000-0000010E0000}"/>
    <cellStyle name="Linked Cell 13 2" xfId="3617" xr:uid="{00000000-0005-0000-0000-0000020E0000}"/>
    <cellStyle name="Linked Cell 13 3" xfId="3618" xr:uid="{00000000-0005-0000-0000-0000030E0000}"/>
    <cellStyle name="Linked Cell 14" xfId="3619" xr:uid="{00000000-0005-0000-0000-0000040E0000}"/>
    <cellStyle name="Linked Cell 14 2" xfId="3620" xr:uid="{00000000-0005-0000-0000-0000050E0000}"/>
    <cellStyle name="Linked Cell 14 3" xfId="3621" xr:uid="{00000000-0005-0000-0000-0000060E0000}"/>
    <cellStyle name="Linked Cell 15" xfId="3622" xr:uid="{00000000-0005-0000-0000-0000070E0000}"/>
    <cellStyle name="Linked Cell 15 2" xfId="3623" xr:uid="{00000000-0005-0000-0000-0000080E0000}"/>
    <cellStyle name="Linked Cell 15 3" xfId="3624" xr:uid="{00000000-0005-0000-0000-0000090E0000}"/>
    <cellStyle name="Linked Cell 15 4" xfId="3625" xr:uid="{00000000-0005-0000-0000-00000A0E0000}"/>
    <cellStyle name="Linked Cell 15 5" xfId="3626" xr:uid="{00000000-0005-0000-0000-00000B0E0000}"/>
    <cellStyle name="Linked Cell 15 6" xfId="3627" xr:uid="{00000000-0005-0000-0000-00000C0E0000}"/>
    <cellStyle name="Linked Cell 15 7" xfId="3628" xr:uid="{00000000-0005-0000-0000-00000D0E0000}"/>
    <cellStyle name="Linked Cell 16" xfId="3629" xr:uid="{00000000-0005-0000-0000-00000E0E0000}"/>
    <cellStyle name="Linked Cell 17" xfId="3630" xr:uid="{00000000-0005-0000-0000-00000F0E0000}"/>
    <cellStyle name="Linked Cell 18" xfId="3631" xr:uid="{00000000-0005-0000-0000-0000100E0000}"/>
    <cellStyle name="Linked Cell 19" xfId="3632" xr:uid="{00000000-0005-0000-0000-0000110E0000}"/>
    <cellStyle name="Linked Cell 2" xfId="3633" xr:uid="{00000000-0005-0000-0000-0000120E0000}"/>
    <cellStyle name="Linked Cell 2 10" xfId="3634" xr:uid="{00000000-0005-0000-0000-0000130E0000}"/>
    <cellStyle name="Linked Cell 2 11" xfId="3635" xr:uid="{00000000-0005-0000-0000-0000140E0000}"/>
    <cellStyle name="Linked Cell 2 12" xfId="3636" xr:uid="{00000000-0005-0000-0000-0000150E0000}"/>
    <cellStyle name="Linked Cell 2 13" xfId="3637" xr:uid="{00000000-0005-0000-0000-0000160E0000}"/>
    <cellStyle name="Linked Cell 2 14" xfId="3638" xr:uid="{00000000-0005-0000-0000-0000170E0000}"/>
    <cellStyle name="Linked Cell 2 2" xfId="3639" xr:uid="{00000000-0005-0000-0000-0000180E0000}"/>
    <cellStyle name="Linked Cell 2 3" xfId="3640" xr:uid="{00000000-0005-0000-0000-0000190E0000}"/>
    <cellStyle name="Linked Cell 2 4" xfId="3641" xr:uid="{00000000-0005-0000-0000-00001A0E0000}"/>
    <cellStyle name="Linked Cell 2 5" xfId="3642" xr:uid="{00000000-0005-0000-0000-00001B0E0000}"/>
    <cellStyle name="Linked Cell 2 6" xfId="3643" xr:uid="{00000000-0005-0000-0000-00001C0E0000}"/>
    <cellStyle name="Linked Cell 2 7" xfId="3644" xr:uid="{00000000-0005-0000-0000-00001D0E0000}"/>
    <cellStyle name="Linked Cell 2 8" xfId="3645" xr:uid="{00000000-0005-0000-0000-00001E0E0000}"/>
    <cellStyle name="Linked Cell 2 9" xfId="3646" xr:uid="{00000000-0005-0000-0000-00001F0E0000}"/>
    <cellStyle name="Linked Cell 20" xfId="3647" xr:uid="{00000000-0005-0000-0000-0000200E0000}"/>
    <cellStyle name="Linked Cell 21" xfId="3648" xr:uid="{00000000-0005-0000-0000-0000210E0000}"/>
    <cellStyle name="Linked Cell 22" xfId="3649" xr:uid="{00000000-0005-0000-0000-0000220E0000}"/>
    <cellStyle name="Linked Cell 23" xfId="3650" xr:uid="{00000000-0005-0000-0000-0000230E0000}"/>
    <cellStyle name="Linked Cell 24" xfId="3651" xr:uid="{00000000-0005-0000-0000-0000240E0000}"/>
    <cellStyle name="Linked Cell 25" xfId="3652" xr:uid="{00000000-0005-0000-0000-0000250E0000}"/>
    <cellStyle name="Linked Cell 26" xfId="3653" xr:uid="{00000000-0005-0000-0000-0000260E0000}"/>
    <cellStyle name="Linked Cell 27" xfId="3654" xr:uid="{00000000-0005-0000-0000-0000270E0000}"/>
    <cellStyle name="Linked Cell 28" xfId="3655" xr:uid="{00000000-0005-0000-0000-0000280E0000}"/>
    <cellStyle name="Linked Cell 29" xfId="3656" xr:uid="{00000000-0005-0000-0000-0000290E0000}"/>
    <cellStyle name="Linked Cell 3" xfId="3657" xr:uid="{00000000-0005-0000-0000-00002A0E0000}"/>
    <cellStyle name="Linked Cell 3 2" xfId="3658" xr:uid="{00000000-0005-0000-0000-00002B0E0000}"/>
    <cellStyle name="Linked Cell 3 3" xfId="3659" xr:uid="{00000000-0005-0000-0000-00002C0E0000}"/>
    <cellStyle name="Linked Cell 30" xfId="3660" xr:uid="{00000000-0005-0000-0000-00002D0E0000}"/>
    <cellStyle name="Linked Cell 31" xfId="3661" xr:uid="{00000000-0005-0000-0000-00002E0E0000}"/>
    <cellStyle name="Linked Cell 32" xfId="3662" xr:uid="{00000000-0005-0000-0000-00002F0E0000}"/>
    <cellStyle name="Linked Cell 33" xfId="3663" xr:uid="{00000000-0005-0000-0000-0000300E0000}"/>
    <cellStyle name="Linked Cell 34" xfId="3664" xr:uid="{00000000-0005-0000-0000-0000310E0000}"/>
    <cellStyle name="Linked Cell 4" xfId="3665" xr:uid="{00000000-0005-0000-0000-0000320E0000}"/>
    <cellStyle name="Linked Cell 4 2" xfId="3666" xr:uid="{00000000-0005-0000-0000-0000330E0000}"/>
    <cellStyle name="Linked Cell 4 3" xfId="3667" xr:uid="{00000000-0005-0000-0000-0000340E0000}"/>
    <cellStyle name="Linked Cell 5" xfId="3668" xr:uid="{00000000-0005-0000-0000-0000350E0000}"/>
    <cellStyle name="Linked Cell 5 2" xfId="3669" xr:uid="{00000000-0005-0000-0000-0000360E0000}"/>
    <cellStyle name="Linked Cell 5 3" xfId="3670" xr:uid="{00000000-0005-0000-0000-0000370E0000}"/>
    <cellStyle name="Linked Cell 6" xfId="3671" xr:uid="{00000000-0005-0000-0000-0000380E0000}"/>
    <cellStyle name="Linked Cell 6 2" xfId="3672" xr:uid="{00000000-0005-0000-0000-0000390E0000}"/>
    <cellStyle name="Linked Cell 6 3" xfId="3673" xr:uid="{00000000-0005-0000-0000-00003A0E0000}"/>
    <cellStyle name="Linked Cell 7" xfId="3674" xr:uid="{00000000-0005-0000-0000-00003B0E0000}"/>
    <cellStyle name="Linked Cell 7 2" xfId="3675" xr:uid="{00000000-0005-0000-0000-00003C0E0000}"/>
    <cellStyle name="Linked Cell 7 3" xfId="3676" xr:uid="{00000000-0005-0000-0000-00003D0E0000}"/>
    <cellStyle name="Linked Cell 8" xfId="3677" xr:uid="{00000000-0005-0000-0000-00003E0E0000}"/>
    <cellStyle name="Linked Cell 8 2" xfId="3678" xr:uid="{00000000-0005-0000-0000-00003F0E0000}"/>
    <cellStyle name="Linked Cell 8 3" xfId="3679" xr:uid="{00000000-0005-0000-0000-0000400E0000}"/>
    <cellStyle name="Linked Cell 9" xfId="3680" xr:uid="{00000000-0005-0000-0000-0000410E0000}"/>
    <cellStyle name="Linked Cell 9 2" xfId="3681" xr:uid="{00000000-0005-0000-0000-0000420E0000}"/>
    <cellStyle name="Linked Cell 9 3" xfId="3682" xr:uid="{00000000-0005-0000-0000-0000430E0000}"/>
    <cellStyle name="Neutral 10" xfId="3683" xr:uid="{00000000-0005-0000-0000-0000440E0000}"/>
    <cellStyle name="Neutral 10 2" xfId="3684" xr:uid="{00000000-0005-0000-0000-0000450E0000}"/>
    <cellStyle name="Neutral 10 3" xfId="3685" xr:uid="{00000000-0005-0000-0000-0000460E0000}"/>
    <cellStyle name="Neutral 11" xfId="3686" xr:uid="{00000000-0005-0000-0000-0000470E0000}"/>
    <cellStyle name="Neutral 11 2" xfId="3687" xr:uid="{00000000-0005-0000-0000-0000480E0000}"/>
    <cellStyle name="Neutral 11 3" xfId="3688" xr:uid="{00000000-0005-0000-0000-0000490E0000}"/>
    <cellStyle name="Neutral 12" xfId="3689" xr:uid="{00000000-0005-0000-0000-00004A0E0000}"/>
    <cellStyle name="Neutral 12 2" xfId="3690" xr:uid="{00000000-0005-0000-0000-00004B0E0000}"/>
    <cellStyle name="Neutral 12 3" xfId="3691" xr:uid="{00000000-0005-0000-0000-00004C0E0000}"/>
    <cellStyle name="Neutral 13" xfId="3692" xr:uid="{00000000-0005-0000-0000-00004D0E0000}"/>
    <cellStyle name="Neutral 13 2" xfId="3693" xr:uid="{00000000-0005-0000-0000-00004E0E0000}"/>
    <cellStyle name="Neutral 13 3" xfId="3694" xr:uid="{00000000-0005-0000-0000-00004F0E0000}"/>
    <cellStyle name="Neutral 14" xfId="3695" xr:uid="{00000000-0005-0000-0000-0000500E0000}"/>
    <cellStyle name="Neutral 14 2" xfId="3696" xr:uid="{00000000-0005-0000-0000-0000510E0000}"/>
    <cellStyle name="Neutral 14 3" xfId="3697" xr:uid="{00000000-0005-0000-0000-0000520E0000}"/>
    <cellStyle name="Neutral 15" xfId="3698" xr:uid="{00000000-0005-0000-0000-0000530E0000}"/>
    <cellStyle name="Neutral 15 2" xfId="3699" xr:uid="{00000000-0005-0000-0000-0000540E0000}"/>
    <cellStyle name="Neutral 15 3" xfId="3700" xr:uid="{00000000-0005-0000-0000-0000550E0000}"/>
    <cellStyle name="Neutral 15 4" xfId="3701" xr:uid="{00000000-0005-0000-0000-0000560E0000}"/>
    <cellStyle name="Neutral 15 5" xfId="3702" xr:uid="{00000000-0005-0000-0000-0000570E0000}"/>
    <cellStyle name="Neutral 15 6" xfId="3703" xr:uid="{00000000-0005-0000-0000-0000580E0000}"/>
    <cellStyle name="Neutral 15 7" xfId="3704" xr:uid="{00000000-0005-0000-0000-0000590E0000}"/>
    <cellStyle name="Neutral 16" xfId="3705" xr:uid="{00000000-0005-0000-0000-00005A0E0000}"/>
    <cellStyle name="Neutral 17" xfId="3706" xr:uid="{00000000-0005-0000-0000-00005B0E0000}"/>
    <cellStyle name="Neutral 18" xfId="3707" xr:uid="{00000000-0005-0000-0000-00005C0E0000}"/>
    <cellStyle name="Neutral 19" xfId="3708" xr:uid="{00000000-0005-0000-0000-00005D0E0000}"/>
    <cellStyle name="Neutral 2" xfId="3709" xr:uid="{00000000-0005-0000-0000-00005E0E0000}"/>
    <cellStyle name="Neutral 2 10" xfId="3710" xr:uid="{00000000-0005-0000-0000-00005F0E0000}"/>
    <cellStyle name="Neutral 2 11" xfId="3711" xr:uid="{00000000-0005-0000-0000-0000600E0000}"/>
    <cellStyle name="Neutral 2 12" xfId="3712" xr:uid="{00000000-0005-0000-0000-0000610E0000}"/>
    <cellStyle name="Neutral 2 13" xfId="3713" xr:uid="{00000000-0005-0000-0000-0000620E0000}"/>
    <cellStyle name="Neutral 2 14" xfId="3714" xr:uid="{00000000-0005-0000-0000-0000630E0000}"/>
    <cellStyle name="Neutral 2 2" xfId="3715" xr:uid="{00000000-0005-0000-0000-0000640E0000}"/>
    <cellStyle name="Neutral 2 3" xfId="3716" xr:uid="{00000000-0005-0000-0000-0000650E0000}"/>
    <cellStyle name="Neutral 2 4" xfId="3717" xr:uid="{00000000-0005-0000-0000-0000660E0000}"/>
    <cellStyle name="Neutral 2 5" xfId="3718" xr:uid="{00000000-0005-0000-0000-0000670E0000}"/>
    <cellStyle name="Neutral 2 6" xfId="3719" xr:uid="{00000000-0005-0000-0000-0000680E0000}"/>
    <cellStyle name="Neutral 2 7" xfId="3720" xr:uid="{00000000-0005-0000-0000-0000690E0000}"/>
    <cellStyle name="Neutral 2 8" xfId="3721" xr:uid="{00000000-0005-0000-0000-00006A0E0000}"/>
    <cellStyle name="Neutral 2 9" xfId="3722" xr:uid="{00000000-0005-0000-0000-00006B0E0000}"/>
    <cellStyle name="Neutral 20" xfId="3723" xr:uid="{00000000-0005-0000-0000-00006C0E0000}"/>
    <cellStyle name="Neutral 21" xfId="3724" xr:uid="{00000000-0005-0000-0000-00006D0E0000}"/>
    <cellStyle name="Neutral 22" xfId="3725" xr:uid="{00000000-0005-0000-0000-00006E0E0000}"/>
    <cellStyle name="Neutral 23" xfId="3726" xr:uid="{00000000-0005-0000-0000-00006F0E0000}"/>
    <cellStyle name="Neutral 24" xfId="3727" xr:uid="{00000000-0005-0000-0000-0000700E0000}"/>
    <cellStyle name="Neutral 25" xfId="3728" xr:uid="{00000000-0005-0000-0000-0000710E0000}"/>
    <cellStyle name="Neutral 26" xfId="3729" xr:uid="{00000000-0005-0000-0000-0000720E0000}"/>
    <cellStyle name="Neutral 27" xfId="3730" xr:uid="{00000000-0005-0000-0000-0000730E0000}"/>
    <cellStyle name="Neutral 28" xfId="3731" xr:uid="{00000000-0005-0000-0000-0000740E0000}"/>
    <cellStyle name="Neutral 29" xfId="3732" xr:uid="{00000000-0005-0000-0000-0000750E0000}"/>
    <cellStyle name="Neutral 3" xfId="3733" xr:uid="{00000000-0005-0000-0000-0000760E0000}"/>
    <cellStyle name="Neutral 3 2" xfId="3734" xr:uid="{00000000-0005-0000-0000-0000770E0000}"/>
    <cellStyle name="Neutral 3 3" xfId="3735" xr:uid="{00000000-0005-0000-0000-0000780E0000}"/>
    <cellStyle name="Neutral 30" xfId="3736" xr:uid="{00000000-0005-0000-0000-0000790E0000}"/>
    <cellStyle name="Neutral 31" xfId="3737" xr:uid="{00000000-0005-0000-0000-00007A0E0000}"/>
    <cellStyle name="Neutral 32" xfId="3738" xr:uid="{00000000-0005-0000-0000-00007B0E0000}"/>
    <cellStyle name="Neutral 33" xfId="3739" xr:uid="{00000000-0005-0000-0000-00007C0E0000}"/>
    <cellStyle name="Neutral 34" xfId="3740" xr:uid="{00000000-0005-0000-0000-00007D0E0000}"/>
    <cellStyle name="Neutral 4" xfId="3741" xr:uid="{00000000-0005-0000-0000-00007E0E0000}"/>
    <cellStyle name="Neutral 4 2" xfId="3742" xr:uid="{00000000-0005-0000-0000-00007F0E0000}"/>
    <cellStyle name="Neutral 4 3" xfId="3743" xr:uid="{00000000-0005-0000-0000-0000800E0000}"/>
    <cellStyle name="Neutral 5" xfId="3744" xr:uid="{00000000-0005-0000-0000-0000810E0000}"/>
    <cellStyle name="Neutral 5 2" xfId="3745" xr:uid="{00000000-0005-0000-0000-0000820E0000}"/>
    <cellStyle name="Neutral 5 3" xfId="3746" xr:uid="{00000000-0005-0000-0000-0000830E0000}"/>
    <cellStyle name="Neutral 6" xfId="3747" xr:uid="{00000000-0005-0000-0000-0000840E0000}"/>
    <cellStyle name="Neutral 6 2" xfId="3748" xr:uid="{00000000-0005-0000-0000-0000850E0000}"/>
    <cellStyle name="Neutral 6 3" xfId="3749" xr:uid="{00000000-0005-0000-0000-0000860E0000}"/>
    <cellStyle name="Neutral 7" xfId="3750" xr:uid="{00000000-0005-0000-0000-0000870E0000}"/>
    <cellStyle name="Neutral 7 2" xfId="3751" xr:uid="{00000000-0005-0000-0000-0000880E0000}"/>
    <cellStyle name="Neutral 7 3" xfId="3752" xr:uid="{00000000-0005-0000-0000-0000890E0000}"/>
    <cellStyle name="Neutral 8" xfId="3753" xr:uid="{00000000-0005-0000-0000-00008A0E0000}"/>
    <cellStyle name="Neutral 8 2" xfId="3754" xr:uid="{00000000-0005-0000-0000-00008B0E0000}"/>
    <cellStyle name="Neutral 8 3" xfId="3755" xr:uid="{00000000-0005-0000-0000-00008C0E0000}"/>
    <cellStyle name="Neutral 9" xfId="3756" xr:uid="{00000000-0005-0000-0000-00008D0E0000}"/>
    <cellStyle name="Neutral 9 2" xfId="3757" xr:uid="{00000000-0005-0000-0000-00008E0E0000}"/>
    <cellStyle name="Neutral 9 3" xfId="3758" xr:uid="{00000000-0005-0000-0000-00008F0E0000}"/>
    <cellStyle name="Normal" xfId="0" builtinId="0"/>
    <cellStyle name="Normal 10" xfId="4" xr:uid="{00000000-0005-0000-0000-0000910E0000}"/>
    <cellStyle name="Normal 10 10" xfId="3760" xr:uid="{00000000-0005-0000-0000-0000920E0000}"/>
    <cellStyle name="Normal 10 11" xfId="3761" xr:uid="{00000000-0005-0000-0000-0000930E0000}"/>
    <cellStyle name="Normal 10 12" xfId="3762" xr:uid="{00000000-0005-0000-0000-0000940E0000}"/>
    <cellStyle name="Normal 10 13" xfId="3759" xr:uid="{00000000-0005-0000-0000-0000950E0000}"/>
    <cellStyle name="Normal 10 2" xfId="3763" xr:uid="{00000000-0005-0000-0000-0000960E0000}"/>
    <cellStyle name="Normal 10 3" xfId="3764" xr:uid="{00000000-0005-0000-0000-0000970E0000}"/>
    <cellStyle name="Normal 10 4" xfId="3765" xr:uid="{00000000-0005-0000-0000-0000980E0000}"/>
    <cellStyle name="Normal 10 5" xfId="3766" xr:uid="{00000000-0005-0000-0000-0000990E0000}"/>
    <cellStyle name="Normal 10 6" xfId="3767" xr:uid="{00000000-0005-0000-0000-00009A0E0000}"/>
    <cellStyle name="Normal 10 7" xfId="3768" xr:uid="{00000000-0005-0000-0000-00009B0E0000}"/>
    <cellStyle name="Normal 10 8" xfId="3769" xr:uid="{00000000-0005-0000-0000-00009C0E0000}"/>
    <cellStyle name="Normal 10 9" xfId="3770" xr:uid="{00000000-0005-0000-0000-00009D0E0000}"/>
    <cellStyle name="Normal 100" xfId="3771" xr:uid="{00000000-0005-0000-0000-00009E0E0000}"/>
    <cellStyle name="Normal 101" xfId="3772" xr:uid="{00000000-0005-0000-0000-00009F0E0000}"/>
    <cellStyle name="Normal 102" xfId="3773" xr:uid="{00000000-0005-0000-0000-0000A00E0000}"/>
    <cellStyle name="Normal 103" xfId="3774" xr:uid="{00000000-0005-0000-0000-0000A10E0000}"/>
    <cellStyle name="Normal 104" xfId="3775" xr:uid="{00000000-0005-0000-0000-0000A20E0000}"/>
    <cellStyle name="Normal 105" xfId="3776" xr:uid="{00000000-0005-0000-0000-0000A30E0000}"/>
    <cellStyle name="Normal 106" xfId="3777" xr:uid="{00000000-0005-0000-0000-0000A40E0000}"/>
    <cellStyle name="Normal 106 2" xfId="3778" xr:uid="{00000000-0005-0000-0000-0000A50E0000}"/>
    <cellStyle name="Normal 107" xfId="3779" xr:uid="{00000000-0005-0000-0000-0000A60E0000}"/>
    <cellStyle name="Normal 107 2" xfId="3780" xr:uid="{00000000-0005-0000-0000-0000A70E0000}"/>
    <cellStyle name="Normal 108" xfId="57074" xr:uid="{00000000-0005-0000-0000-0000A80E0000}"/>
    <cellStyle name="Normal 109" xfId="57075" xr:uid="{00000000-0005-0000-0000-0000A90E0000}"/>
    <cellStyle name="Normal 11" xfId="23" xr:uid="{00000000-0005-0000-0000-0000AA0E0000}"/>
    <cellStyle name="Normal 11 10" xfId="3782" xr:uid="{00000000-0005-0000-0000-0000AB0E0000}"/>
    <cellStyle name="Normal 11 10 10" xfId="3783" xr:uid="{00000000-0005-0000-0000-0000AC0E0000}"/>
    <cellStyle name="Normal 11 10 11" xfId="3784" xr:uid="{00000000-0005-0000-0000-0000AD0E0000}"/>
    <cellStyle name="Normal 11 10 12" xfId="3785" xr:uid="{00000000-0005-0000-0000-0000AE0E0000}"/>
    <cellStyle name="Normal 11 10 13" xfId="3786" xr:uid="{00000000-0005-0000-0000-0000AF0E0000}"/>
    <cellStyle name="Normal 11 10 14" xfId="3787" xr:uid="{00000000-0005-0000-0000-0000B00E0000}"/>
    <cellStyle name="Normal 11 10 2" xfId="3788" xr:uid="{00000000-0005-0000-0000-0000B10E0000}"/>
    <cellStyle name="Normal 11 10 2 2" xfId="3789" xr:uid="{00000000-0005-0000-0000-0000B20E0000}"/>
    <cellStyle name="Normal 11 10 2 2 2" xfId="3790" xr:uid="{00000000-0005-0000-0000-0000B30E0000}"/>
    <cellStyle name="Normal 11 10 2 2 3" xfId="3791" xr:uid="{00000000-0005-0000-0000-0000B40E0000}"/>
    <cellStyle name="Normal 11 10 2 3" xfId="3792" xr:uid="{00000000-0005-0000-0000-0000B50E0000}"/>
    <cellStyle name="Normal 11 10 3" xfId="3793" xr:uid="{00000000-0005-0000-0000-0000B60E0000}"/>
    <cellStyle name="Normal 11 10 4" xfId="3794" xr:uid="{00000000-0005-0000-0000-0000B70E0000}"/>
    <cellStyle name="Normal 11 10 5" xfId="3795" xr:uid="{00000000-0005-0000-0000-0000B80E0000}"/>
    <cellStyle name="Normal 11 10 6" xfId="3796" xr:uid="{00000000-0005-0000-0000-0000B90E0000}"/>
    <cellStyle name="Normal 11 10 7" xfId="3797" xr:uid="{00000000-0005-0000-0000-0000BA0E0000}"/>
    <cellStyle name="Normal 11 10 8" xfId="3798" xr:uid="{00000000-0005-0000-0000-0000BB0E0000}"/>
    <cellStyle name="Normal 11 10 9" xfId="3799" xr:uid="{00000000-0005-0000-0000-0000BC0E0000}"/>
    <cellStyle name="Normal 11 11" xfId="3800" xr:uid="{00000000-0005-0000-0000-0000BD0E0000}"/>
    <cellStyle name="Normal 11 12" xfId="3801" xr:uid="{00000000-0005-0000-0000-0000BE0E0000}"/>
    <cellStyle name="Normal 11 13" xfId="3802" xr:uid="{00000000-0005-0000-0000-0000BF0E0000}"/>
    <cellStyle name="Normal 11 13 2" xfId="3803" xr:uid="{00000000-0005-0000-0000-0000C00E0000}"/>
    <cellStyle name="Normal 11 13 2 2" xfId="3804" xr:uid="{00000000-0005-0000-0000-0000C10E0000}"/>
    <cellStyle name="Normal 11 13 2 3" xfId="3805" xr:uid="{00000000-0005-0000-0000-0000C20E0000}"/>
    <cellStyle name="Normal 11 13 3" xfId="3806" xr:uid="{00000000-0005-0000-0000-0000C30E0000}"/>
    <cellStyle name="Normal 11 14" xfId="3807" xr:uid="{00000000-0005-0000-0000-0000C40E0000}"/>
    <cellStyle name="Normal 11 14 2" xfId="3808" xr:uid="{00000000-0005-0000-0000-0000C50E0000}"/>
    <cellStyle name="Normal 11 14 2 2" xfId="3809" xr:uid="{00000000-0005-0000-0000-0000C60E0000}"/>
    <cellStyle name="Normal 11 14 2 3" xfId="3810" xr:uid="{00000000-0005-0000-0000-0000C70E0000}"/>
    <cellStyle name="Normal 11 14 3" xfId="3811" xr:uid="{00000000-0005-0000-0000-0000C80E0000}"/>
    <cellStyle name="Normal 11 15" xfId="3812" xr:uid="{00000000-0005-0000-0000-0000C90E0000}"/>
    <cellStyle name="Normal 11 16" xfId="3813" xr:uid="{00000000-0005-0000-0000-0000CA0E0000}"/>
    <cellStyle name="Normal 11 17" xfId="3814" xr:uid="{00000000-0005-0000-0000-0000CB0E0000}"/>
    <cellStyle name="Normal 11 18" xfId="3815" xr:uid="{00000000-0005-0000-0000-0000CC0E0000}"/>
    <cellStyle name="Normal 11 19" xfId="3816" xr:uid="{00000000-0005-0000-0000-0000CD0E0000}"/>
    <cellStyle name="Normal 11 2" xfId="3817" xr:uid="{00000000-0005-0000-0000-0000CE0E0000}"/>
    <cellStyle name="Normal 11 20" xfId="3818" xr:uid="{00000000-0005-0000-0000-0000CF0E0000}"/>
    <cellStyle name="Normal 11 21" xfId="3819" xr:uid="{00000000-0005-0000-0000-0000D00E0000}"/>
    <cellStyle name="Normal 11 22" xfId="3820" xr:uid="{00000000-0005-0000-0000-0000D10E0000}"/>
    <cellStyle name="Normal 11 23" xfId="3821" xr:uid="{00000000-0005-0000-0000-0000D20E0000}"/>
    <cellStyle name="Normal 11 24" xfId="3822" xr:uid="{00000000-0005-0000-0000-0000D30E0000}"/>
    <cellStyle name="Normal 11 25" xfId="3781" xr:uid="{00000000-0005-0000-0000-0000D40E0000}"/>
    <cellStyle name="Normal 11 3" xfId="3823" xr:uid="{00000000-0005-0000-0000-0000D50E0000}"/>
    <cellStyle name="Normal 11 4" xfId="3824" xr:uid="{00000000-0005-0000-0000-0000D60E0000}"/>
    <cellStyle name="Normal 11 5" xfId="3825" xr:uid="{00000000-0005-0000-0000-0000D70E0000}"/>
    <cellStyle name="Normal 11 6" xfId="3826" xr:uid="{00000000-0005-0000-0000-0000D80E0000}"/>
    <cellStyle name="Normal 11 7" xfId="3827" xr:uid="{00000000-0005-0000-0000-0000D90E0000}"/>
    <cellStyle name="Normal 11 8" xfId="3828" xr:uid="{00000000-0005-0000-0000-0000DA0E0000}"/>
    <cellStyle name="Normal 11 9" xfId="3829" xr:uid="{00000000-0005-0000-0000-0000DB0E0000}"/>
    <cellStyle name="Normal 110" xfId="57076" xr:uid="{00000000-0005-0000-0000-0000DC0E0000}"/>
    <cellStyle name="Normal 111" xfId="57077" xr:uid="{00000000-0005-0000-0000-0000DD0E0000}"/>
    <cellStyle name="Normal 112" xfId="57078" xr:uid="{00000000-0005-0000-0000-0000DE0E0000}"/>
    <cellStyle name="Normal 12" xfId="24" xr:uid="{00000000-0005-0000-0000-0000DF0E0000}"/>
    <cellStyle name="Normal 12 10" xfId="3831" xr:uid="{00000000-0005-0000-0000-0000E00E0000}"/>
    <cellStyle name="Normal 12 11" xfId="3832" xr:uid="{00000000-0005-0000-0000-0000E10E0000}"/>
    <cellStyle name="Normal 12 11 2" xfId="3833" xr:uid="{00000000-0005-0000-0000-0000E20E0000}"/>
    <cellStyle name="Normal 12 11 2 2" xfId="3834" xr:uid="{00000000-0005-0000-0000-0000E30E0000}"/>
    <cellStyle name="Normal 12 11 2 3" xfId="3835" xr:uid="{00000000-0005-0000-0000-0000E40E0000}"/>
    <cellStyle name="Normal 12 11 3" xfId="3836" xr:uid="{00000000-0005-0000-0000-0000E50E0000}"/>
    <cellStyle name="Normal 12 12" xfId="3837" xr:uid="{00000000-0005-0000-0000-0000E60E0000}"/>
    <cellStyle name="Normal 12 12 2" xfId="3838" xr:uid="{00000000-0005-0000-0000-0000E70E0000}"/>
    <cellStyle name="Normal 12 12 2 2" xfId="3839" xr:uid="{00000000-0005-0000-0000-0000E80E0000}"/>
    <cellStyle name="Normal 12 12 2 3" xfId="3840" xr:uid="{00000000-0005-0000-0000-0000E90E0000}"/>
    <cellStyle name="Normal 12 12 3" xfId="3841" xr:uid="{00000000-0005-0000-0000-0000EA0E0000}"/>
    <cellStyle name="Normal 12 13" xfId="3842" xr:uid="{00000000-0005-0000-0000-0000EB0E0000}"/>
    <cellStyle name="Normal 12 14" xfId="3843" xr:uid="{00000000-0005-0000-0000-0000EC0E0000}"/>
    <cellStyle name="Normal 12 15" xfId="3844" xr:uid="{00000000-0005-0000-0000-0000ED0E0000}"/>
    <cellStyle name="Normal 12 16" xfId="3845" xr:uid="{00000000-0005-0000-0000-0000EE0E0000}"/>
    <cellStyle name="Normal 12 17" xfId="3846" xr:uid="{00000000-0005-0000-0000-0000EF0E0000}"/>
    <cellStyle name="Normal 12 18" xfId="3847" xr:uid="{00000000-0005-0000-0000-0000F00E0000}"/>
    <cellStyle name="Normal 12 19" xfId="3848" xr:uid="{00000000-0005-0000-0000-0000F10E0000}"/>
    <cellStyle name="Normal 12 2" xfId="3849" xr:uid="{00000000-0005-0000-0000-0000F20E0000}"/>
    <cellStyle name="Normal 12 20" xfId="3850" xr:uid="{00000000-0005-0000-0000-0000F30E0000}"/>
    <cellStyle name="Normal 12 21" xfId="3851" xr:uid="{00000000-0005-0000-0000-0000F40E0000}"/>
    <cellStyle name="Normal 12 22" xfId="3852" xr:uid="{00000000-0005-0000-0000-0000F50E0000}"/>
    <cellStyle name="Normal 12 23" xfId="3830" xr:uid="{00000000-0005-0000-0000-0000F60E0000}"/>
    <cellStyle name="Normal 12 3" xfId="3853" xr:uid="{00000000-0005-0000-0000-0000F70E0000}"/>
    <cellStyle name="Normal 12 4" xfId="3854" xr:uid="{00000000-0005-0000-0000-0000F80E0000}"/>
    <cellStyle name="Normal 12 5" xfId="3855" xr:uid="{00000000-0005-0000-0000-0000F90E0000}"/>
    <cellStyle name="Normal 12 6" xfId="3856" xr:uid="{00000000-0005-0000-0000-0000FA0E0000}"/>
    <cellStyle name="Normal 12 7" xfId="3857" xr:uid="{00000000-0005-0000-0000-0000FB0E0000}"/>
    <cellStyle name="Normal 12 8" xfId="3858" xr:uid="{00000000-0005-0000-0000-0000FC0E0000}"/>
    <cellStyle name="Normal 12 8 10" xfId="3859" xr:uid="{00000000-0005-0000-0000-0000FD0E0000}"/>
    <cellStyle name="Normal 12 8 11" xfId="3860" xr:uid="{00000000-0005-0000-0000-0000FE0E0000}"/>
    <cellStyle name="Normal 12 8 12" xfId="3861" xr:uid="{00000000-0005-0000-0000-0000FF0E0000}"/>
    <cellStyle name="Normal 12 8 13" xfId="3862" xr:uid="{00000000-0005-0000-0000-0000000F0000}"/>
    <cellStyle name="Normal 12 8 14" xfId="3863" xr:uid="{00000000-0005-0000-0000-0000010F0000}"/>
    <cellStyle name="Normal 12 8 2" xfId="3864" xr:uid="{00000000-0005-0000-0000-0000020F0000}"/>
    <cellStyle name="Normal 12 8 2 2" xfId="3865" xr:uid="{00000000-0005-0000-0000-0000030F0000}"/>
    <cellStyle name="Normal 12 8 2 2 2" xfId="3866" xr:uid="{00000000-0005-0000-0000-0000040F0000}"/>
    <cellStyle name="Normal 12 8 2 2 3" xfId="3867" xr:uid="{00000000-0005-0000-0000-0000050F0000}"/>
    <cellStyle name="Normal 12 8 2 3" xfId="3868" xr:uid="{00000000-0005-0000-0000-0000060F0000}"/>
    <cellStyle name="Normal 12 8 3" xfId="3869" xr:uid="{00000000-0005-0000-0000-0000070F0000}"/>
    <cellStyle name="Normal 12 8 4" xfId="3870" xr:uid="{00000000-0005-0000-0000-0000080F0000}"/>
    <cellStyle name="Normal 12 8 5" xfId="3871" xr:uid="{00000000-0005-0000-0000-0000090F0000}"/>
    <cellStyle name="Normal 12 8 6" xfId="3872" xr:uid="{00000000-0005-0000-0000-00000A0F0000}"/>
    <cellStyle name="Normal 12 8 7" xfId="3873" xr:uid="{00000000-0005-0000-0000-00000B0F0000}"/>
    <cellStyle name="Normal 12 8 8" xfId="3874" xr:uid="{00000000-0005-0000-0000-00000C0F0000}"/>
    <cellStyle name="Normal 12 8 9" xfId="3875" xr:uid="{00000000-0005-0000-0000-00000D0F0000}"/>
    <cellStyle name="Normal 12 9" xfId="3876" xr:uid="{00000000-0005-0000-0000-00000E0F0000}"/>
    <cellStyle name="Normal 13" xfId="25" xr:uid="{00000000-0005-0000-0000-00000F0F0000}"/>
    <cellStyle name="Normal 13 10" xfId="3878" xr:uid="{00000000-0005-0000-0000-0000100F0000}"/>
    <cellStyle name="Normal 13 10 10" xfId="3879" xr:uid="{00000000-0005-0000-0000-0000110F0000}"/>
    <cellStyle name="Normal 13 10 11" xfId="3880" xr:uid="{00000000-0005-0000-0000-0000120F0000}"/>
    <cellStyle name="Normal 13 10 12" xfId="3881" xr:uid="{00000000-0005-0000-0000-0000130F0000}"/>
    <cellStyle name="Normal 13 10 13" xfId="3882" xr:uid="{00000000-0005-0000-0000-0000140F0000}"/>
    <cellStyle name="Normal 13 10 14" xfId="3883" xr:uid="{00000000-0005-0000-0000-0000150F0000}"/>
    <cellStyle name="Normal 13 10 2" xfId="3884" xr:uid="{00000000-0005-0000-0000-0000160F0000}"/>
    <cellStyle name="Normal 13 10 2 2" xfId="3885" xr:uid="{00000000-0005-0000-0000-0000170F0000}"/>
    <cellStyle name="Normal 13 10 2 2 2" xfId="3886" xr:uid="{00000000-0005-0000-0000-0000180F0000}"/>
    <cellStyle name="Normal 13 10 2 2 3" xfId="3887" xr:uid="{00000000-0005-0000-0000-0000190F0000}"/>
    <cellStyle name="Normal 13 10 2 3" xfId="3888" xr:uid="{00000000-0005-0000-0000-00001A0F0000}"/>
    <cellStyle name="Normal 13 10 3" xfId="3889" xr:uid="{00000000-0005-0000-0000-00001B0F0000}"/>
    <cellStyle name="Normal 13 10 4" xfId="3890" xr:uid="{00000000-0005-0000-0000-00001C0F0000}"/>
    <cellStyle name="Normal 13 10 5" xfId="3891" xr:uid="{00000000-0005-0000-0000-00001D0F0000}"/>
    <cellStyle name="Normal 13 10 6" xfId="3892" xr:uid="{00000000-0005-0000-0000-00001E0F0000}"/>
    <cellStyle name="Normal 13 10 7" xfId="3893" xr:uid="{00000000-0005-0000-0000-00001F0F0000}"/>
    <cellStyle name="Normal 13 10 8" xfId="3894" xr:uid="{00000000-0005-0000-0000-0000200F0000}"/>
    <cellStyle name="Normal 13 10 9" xfId="3895" xr:uid="{00000000-0005-0000-0000-0000210F0000}"/>
    <cellStyle name="Normal 13 11" xfId="3896" xr:uid="{00000000-0005-0000-0000-0000220F0000}"/>
    <cellStyle name="Normal 13 12" xfId="3897" xr:uid="{00000000-0005-0000-0000-0000230F0000}"/>
    <cellStyle name="Normal 13 13" xfId="3898" xr:uid="{00000000-0005-0000-0000-0000240F0000}"/>
    <cellStyle name="Normal 13 13 2" xfId="3899" xr:uid="{00000000-0005-0000-0000-0000250F0000}"/>
    <cellStyle name="Normal 13 13 2 2" xfId="3900" xr:uid="{00000000-0005-0000-0000-0000260F0000}"/>
    <cellStyle name="Normal 13 13 2 3" xfId="3901" xr:uid="{00000000-0005-0000-0000-0000270F0000}"/>
    <cellStyle name="Normal 13 13 3" xfId="3902" xr:uid="{00000000-0005-0000-0000-0000280F0000}"/>
    <cellStyle name="Normal 13 14" xfId="3903" xr:uid="{00000000-0005-0000-0000-0000290F0000}"/>
    <cellStyle name="Normal 13 14 2" xfId="3904" xr:uid="{00000000-0005-0000-0000-00002A0F0000}"/>
    <cellStyle name="Normal 13 14 2 2" xfId="3905" xr:uid="{00000000-0005-0000-0000-00002B0F0000}"/>
    <cellStyle name="Normal 13 14 2 3" xfId="3906" xr:uid="{00000000-0005-0000-0000-00002C0F0000}"/>
    <cellStyle name="Normal 13 14 3" xfId="3907" xr:uid="{00000000-0005-0000-0000-00002D0F0000}"/>
    <cellStyle name="Normal 13 15" xfId="3908" xr:uid="{00000000-0005-0000-0000-00002E0F0000}"/>
    <cellStyle name="Normal 13 16" xfId="3909" xr:uid="{00000000-0005-0000-0000-00002F0F0000}"/>
    <cellStyle name="Normal 13 17" xfId="3910" xr:uid="{00000000-0005-0000-0000-0000300F0000}"/>
    <cellStyle name="Normal 13 18" xfId="3911" xr:uid="{00000000-0005-0000-0000-0000310F0000}"/>
    <cellStyle name="Normal 13 19" xfId="3912" xr:uid="{00000000-0005-0000-0000-0000320F0000}"/>
    <cellStyle name="Normal 13 2" xfId="3913" xr:uid="{00000000-0005-0000-0000-0000330F0000}"/>
    <cellStyle name="Normal 13 20" xfId="3914" xr:uid="{00000000-0005-0000-0000-0000340F0000}"/>
    <cellStyle name="Normal 13 21" xfId="3915" xr:uid="{00000000-0005-0000-0000-0000350F0000}"/>
    <cellStyle name="Normal 13 22" xfId="3916" xr:uid="{00000000-0005-0000-0000-0000360F0000}"/>
    <cellStyle name="Normal 13 23" xfId="3917" xr:uid="{00000000-0005-0000-0000-0000370F0000}"/>
    <cellStyle name="Normal 13 24" xfId="3918" xr:uid="{00000000-0005-0000-0000-0000380F0000}"/>
    <cellStyle name="Normal 13 25" xfId="3877" xr:uid="{00000000-0005-0000-0000-0000390F0000}"/>
    <cellStyle name="Normal 13 3" xfId="3919" xr:uid="{00000000-0005-0000-0000-00003A0F0000}"/>
    <cellStyle name="Normal 13 4" xfId="3920" xr:uid="{00000000-0005-0000-0000-00003B0F0000}"/>
    <cellStyle name="Normal 13 5" xfId="3921" xr:uid="{00000000-0005-0000-0000-00003C0F0000}"/>
    <cellStyle name="Normal 13 6" xfId="3922" xr:uid="{00000000-0005-0000-0000-00003D0F0000}"/>
    <cellStyle name="Normal 13 7" xfId="3923" xr:uid="{00000000-0005-0000-0000-00003E0F0000}"/>
    <cellStyle name="Normal 13 8" xfId="3924" xr:uid="{00000000-0005-0000-0000-00003F0F0000}"/>
    <cellStyle name="Normal 13 9" xfId="3925" xr:uid="{00000000-0005-0000-0000-0000400F0000}"/>
    <cellStyle name="Normal 14" xfId="37" xr:uid="{00000000-0005-0000-0000-0000410F0000}"/>
    <cellStyle name="Normal 14 10" xfId="3927" xr:uid="{00000000-0005-0000-0000-0000420F0000}"/>
    <cellStyle name="Normal 14 10 10" xfId="3928" xr:uid="{00000000-0005-0000-0000-0000430F0000}"/>
    <cellStyle name="Normal 14 10 11" xfId="3929" xr:uid="{00000000-0005-0000-0000-0000440F0000}"/>
    <cellStyle name="Normal 14 10 12" xfId="3930" xr:uid="{00000000-0005-0000-0000-0000450F0000}"/>
    <cellStyle name="Normal 14 10 13" xfId="3931" xr:uid="{00000000-0005-0000-0000-0000460F0000}"/>
    <cellStyle name="Normal 14 10 14" xfId="3932" xr:uid="{00000000-0005-0000-0000-0000470F0000}"/>
    <cellStyle name="Normal 14 10 2" xfId="3933" xr:uid="{00000000-0005-0000-0000-0000480F0000}"/>
    <cellStyle name="Normal 14 10 2 2" xfId="3934" xr:uid="{00000000-0005-0000-0000-0000490F0000}"/>
    <cellStyle name="Normal 14 10 2 2 2" xfId="3935" xr:uid="{00000000-0005-0000-0000-00004A0F0000}"/>
    <cellStyle name="Normal 14 10 2 2 3" xfId="3936" xr:uid="{00000000-0005-0000-0000-00004B0F0000}"/>
    <cellStyle name="Normal 14 10 2 3" xfId="3937" xr:uid="{00000000-0005-0000-0000-00004C0F0000}"/>
    <cellStyle name="Normal 14 10 3" xfId="3938" xr:uid="{00000000-0005-0000-0000-00004D0F0000}"/>
    <cellStyle name="Normal 14 10 4" xfId="3939" xr:uid="{00000000-0005-0000-0000-00004E0F0000}"/>
    <cellStyle name="Normal 14 10 5" xfId="3940" xr:uid="{00000000-0005-0000-0000-00004F0F0000}"/>
    <cellStyle name="Normal 14 10 6" xfId="3941" xr:uid="{00000000-0005-0000-0000-0000500F0000}"/>
    <cellStyle name="Normal 14 10 7" xfId="3942" xr:uid="{00000000-0005-0000-0000-0000510F0000}"/>
    <cellStyle name="Normal 14 10 8" xfId="3943" xr:uid="{00000000-0005-0000-0000-0000520F0000}"/>
    <cellStyle name="Normal 14 10 9" xfId="3944" xr:uid="{00000000-0005-0000-0000-0000530F0000}"/>
    <cellStyle name="Normal 14 11" xfId="3945" xr:uid="{00000000-0005-0000-0000-0000540F0000}"/>
    <cellStyle name="Normal 14 12" xfId="3946" xr:uid="{00000000-0005-0000-0000-0000550F0000}"/>
    <cellStyle name="Normal 14 13" xfId="3947" xr:uid="{00000000-0005-0000-0000-0000560F0000}"/>
    <cellStyle name="Normal 14 13 2" xfId="3948" xr:uid="{00000000-0005-0000-0000-0000570F0000}"/>
    <cellStyle name="Normal 14 13 2 2" xfId="3949" xr:uid="{00000000-0005-0000-0000-0000580F0000}"/>
    <cellStyle name="Normal 14 13 2 3" xfId="3950" xr:uid="{00000000-0005-0000-0000-0000590F0000}"/>
    <cellStyle name="Normal 14 13 3" xfId="3951" xr:uid="{00000000-0005-0000-0000-00005A0F0000}"/>
    <cellStyle name="Normal 14 14" xfId="3952" xr:uid="{00000000-0005-0000-0000-00005B0F0000}"/>
    <cellStyle name="Normal 14 14 2" xfId="3953" xr:uid="{00000000-0005-0000-0000-00005C0F0000}"/>
    <cellStyle name="Normal 14 14 2 2" xfId="3954" xr:uid="{00000000-0005-0000-0000-00005D0F0000}"/>
    <cellStyle name="Normal 14 14 2 3" xfId="3955" xr:uid="{00000000-0005-0000-0000-00005E0F0000}"/>
    <cellStyle name="Normal 14 14 3" xfId="3956" xr:uid="{00000000-0005-0000-0000-00005F0F0000}"/>
    <cellStyle name="Normal 14 15" xfId="3957" xr:uid="{00000000-0005-0000-0000-0000600F0000}"/>
    <cellStyle name="Normal 14 16" xfId="3958" xr:uid="{00000000-0005-0000-0000-0000610F0000}"/>
    <cellStyle name="Normal 14 17" xfId="3959" xr:uid="{00000000-0005-0000-0000-0000620F0000}"/>
    <cellStyle name="Normal 14 18" xfId="3960" xr:uid="{00000000-0005-0000-0000-0000630F0000}"/>
    <cellStyle name="Normal 14 19" xfId="3961" xr:uid="{00000000-0005-0000-0000-0000640F0000}"/>
    <cellStyle name="Normal 14 2" xfId="3962" xr:uid="{00000000-0005-0000-0000-0000650F0000}"/>
    <cellStyle name="Normal 14 20" xfId="3963" xr:uid="{00000000-0005-0000-0000-0000660F0000}"/>
    <cellStyle name="Normal 14 21" xfId="3964" xr:uid="{00000000-0005-0000-0000-0000670F0000}"/>
    <cellStyle name="Normal 14 22" xfId="3965" xr:uid="{00000000-0005-0000-0000-0000680F0000}"/>
    <cellStyle name="Normal 14 23" xfId="3966" xr:uid="{00000000-0005-0000-0000-0000690F0000}"/>
    <cellStyle name="Normal 14 24" xfId="3967" xr:uid="{00000000-0005-0000-0000-00006A0F0000}"/>
    <cellStyle name="Normal 14 25" xfId="3926" xr:uid="{00000000-0005-0000-0000-00006B0F0000}"/>
    <cellStyle name="Normal 14 3" xfId="3968" xr:uid="{00000000-0005-0000-0000-00006C0F0000}"/>
    <cellStyle name="Normal 14 4" xfId="3969" xr:uid="{00000000-0005-0000-0000-00006D0F0000}"/>
    <cellStyle name="Normal 14 5" xfId="3970" xr:uid="{00000000-0005-0000-0000-00006E0F0000}"/>
    <cellStyle name="Normal 14 6" xfId="3971" xr:uid="{00000000-0005-0000-0000-00006F0F0000}"/>
    <cellStyle name="Normal 14 7" xfId="3972" xr:uid="{00000000-0005-0000-0000-0000700F0000}"/>
    <cellStyle name="Normal 14 8" xfId="3973" xr:uid="{00000000-0005-0000-0000-0000710F0000}"/>
    <cellStyle name="Normal 14 9" xfId="3974" xr:uid="{00000000-0005-0000-0000-0000720F0000}"/>
    <cellStyle name="Normal 15" xfId="35" xr:uid="{00000000-0005-0000-0000-0000730F0000}"/>
    <cellStyle name="Normal 15 10" xfId="3976" xr:uid="{00000000-0005-0000-0000-0000740F0000}"/>
    <cellStyle name="Normal 15 11" xfId="3977" xr:uid="{00000000-0005-0000-0000-0000750F0000}"/>
    <cellStyle name="Normal 15 11 2" xfId="3978" xr:uid="{00000000-0005-0000-0000-0000760F0000}"/>
    <cellStyle name="Normal 15 11 2 2" xfId="3979" xr:uid="{00000000-0005-0000-0000-0000770F0000}"/>
    <cellStyle name="Normal 15 11 2 3" xfId="3980" xr:uid="{00000000-0005-0000-0000-0000780F0000}"/>
    <cellStyle name="Normal 15 11 3" xfId="3981" xr:uid="{00000000-0005-0000-0000-0000790F0000}"/>
    <cellStyle name="Normal 15 12" xfId="3982" xr:uid="{00000000-0005-0000-0000-00007A0F0000}"/>
    <cellStyle name="Normal 15 12 2" xfId="3983" xr:uid="{00000000-0005-0000-0000-00007B0F0000}"/>
    <cellStyle name="Normal 15 12 2 2" xfId="3984" xr:uid="{00000000-0005-0000-0000-00007C0F0000}"/>
    <cellStyle name="Normal 15 12 2 3" xfId="3985" xr:uid="{00000000-0005-0000-0000-00007D0F0000}"/>
    <cellStyle name="Normal 15 12 3" xfId="3986" xr:uid="{00000000-0005-0000-0000-00007E0F0000}"/>
    <cellStyle name="Normal 15 13" xfId="3987" xr:uid="{00000000-0005-0000-0000-00007F0F0000}"/>
    <cellStyle name="Normal 15 14" xfId="3988" xr:uid="{00000000-0005-0000-0000-0000800F0000}"/>
    <cellStyle name="Normal 15 15" xfId="3989" xr:uid="{00000000-0005-0000-0000-0000810F0000}"/>
    <cellStyle name="Normal 15 16" xfId="3990" xr:uid="{00000000-0005-0000-0000-0000820F0000}"/>
    <cellStyle name="Normal 15 17" xfId="3991" xr:uid="{00000000-0005-0000-0000-0000830F0000}"/>
    <cellStyle name="Normal 15 18" xfId="3992" xr:uid="{00000000-0005-0000-0000-0000840F0000}"/>
    <cellStyle name="Normal 15 19" xfId="3993" xr:uid="{00000000-0005-0000-0000-0000850F0000}"/>
    <cellStyle name="Normal 15 2" xfId="3994" xr:uid="{00000000-0005-0000-0000-0000860F0000}"/>
    <cellStyle name="Normal 15 20" xfId="3995" xr:uid="{00000000-0005-0000-0000-0000870F0000}"/>
    <cellStyle name="Normal 15 21" xfId="3996" xr:uid="{00000000-0005-0000-0000-0000880F0000}"/>
    <cellStyle name="Normal 15 22" xfId="3997" xr:uid="{00000000-0005-0000-0000-0000890F0000}"/>
    <cellStyle name="Normal 15 23" xfId="3975" xr:uid="{00000000-0005-0000-0000-00008A0F0000}"/>
    <cellStyle name="Normal 15 3" xfId="3998" xr:uid="{00000000-0005-0000-0000-00008B0F0000}"/>
    <cellStyle name="Normal 15 4" xfId="3999" xr:uid="{00000000-0005-0000-0000-00008C0F0000}"/>
    <cellStyle name="Normal 15 5" xfId="4000" xr:uid="{00000000-0005-0000-0000-00008D0F0000}"/>
    <cellStyle name="Normal 15 6" xfId="4001" xr:uid="{00000000-0005-0000-0000-00008E0F0000}"/>
    <cellStyle name="Normal 15 7" xfId="4002" xr:uid="{00000000-0005-0000-0000-00008F0F0000}"/>
    <cellStyle name="Normal 15 8" xfId="4003" xr:uid="{00000000-0005-0000-0000-0000900F0000}"/>
    <cellStyle name="Normal 15 8 10" xfId="4004" xr:uid="{00000000-0005-0000-0000-0000910F0000}"/>
    <cellStyle name="Normal 15 8 11" xfId="4005" xr:uid="{00000000-0005-0000-0000-0000920F0000}"/>
    <cellStyle name="Normal 15 8 12" xfId="4006" xr:uid="{00000000-0005-0000-0000-0000930F0000}"/>
    <cellStyle name="Normal 15 8 13" xfId="4007" xr:uid="{00000000-0005-0000-0000-0000940F0000}"/>
    <cellStyle name="Normal 15 8 14" xfId="4008" xr:uid="{00000000-0005-0000-0000-0000950F0000}"/>
    <cellStyle name="Normal 15 8 2" xfId="4009" xr:uid="{00000000-0005-0000-0000-0000960F0000}"/>
    <cellStyle name="Normal 15 8 2 2" xfId="4010" xr:uid="{00000000-0005-0000-0000-0000970F0000}"/>
    <cellStyle name="Normal 15 8 2 2 2" xfId="4011" xr:uid="{00000000-0005-0000-0000-0000980F0000}"/>
    <cellStyle name="Normal 15 8 2 2 3" xfId="4012" xr:uid="{00000000-0005-0000-0000-0000990F0000}"/>
    <cellStyle name="Normal 15 8 2 3" xfId="4013" xr:uid="{00000000-0005-0000-0000-00009A0F0000}"/>
    <cellStyle name="Normal 15 8 3" xfId="4014" xr:uid="{00000000-0005-0000-0000-00009B0F0000}"/>
    <cellStyle name="Normal 15 8 4" xfId="4015" xr:uid="{00000000-0005-0000-0000-00009C0F0000}"/>
    <cellStyle name="Normal 15 8 5" xfId="4016" xr:uid="{00000000-0005-0000-0000-00009D0F0000}"/>
    <cellStyle name="Normal 15 8 6" xfId="4017" xr:uid="{00000000-0005-0000-0000-00009E0F0000}"/>
    <cellStyle name="Normal 15 8 7" xfId="4018" xr:uid="{00000000-0005-0000-0000-00009F0F0000}"/>
    <cellStyle name="Normal 15 8 8" xfId="4019" xr:uid="{00000000-0005-0000-0000-0000A00F0000}"/>
    <cellStyle name="Normal 15 8 9" xfId="4020" xr:uid="{00000000-0005-0000-0000-0000A10F0000}"/>
    <cellStyle name="Normal 15 9" xfId="4021" xr:uid="{00000000-0005-0000-0000-0000A20F0000}"/>
    <cellStyle name="Normal 16" xfId="38" xr:uid="{00000000-0005-0000-0000-0000A30F0000}"/>
    <cellStyle name="Normal 16 10" xfId="4023" xr:uid="{00000000-0005-0000-0000-0000A40F0000}"/>
    <cellStyle name="Normal 16 11" xfId="4024" xr:uid="{00000000-0005-0000-0000-0000A50F0000}"/>
    <cellStyle name="Normal 16 12" xfId="4025" xr:uid="{00000000-0005-0000-0000-0000A60F0000}"/>
    <cellStyle name="Normal 16 13" xfId="4026" xr:uid="{00000000-0005-0000-0000-0000A70F0000}"/>
    <cellStyle name="Normal 16 14" xfId="4027" xr:uid="{00000000-0005-0000-0000-0000A80F0000}"/>
    <cellStyle name="Normal 16 15" xfId="4028" xr:uid="{00000000-0005-0000-0000-0000A90F0000}"/>
    <cellStyle name="Normal 16 16" xfId="4029" xr:uid="{00000000-0005-0000-0000-0000AA0F0000}"/>
    <cellStyle name="Normal 16 17" xfId="4030" xr:uid="{00000000-0005-0000-0000-0000AB0F0000}"/>
    <cellStyle name="Normal 16 18" xfId="4031" xr:uid="{00000000-0005-0000-0000-0000AC0F0000}"/>
    <cellStyle name="Normal 16 19" xfId="4022" xr:uid="{00000000-0005-0000-0000-0000AD0F0000}"/>
    <cellStyle name="Normal 16 2" xfId="4032" xr:uid="{00000000-0005-0000-0000-0000AE0F0000}"/>
    <cellStyle name="Normal 16 2 10" xfId="4033" xr:uid="{00000000-0005-0000-0000-0000AF0F0000}"/>
    <cellStyle name="Normal 16 2 11" xfId="4034" xr:uid="{00000000-0005-0000-0000-0000B00F0000}"/>
    <cellStyle name="Normal 16 2 12" xfId="4035" xr:uid="{00000000-0005-0000-0000-0000B10F0000}"/>
    <cellStyle name="Normal 16 2 13" xfId="4036" xr:uid="{00000000-0005-0000-0000-0000B20F0000}"/>
    <cellStyle name="Normal 16 2 14" xfId="4037" xr:uid="{00000000-0005-0000-0000-0000B30F0000}"/>
    <cellStyle name="Normal 16 2 15" xfId="4038" xr:uid="{00000000-0005-0000-0000-0000B40F0000}"/>
    <cellStyle name="Normal 16 2 16" xfId="4039" xr:uid="{00000000-0005-0000-0000-0000B50F0000}"/>
    <cellStyle name="Normal 16 2 17" xfId="4040" xr:uid="{00000000-0005-0000-0000-0000B60F0000}"/>
    <cellStyle name="Normal 16 2 2" xfId="4041" xr:uid="{00000000-0005-0000-0000-0000B70F0000}"/>
    <cellStyle name="Normal 16 2 2 10" xfId="4042" xr:uid="{00000000-0005-0000-0000-0000B80F0000}"/>
    <cellStyle name="Normal 16 2 2 11" xfId="4043" xr:uid="{00000000-0005-0000-0000-0000B90F0000}"/>
    <cellStyle name="Normal 16 2 2 12" xfId="4044" xr:uid="{00000000-0005-0000-0000-0000BA0F0000}"/>
    <cellStyle name="Normal 16 2 2 13" xfId="4045" xr:uid="{00000000-0005-0000-0000-0000BB0F0000}"/>
    <cellStyle name="Normal 16 2 2 14" xfId="4046" xr:uid="{00000000-0005-0000-0000-0000BC0F0000}"/>
    <cellStyle name="Normal 16 2 2 2" xfId="4047" xr:uid="{00000000-0005-0000-0000-0000BD0F0000}"/>
    <cellStyle name="Normal 16 2 2 2 2" xfId="4048" xr:uid="{00000000-0005-0000-0000-0000BE0F0000}"/>
    <cellStyle name="Normal 16 2 2 2 2 2" xfId="4049" xr:uid="{00000000-0005-0000-0000-0000BF0F0000}"/>
    <cellStyle name="Normal 16 2 2 2 2 3" xfId="4050" xr:uid="{00000000-0005-0000-0000-0000C00F0000}"/>
    <cellStyle name="Normal 16 2 2 2 3" xfId="4051" xr:uid="{00000000-0005-0000-0000-0000C10F0000}"/>
    <cellStyle name="Normal 16 2 2 3" xfId="4052" xr:uid="{00000000-0005-0000-0000-0000C20F0000}"/>
    <cellStyle name="Normal 16 2 2 4" xfId="4053" xr:uid="{00000000-0005-0000-0000-0000C30F0000}"/>
    <cellStyle name="Normal 16 2 2 5" xfId="4054" xr:uid="{00000000-0005-0000-0000-0000C40F0000}"/>
    <cellStyle name="Normal 16 2 2 6" xfId="4055" xr:uid="{00000000-0005-0000-0000-0000C50F0000}"/>
    <cellStyle name="Normal 16 2 2 7" xfId="4056" xr:uid="{00000000-0005-0000-0000-0000C60F0000}"/>
    <cellStyle name="Normal 16 2 2 8" xfId="4057" xr:uid="{00000000-0005-0000-0000-0000C70F0000}"/>
    <cellStyle name="Normal 16 2 2 9" xfId="4058" xr:uid="{00000000-0005-0000-0000-0000C80F0000}"/>
    <cellStyle name="Normal 16 2 3" xfId="4059" xr:uid="{00000000-0005-0000-0000-0000C90F0000}"/>
    <cellStyle name="Normal 16 2 4" xfId="4060" xr:uid="{00000000-0005-0000-0000-0000CA0F0000}"/>
    <cellStyle name="Normal 16 2 5" xfId="4061" xr:uid="{00000000-0005-0000-0000-0000CB0F0000}"/>
    <cellStyle name="Normal 16 2 6" xfId="4062" xr:uid="{00000000-0005-0000-0000-0000CC0F0000}"/>
    <cellStyle name="Normal 16 2 6 2" xfId="4063" xr:uid="{00000000-0005-0000-0000-0000CD0F0000}"/>
    <cellStyle name="Normal 16 2 6 2 2" xfId="4064" xr:uid="{00000000-0005-0000-0000-0000CE0F0000}"/>
    <cellStyle name="Normal 16 2 6 2 3" xfId="4065" xr:uid="{00000000-0005-0000-0000-0000CF0F0000}"/>
    <cellStyle name="Normal 16 2 6 3" xfId="4066" xr:uid="{00000000-0005-0000-0000-0000D00F0000}"/>
    <cellStyle name="Normal 16 2 7" xfId="4067" xr:uid="{00000000-0005-0000-0000-0000D10F0000}"/>
    <cellStyle name="Normal 16 2 7 2" xfId="4068" xr:uid="{00000000-0005-0000-0000-0000D20F0000}"/>
    <cellStyle name="Normal 16 2 7 2 2" xfId="4069" xr:uid="{00000000-0005-0000-0000-0000D30F0000}"/>
    <cellStyle name="Normal 16 2 7 2 3" xfId="4070" xr:uid="{00000000-0005-0000-0000-0000D40F0000}"/>
    <cellStyle name="Normal 16 2 7 3" xfId="4071" xr:uid="{00000000-0005-0000-0000-0000D50F0000}"/>
    <cellStyle name="Normal 16 2 8" xfId="4072" xr:uid="{00000000-0005-0000-0000-0000D60F0000}"/>
    <cellStyle name="Normal 16 2 9" xfId="4073" xr:uid="{00000000-0005-0000-0000-0000D70F0000}"/>
    <cellStyle name="Normal 16 3" xfId="4074" xr:uid="{00000000-0005-0000-0000-0000D80F0000}"/>
    <cellStyle name="Normal 16 4" xfId="4075" xr:uid="{00000000-0005-0000-0000-0000D90F0000}"/>
    <cellStyle name="Normal 16 4 10" xfId="4076" xr:uid="{00000000-0005-0000-0000-0000DA0F0000}"/>
    <cellStyle name="Normal 16 4 11" xfId="4077" xr:uid="{00000000-0005-0000-0000-0000DB0F0000}"/>
    <cellStyle name="Normal 16 4 12" xfId="4078" xr:uid="{00000000-0005-0000-0000-0000DC0F0000}"/>
    <cellStyle name="Normal 16 4 13" xfId="4079" xr:uid="{00000000-0005-0000-0000-0000DD0F0000}"/>
    <cellStyle name="Normal 16 4 14" xfId="4080" xr:uid="{00000000-0005-0000-0000-0000DE0F0000}"/>
    <cellStyle name="Normal 16 4 2" xfId="4081" xr:uid="{00000000-0005-0000-0000-0000DF0F0000}"/>
    <cellStyle name="Normal 16 4 2 2" xfId="4082" xr:uid="{00000000-0005-0000-0000-0000E00F0000}"/>
    <cellStyle name="Normal 16 4 2 2 2" xfId="4083" xr:uid="{00000000-0005-0000-0000-0000E10F0000}"/>
    <cellStyle name="Normal 16 4 2 2 3" xfId="4084" xr:uid="{00000000-0005-0000-0000-0000E20F0000}"/>
    <cellStyle name="Normal 16 4 2 3" xfId="4085" xr:uid="{00000000-0005-0000-0000-0000E30F0000}"/>
    <cellStyle name="Normal 16 4 3" xfId="4086" xr:uid="{00000000-0005-0000-0000-0000E40F0000}"/>
    <cellStyle name="Normal 16 4 4" xfId="4087" xr:uid="{00000000-0005-0000-0000-0000E50F0000}"/>
    <cellStyle name="Normal 16 4 5" xfId="4088" xr:uid="{00000000-0005-0000-0000-0000E60F0000}"/>
    <cellStyle name="Normal 16 4 6" xfId="4089" xr:uid="{00000000-0005-0000-0000-0000E70F0000}"/>
    <cellStyle name="Normal 16 4 7" xfId="4090" xr:uid="{00000000-0005-0000-0000-0000E80F0000}"/>
    <cellStyle name="Normal 16 4 8" xfId="4091" xr:uid="{00000000-0005-0000-0000-0000E90F0000}"/>
    <cellStyle name="Normal 16 4 9" xfId="4092" xr:uid="{00000000-0005-0000-0000-0000EA0F0000}"/>
    <cellStyle name="Normal 16 5" xfId="4093" xr:uid="{00000000-0005-0000-0000-0000EB0F0000}"/>
    <cellStyle name="Normal 16 6" xfId="4094" xr:uid="{00000000-0005-0000-0000-0000EC0F0000}"/>
    <cellStyle name="Normal 16 7" xfId="4095" xr:uid="{00000000-0005-0000-0000-0000ED0F0000}"/>
    <cellStyle name="Normal 16 7 2" xfId="4096" xr:uid="{00000000-0005-0000-0000-0000EE0F0000}"/>
    <cellStyle name="Normal 16 7 2 2" xfId="4097" xr:uid="{00000000-0005-0000-0000-0000EF0F0000}"/>
    <cellStyle name="Normal 16 7 2 3" xfId="4098" xr:uid="{00000000-0005-0000-0000-0000F00F0000}"/>
    <cellStyle name="Normal 16 7 3" xfId="4099" xr:uid="{00000000-0005-0000-0000-0000F10F0000}"/>
    <cellStyle name="Normal 16 8" xfId="4100" xr:uid="{00000000-0005-0000-0000-0000F20F0000}"/>
    <cellStyle name="Normal 16 8 2" xfId="4101" xr:uid="{00000000-0005-0000-0000-0000F30F0000}"/>
    <cellStyle name="Normal 16 8 2 2" xfId="4102" xr:uid="{00000000-0005-0000-0000-0000F40F0000}"/>
    <cellStyle name="Normal 16 8 2 3" xfId="4103" xr:uid="{00000000-0005-0000-0000-0000F50F0000}"/>
    <cellStyle name="Normal 16 8 3" xfId="4104" xr:uid="{00000000-0005-0000-0000-0000F60F0000}"/>
    <cellStyle name="Normal 16 9" xfId="4105" xr:uid="{00000000-0005-0000-0000-0000F70F0000}"/>
    <cellStyle name="Normal 17" xfId="41" xr:uid="{00000000-0005-0000-0000-0000F80F0000}"/>
    <cellStyle name="Normal 17 10" xfId="4107" xr:uid="{00000000-0005-0000-0000-0000F90F0000}"/>
    <cellStyle name="Normal 17 11" xfId="4108" xr:uid="{00000000-0005-0000-0000-0000FA0F0000}"/>
    <cellStyle name="Normal 17 12" xfId="4109" xr:uid="{00000000-0005-0000-0000-0000FB0F0000}"/>
    <cellStyle name="Normal 17 13" xfId="4110" xr:uid="{00000000-0005-0000-0000-0000FC0F0000}"/>
    <cellStyle name="Normal 17 14" xfId="4111" xr:uid="{00000000-0005-0000-0000-0000FD0F0000}"/>
    <cellStyle name="Normal 17 15" xfId="4112" xr:uid="{00000000-0005-0000-0000-0000FE0F0000}"/>
    <cellStyle name="Normal 17 16" xfId="4113" xr:uid="{00000000-0005-0000-0000-0000FF0F0000}"/>
    <cellStyle name="Normal 17 17" xfId="4114" xr:uid="{00000000-0005-0000-0000-000000100000}"/>
    <cellStyle name="Normal 17 18" xfId="4115" xr:uid="{00000000-0005-0000-0000-000001100000}"/>
    <cellStyle name="Normal 17 19" xfId="4106" xr:uid="{00000000-0005-0000-0000-000002100000}"/>
    <cellStyle name="Normal 17 2" xfId="4116" xr:uid="{00000000-0005-0000-0000-000003100000}"/>
    <cellStyle name="Normal 17 2 10" xfId="4117" xr:uid="{00000000-0005-0000-0000-000004100000}"/>
    <cellStyle name="Normal 17 2 11" xfId="4118" xr:uid="{00000000-0005-0000-0000-000005100000}"/>
    <cellStyle name="Normal 17 2 12" xfId="4119" xr:uid="{00000000-0005-0000-0000-000006100000}"/>
    <cellStyle name="Normal 17 2 13" xfId="4120" xr:uid="{00000000-0005-0000-0000-000007100000}"/>
    <cellStyle name="Normal 17 2 14" xfId="4121" xr:uid="{00000000-0005-0000-0000-000008100000}"/>
    <cellStyle name="Normal 17 2 15" xfId="4122" xr:uid="{00000000-0005-0000-0000-000009100000}"/>
    <cellStyle name="Normal 17 2 16" xfId="4123" xr:uid="{00000000-0005-0000-0000-00000A100000}"/>
    <cellStyle name="Normal 17 2 17" xfId="4124" xr:uid="{00000000-0005-0000-0000-00000B100000}"/>
    <cellStyle name="Normal 17 2 2" xfId="4125" xr:uid="{00000000-0005-0000-0000-00000C100000}"/>
    <cellStyle name="Normal 17 2 2 10" xfId="4126" xr:uid="{00000000-0005-0000-0000-00000D100000}"/>
    <cellStyle name="Normal 17 2 2 11" xfId="4127" xr:uid="{00000000-0005-0000-0000-00000E100000}"/>
    <cellStyle name="Normal 17 2 2 12" xfId="4128" xr:uid="{00000000-0005-0000-0000-00000F100000}"/>
    <cellStyle name="Normal 17 2 2 13" xfId="4129" xr:uid="{00000000-0005-0000-0000-000010100000}"/>
    <cellStyle name="Normal 17 2 2 14" xfId="4130" xr:uid="{00000000-0005-0000-0000-000011100000}"/>
    <cellStyle name="Normal 17 2 2 2" xfId="4131" xr:uid="{00000000-0005-0000-0000-000012100000}"/>
    <cellStyle name="Normal 17 2 2 2 2" xfId="4132" xr:uid="{00000000-0005-0000-0000-000013100000}"/>
    <cellStyle name="Normal 17 2 2 2 2 2" xfId="4133" xr:uid="{00000000-0005-0000-0000-000014100000}"/>
    <cellStyle name="Normal 17 2 2 2 2 3" xfId="4134" xr:uid="{00000000-0005-0000-0000-000015100000}"/>
    <cellStyle name="Normal 17 2 2 2 3" xfId="4135" xr:uid="{00000000-0005-0000-0000-000016100000}"/>
    <cellStyle name="Normal 17 2 2 3" xfId="4136" xr:uid="{00000000-0005-0000-0000-000017100000}"/>
    <cellStyle name="Normal 17 2 2 4" xfId="4137" xr:uid="{00000000-0005-0000-0000-000018100000}"/>
    <cellStyle name="Normal 17 2 2 5" xfId="4138" xr:uid="{00000000-0005-0000-0000-000019100000}"/>
    <cellStyle name="Normal 17 2 2 6" xfId="4139" xr:uid="{00000000-0005-0000-0000-00001A100000}"/>
    <cellStyle name="Normal 17 2 2 7" xfId="4140" xr:uid="{00000000-0005-0000-0000-00001B100000}"/>
    <cellStyle name="Normal 17 2 2 8" xfId="4141" xr:uid="{00000000-0005-0000-0000-00001C100000}"/>
    <cellStyle name="Normal 17 2 2 9" xfId="4142" xr:uid="{00000000-0005-0000-0000-00001D100000}"/>
    <cellStyle name="Normal 17 2 3" xfId="4143" xr:uid="{00000000-0005-0000-0000-00001E100000}"/>
    <cellStyle name="Normal 17 2 4" xfId="4144" xr:uid="{00000000-0005-0000-0000-00001F100000}"/>
    <cellStyle name="Normal 17 2 5" xfId="4145" xr:uid="{00000000-0005-0000-0000-000020100000}"/>
    <cellStyle name="Normal 17 2 6" xfId="4146" xr:uid="{00000000-0005-0000-0000-000021100000}"/>
    <cellStyle name="Normal 17 2 6 2" xfId="4147" xr:uid="{00000000-0005-0000-0000-000022100000}"/>
    <cellStyle name="Normal 17 2 6 2 2" xfId="4148" xr:uid="{00000000-0005-0000-0000-000023100000}"/>
    <cellStyle name="Normal 17 2 6 2 3" xfId="4149" xr:uid="{00000000-0005-0000-0000-000024100000}"/>
    <cellStyle name="Normal 17 2 6 3" xfId="4150" xr:uid="{00000000-0005-0000-0000-000025100000}"/>
    <cellStyle name="Normal 17 2 7" xfId="4151" xr:uid="{00000000-0005-0000-0000-000026100000}"/>
    <cellStyle name="Normal 17 2 7 2" xfId="4152" xr:uid="{00000000-0005-0000-0000-000027100000}"/>
    <cellStyle name="Normal 17 2 7 2 2" xfId="4153" xr:uid="{00000000-0005-0000-0000-000028100000}"/>
    <cellStyle name="Normal 17 2 7 2 3" xfId="4154" xr:uid="{00000000-0005-0000-0000-000029100000}"/>
    <cellStyle name="Normal 17 2 7 3" xfId="4155" xr:uid="{00000000-0005-0000-0000-00002A100000}"/>
    <cellStyle name="Normal 17 2 8" xfId="4156" xr:uid="{00000000-0005-0000-0000-00002B100000}"/>
    <cellStyle name="Normal 17 2 9" xfId="4157" xr:uid="{00000000-0005-0000-0000-00002C100000}"/>
    <cellStyle name="Normal 17 3" xfId="4158" xr:uid="{00000000-0005-0000-0000-00002D100000}"/>
    <cellStyle name="Normal 17 4" xfId="4159" xr:uid="{00000000-0005-0000-0000-00002E100000}"/>
    <cellStyle name="Normal 17 4 10" xfId="4160" xr:uid="{00000000-0005-0000-0000-00002F100000}"/>
    <cellStyle name="Normal 17 4 11" xfId="4161" xr:uid="{00000000-0005-0000-0000-000030100000}"/>
    <cellStyle name="Normal 17 4 12" xfId="4162" xr:uid="{00000000-0005-0000-0000-000031100000}"/>
    <cellStyle name="Normal 17 4 13" xfId="4163" xr:uid="{00000000-0005-0000-0000-000032100000}"/>
    <cellStyle name="Normal 17 4 14" xfId="4164" xr:uid="{00000000-0005-0000-0000-000033100000}"/>
    <cellStyle name="Normal 17 4 2" xfId="4165" xr:uid="{00000000-0005-0000-0000-000034100000}"/>
    <cellStyle name="Normal 17 4 2 2" xfId="4166" xr:uid="{00000000-0005-0000-0000-000035100000}"/>
    <cellStyle name="Normal 17 4 2 2 2" xfId="4167" xr:uid="{00000000-0005-0000-0000-000036100000}"/>
    <cellStyle name="Normal 17 4 2 2 3" xfId="4168" xr:uid="{00000000-0005-0000-0000-000037100000}"/>
    <cellStyle name="Normal 17 4 2 3" xfId="4169" xr:uid="{00000000-0005-0000-0000-000038100000}"/>
    <cellStyle name="Normal 17 4 3" xfId="4170" xr:uid="{00000000-0005-0000-0000-000039100000}"/>
    <cellStyle name="Normal 17 4 4" xfId="4171" xr:uid="{00000000-0005-0000-0000-00003A100000}"/>
    <cellStyle name="Normal 17 4 5" xfId="4172" xr:uid="{00000000-0005-0000-0000-00003B100000}"/>
    <cellStyle name="Normal 17 4 6" xfId="4173" xr:uid="{00000000-0005-0000-0000-00003C100000}"/>
    <cellStyle name="Normal 17 4 7" xfId="4174" xr:uid="{00000000-0005-0000-0000-00003D100000}"/>
    <cellStyle name="Normal 17 4 8" xfId="4175" xr:uid="{00000000-0005-0000-0000-00003E100000}"/>
    <cellStyle name="Normal 17 4 9" xfId="4176" xr:uid="{00000000-0005-0000-0000-00003F100000}"/>
    <cellStyle name="Normal 17 5" xfId="4177" xr:uid="{00000000-0005-0000-0000-000040100000}"/>
    <cellStyle name="Normal 17 6" xfId="4178" xr:uid="{00000000-0005-0000-0000-000041100000}"/>
    <cellStyle name="Normal 17 7" xfId="4179" xr:uid="{00000000-0005-0000-0000-000042100000}"/>
    <cellStyle name="Normal 17 7 2" xfId="4180" xr:uid="{00000000-0005-0000-0000-000043100000}"/>
    <cellStyle name="Normal 17 7 2 2" xfId="4181" xr:uid="{00000000-0005-0000-0000-000044100000}"/>
    <cellStyle name="Normal 17 7 2 3" xfId="4182" xr:uid="{00000000-0005-0000-0000-000045100000}"/>
    <cellStyle name="Normal 17 7 3" xfId="4183" xr:uid="{00000000-0005-0000-0000-000046100000}"/>
    <cellStyle name="Normal 17 8" xfId="4184" xr:uid="{00000000-0005-0000-0000-000047100000}"/>
    <cellStyle name="Normal 17 8 2" xfId="4185" xr:uid="{00000000-0005-0000-0000-000048100000}"/>
    <cellStyle name="Normal 17 8 2 2" xfId="4186" xr:uid="{00000000-0005-0000-0000-000049100000}"/>
    <cellStyle name="Normal 17 8 2 3" xfId="4187" xr:uid="{00000000-0005-0000-0000-00004A100000}"/>
    <cellStyle name="Normal 17 8 3" xfId="4188" xr:uid="{00000000-0005-0000-0000-00004B100000}"/>
    <cellStyle name="Normal 17 9" xfId="4189" xr:uid="{00000000-0005-0000-0000-00004C100000}"/>
    <cellStyle name="Normal 18" xfId="39" xr:uid="{00000000-0005-0000-0000-00004D100000}"/>
    <cellStyle name="Normal 18 10" xfId="4191" xr:uid="{00000000-0005-0000-0000-00004E100000}"/>
    <cellStyle name="Normal 18 10 10" xfId="4192" xr:uid="{00000000-0005-0000-0000-00004F100000}"/>
    <cellStyle name="Normal 18 10 11" xfId="4193" xr:uid="{00000000-0005-0000-0000-000050100000}"/>
    <cellStyle name="Normal 18 10 12" xfId="4194" xr:uid="{00000000-0005-0000-0000-000051100000}"/>
    <cellStyle name="Normal 18 10 13" xfId="4195" xr:uid="{00000000-0005-0000-0000-000052100000}"/>
    <cellStyle name="Normal 18 10 14" xfId="4196" xr:uid="{00000000-0005-0000-0000-000053100000}"/>
    <cellStyle name="Normal 18 10 2" xfId="4197" xr:uid="{00000000-0005-0000-0000-000054100000}"/>
    <cellStyle name="Normal 18 10 2 2" xfId="4198" xr:uid="{00000000-0005-0000-0000-000055100000}"/>
    <cellStyle name="Normal 18 10 2 2 2" xfId="4199" xr:uid="{00000000-0005-0000-0000-000056100000}"/>
    <cellStyle name="Normal 18 10 2 2 3" xfId="4200" xr:uid="{00000000-0005-0000-0000-000057100000}"/>
    <cellStyle name="Normal 18 10 2 3" xfId="4201" xr:uid="{00000000-0005-0000-0000-000058100000}"/>
    <cellStyle name="Normal 18 10 3" xfId="4202" xr:uid="{00000000-0005-0000-0000-000059100000}"/>
    <cellStyle name="Normal 18 10 4" xfId="4203" xr:uid="{00000000-0005-0000-0000-00005A100000}"/>
    <cellStyle name="Normal 18 10 5" xfId="4204" xr:uid="{00000000-0005-0000-0000-00005B100000}"/>
    <cellStyle name="Normal 18 10 6" xfId="4205" xr:uid="{00000000-0005-0000-0000-00005C100000}"/>
    <cellStyle name="Normal 18 10 7" xfId="4206" xr:uid="{00000000-0005-0000-0000-00005D100000}"/>
    <cellStyle name="Normal 18 10 8" xfId="4207" xr:uid="{00000000-0005-0000-0000-00005E100000}"/>
    <cellStyle name="Normal 18 10 9" xfId="4208" xr:uid="{00000000-0005-0000-0000-00005F100000}"/>
    <cellStyle name="Normal 18 11" xfId="4209" xr:uid="{00000000-0005-0000-0000-000060100000}"/>
    <cellStyle name="Normal 18 12" xfId="4210" xr:uid="{00000000-0005-0000-0000-000061100000}"/>
    <cellStyle name="Normal 18 13" xfId="4211" xr:uid="{00000000-0005-0000-0000-000062100000}"/>
    <cellStyle name="Normal 18 13 2" xfId="4212" xr:uid="{00000000-0005-0000-0000-000063100000}"/>
    <cellStyle name="Normal 18 13 2 2" xfId="4213" xr:uid="{00000000-0005-0000-0000-000064100000}"/>
    <cellStyle name="Normal 18 13 2 3" xfId="4214" xr:uid="{00000000-0005-0000-0000-000065100000}"/>
    <cellStyle name="Normal 18 13 3" xfId="4215" xr:uid="{00000000-0005-0000-0000-000066100000}"/>
    <cellStyle name="Normal 18 14" xfId="4216" xr:uid="{00000000-0005-0000-0000-000067100000}"/>
    <cellStyle name="Normal 18 14 2" xfId="4217" xr:uid="{00000000-0005-0000-0000-000068100000}"/>
    <cellStyle name="Normal 18 14 2 2" xfId="4218" xr:uid="{00000000-0005-0000-0000-000069100000}"/>
    <cellStyle name="Normal 18 14 2 3" xfId="4219" xr:uid="{00000000-0005-0000-0000-00006A100000}"/>
    <cellStyle name="Normal 18 14 3" xfId="4220" xr:uid="{00000000-0005-0000-0000-00006B100000}"/>
    <cellStyle name="Normal 18 15" xfId="4221" xr:uid="{00000000-0005-0000-0000-00006C100000}"/>
    <cellStyle name="Normal 18 16" xfId="4222" xr:uid="{00000000-0005-0000-0000-00006D100000}"/>
    <cellStyle name="Normal 18 17" xfId="4223" xr:uid="{00000000-0005-0000-0000-00006E100000}"/>
    <cellStyle name="Normal 18 18" xfId="4224" xr:uid="{00000000-0005-0000-0000-00006F100000}"/>
    <cellStyle name="Normal 18 19" xfId="4225" xr:uid="{00000000-0005-0000-0000-000070100000}"/>
    <cellStyle name="Normal 18 2" xfId="4226" xr:uid="{00000000-0005-0000-0000-000071100000}"/>
    <cellStyle name="Normal 18 20" xfId="4227" xr:uid="{00000000-0005-0000-0000-000072100000}"/>
    <cellStyle name="Normal 18 21" xfId="4228" xr:uid="{00000000-0005-0000-0000-000073100000}"/>
    <cellStyle name="Normal 18 22" xfId="4229" xr:uid="{00000000-0005-0000-0000-000074100000}"/>
    <cellStyle name="Normal 18 23" xfId="4230" xr:uid="{00000000-0005-0000-0000-000075100000}"/>
    <cellStyle name="Normal 18 24" xfId="4231" xr:uid="{00000000-0005-0000-0000-000076100000}"/>
    <cellStyle name="Normal 18 25" xfId="4190" xr:uid="{00000000-0005-0000-0000-000077100000}"/>
    <cellStyle name="Normal 18 3" xfId="4232" xr:uid="{00000000-0005-0000-0000-000078100000}"/>
    <cellStyle name="Normal 18 4" xfId="4233" xr:uid="{00000000-0005-0000-0000-000079100000}"/>
    <cellStyle name="Normal 18 5" xfId="4234" xr:uid="{00000000-0005-0000-0000-00007A100000}"/>
    <cellStyle name="Normal 18 6" xfId="4235" xr:uid="{00000000-0005-0000-0000-00007B100000}"/>
    <cellStyle name="Normal 18 7" xfId="4236" xr:uid="{00000000-0005-0000-0000-00007C100000}"/>
    <cellStyle name="Normal 18 8" xfId="4237" xr:uid="{00000000-0005-0000-0000-00007D100000}"/>
    <cellStyle name="Normal 18 9" xfId="4238" xr:uid="{00000000-0005-0000-0000-00007E100000}"/>
    <cellStyle name="Normal 19" xfId="47" xr:uid="{00000000-0005-0000-0000-00007F100000}"/>
    <cellStyle name="Normal 19 10" xfId="4240" xr:uid="{00000000-0005-0000-0000-000080100000}"/>
    <cellStyle name="Normal 19 11" xfId="4241" xr:uid="{00000000-0005-0000-0000-000081100000}"/>
    <cellStyle name="Normal 19 12" xfId="4242" xr:uid="{00000000-0005-0000-0000-000082100000}"/>
    <cellStyle name="Normal 19 13" xfId="4243" xr:uid="{00000000-0005-0000-0000-000083100000}"/>
    <cellStyle name="Normal 19 14" xfId="4244" xr:uid="{00000000-0005-0000-0000-000084100000}"/>
    <cellStyle name="Normal 19 15" xfId="4245" xr:uid="{00000000-0005-0000-0000-000085100000}"/>
    <cellStyle name="Normal 19 16" xfId="4246" xr:uid="{00000000-0005-0000-0000-000086100000}"/>
    <cellStyle name="Normal 19 17" xfId="4247" xr:uid="{00000000-0005-0000-0000-000087100000}"/>
    <cellStyle name="Normal 19 18" xfId="4248" xr:uid="{00000000-0005-0000-0000-000088100000}"/>
    <cellStyle name="Normal 19 19" xfId="4239" xr:uid="{00000000-0005-0000-0000-000089100000}"/>
    <cellStyle name="Normal 19 2" xfId="4249" xr:uid="{00000000-0005-0000-0000-00008A100000}"/>
    <cellStyle name="Normal 19 2 10" xfId="4250" xr:uid="{00000000-0005-0000-0000-00008B100000}"/>
    <cellStyle name="Normal 19 2 11" xfId="4251" xr:uid="{00000000-0005-0000-0000-00008C100000}"/>
    <cellStyle name="Normal 19 2 12" xfId="4252" xr:uid="{00000000-0005-0000-0000-00008D100000}"/>
    <cellStyle name="Normal 19 2 13" xfId="4253" xr:uid="{00000000-0005-0000-0000-00008E100000}"/>
    <cellStyle name="Normal 19 2 14" xfId="4254" xr:uid="{00000000-0005-0000-0000-00008F100000}"/>
    <cellStyle name="Normal 19 2 15" xfId="4255" xr:uid="{00000000-0005-0000-0000-000090100000}"/>
    <cellStyle name="Normal 19 2 16" xfId="4256" xr:uid="{00000000-0005-0000-0000-000091100000}"/>
    <cellStyle name="Normal 19 2 17" xfId="4257" xr:uid="{00000000-0005-0000-0000-000092100000}"/>
    <cellStyle name="Normal 19 2 2" xfId="4258" xr:uid="{00000000-0005-0000-0000-000093100000}"/>
    <cellStyle name="Normal 19 2 2 10" xfId="4259" xr:uid="{00000000-0005-0000-0000-000094100000}"/>
    <cellStyle name="Normal 19 2 2 11" xfId="4260" xr:uid="{00000000-0005-0000-0000-000095100000}"/>
    <cellStyle name="Normal 19 2 2 12" xfId="4261" xr:uid="{00000000-0005-0000-0000-000096100000}"/>
    <cellStyle name="Normal 19 2 2 13" xfId="4262" xr:uid="{00000000-0005-0000-0000-000097100000}"/>
    <cellStyle name="Normal 19 2 2 14" xfId="4263" xr:uid="{00000000-0005-0000-0000-000098100000}"/>
    <cellStyle name="Normal 19 2 2 2" xfId="4264" xr:uid="{00000000-0005-0000-0000-000099100000}"/>
    <cellStyle name="Normal 19 2 2 2 2" xfId="4265" xr:uid="{00000000-0005-0000-0000-00009A100000}"/>
    <cellStyle name="Normal 19 2 2 2 2 2" xfId="4266" xr:uid="{00000000-0005-0000-0000-00009B100000}"/>
    <cellStyle name="Normal 19 2 2 2 2 3" xfId="4267" xr:uid="{00000000-0005-0000-0000-00009C100000}"/>
    <cellStyle name="Normal 19 2 2 2 3" xfId="4268" xr:uid="{00000000-0005-0000-0000-00009D100000}"/>
    <cellStyle name="Normal 19 2 2 3" xfId="4269" xr:uid="{00000000-0005-0000-0000-00009E100000}"/>
    <cellStyle name="Normal 19 2 2 4" xfId="4270" xr:uid="{00000000-0005-0000-0000-00009F100000}"/>
    <cellStyle name="Normal 19 2 2 5" xfId="4271" xr:uid="{00000000-0005-0000-0000-0000A0100000}"/>
    <cellStyle name="Normal 19 2 2 6" xfId="4272" xr:uid="{00000000-0005-0000-0000-0000A1100000}"/>
    <cellStyle name="Normal 19 2 2 7" xfId="4273" xr:uid="{00000000-0005-0000-0000-0000A2100000}"/>
    <cellStyle name="Normal 19 2 2 8" xfId="4274" xr:uid="{00000000-0005-0000-0000-0000A3100000}"/>
    <cellStyle name="Normal 19 2 2 9" xfId="4275" xr:uid="{00000000-0005-0000-0000-0000A4100000}"/>
    <cellStyle name="Normal 19 2 3" xfId="4276" xr:uid="{00000000-0005-0000-0000-0000A5100000}"/>
    <cellStyle name="Normal 19 2 4" xfId="4277" xr:uid="{00000000-0005-0000-0000-0000A6100000}"/>
    <cellStyle name="Normal 19 2 5" xfId="4278" xr:uid="{00000000-0005-0000-0000-0000A7100000}"/>
    <cellStyle name="Normal 19 2 6" xfId="4279" xr:uid="{00000000-0005-0000-0000-0000A8100000}"/>
    <cellStyle name="Normal 19 2 6 2" xfId="4280" xr:uid="{00000000-0005-0000-0000-0000A9100000}"/>
    <cellStyle name="Normal 19 2 6 2 2" xfId="4281" xr:uid="{00000000-0005-0000-0000-0000AA100000}"/>
    <cellStyle name="Normal 19 2 6 2 3" xfId="4282" xr:uid="{00000000-0005-0000-0000-0000AB100000}"/>
    <cellStyle name="Normal 19 2 6 3" xfId="4283" xr:uid="{00000000-0005-0000-0000-0000AC100000}"/>
    <cellStyle name="Normal 19 2 7" xfId="4284" xr:uid="{00000000-0005-0000-0000-0000AD100000}"/>
    <cellStyle name="Normal 19 2 7 2" xfId="4285" xr:uid="{00000000-0005-0000-0000-0000AE100000}"/>
    <cellStyle name="Normal 19 2 7 2 2" xfId="4286" xr:uid="{00000000-0005-0000-0000-0000AF100000}"/>
    <cellStyle name="Normal 19 2 7 2 3" xfId="4287" xr:uid="{00000000-0005-0000-0000-0000B0100000}"/>
    <cellStyle name="Normal 19 2 7 3" xfId="4288" xr:uid="{00000000-0005-0000-0000-0000B1100000}"/>
    <cellStyle name="Normal 19 2 8" xfId="4289" xr:uid="{00000000-0005-0000-0000-0000B2100000}"/>
    <cellStyle name="Normal 19 2 9" xfId="4290" xr:uid="{00000000-0005-0000-0000-0000B3100000}"/>
    <cellStyle name="Normal 19 3" xfId="4291" xr:uid="{00000000-0005-0000-0000-0000B4100000}"/>
    <cellStyle name="Normal 19 4" xfId="4292" xr:uid="{00000000-0005-0000-0000-0000B5100000}"/>
    <cellStyle name="Normal 19 4 10" xfId="4293" xr:uid="{00000000-0005-0000-0000-0000B6100000}"/>
    <cellStyle name="Normal 19 4 11" xfId="4294" xr:uid="{00000000-0005-0000-0000-0000B7100000}"/>
    <cellStyle name="Normal 19 4 12" xfId="4295" xr:uid="{00000000-0005-0000-0000-0000B8100000}"/>
    <cellStyle name="Normal 19 4 13" xfId="4296" xr:uid="{00000000-0005-0000-0000-0000B9100000}"/>
    <cellStyle name="Normal 19 4 14" xfId="4297" xr:uid="{00000000-0005-0000-0000-0000BA100000}"/>
    <cellStyle name="Normal 19 4 2" xfId="4298" xr:uid="{00000000-0005-0000-0000-0000BB100000}"/>
    <cellStyle name="Normal 19 4 2 2" xfId="4299" xr:uid="{00000000-0005-0000-0000-0000BC100000}"/>
    <cellStyle name="Normal 19 4 2 2 2" xfId="4300" xr:uid="{00000000-0005-0000-0000-0000BD100000}"/>
    <cellStyle name="Normal 19 4 2 2 3" xfId="4301" xr:uid="{00000000-0005-0000-0000-0000BE100000}"/>
    <cellStyle name="Normal 19 4 2 3" xfId="4302" xr:uid="{00000000-0005-0000-0000-0000BF100000}"/>
    <cellStyle name="Normal 19 4 3" xfId="4303" xr:uid="{00000000-0005-0000-0000-0000C0100000}"/>
    <cellStyle name="Normal 19 4 4" xfId="4304" xr:uid="{00000000-0005-0000-0000-0000C1100000}"/>
    <cellStyle name="Normal 19 4 5" xfId="4305" xr:uid="{00000000-0005-0000-0000-0000C2100000}"/>
    <cellStyle name="Normal 19 4 6" xfId="4306" xr:uid="{00000000-0005-0000-0000-0000C3100000}"/>
    <cellStyle name="Normal 19 4 7" xfId="4307" xr:uid="{00000000-0005-0000-0000-0000C4100000}"/>
    <cellStyle name="Normal 19 4 8" xfId="4308" xr:uid="{00000000-0005-0000-0000-0000C5100000}"/>
    <cellStyle name="Normal 19 4 9" xfId="4309" xr:uid="{00000000-0005-0000-0000-0000C6100000}"/>
    <cellStyle name="Normal 19 5" xfId="4310" xr:uid="{00000000-0005-0000-0000-0000C7100000}"/>
    <cellStyle name="Normal 19 6" xfId="4311" xr:uid="{00000000-0005-0000-0000-0000C8100000}"/>
    <cellStyle name="Normal 19 7" xfId="4312" xr:uid="{00000000-0005-0000-0000-0000C9100000}"/>
    <cellStyle name="Normal 19 7 2" xfId="4313" xr:uid="{00000000-0005-0000-0000-0000CA100000}"/>
    <cellStyle name="Normal 19 7 2 2" xfId="4314" xr:uid="{00000000-0005-0000-0000-0000CB100000}"/>
    <cellStyle name="Normal 19 7 2 3" xfId="4315" xr:uid="{00000000-0005-0000-0000-0000CC100000}"/>
    <cellStyle name="Normal 19 7 3" xfId="4316" xr:uid="{00000000-0005-0000-0000-0000CD100000}"/>
    <cellStyle name="Normal 19 8" xfId="4317" xr:uid="{00000000-0005-0000-0000-0000CE100000}"/>
    <cellStyle name="Normal 19 8 2" xfId="4318" xr:uid="{00000000-0005-0000-0000-0000CF100000}"/>
    <cellStyle name="Normal 19 8 2 2" xfId="4319" xr:uid="{00000000-0005-0000-0000-0000D0100000}"/>
    <cellStyle name="Normal 19 8 2 3" xfId="4320" xr:uid="{00000000-0005-0000-0000-0000D1100000}"/>
    <cellStyle name="Normal 19 8 3" xfId="4321" xr:uid="{00000000-0005-0000-0000-0000D2100000}"/>
    <cellStyle name="Normal 19 9" xfId="4322" xr:uid="{00000000-0005-0000-0000-0000D3100000}"/>
    <cellStyle name="Normal 2" xfId="5" xr:uid="{00000000-0005-0000-0000-0000D4100000}"/>
    <cellStyle name="Normal 2 10" xfId="4324" xr:uid="{00000000-0005-0000-0000-0000D5100000}"/>
    <cellStyle name="Normal 2 10 2" xfId="4325" xr:uid="{00000000-0005-0000-0000-0000D6100000}"/>
    <cellStyle name="Normal 2 10 2 2" xfId="4326" xr:uid="{00000000-0005-0000-0000-0000D7100000}"/>
    <cellStyle name="Normal 2 10 3" xfId="4327" xr:uid="{00000000-0005-0000-0000-0000D8100000}"/>
    <cellStyle name="Normal 2 10 3 2" xfId="4328" xr:uid="{00000000-0005-0000-0000-0000D9100000}"/>
    <cellStyle name="Normal 2 10 4" xfId="4329" xr:uid="{00000000-0005-0000-0000-0000DA100000}"/>
    <cellStyle name="Normal 2 10 4 2" xfId="4330" xr:uid="{00000000-0005-0000-0000-0000DB100000}"/>
    <cellStyle name="Normal 2 10 5" xfId="4331" xr:uid="{00000000-0005-0000-0000-0000DC100000}"/>
    <cellStyle name="Normal 2 10 5 2" xfId="4332" xr:uid="{00000000-0005-0000-0000-0000DD100000}"/>
    <cellStyle name="Normal 2 10 6" xfId="4333" xr:uid="{00000000-0005-0000-0000-0000DE100000}"/>
    <cellStyle name="Normal 2 10 6 2" xfId="4334" xr:uid="{00000000-0005-0000-0000-0000DF100000}"/>
    <cellStyle name="Normal 2 10 7" xfId="4335" xr:uid="{00000000-0005-0000-0000-0000E0100000}"/>
    <cellStyle name="Normal 2 10 7 2" xfId="4336" xr:uid="{00000000-0005-0000-0000-0000E1100000}"/>
    <cellStyle name="Normal 2 10 8" xfId="4337" xr:uid="{00000000-0005-0000-0000-0000E2100000}"/>
    <cellStyle name="Normal 2 11" xfId="4338" xr:uid="{00000000-0005-0000-0000-0000E3100000}"/>
    <cellStyle name="Normal 2 11 2" xfId="4339" xr:uid="{00000000-0005-0000-0000-0000E4100000}"/>
    <cellStyle name="Normal 2 11 2 2" xfId="4340" xr:uid="{00000000-0005-0000-0000-0000E5100000}"/>
    <cellStyle name="Normal 2 11 3" xfId="4341" xr:uid="{00000000-0005-0000-0000-0000E6100000}"/>
    <cellStyle name="Normal 2 11 3 2" xfId="4342" xr:uid="{00000000-0005-0000-0000-0000E7100000}"/>
    <cellStyle name="Normal 2 11 4" xfId="4343" xr:uid="{00000000-0005-0000-0000-0000E8100000}"/>
    <cellStyle name="Normal 2 11 4 2" xfId="4344" xr:uid="{00000000-0005-0000-0000-0000E9100000}"/>
    <cellStyle name="Normal 2 11 5" xfId="4345" xr:uid="{00000000-0005-0000-0000-0000EA100000}"/>
    <cellStyle name="Normal 2 11 5 2" xfId="4346" xr:uid="{00000000-0005-0000-0000-0000EB100000}"/>
    <cellStyle name="Normal 2 11 6" xfId="4347" xr:uid="{00000000-0005-0000-0000-0000EC100000}"/>
    <cellStyle name="Normal 2 11 6 2" xfId="4348" xr:uid="{00000000-0005-0000-0000-0000ED100000}"/>
    <cellStyle name="Normal 2 11 7" xfId="4349" xr:uid="{00000000-0005-0000-0000-0000EE100000}"/>
    <cellStyle name="Normal 2 11 7 2" xfId="4350" xr:uid="{00000000-0005-0000-0000-0000EF100000}"/>
    <cellStyle name="Normal 2 11 8" xfId="4351" xr:uid="{00000000-0005-0000-0000-0000F0100000}"/>
    <cellStyle name="Normal 2 12" xfId="4352" xr:uid="{00000000-0005-0000-0000-0000F1100000}"/>
    <cellStyle name="Normal 2 12 2" xfId="4353" xr:uid="{00000000-0005-0000-0000-0000F2100000}"/>
    <cellStyle name="Normal 2 12 2 2" xfId="4354" xr:uid="{00000000-0005-0000-0000-0000F3100000}"/>
    <cellStyle name="Normal 2 12 3" xfId="4355" xr:uid="{00000000-0005-0000-0000-0000F4100000}"/>
    <cellStyle name="Normal 2 12 3 2" xfId="4356" xr:uid="{00000000-0005-0000-0000-0000F5100000}"/>
    <cellStyle name="Normal 2 12 4" xfId="4357" xr:uid="{00000000-0005-0000-0000-0000F6100000}"/>
    <cellStyle name="Normal 2 12 4 2" xfId="4358" xr:uid="{00000000-0005-0000-0000-0000F7100000}"/>
    <cellStyle name="Normal 2 12 5" xfId="4359" xr:uid="{00000000-0005-0000-0000-0000F8100000}"/>
    <cellStyle name="Normal 2 12 5 2" xfId="4360" xr:uid="{00000000-0005-0000-0000-0000F9100000}"/>
    <cellStyle name="Normal 2 12 6" xfId="4361" xr:uid="{00000000-0005-0000-0000-0000FA100000}"/>
    <cellStyle name="Normal 2 12 6 2" xfId="4362" xr:uid="{00000000-0005-0000-0000-0000FB100000}"/>
    <cellStyle name="Normal 2 12 7" xfId="4363" xr:uid="{00000000-0005-0000-0000-0000FC100000}"/>
    <cellStyle name="Normal 2 12 7 2" xfId="4364" xr:uid="{00000000-0005-0000-0000-0000FD100000}"/>
    <cellStyle name="Normal 2 12 8" xfId="4365" xr:uid="{00000000-0005-0000-0000-0000FE100000}"/>
    <cellStyle name="Normal 2 13" xfId="4366" xr:uid="{00000000-0005-0000-0000-0000FF100000}"/>
    <cellStyle name="Normal 2 13 2" xfId="4367" xr:uid="{00000000-0005-0000-0000-000000110000}"/>
    <cellStyle name="Normal 2 13 2 2" xfId="4368" xr:uid="{00000000-0005-0000-0000-000001110000}"/>
    <cellStyle name="Normal 2 13 3" xfId="4369" xr:uid="{00000000-0005-0000-0000-000002110000}"/>
    <cellStyle name="Normal 2 13 3 2" xfId="4370" xr:uid="{00000000-0005-0000-0000-000003110000}"/>
    <cellStyle name="Normal 2 13 4" xfId="4371" xr:uid="{00000000-0005-0000-0000-000004110000}"/>
    <cellStyle name="Normal 2 13 4 2" xfId="4372" xr:uid="{00000000-0005-0000-0000-000005110000}"/>
    <cellStyle name="Normal 2 13 5" xfId="4373" xr:uid="{00000000-0005-0000-0000-000006110000}"/>
    <cellStyle name="Normal 2 13 5 2" xfId="4374" xr:uid="{00000000-0005-0000-0000-000007110000}"/>
    <cellStyle name="Normal 2 13 6" xfId="4375" xr:uid="{00000000-0005-0000-0000-000008110000}"/>
    <cellStyle name="Normal 2 13 6 2" xfId="4376" xr:uid="{00000000-0005-0000-0000-000009110000}"/>
    <cellStyle name="Normal 2 13 7" xfId="4377" xr:uid="{00000000-0005-0000-0000-00000A110000}"/>
    <cellStyle name="Normal 2 13 7 2" xfId="4378" xr:uid="{00000000-0005-0000-0000-00000B110000}"/>
    <cellStyle name="Normal 2 13 8" xfId="4379" xr:uid="{00000000-0005-0000-0000-00000C110000}"/>
    <cellStyle name="Normal 2 14" xfId="4380" xr:uid="{00000000-0005-0000-0000-00000D110000}"/>
    <cellStyle name="Normal 2 14 2" xfId="4381" xr:uid="{00000000-0005-0000-0000-00000E110000}"/>
    <cellStyle name="Normal 2 15" xfId="4382" xr:uid="{00000000-0005-0000-0000-00000F110000}"/>
    <cellStyle name="Normal 2 15 2" xfId="4383" xr:uid="{00000000-0005-0000-0000-000010110000}"/>
    <cellStyle name="Normal 2 16" xfId="4384" xr:uid="{00000000-0005-0000-0000-000011110000}"/>
    <cellStyle name="Normal 2 16 2" xfId="4385" xr:uid="{00000000-0005-0000-0000-000012110000}"/>
    <cellStyle name="Normal 2 17" xfId="4386" xr:uid="{00000000-0005-0000-0000-000013110000}"/>
    <cellStyle name="Normal 2 17 2" xfId="4387" xr:uid="{00000000-0005-0000-0000-000014110000}"/>
    <cellStyle name="Normal 2 18" xfId="4388" xr:uid="{00000000-0005-0000-0000-000015110000}"/>
    <cellStyle name="Normal 2 18 2" xfId="4389" xr:uid="{00000000-0005-0000-0000-000016110000}"/>
    <cellStyle name="Normal 2 18 2 2" xfId="4390" xr:uid="{00000000-0005-0000-0000-000017110000}"/>
    <cellStyle name="Normal 2 18 2 3" xfId="4391" xr:uid="{00000000-0005-0000-0000-000018110000}"/>
    <cellStyle name="Normal 2 18 2 4" xfId="4392" xr:uid="{00000000-0005-0000-0000-000019110000}"/>
    <cellStyle name="Normal 2 18 3" xfId="4393" xr:uid="{00000000-0005-0000-0000-00001A110000}"/>
    <cellStyle name="Normal 2 18 4" xfId="4394" xr:uid="{00000000-0005-0000-0000-00001B110000}"/>
    <cellStyle name="Normal 2 18 5" xfId="4395" xr:uid="{00000000-0005-0000-0000-00001C110000}"/>
    <cellStyle name="Normal 2 18 6" xfId="4396" xr:uid="{00000000-0005-0000-0000-00001D110000}"/>
    <cellStyle name="Normal 2 18 7" xfId="4397" xr:uid="{00000000-0005-0000-0000-00001E110000}"/>
    <cellStyle name="Normal 2 18 8" xfId="4398" xr:uid="{00000000-0005-0000-0000-00001F110000}"/>
    <cellStyle name="Normal 2 18 9" xfId="4399" xr:uid="{00000000-0005-0000-0000-000020110000}"/>
    <cellStyle name="Normal 2 19" xfId="4400" xr:uid="{00000000-0005-0000-0000-000021110000}"/>
    <cellStyle name="Normal 2 19 2" xfId="4401" xr:uid="{00000000-0005-0000-0000-000022110000}"/>
    <cellStyle name="Normal 2 19 2 2" xfId="4402" xr:uid="{00000000-0005-0000-0000-000023110000}"/>
    <cellStyle name="Normal 2 19 2 3" xfId="4403" xr:uid="{00000000-0005-0000-0000-000024110000}"/>
    <cellStyle name="Normal 2 19 2 4" xfId="4404" xr:uid="{00000000-0005-0000-0000-000025110000}"/>
    <cellStyle name="Normal 2 19 3" xfId="4405" xr:uid="{00000000-0005-0000-0000-000026110000}"/>
    <cellStyle name="Normal 2 19 4" xfId="4406" xr:uid="{00000000-0005-0000-0000-000027110000}"/>
    <cellStyle name="Normal 2 19 5" xfId="4407" xr:uid="{00000000-0005-0000-0000-000028110000}"/>
    <cellStyle name="Normal 2 19 6" xfId="4408" xr:uid="{00000000-0005-0000-0000-000029110000}"/>
    <cellStyle name="Normal 2 19 7" xfId="4409" xr:uid="{00000000-0005-0000-0000-00002A110000}"/>
    <cellStyle name="Normal 2 19 8" xfId="4410" xr:uid="{00000000-0005-0000-0000-00002B110000}"/>
    <cellStyle name="Normal 2 19 9" xfId="4411" xr:uid="{00000000-0005-0000-0000-00002C110000}"/>
    <cellStyle name="Normal 2 2" xfId="4412" xr:uid="{00000000-0005-0000-0000-00002D110000}"/>
    <cellStyle name="Normal 2 2 10" xfId="4413" xr:uid="{00000000-0005-0000-0000-00002E110000}"/>
    <cellStyle name="Normal 2 2 11" xfId="4414" xr:uid="{00000000-0005-0000-0000-00002F110000}"/>
    <cellStyle name="Normal 2 2 12" xfId="4415" xr:uid="{00000000-0005-0000-0000-000030110000}"/>
    <cellStyle name="Normal 2 2 13" xfId="4416" xr:uid="{00000000-0005-0000-0000-000031110000}"/>
    <cellStyle name="Normal 2 2 14" xfId="4417" xr:uid="{00000000-0005-0000-0000-000032110000}"/>
    <cellStyle name="Normal 2 2 15" xfId="4418" xr:uid="{00000000-0005-0000-0000-000033110000}"/>
    <cellStyle name="Normal 2 2 16" xfId="4419" xr:uid="{00000000-0005-0000-0000-000034110000}"/>
    <cellStyle name="Normal 2 2 17" xfId="4420" xr:uid="{00000000-0005-0000-0000-000035110000}"/>
    <cellStyle name="Normal 2 2 18" xfId="4421" xr:uid="{00000000-0005-0000-0000-000036110000}"/>
    <cellStyle name="Normal 2 2 19" xfId="4422" xr:uid="{00000000-0005-0000-0000-000037110000}"/>
    <cellStyle name="Normal 2 2 2" xfId="4423" xr:uid="{00000000-0005-0000-0000-000038110000}"/>
    <cellStyle name="Normal 2 2 2 10" xfId="4424" xr:uid="{00000000-0005-0000-0000-000039110000}"/>
    <cellStyle name="Normal 2 2 2 11" xfId="4425" xr:uid="{00000000-0005-0000-0000-00003A110000}"/>
    <cellStyle name="Normal 2 2 2 12" xfId="4426" xr:uid="{00000000-0005-0000-0000-00003B110000}"/>
    <cellStyle name="Normal 2 2 2 13" xfId="4427" xr:uid="{00000000-0005-0000-0000-00003C110000}"/>
    <cellStyle name="Normal 2 2 2 14" xfId="4428" xr:uid="{00000000-0005-0000-0000-00003D110000}"/>
    <cellStyle name="Normal 2 2 2 15" xfId="4429" xr:uid="{00000000-0005-0000-0000-00003E110000}"/>
    <cellStyle name="Normal 2 2 2 16" xfId="4430" xr:uid="{00000000-0005-0000-0000-00003F110000}"/>
    <cellStyle name="Normal 2 2 2 17" xfId="4431" xr:uid="{00000000-0005-0000-0000-000040110000}"/>
    <cellStyle name="Normal 2 2 2 18" xfId="4432" xr:uid="{00000000-0005-0000-0000-000041110000}"/>
    <cellStyle name="Normal 2 2 2 19" xfId="4433" xr:uid="{00000000-0005-0000-0000-000042110000}"/>
    <cellStyle name="Normal 2 2 2 2" xfId="4434" xr:uid="{00000000-0005-0000-0000-000043110000}"/>
    <cellStyle name="Normal 2 2 2 2 10" xfId="4435" xr:uid="{00000000-0005-0000-0000-000044110000}"/>
    <cellStyle name="Normal 2 2 2 2 11" xfId="4436" xr:uid="{00000000-0005-0000-0000-000045110000}"/>
    <cellStyle name="Normal 2 2 2 2 12" xfId="4437" xr:uid="{00000000-0005-0000-0000-000046110000}"/>
    <cellStyle name="Normal 2 2 2 2 13" xfId="4438" xr:uid="{00000000-0005-0000-0000-000047110000}"/>
    <cellStyle name="Normal 2 2 2 2 14" xfId="4439" xr:uid="{00000000-0005-0000-0000-000048110000}"/>
    <cellStyle name="Normal 2 2 2 2 15" xfId="4440" xr:uid="{00000000-0005-0000-0000-000049110000}"/>
    <cellStyle name="Normal 2 2 2 2 15 2" xfId="4441" xr:uid="{00000000-0005-0000-0000-00004A110000}"/>
    <cellStyle name="Normal 2 2 2 2 15 3" xfId="4442" xr:uid="{00000000-0005-0000-0000-00004B110000}"/>
    <cellStyle name="Normal 2 2 2 2 16" xfId="4443" xr:uid="{00000000-0005-0000-0000-00004C110000}"/>
    <cellStyle name="Normal 2 2 2 2 17" xfId="4444" xr:uid="{00000000-0005-0000-0000-00004D110000}"/>
    <cellStyle name="Normal 2 2 2 2 18" xfId="4445" xr:uid="{00000000-0005-0000-0000-00004E110000}"/>
    <cellStyle name="Normal 2 2 2 2 18 2" xfId="4446" xr:uid="{00000000-0005-0000-0000-00004F110000}"/>
    <cellStyle name="Normal 2 2 2 2 18 3" xfId="4447" xr:uid="{00000000-0005-0000-0000-000050110000}"/>
    <cellStyle name="Normal 2 2 2 2 19" xfId="4448" xr:uid="{00000000-0005-0000-0000-000051110000}"/>
    <cellStyle name="Normal 2 2 2 2 19 2" xfId="4449" xr:uid="{00000000-0005-0000-0000-000052110000}"/>
    <cellStyle name="Normal 2 2 2 2 19 3" xfId="4450" xr:uid="{00000000-0005-0000-0000-000053110000}"/>
    <cellStyle name="Normal 2 2 2 2 2" xfId="4451" xr:uid="{00000000-0005-0000-0000-000054110000}"/>
    <cellStyle name="Normal 2 2 2 2 2 10" xfId="4452" xr:uid="{00000000-0005-0000-0000-000055110000}"/>
    <cellStyle name="Normal 2 2 2 2 2 11" xfId="4453" xr:uid="{00000000-0005-0000-0000-000056110000}"/>
    <cellStyle name="Normal 2 2 2 2 2 12" xfId="4454" xr:uid="{00000000-0005-0000-0000-000057110000}"/>
    <cellStyle name="Normal 2 2 2 2 2 13" xfId="4455" xr:uid="{00000000-0005-0000-0000-000058110000}"/>
    <cellStyle name="Normal 2 2 2 2 2 14" xfId="4456" xr:uid="{00000000-0005-0000-0000-000059110000}"/>
    <cellStyle name="Normal 2 2 2 2 2 15" xfId="4457" xr:uid="{00000000-0005-0000-0000-00005A110000}"/>
    <cellStyle name="Normal 2 2 2 2 2 16" xfId="4458" xr:uid="{00000000-0005-0000-0000-00005B110000}"/>
    <cellStyle name="Normal 2 2 2 2 2 17" xfId="4459" xr:uid="{00000000-0005-0000-0000-00005C110000}"/>
    <cellStyle name="Normal 2 2 2 2 2 18" xfId="4460" xr:uid="{00000000-0005-0000-0000-00005D110000}"/>
    <cellStyle name="Normal 2 2 2 2 2 19" xfId="4461" xr:uid="{00000000-0005-0000-0000-00005E110000}"/>
    <cellStyle name="Normal 2 2 2 2 2 2" xfId="4462" xr:uid="{00000000-0005-0000-0000-00005F110000}"/>
    <cellStyle name="Normal 2 2 2 2 2 2 10" xfId="4463" xr:uid="{00000000-0005-0000-0000-000060110000}"/>
    <cellStyle name="Normal 2 2 2 2 2 2 11" xfId="4464" xr:uid="{00000000-0005-0000-0000-000061110000}"/>
    <cellStyle name="Normal 2 2 2 2 2 2 12" xfId="4465" xr:uid="{00000000-0005-0000-0000-000062110000}"/>
    <cellStyle name="Normal 2 2 2 2 2 2 13" xfId="4466" xr:uid="{00000000-0005-0000-0000-000063110000}"/>
    <cellStyle name="Normal 2 2 2 2 2 2 14" xfId="4467" xr:uid="{00000000-0005-0000-0000-000064110000}"/>
    <cellStyle name="Normal 2 2 2 2 2 2 15" xfId="4468" xr:uid="{00000000-0005-0000-0000-000065110000}"/>
    <cellStyle name="Normal 2 2 2 2 2 2 16" xfId="4469" xr:uid="{00000000-0005-0000-0000-000066110000}"/>
    <cellStyle name="Normal 2 2 2 2 2 2 17" xfId="4470" xr:uid="{00000000-0005-0000-0000-000067110000}"/>
    <cellStyle name="Normal 2 2 2 2 2 2 2" xfId="4471" xr:uid="{00000000-0005-0000-0000-000068110000}"/>
    <cellStyle name="Normal 2 2 2 2 2 2 2 10" xfId="4472" xr:uid="{00000000-0005-0000-0000-000069110000}"/>
    <cellStyle name="Normal 2 2 2 2 2 2 2 2" xfId="4473" xr:uid="{00000000-0005-0000-0000-00006A110000}"/>
    <cellStyle name="Normal 2 2 2 2 2 2 2 2 2" xfId="4474" xr:uid="{00000000-0005-0000-0000-00006B110000}"/>
    <cellStyle name="Normal 2 2 2 2 2 2 2 2 2 10" xfId="4475" xr:uid="{00000000-0005-0000-0000-00006C110000}"/>
    <cellStyle name="Normal 2 2 2 2 2 2 2 2 2 10 2" xfId="4476" xr:uid="{00000000-0005-0000-0000-00006D110000}"/>
    <cellStyle name="Normal 2 2 2 2 2 2 2 2 2 10 3" xfId="4477" xr:uid="{00000000-0005-0000-0000-00006E110000}"/>
    <cellStyle name="Normal 2 2 2 2 2 2 2 2 2 11" xfId="4478" xr:uid="{00000000-0005-0000-0000-00006F110000}"/>
    <cellStyle name="Normal 2 2 2 2 2 2 2 2 2 11 2" xfId="4479" xr:uid="{00000000-0005-0000-0000-000070110000}"/>
    <cellStyle name="Normal 2 2 2 2 2 2 2 2 2 11 3" xfId="4480" xr:uid="{00000000-0005-0000-0000-000071110000}"/>
    <cellStyle name="Normal 2 2 2 2 2 2 2 2 2 12" xfId="4481" xr:uid="{00000000-0005-0000-0000-000072110000}"/>
    <cellStyle name="Normal 2 2 2 2 2 2 2 2 2 12 2" xfId="4482" xr:uid="{00000000-0005-0000-0000-000073110000}"/>
    <cellStyle name="Normal 2 2 2 2 2 2 2 2 2 12 3" xfId="4483" xr:uid="{00000000-0005-0000-0000-000074110000}"/>
    <cellStyle name="Normal 2 2 2 2 2 2 2 2 2 13" xfId="4484" xr:uid="{00000000-0005-0000-0000-000075110000}"/>
    <cellStyle name="Normal 2 2 2 2 2 2 2 2 2 13 2" xfId="4485" xr:uid="{00000000-0005-0000-0000-000076110000}"/>
    <cellStyle name="Normal 2 2 2 2 2 2 2 2 2 13 3" xfId="4486" xr:uid="{00000000-0005-0000-0000-000077110000}"/>
    <cellStyle name="Normal 2 2 2 2 2 2 2 2 2 14" xfId="4487" xr:uid="{00000000-0005-0000-0000-000078110000}"/>
    <cellStyle name="Normal 2 2 2 2 2 2 2 2 2 14 2" xfId="4488" xr:uid="{00000000-0005-0000-0000-000079110000}"/>
    <cellStyle name="Normal 2 2 2 2 2 2 2 2 2 14 3" xfId="4489" xr:uid="{00000000-0005-0000-0000-00007A110000}"/>
    <cellStyle name="Normal 2 2 2 2 2 2 2 2 2 15" xfId="4490" xr:uid="{00000000-0005-0000-0000-00007B110000}"/>
    <cellStyle name="Normal 2 2 2 2 2 2 2 2 2 16" xfId="4491" xr:uid="{00000000-0005-0000-0000-00007C110000}"/>
    <cellStyle name="Normal 2 2 2 2 2 2 2 2 2 2" xfId="4492" xr:uid="{00000000-0005-0000-0000-00007D110000}"/>
    <cellStyle name="Normal 2 2 2 2 2 2 2 2 2 2 2" xfId="4493" xr:uid="{00000000-0005-0000-0000-00007E110000}"/>
    <cellStyle name="Normal 2 2 2 2 2 2 2 2 2 2 3" xfId="4494" xr:uid="{00000000-0005-0000-0000-00007F110000}"/>
    <cellStyle name="Normal 2 2 2 2 2 2 2 2 2 3" xfId="4495" xr:uid="{00000000-0005-0000-0000-000080110000}"/>
    <cellStyle name="Normal 2 2 2 2 2 2 2 2 2 3 2" xfId="4496" xr:uid="{00000000-0005-0000-0000-000081110000}"/>
    <cellStyle name="Normal 2 2 2 2 2 2 2 2 2 3 3" xfId="4497" xr:uid="{00000000-0005-0000-0000-000082110000}"/>
    <cellStyle name="Normal 2 2 2 2 2 2 2 2 2 4" xfId="4498" xr:uid="{00000000-0005-0000-0000-000083110000}"/>
    <cellStyle name="Normal 2 2 2 2 2 2 2 2 2 4 2" xfId="4499" xr:uid="{00000000-0005-0000-0000-000084110000}"/>
    <cellStyle name="Normal 2 2 2 2 2 2 2 2 2 4 3" xfId="4500" xr:uid="{00000000-0005-0000-0000-000085110000}"/>
    <cellStyle name="Normal 2 2 2 2 2 2 2 2 2 5" xfId="4501" xr:uid="{00000000-0005-0000-0000-000086110000}"/>
    <cellStyle name="Normal 2 2 2 2 2 2 2 2 2 5 2" xfId="4502" xr:uid="{00000000-0005-0000-0000-000087110000}"/>
    <cellStyle name="Normal 2 2 2 2 2 2 2 2 2 5 3" xfId="4503" xr:uid="{00000000-0005-0000-0000-000088110000}"/>
    <cellStyle name="Normal 2 2 2 2 2 2 2 2 2 6" xfId="4504" xr:uid="{00000000-0005-0000-0000-000089110000}"/>
    <cellStyle name="Normal 2 2 2 2 2 2 2 2 2 6 2" xfId="4505" xr:uid="{00000000-0005-0000-0000-00008A110000}"/>
    <cellStyle name="Normal 2 2 2 2 2 2 2 2 2 6 3" xfId="4506" xr:uid="{00000000-0005-0000-0000-00008B110000}"/>
    <cellStyle name="Normal 2 2 2 2 2 2 2 2 2 7" xfId="4507" xr:uid="{00000000-0005-0000-0000-00008C110000}"/>
    <cellStyle name="Normal 2 2 2 2 2 2 2 2 2 7 2" xfId="4508" xr:uid="{00000000-0005-0000-0000-00008D110000}"/>
    <cellStyle name="Normal 2 2 2 2 2 2 2 2 2 7 3" xfId="4509" xr:uid="{00000000-0005-0000-0000-00008E110000}"/>
    <cellStyle name="Normal 2 2 2 2 2 2 2 2 2 8" xfId="4510" xr:uid="{00000000-0005-0000-0000-00008F110000}"/>
    <cellStyle name="Normal 2 2 2 2 2 2 2 2 2 8 2" xfId="4511" xr:uid="{00000000-0005-0000-0000-000090110000}"/>
    <cellStyle name="Normal 2 2 2 2 2 2 2 2 2 8 3" xfId="4512" xr:uid="{00000000-0005-0000-0000-000091110000}"/>
    <cellStyle name="Normal 2 2 2 2 2 2 2 2 2 9" xfId="4513" xr:uid="{00000000-0005-0000-0000-000092110000}"/>
    <cellStyle name="Normal 2 2 2 2 2 2 2 2 2 9 2" xfId="4514" xr:uid="{00000000-0005-0000-0000-000093110000}"/>
    <cellStyle name="Normal 2 2 2 2 2 2 2 2 2 9 3" xfId="4515" xr:uid="{00000000-0005-0000-0000-000094110000}"/>
    <cellStyle name="Normal 2 2 2 2 2 2 2 3" xfId="4516" xr:uid="{00000000-0005-0000-0000-000095110000}"/>
    <cellStyle name="Normal 2 2 2 2 2 2 2 4" xfId="4517" xr:uid="{00000000-0005-0000-0000-000096110000}"/>
    <cellStyle name="Normal 2 2 2 2 2 2 2 5" xfId="4518" xr:uid="{00000000-0005-0000-0000-000097110000}"/>
    <cellStyle name="Normal 2 2 2 2 2 2 2 6" xfId="4519" xr:uid="{00000000-0005-0000-0000-000098110000}"/>
    <cellStyle name="Normal 2 2 2 2 2 2 2 7" xfId="4520" xr:uid="{00000000-0005-0000-0000-000099110000}"/>
    <cellStyle name="Normal 2 2 2 2 2 2 2 8" xfId="4521" xr:uid="{00000000-0005-0000-0000-00009A110000}"/>
    <cellStyle name="Normal 2 2 2 2 2 2 2 9" xfId="4522" xr:uid="{00000000-0005-0000-0000-00009B110000}"/>
    <cellStyle name="Normal 2 2 2 2 2 2 3" xfId="4523" xr:uid="{00000000-0005-0000-0000-00009C110000}"/>
    <cellStyle name="Normal 2 2 2 2 2 2 4" xfId="4524" xr:uid="{00000000-0005-0000-0000-00009D110000}"/>
    <cellStyle name="Normal 2 2 2 2 2 2 5" xfId="4525" xr:uid="{00000000-0005-0000-0000-00009E110000}"/>
    <cellStyle name="Normal 2 2 2 2 2 2 6" xfId="4526" xr:uid="{00000000-0005-0000-0000-00009F110000}"/>
    <cellStyle name="Normal 2 2 2 2 2 2 7" xfId="4527" xr:uid="{00000000-0005-0000-0000-0000A0110000}"/>
    <cellStyle name="Normal 2 2 2 2 2 2 8" xfId="4528" xr:uid="{00000000-0005-0000-0000-0000A1110000}"/>
    <cellStyle name="Normal 2 2 2 2 2 2 9" xfId="4529" xr:uid="{00000000-0005-0000-0000-0000A2110000}"/>
    <cellStyle name="Normal 2 2 2 2 2 3" xfId="4530" xr:uid="{00000000-0005-0000-0000-0000A3110000}"/>
    <cellStyle name="Normal 2 2 2 2 2 4" xfId="4531" xr:uid="{00000000-0005-0000-0000-0000A4110000}"/>
    <cellStyle name="Normal 2 2 2 2 2 5" xfId="4532" xr:uid="{00000000-0005-0000-0000-0000A5110000}"/>
    <cellStyle name="Normal 2 2 2 2 2 5 2" xfId="4533" xr:uid="{00000000-0005-0000-0000-0000A6110000}"/>
    <cellStyle name="Normal 2 2 2 2 2 5 3" xfId="4534" xr:uid="{00000000-0005-0000-0000-0000A7110000}"/>
    <cellStyle name="Normal 2 2 2 2 2 6" xfId="4535" xr:uid="{00000000-0005-0000-0000-0000A8110000}"/>
    <cellStyle name="Normal 2 2 2 2 2 6 2" xfId="4536" xr:uid="{00000000-0005-0000-0000-0000A9110000}"/>
    <cellStyle name="Normal 2 2 2 2 2 6 3" xfId="4537" xr:uid="{00000000-0005-0000-0000-0000AA110000}"/>
    <cellStyle name="Normal 2 2 2 2 2 7" xfId="4538" xr:uid="{00000000-0005-0000-0000-0000AB110000}"/>
    <cellStyle name="Normal 2 2 2 2 2 7 2" xfId="4539" xr:uid="{00000000-0005-0000-0000-0000AC110000}"/>
    <cellStyle name="Normal 2 2 2 2 2 7 3" xfId="4540" xr:uid="{00000000-0005-0000-0000-0000AD110000}"/>
    <cellStyle name="Normal 2 2 2 2 2 8" xfId="4541" xr:uid="{00000000-0005-0000-0000-0000AE110000}"/>
    <cellStyle name="Normal 2 2 2 2 2 8 2" xfId="4542" xr:uid="{00000000-0005-0000-0000-0000AF110000}"/>
    <cellStyle name="Normal 2 2 2 2 2 8 3" xfId="4543" xr:uid="{00000000-0005-0000-0000-0000B0110000}"/>
    <cellStyle name="Normal 2 2 2 2 2 9" xfId="4544" xr:uid="{00000000-0005-0000-0000-0000B1110000}"/>
    <cellStyle name="Normal 2 2 2 2 2 9 2" xfId="4545" xr:uid="{00000000-0005-0000-0000-0000B2110000}"/>
    <cellStyle name="Normal 2 2 2 2 2 9 3" xfId="4546" xr:uid="{00000000-0005-0000-0000-0000B3110000}"/>
    <cellStyle name="Normal 2 2 2 2 20" xfId="4547" xr:uid="{00000000-0005-0000-0000-0000B4110000}"/>
    <cellStyle name="Normal 2 2 2 2 20 2" xfId="4548" xr:uid="{00000000-0005-0000-0000-0000B5110000}"/>
    <cellStyle name="Normal 2 2 2 2 20 3" xfId="4549" xr:uid="{00000000-0005-0000-0000-0000B6110000}"/>
    <cellStyle name="Normal 2 2 2 2 21" xfId="4550" xr:uid="{00000000-0005-0000-0000-0000B7110000}"/>
    <cellStyle name="Normal 2 2 2 2 21 2" xfId="4551" xr:uid="{00000000-0005-0000-0000-0000B8110000}"/>
    <cellStyle name="Normal 2 2 2 2 21 3" xfId="4552" xr:uid="{00000000-0005-0000-0000-0000B9110000}"/>
    <cellStyle name="Normal 2 2 2 2 22" xfId="4553" xr:uid="{00000000-0005-0000-0000-0000BA110000}"/>
    <cellStyle name="Normal 2 2 2 2 23" xfId="4554" xr:uid="{00000000-0005-0000-0000-0000BB110000}"/>
    <cellStyle name="Normal 2 2 2 2 24" xfId="4555" xr:uid="{00000000-0005-0000-0000-0000BC110000}"/>
    <cellStyle name="Normal 2 2 2 2 25" xfId="4556" xr:uid="{00000000-0005-0000-0000-0000BD110000}"/>
    <cellStyle name="Normal 2 2 2 2 26" xfId="4557" xr:uid="{00000000-0005-0000-0000-0000BE110000}"/>
    <cellStyle name="Normal 2 2 2 2 27" xfId="4558" xr:uid="{00000000-0005-0000-0000-0000BF110000}"/>
    <cellStyle name="Normal 2 2 2 2 28" xfId="4559" xr:uid="{00000000-0005-0000-0000-0000C0110000}"/>
    <cellStyle name="Normal 2 2 2 2 29" xfId="4560" xr:uid="{00000000-0005-0000-0000-0000C1110000}"/>
    <cellStyle name="Normal 2 2 2 2 3" xfId="4561" xr:uid="{00000000-0005-0000-0000-0000C2110000}"/>
    <cellStyle name="Normal 2 2 2 2 30" xfId="4562" xr:uid="{00000000-0005-0000-0000-0000C3110000}"/>
    <cellStyle name="Normal 2 2 2 2 31" xfId="4563" xr:uid="{00000000-0005-0000-0000-0000C4110000}"/>
    <cellStyle name="Normal 2 2 2 2 32" xfId="4564" xr:uid="{00000000-0005-0000-0000-0000C5110000}"/>
    <cellStyle name="Normal 2 2 2 2 4" xfId="4565" xr:uid="{00000000-0005-0000-0000-0000C6110000}"/>
    <cellStyle name="Normal 2 2 2 2 5" xfId="4566" xr:uid="{00000000-0005-0000-0000-0000C7110000}"/>
    <cellStyle name="Normal 2 2 2 2 6" xfId="4567" xr:uid="{00000000-0005-0000-0000-0000C8110000}"/>
    <cellStyle name="Normal 2 2 2 2 7" xfId="4568" xr:uid="{00000000-0005-0000-0000-0000C9110000}"/>
    <cellStyle name="Normal 2 2 2 2 8" xfId="4569" xr:uid="{00000000-0005-0000-0000-0000CA110000}"/>
    <cellStyle name="Normal 2 2 2 2 9" xfId="4570" xr:uid="{00000000-0005-0000-0000-0000CB110000}"/>
    <cellStyle name="Normal 2 2 2 20" xfId="4571" xr:uid="{00000000-0005-0000-0000-0000CC110000}"/>
    <cellStyle name="Normal 2 2 2 20 2" xfId="4572" xr:uid="{00000000-0005-0000-0000-0000CD110000}"/>
    <cellStyle name="Normal 2 2 2 20 3" xfId="4573" xr:uid="{00000000-0005-0000-0000-0000CE110000}"/>
    <cellStyle name="Normal 2 2 2 21" xfId="4574" xr:uid="{00000000-0005-0000-0000-0000CF110000}"/>
    <cellStyle name="Normal 2 2 2 22" xfId="4575" xr:uid="{00000000-0005-0000-0000-0000D0110000}"/>
    <cellStyle name="Normal 2 2 2 23" xfId="4576" xr:uid="{00000000-0005-0000-0000-0000D1110000}"/>
    <cellStyle name="Normal 2 2 2 23 2" xfId="4577" xr:uid="{00000000-0005-0000-0000-0000D2110000}"/>
    <cellStyle name="Normal 2 2 2 23 3" xfId="4578" xr:uid="{00000000-0005-0000-0000-0000D3110000}"/>
    <cellStyle name="Normal 2 2 2 24" xfId="4579" xr:uid="{00000000-0005-0000-0000-0000D4110000}"/>
    <cellStyle name="Normal 2 2 2 24 2" xfId="4580" xr:uid="{00000000-0005-0000-0000-0000D5110000}"/>
    <cellStyle name="Normal 2 2 2 24 3" xfId="4581" xr:uid="{00000000-0005-0000-0000-0000D6110000}"/>
    <cellStyle name="Normal 2 2 2 25" xfId="4582" xr:uid="{00000000-0005-0000-0000-0000D7110000}"/>
    <cellStyle name="Normal 2 2 2 25 2" xfId="4583" xr:uid="{00000000-0005-0000-0000-0000D8110000}"/>
    <cellStyle name="Normal 2 2 2 25 3" xfId="4584" xr:uid="{00000000-0005-0000-0000-0000D9110000}"/>
    <cellStyle name="Normal 2 2 2 26" xfId="4585" xr:uid="{00000000-0005-0000-0000-0000DA110000}"/>
    <cellStyle name="Normal 2 2 2 26 2" xfId="4586" xr:uid="{00000000-0005-0000-0000-0000DB110000}"/>
    <cellStyle name="Normal 2 2 2 26 3" xfId="4587" xr:uid="{00000000-0005-0000-0000-0000DC110000}"/>
    <cellStyle name="Normal 2 2 2 27" xfId="4588" xr:uid="{00000000-0005-0000-0000-0000DD110000}"/>
    <cellStyle name="Normal 2 2 2 28" xfId="4589" xr:uid="{00000000-0005-0000-0000-0000DE110000}"/>
    <cellStyle name="Normal 2 2 2 29" xfId="4590" xr:uid="{00000000-0005-0000-0000-0000DF110000}"/>
    <cellStyle name="Normal 2 2 2 3" xfId="4591" xr:uid="{00000000-0005-0000-0000-0000E0110000}"/>
    <cellStyle name="Normal 2 2 2 3 2" xfId="4592" xr:uid="{00000000-0005-0000-0000-0000E1110000}"/>
    <cellStyle name="Normal 2 2 2 30" xfId="4593" xr:uid="{00000000-0005-0000-0000-0000E2110000}"/>
    <cellStyle name="Normal 2 2 2 31" xfId="4594" xr:uid="{00000000-0005-0000-0000-0000E3110000}"/>
    <cellStyle name="Normal 2 2 2 32" xfId="4595" xr:uid="{00000000-0005-0000-0000-0000E4110000}"/>
    <cellStyle name="Normal 2 2 2 33" xfId="4596" xr:uid="{00000000-0005-0000-0000-0000E5110000}"/>
    <cellStyle name="Normal 2 2 2 34" xfId="4597" xr:uid="{00000000-0005-0000-0000-0000E6110000}"/>
    <cellStyle name="Normal 2 2 2 35" xfId="4598" xr:uid="{00000000-0005-0000-0000-0000E7110000}"/>
    <cellStyle name="Normal 2 2 2 36" xfId="4599" xr:uid="{00000000-0005-0000-0000-0000E8110000}"/>
    <cellStyle name="Normal 2 2 2 37" xfId="4600" xr:uid="{00000000-0005-0000-0000-0000E9110000}"/>
    <cellStyle name="Normal 2 2 2 4" xfId="4601" xr:uid="{00000000-0005-0000-0000-0000EA110000}"/>
    <cellStyle name="Normal 2 2 2 4 2" xfId="4602" xr:uid="{00000000-0005-0000-0000-0000EB110000}"/>
    <cellStyle name="Normal 2 2 2 5" xfId="4603" xr:uid="{00000000-0005-0000-0000-0000EC110000}"/>
    <cellStyle name="Normal 2 2 2 5 2" xfId="4604" xr:uid="{00000000-0005-0000-0000-0000ED110000}"/>
    <cellStyle name="Normal 2 2 2 6" xfId="4605" xr:uid="{00000000-0005-0000-0000-0000EE110000}"/>
    <cellStyle name="Normal 2 2 2 6 2" xfId="4606" xr:uid="{00000000-0005-0000-0000-0000EF110000}"/>
    <cellStyle name="Normal 2 2 2 7" xfId="4607" xr:uid="{00000000-0005-0000-0000-0000F0110000}"/>
    <cellStyle name="Normal 2 2 2 7 2" xfId="4608" xr:uid="{00000000-0005-0000-0000-0000F1110000}"/>
    <cellStyle name="Normal 2 2 2 8" xfId="4609" xr:uid="{00000000-0005-0000-0000-0000F2110000}"/>
    <cellStyle name="Normal 2 2 2 8 10" xfId="4610" xr:uid="{00000000-0005-0000-0000-0000F3110000}"/>
    <cellStyle name="Normal 2 2 2 8 11" xfId="4611" xr:uid="{00000000-0005-0000-0000-0000F4110000}"/>
    <cellStyle name="Normal 2 2 2 8 2" xfId="4612" xr:uid="{00000000-0005-0000-0000-0000F5110000}"/>
    <cellStyle name="Normal 2 2 2 8 2 2" xfId="4613" xr:uid="{00000000-0005-0000-0000-0000F6110000}"/>
    <cellStyle name="Normal 2 2 2 8 2 3" xfId="4614" xr:uid="{00000000-0005-0000-0000-0000F7110000}"/>
    <cellStyle name="Normal 2 2 2 8 2 4" xfId="4615" xr:uid="{00000000-0005-0000-0000-0000F8110000}"/>
    <cellStyle name="Normal 2 2 2 8 2 5" xfId="4616" xr:uid="{00000000-0005-0000-0000-0000F9110000}"/>
    <cellStyle name="Normal 2 2 2 8 2 6" xfId="4617" xr:uid="{00000000-0005-0000-0000-0000FA110000}"/>
    <cellStyle name="Normal 2 2 2 8 2 7" xfId="4618" xr:uid="{00000000-0005-0000-0000-0000FB110000}"/>
    <cellStyle name="Normal 2 2 2 8 2 8" xfId="4619" xr:uid="{00000000-0005-0000-0000-0000FC110000}"/>
    <cellStyle name="Normal 2 2 2 8 2 9" xfId="4620" xr:uid="{00000000-0005-0000-0000-0000FD110000}"/>
    <cellStyle name="Normal 2 2 2 8 3" xfId="4621" xr:uid="{00000000-0005-0000-0000-0000FE110000}"/>
    <cellStyle name="Normal 2 2 2 8 4" xfId="4622" xr:uid="{00000000-0005-0000-0000-0000FF110000}"/>
    <cellStyle name="Normal 2 2 2 8 5" xfId="4623" xr:uid="{00000000-0005-0000-0000-000000120000}"/>
    <cellStyle name="Normal 2 2 2 8 5 2" xfId="4624" xr:uid="{00000000-0005-0000-0000-000001120000}"/>
    <cellStyle name="Normal 2 2 2 8 5 3" xfId="4625" xr:uid="{00000000-0005-0000-0000-000002120000}"/>
    <cellStyle name="Normal 2 2 2 8 6" xfId="4626" xr:uid="{00000000-0005-0000-0000-000003120000}"/>
    <cellStyle name="Normal 2 2 2 8 6 2" xfId="4627" xr:uid="{00000000-0005-0000-0000-000004120000}"/>
    <cellStyle name="Normal 2 2 2 8 6 3" xfId="4628" xr:uid="{00000000-0005-0000-0000-000005120000}"/>
    <cellStyle name="Normal 2 2 2 8 7" xfId="4629" xr:uid="{00000000-0005-0000-0000-000006120000}"/>
    <cellStyle name="Normal 2 2 2 8 7 2" xfId="4630" xr:uid="{00000000-0005-0000-0000-000007120000}"/>
    <cellStyle name="Normal 2 2 2 8 7 3" xfId="4631" xr:uid="{00000000-0005-0000-0000-000008120000}"/>
    <cellStyle name="Normal 2 2 2 8 8" xfId="4632" xr:uid="{00000000-0005-0000-0000-000009120000}"/>
    <cellStyle name="Normal 2 2 2 8 8 2" xfId="4633" xr:uid="{00000000-0005-0000-0000-00000A120000}"/>
    <cellStyle name="Normal 2 2 2 8 8 3" xfId="4634" xr:uid="{00000000-0005-0000-0000-00000B120000}"/>
    <cellStyle name="Normal 2 2 2 8 9" xfId="4635" xr:uid="{00000000-0005-0000-0000-00000C120000}"/>
    <cellStyle name="Normal 2 2 2 8 9 2" xfId="4636" xr:uid="{00000000-0005-0000-0000-00000D120000}"/>
    <cellStyle name="Normal 2 2 2 8 9 3" xfId="4637" xr:uid="{00000000-0005-0000-0000-00000E120000}"/>
    <cellStyle name="Normal 2 2 2 9" xfId="4638" xr:uid="{00000000-0005-0000-0000-00000F120000}"/>
    <cellStyle name="Normal 2 2 20" xfId="4639" xr:uid="{00000000-0005-0000-0000-000010120000}"/>
    <cellStyle name="Normal 2 2 20 2" xfId="4640" xr:uid="{00000000-0005-0000-0000-000011120000}"/>
    <cellStyle name="Normal 2 2 20 3" xfId="4641" xr:uid="{00000000-0005-0000-0000-000012120000}"/>
    <cellStyle name="Normal 2 2 21" xfId="4642" xr:uid="{00000000-0005-0000-0000-000013120000}"/>
    <cellStyle name="Normal 2 2 22" xfId="4643" xr:uid="{00000000-0005-0000-0000-000014120000}"/>
    <cellStyle name="Normal 2 2 23" xfId="4644" xr:uid="{00000000-0005-0000-0000-000015120000}"/>
    <cellStyle name="Normal 2 2 23 2" xfId="4645" xr:uid="{00000000-0005-0000-0000-000016120000}"/>
    <cellStyle name="Normal 2 2 23 3" xfId="4646" xr:uid="{00000000-0005-0000-0000-000017120000}"/>
    <cellStyle name="Normal 2 2 24" xfId="4647" xr:uid="{00000000-0005-0000-0000-000018120000}"/>
    <cellStyle name="Normal 2 2 24 2" xfId="4648" xr:uid="{00000000-0005-0000-0000-000019120000}"/>
    <cellStyle name="Normal 2 2 24 3" xfId="4649" xr:uid="{00000000-0005-0000-0000-00001A120000}"/>
    <cellStyle name="Normal 2 2 25" xfId="4650" xr:uid="{00000000-0005-0000-0000-00001B120000}"/>
    <cellStyle name="Normal 2 2 25 2" xfId="4651" xr:uid="{00000000-0005-0000-0000-00001C120000}"/>
    <cellStyle name="Normal 2 2 25 3" xfId="4652" xr:uid="{00000000-0005-0000-0000-00001D120000}"/>
    <cellStyle name="Normal 2 2 26" xfId="4653" xr:uid="{00000000-0005-0000-0000-00001E120000}"/>
    <cellStyle name="Normal 2 2 26 2" xfId="4654" xr:uid="{00000000-0005-0000-0000-00001F120000}"/>
    <cellStyle name="Normal 2 2 26 3" xfId="4655" xr:uid="{00000000-0005-0000-0000-000020120000}"/>
    <cellStyle name="Normal 2 2 27" xfId="4656" xr:uid="{00000000-0005-0000-0000-000021120000}"/>
    <cellStyle name="Normal 2 2 28" xfId="4657" xr:uid="{00000000-0005-0000-0000-000022120000}"/>
    <cellStyle name="Normal 2 2 29" xfId="4658" xr:uid="{00000000-0005-0000-0000-000023120000}"/>
    <cellStyle name="Normal 2 2 3" xfId="4659" xr:uid="{00000000-0005-0000-0000-000024120000}"/>
    <cellStyle name="Normal 2 2 30" xfId="4660" xr:uid="{00000000-0005-0000-0000-000025120000}"/>
    <cellStyle name="Normal 2 2 31" xfId="4661" xr:uid="{00000000-0005-0000-0000-000026120000}"/>
    <cellStyle name="Normal 2 2 32" xfId="4662" xr:uid="{00000000-0005-0000-0000-000027120000}"/>
    <cellStyle name="Normal 2 2 33" xfId="4663" xr:uid="{00000000-0005-0000-0000-000028120000}"/>
    <cellStyle name="Normal 2 2 34" xfId="4664" xr:uid="{00000000-0005-0000-0000-000029120000}"/>
    <cellStyle name="Normal 2 2 35" xfId="4665" xr:uid="{00000000-0005-0000-0000-00002A120000}"/>
    <cellStyle name="Normal 2 2 36" xfId="4666" xr:uid="{00000000-0005-0000-0000-00002B120000}"/>
    <cellStyle name="Normal 2 2 37" xfId="4667" xr:uid="{00000000-0005-0000-0000-00002C120000}"/>
    <cellStyle name="Normal 2 2 4" xfId="4668" xr:uid="{00000000-0005-0000-0000-00002D120000}"/>
    <cellStyle name="Normal 2 2 5" xfId="4669" xr:uid="{00000000-0005-0000-0000-00002E120000}"/>
    <cellStyle name="Normal 2 2 6" xfId="4670" xr:uid="{00000000-0005-0000-0000-00002F120000}"/>
    <cellStyle name="Normal 2 2 7" xfId="4671" xr:uid="{00000000-0005-0000-0000-000030120000}"/>
    <cellStyle name="Normal 2 2 8" xfId="4672" xr:uid="{00000000-0005-0000-0000-000031120000}"/>
    <cellStyle name="Normal 2 2 8 10" xfId="4673" xr:uid="{00000000-0005-0000-0000-000032120000}"/>
    <cellStyle name="Normal 2 2 8 11" xfId="4674" xr:uid="{00000000-0005-0000-0000-000033120000}"/>
    <cellStyle name="Normal 2 2 8 2" xfId="4675" xr:uid="{00000000-0005-0000-0000-000034120000}"/>
    <cellStyle name="Normal 2 2 8 2 2" xfId="4676" xr:uid="{00000000-0005-0000-0000-000035120000}"/>
    <cellStyle name="Normal 2 2 8 2 3" xfId="4677" xr:uid="{00000000-0005-0000-0000-000036120000}"/>
    <cellStyle name="Normal 2 2 8 2 4" xfId="4678" xr:uid="{00000000-0005-0000-0000-000037120000}"/>
    <cellStyle name="Normal 2 2 8 2 5" xfId="4679" xr:uid="{00000000-0005-0000-0000-000038120000}"/>
    <cellStyle name="Normal 2 2 8 2 6" xfId="4680" xr:uid="{00000000-0005-0000-0000-000039120000}"/>
    <cellStyle name="Normal 2 2 8 2 7" xfId="4681" xr:uid="{00000000-0005-0000-0000-00003A120000}"/>
    <cellStyle name="Normal 2 2 8 2 8" xfId="4682" xr:uid="{00000000-0005-0000-0000-00003B120000}"/>
    <cellStyle name="Normal 2 2 8 2 9" xfId="4683" xr:uid="{00000000-0005-0000-0000-00003C120000}"/>
    <cellStyle name="Normal 2 2 8 3" xfId="4684" xr:uid="{00000000-0005-0000-0000-00003D120000}"/>
    <cellStyle name="Normal 2 2 8 4" xfId="4685" xr:uid="{00000000-0005-0000-0000-00003E120000}"/>
    <cellStyle name="Normal 2 2 8 5" xfId="4686" xr:uid="{00000000-0005-0000-0000-00003F120000}"/>
    <cellStyle name="Normal 2 2 8 5 2" xfId="4687" xr:uid="{00000000-0005-0000-0000-000040120000}"/>
    <cellStyle name="Normal 2 2 8 5 3" xfId="4688" xr:uid="{00000000-0005-0000-0000-000041120000}"/>
    <cellStyle name="Normal 2 2 8 6" xfId="4689" xr:uid="{00000000-0005-0000-0000-000042120000}"/>
    <cellStyle name="Normal 2 2 8 6 2" xfId="4690" xr:uid="{00000000-0005-0000-0000-000043120000}"/>
    <cellStyle name="Normal 2 2 8 6 3" xfId="4691" xr:uid="{00000000-0005-0000-0000-000044120000}"/>
    <cellStyle name="Normal 2 2 8 7" xfId="4692" xr:uid="{00000000-0005-0000-0000-000045120000}"/>
    <cellStyle name="Normal 2 2 8 7 2" xfId="4693" xr:uid="{00000000-0005-0000-0000-000046120000}"/>
    <cellStyle name="Normal 2 2 8 7 3" xfId="4694" xr:uid="{00000000-0005-0000-0000-000047120000}"/>
    <cellStyle name="Normal 2 2 8 8" xfId="4695" xr:uid="{00000000-0005-0000-0000-000048120000}"/>
    <cellStyle name="Normal 2 2 8 8 2" xfId="4696" xr:uid="{00000000-0005-0000-0000-000049120000}"/>
    <cellStyle name="Normal 2 2 8 8 3" xfId="4697" xr:uid="{00000000-0005-0000-0000-00004A120000}"/>
    <cellStyle name="Normal 2 2 8 9" xfId="4698" xr:uid="{00000000-0005-0000-0000-00004B120000}"/>
    <cellStyle name="Normal 2 2 8 9 2" xfId="4699" xr:uid="{00000000-0005-0000-0000-00004C120000}"/>
    <cellStyle name="Normal 2 2 8 9 3" xfId="4700" xr:uid="{00000000-0005-0000-0000-00004D120000}"/>
    <cellStyle name="Normal 2 2 9" xfId="4701" xr:uid="{00000000-0005-0000-0000-00004E120000}"/>
    <cellStyle name="Normal 2 2_Residential Inputs Inland" xfId="4702" xr:uid="{00000000-0005-0000-0000-00004F120000}"/>
    <cellStyle name="Normal 2 20" xfId="4703" xr:uid="{00000000-0005-0000-0000-000050120000}"/>
    <cellStyle name="Normal 2 20 2" xfId="4704" xr:uid="{00000000-0005-0000-0000-000051120000}"/>
    <cellStyle name="Normal 2 20 2 2" xfId="4705" xr:uid="{00000000-0005-0000-0000-000052120000}"/>
    <cellStyle name="Normal 2 20 2 3" xfId="4706" xr:uid="{00000000-0005-0000-0000-000053120000}"/>
    <cellStyle name="Normal 2 20 2 4" xfId="4707" xr:uid="{00000000-0005-0000-0000-000054120000}"/>
    <cellStyle name="Normal 2 20 3" xfId="4708" xr:uid="{00000000-0005-0000-0000-000055120000}"/>
    <cellStyle name="Normal 2 20 4" xfId="4709" xr:uid="{00000000-0005-0000-0000-000056120000}"/>
    <cellStyle name="Normal 2 20 5" xfId="4710" xr:uid="{00000000-0005-0000-0000-000057120000}"/>
    <cellStyle name="Normal 2 20 6" xfId="4711" xr:uid="{00000000-0005-0000-0000-000058120000}"/>
    <cellStyle name="Normal 2 20 7" xfId="4712" xr:uid="{00000000-0005-0000-0000-000059120000}"/>
    <cellStyle name="Normal 2 20 8" xfId="4713" xr:uid="{00000000-0005-0000-0000-00005A120000}"/>
    <cellStyle name="Normal 2 20 9" xfId="4714" xr:uid="{00000000-0005-0000-0000-00005B120000}"/>
    <cellStyle name="Normal 2 21" xfId="4715" xr:uid="{00000000-0005-0000-0000-00005C120000}"/>
    <cellStyle name="Normal 2 21 2" xfId="4716" xr:uid="{00000000-0005-0000-0000-00005D120000}"/>
    <cellStyle name="Normal 2 21 2 2" xfId="4717" xr:uid="{00000000-0005-0000-0000-00005E120000}"/>
    <cellStyle name="Normal 2 21 2 3" xfId="4718" xr:uid="{00000000-0005-0000-0000-00005F120000}"/>
    <cellStyle name="Normal 2 21 2 4" xfId="4719" xr:uid="{00000000-0005-0000-0000-000060120000}"/>
    <cellStyle name="Normal 2 21 3" xfId="4720" xr:uid="{00000000-0005-0000-0000-000061120000}"/>
    <cellStyle name="Normal 2 21 4" xfId="4721" xr:uid="{00000000-0005-0000-0000-000062120000}"/>
    <cellStyle name="Normal 2 21 5" xfId="4722" xr:uid="{00000000-0005-0000-0000-000063120000}"/>
    <cellStyle name="Normal 2 21 6" xfId="4723" xr:uid="{00000000-0005-0000-0000-000064120000}"/>
    <cellStyle name="Normal 2 21 7" xfId="4724" xr:uid="{00000000-0005-0000-0000-000065120000}"/>
    <cellStyle name="Normal 2 21 8" xfId="4725" xr:uid="{00000000-0005-0000-0000-000066120000}"/>
    <cellStyle name="Normal 2 21 9" xfId="4726" xr:uid="{00000000-0005-0000-0000-000067120000}"/>
    <cellStyle name="Normal 2 22" xfId="4727" xr:uid="{00000000-0005-0000-0000-000068120000}"/>
    <cellStyle name="Normal 2 22 2" xfId="4728" xr:uid="{00000000-0005-0000-0000-000069120000}"/>
    <cellStyle name="Normal 2 22 2 2" xfId="4729" xr:uid="{00000000-0005-0000-0000-00006A120000}"/>
    <cellStyle name="Normal 2 22 2 3" xfId="4730" xr:uid="{00000000-0005-0000-0000-00006B120000}"/>
    <cellStyle name="Normal 2 22 2 4" xfId="4731" xr:uid="{00000000-0005-0000-0000-00006C120000}"/>
    <cellStyle name="Normal 2 22 3" xfId="4732" xr:uid="{00000000-0005-0000-0000-00006D120000}"/>
    <cellStyle name="Normal 2 22 4" xfId="4733" xr:uid="{00000000-0005-0000-0000-00006E120000}"/>
    <cellStyle name="Normal 2 22 5" xfId="4734" xr:uid="{00000000-0005-0000-0000-00006F120000}"/>
    <cellStyle name="Normal 2 22 6" xfId="4735" xr:uid="{00000000-0005-0000-0000-000070120000}"/>
    <cellStyle name="Normal 2 22 7" xfId="4736" xr:uid="{00000000-0005-0000-0000-000071120000}"/>
    <cellStyle name="Normal 2 22 8" xfId="4737" xr:uid="{00000000-0005-0000-0000-000072120000}"/>
    <cellStyle name="Normal 2 22 9" xfId="4738" xr:uid="{00000000-0005-0000-0000-000073120000}"/>
    <cellStyle name="Normal 2 23" xfId="4739" xr:uid="{00000000-0005-0000-0000-000074120000}"/>
    <cellStyle name="Normal 2 23 2" xfId="4740" xr:uid="{00000000-0005-0000-0000-000075120000}"/>
    <cellStyle name="Normal 2 23 2 2" xfId="4741" xr:uid="{00000000-0005-0000-0000-000076120000}"/>
    <cellStyle name="Normal 2 23 2 3" xfId="4742" xr:uid="{00000000-0005-0000-0000-000077120000}"/>
    <cellStyle name="Normal 2 23 2 4" xfId="4743" xr:uid="{00000000-0005-0000-0000-000078120000}"/>
    <cellStyle name="Normal 2 23 3" xfId="4744" xr:uid="{00000000-0005-0000-0000-000079120000}"/>
    <cellStyle name="Normal 2 23 4" xfId="4745" xr:uid="{00000000-0005-0000-0000-00007A120000}"/>
    <cellStyle name="Normal 2 23 5" xfId="4746" xr:uid="{00000000-0005-0000-0000-00007B120000}"/>
    <cellStyle name="Normal 2 23 6" xfId="4747" xr:uid="{00000000-0005-0000-0000-00007C120000}"/>
    <cellStyle name="Normal 2 23 7" xfId="4748" xr:uid="{00000000-0005-0000-0000-00007D120000}"/>
    <cellStyle name="Normal 2 23 8" xfId="4749" xr:uid="{00000000-0005-0000-0000-00007E120000}"/>
    <cellStyle name="Normal 2 23 9" xfId="4750" xr:uid="{00000000-0005-0000-0000-00007F120000}"/>
    <cellStyle name="Normal 2 24" xfId="4751" xr:uid="{00000000-0005-0000-0000-000080120000}"/>
    <cellStyle name="Normal 2 24 2" xfId="4752" xr:uid="{00000000-0005-0000-0000-000081120000}"/>
    <cellStyle name="Normal 2 24 2 2" xfId="4753" xr:uid="{00000000-0005-0000-0000-000082120000}"/>
    <cellStyle name="Normal 2 24 2 3" xfId="4754" xr:uid="{00000000-0005-0000-0000-000083120000}"/>
    <cellStyle name="Normal 2 24 2 4" xfId="4755" xr:uid="{00000000-0005-0000-0000-000084120000}"/>
    <cellStyle name="Normal 2 24 3" xfId="4756" xr:uid="{00000000-0005-0000-0000-000085120000}"/>
    <cellStyle name="Normal 2 24 4" xfId="4757" xr:uid="{00000000-0005-0000-0000-000086120000}"/>
    <cellStyle name="Normal 2 24 5" xfId="4758" xr:uid="{00000000-0005-0000-0000-000087120000}"/>
    <cellStyle name="Normal 2 24 6" xfId="4759" xr:uid="{00000000-0005-0000-0000-000088120000}"/>
    <cellStyle name="Normal 2 24 7" xfId="4760" xr:uid="{00000000-0005-0000-0000-000089120000}"/>
    <cellStyle name="Normal 2 24 8" xfId="4761" xr:uid="{00000000-0005-0000-0000-00008A120000}"/>
    <cellStyle name="Normal 2 24 9" xfId="4762" xr:uid="{00000000-0005-0000-0000-00008B120000}"/>
    <cellStyle name="Normal 2 25" xfId="4763" xr:uid="{00000000-0005-0000-0000-00008C120000}"/>
    <cellStyle name="Normal 2 25 2" xfId="4764" xr:uid="{00000000-0005-0000-0000-00008D120000}"/>
    <cellStyle name="Normal 2 25 2 2" xfId="4765" xr:uid="{00000000-0005-0000-0000-00008E120000}"/>
    <cellStyle name="Normal 2 25 2 3" xfId="4766" xr:uid="{00000000-0005-0000-0000-00008F120000}"/>
    <cellStyle name="Normal 2 25 2 4" xfId="4767" xr:uid="{00000000-0005-0000-0000-000090120000}"/>
    <cellStyle name="Normal 2 25 3" xfId="4768" xr:uid="{00000000-0005-0000-0000-000091120000}"/>
    <cellStyle name="Normal 2 25 4" xfId="4769" xr:uid="{00000000-0005-0000-0000-000092120000}"/>
    <cellStyle name="Normal 2 25 5" xfId="4770" xr:uid="{00000000-0005-0000-0000-000093120000}"/>
    <cellStyle name="Normal 2 25 6" xfId="4771" xr:uid="{00000000-0005-0000-0000-000094120000}"/>
    <cellStyle name="Normal 2 25 7" xfId="4772" xr:uid="{00000000-0005-0000-0000-000095120000}"/>
    <cellStyle name="Normal 2 25 8" xfId="4773" xr:uid="{00000000-0005-0000-0000-000096120000}"/>
    <cellStyle name="Normal 2 25 9" xfId="4774" xr:uid="{00000000-0005-0000-0000-000097120000}"/>
    <cellStyle name="Normal 2 26" xfId="4775" xr:uid="{00000000-0005-0000-0000-000098120000}"/>
    <cellStyle name="Normal 2 26 2" xfId="4776" xr:uid="{00000000-0005-0000-0000-000099120000}"/>
    <cellStyle name="Normal 2 26 2 2" xfId="4777" xr:uid="{00000000-0005-0000-0000-00009A120000}"/>
    <cellStyle name="Normal 2 26 2 3" xfId="4778" xr:uid="{00000000-0005-0000-0000-00009B120000}"/>
    <cellStyle name="Normal 2 26 2 4" xfId="4779" xr:uid="{00000000-0005-0000-0000-00009C120000}"/>
    <cellStyle name="Normal 2 26 3" xfId="4780" xr:uid="{00000000-0005-0000-0000-00009D120000}"/>
    <cellStyle name="Normal 2 26 4" xfId="4781" xr:uid="{00000000-0005-0000-0000-00009E120000}"/>
    <cellStyle name="Normal 2 26 5" xfId="4782" xr:uid="{00000000-0005-0000-0000-00009F120000}"/>
    <cellStyle name="Normal 2 26 6" xfId="4783" xr:uid="{00000000-0005-0000-0000-0000A0120000}"/>
    <cellStyle name="Normal 2 26 7" xfId="4784" xr:uid="{00000000-0005-0000-0000-0000A1120000}"/>
    <cellStyle name="Normal 2 26 8" xfId="4785" xr:uid="{00000000-0005-0000-0000-0000A2120000}"/>
    <cellStyle name="Normal 2 26 9" xfId="4786" xr:uid="{00000000-0005-0000-0000-0000A3120000}"/>
    <cellStyle name="Normal 2 27" xfId="4787" xr:uid="{00000000-0005-0000-0000-0000A4120000}"/>
    <cellStyle name="Normal 2 28" xfId="4788" xr:uid="{00000000-0005-0000-0000-0000A5120000}"/>
    <cellStyle name="Normal 2 29" xfId="4789" xr:uid="{00000000-0005-0000-0000-0000A6120000}"/>
    <cellStyle name="Normal 2 3" xfId="4790" xr:uid="{00000000-0005-0000-0000-0000A7120000}"/>
    <cellStyle name="Normal 2 3 2" xfId="4791" xr:uid="{00000000-0005-0000-0000-0000A8120000}"/>
    <cellStyle name="Normal 2 3 2 2" xfId="4792" xr:uid="{00000000-0005-0000-0000-0000A9120000}"/>
    <cellStyle name="Normal 2 3 2 2 2" xfId="4793" xr:uid="{00000000-0005-0000-0000-0000AA120000}"/>
    <cellStyle name="Normal 2 3 2 3" xfId="4794" xr:uid="{00000000-0005-0000-0000-0000AB120000}"/>
    <cellStyle name="Normal 2 3 2 3 2" xfId="4795" xr:uid="{00000000-0005-0000-0000-0000AC120000}"/>
    <cellStyle name="Normal 2 3 2 4" xfId="4796" xr:uid="{00000000-0005-0000-0000-0000AD120000}"/>
    <cellStyle name="Normal 2 3 2 4 2" xfId="4797" xr:uid="{00000000-0005-0000-0000-0000AE120000}"/>
    <cellStyle name="Normal 2 3 2 5" xfId="4798" xr:uid="{00000000-0005-0000-0000-0000AF120000}"/>
    <cellStyle name="Normal 2 3 2 5 2" xfId="4799" xr:uid="{00000000-0005-0000-0000-0000B0120000}"/>
    <cellStyle name="Normal 2 3 2 6" xfId="4800" xr:uid="{00000000-0005-0000-0000-0000B1120000}"/>
    <cellStyle name="Normal 2 3 2 6 2" xfId="4801" xr:uid="{00000000-0005-0000-0000-0000B2120000}"/>
    <cellStyle name="Normal 2 3 2 7" xfId="4802" xr:uid="{00000000-0005-0000-0000-0000B3120000}"/>
    <cellStyle name="Normal 2 3 2 7 2" xfId="4803" xr:uid="{00000000-0005-0000-0000-0000B4120000}"/>
    <cellStyle name="Normal 2 3 3" xfId="4804" xr:uid="{00000000-0005-0000-0000-0000B5120000}"/>
    <cellStyle name="Normal 2 3 4" xfId="4805" xr:uid="{00000000-0005-0000-0000-0000B6120000}"/>
    <cellStyle name="Normal 2 3 5" xfId="4806" xr:uid="{00000000-0005-0000-0000-0000B7120000}"/>
    <cellStyle name="Normal 2 3 6" xfId="4807" xr:uid="{00000000-0005-0000-0000-0000B8120000}"/>
    <cellStyle name="Normal 2 3 7" xfId="4808" xr:uid="{00000000-0005-0000-0000-0000B9120000}"/>
    <cellStyle name="Normal 2 3 8" xfId="4809" xr:uid="{00000000-0005-0000-0000-0000BA120000}"/>
    <cellStyle name="Normal 2 30" xfId="4810" xr:uid="{00000000-0005-0000-0000-0000BB120000}"/>
    <cellStyle name="Normal 2 30 2" xfId="4811" xr:uid="{00000000-0005-0000-0000-0000BC120000}"/>
    <cellStyle name="Normal 2 30 3" xfId="4812" xr:uid="{00000000-0005-0000-0000-0000BD120000}"/>
    <cellStyle name="Normal 2 31" xfId="4813" xr:uid="{00000000-0005-0000-0000-0000BE120000}"/>
    <cellStyle name="Normal 2 32" xfId="4814" xr:uid="{00000000-0005-0000-0000-0000BF120000}"/>
    <cellStyle name="Normal 2 33" xfId="4815" xr:uid="{00000000-0005-0000-0000-0000C0120000}"/>
    <cellStyle name="Normal 2 34" xfId="4816" xr:uid="{00000000-0005-0000-0000-0000C1120000}"/>
    <cellStyle name="Normal 2 35" xfId="4817" xr:uid="{00000000-0005-0000-0000-0000C2120000}"/>
    <cellStyle name="Normal 2 36" xfId="4818" xr:uid="{00000000-0005-0000-0000-0000C3120000}"/>
    <cellStyle name="Normal 2 37" xfId="4819" xr:uid="{00000000-0005-0000-0000-0000C4120000}"/>
    <cellStyle name="Normal 2 38" xfId="4820" xr:uid="{00000000-0005-0000-0000-0000C5120000}"/>
    <cellStyle name="Normal 2 39" xfId="4821" xr:uid="{00000000-0005-0000-0000-0000C6120000}"/>
    <cellStyle name="Normal 2 4" xfId="4822" xr:uid="{00000000-0005-0000-0000-0000C7120000}"/>
    <cellStyle name="Normal 2 4 10" xfId="4823" xr:uid="{00000000-0005-0000-0000-0000C8120000}"/>
    <cellStyle name="Normal 2 4 11" xfId="4824" xr:uid="{00000000-0005-0000-0000-0000C9120000}"/>
    <cellStyle name="Normal 2 4 12" xfId="4825" xr:uid="{00000000-0005-0000-0000-0000CA120000}"/>
    <cellStyle name="Normal 2 4 13" xfId="4826" xr:uid="{00000000-0005-0000-0000-0000CB120000}"/>
    <cellStyle name="Normal 2 4 14" xfId="4827" xr:uid="{00000000-0005-0000-0000-0000CC120000}"/>
    <cellStyle name="Normal 2 4 15" xfId="4828" xr:uid="{00000000-0005-0000-0000-0000CD120000}"/>
    <cellStyle name="Normal 2 4 16" xfId="4829" xr:uid="{00000000-0005-0000-0000-0000CE120000}"/>
    <cellStyle name="Normal 2 4 17" xfId="4830" xr:uid="{00000000-0005-0000-0000-0000CF120000}"/>
    <cellStyle name="Normal 2 4 17 10" xfId="4831" xr:uid="{00000000-0005-0000-0000-0000D0120000}"/>
    <cellStyle name="Normal 2 4 17 10 10" xfId="4832" xr:uid="{00000000-0005-0000-0000-0000D1120000}"/>
    <cellStyle name="Normal 2 4 17 10 10 2" xfId="4833" xr:uid="{00000000-0005-0000-0000-0000D2120000}"/>
    <cellStyle name="Normal 2 4 17 10 10 3" xfId="4834" xr:uid="{00000000-0005-0000-0000-0000D3120000}"/>
    <cellStyle name="Normal 2 4 17 10 11" xfId="4835" xr:uid="{00000000-0005-0000-0000-0000D4120000}"/>
    <cellStyle name="Normal 2 4 17 10 11 2" xfId="4836" xr:uid="{00000000-0005-0000-0000-0000D5120000}"/>
    <cellStyle name="Normal 2 4 17 10 11 3" xfId="4837" xr:uid="{00000000-0005-0000-0000-0000D6120000}"/>
    <cellStyle name="Normal 2 4 17 10 12" xfId="4838" xr:uid="{00000000-0005-0000-0000-0000D7120000}"/>
    <cellStyle name="Normal 2 4 17 10 12 2" xfId="4839" xr:uid="{00000000-0005-0000-0000-0000D8120000}"/>
    <cellStyle name="Normal 2 4 17 10 12 3" xfId="4840" xr:uid="{00000000-0005-0000-0000-0000D9120000}"/>
    <cellStyle name="Normal 2 4 17 10 13" xfId="4841" xr:uid="{00000000-0005-0000-0000-0000DA120000}"/>
    <cellStyle name="Normal 2 4 17 10 13 2" xfId="4842" xr:uid="{00000000-0005-0000-0000-0000DB120000}"/>
    <cellStyle name="Normal 2 4 17 10 13 3" xfId="4843" xr:uid="{00000000-0005-0000-0000-0000DC120000}"/>
    <cellStyle name="Normal 2 4 17 10 14" xfId="4844" xr:uid="{00000000-0005-0000-0000-0000DD120000}"/>
    <cellStyle name="Normal 2 4 17 10 14 2" xfId="4845" xr:uid="{00000000-0005-0000-0000-0000DE120000}"/>
    <cellStyle name="Normal 2 4 17 10 14 3" xfId="4846" xr:uid="{00000000-0005-0000-0000-0000DF120000}"/>
    <cellStyle name="Normal 2 4 17 10 15" xfId="4847" xr:uid="{00000000-0005-0000-0000-0000E0120000}"/>
    <cellStyle name="Normal 2 4 17 10 16" xfId="4848" xr:uid="{00000000-0005-0000-0000-0000E1120000}"/>
    <cellStyle name="Normal 2 4 17 10 2" xfId="4849" xr:uid="{00000000-0005-0000-0000-0000E2120000}"/>
    <cellStyle name="Normal 2 4 17 10 2 2" xfId="4850" xr:uid="{00000000-0005-0000-0000-0000E3120000}"/>
    <cellStyle name="Normal 2 4 17 10 2 3" xfId="4851" xr:uid="{00000000-0005-0000-0000-0000E4120000}"/>
    <cellStyle name="Normal 2 4 17 10 3" xfId="4852" xr:uid="{00000000-0005-0000-0000-0000E5120000}"/>
    <cellStyle name="Normal 2 4 17 10 3 2" xfId="4853" xr:uid="{00000000-0005-0000-0000-0000E6120000}"/>
    <cellStyle name="Normal 2 4 17 10 3 3" xfId="4854" xr:uid="{00000000-0005-0000-0000-0000E7120000}"/>
    <cellStyle name="Normal 2 4 17 10 4" xfId="4855" xr:uid="{00000000-0005-0000-0000-0000E8120000}"/>
    <cellStyle name="Normal 2 4 17 10 4 2" xfId="4856" xr:uid="{00000000-0005-0000-0000-0000E9120000}"/>
    <cellStyle name="Normal 2 4 17 10 4 3" xfId="4857" xr:uid="{00000000-0005-0000-0000-0000EA120000}"/>
    <cellStyle name="Normal 2 4 17 10 5" xfId="4858" xr:uid="{00000000-0005-0000-0000-0000EB120000}"/>
    <cellStyle name="Normal 2 4 17 10 5 2" xfId="4859" xr:uid="{00000000-0005-0000-0000-0000EC120000}"/>
    <cellStyle name="Normal 2 4 17 10 5 3" xfId="4860" xr:uid="{00000000-0005-0000-0000-0000ED120000}"/>
    <cellStyle name="Normal 2 4 17 10 6" xfId="4861" xr:uid="{00000000-0005-0000-0000-0000EE120000}"/>
    <cellStyle name="Normal 2 4 17 10 6 2" xfId="4862" xr:uid="{00000000-0005-0000-0000-0000EF120000}"/>
    <cellStyle name="Normal 2 4 17 10 6 3" xfId="4863" xr:uid="{00000000-0005-0000-0000-0000F0120000}"/>
    <cellStyle name="Normal 2 4 17 10 7" xfId="4864" xr:uid="{00000000-0005-0000-0000-0000F1120000}"/>
    <cellStyle name="Normal 2 4 17 10 7 2" xfId="4865" xr:uid="{00000000-0005-0000-0000-0000F2120000}"/>
    <cellStyle name="Normal 2 4 17 10 7 3" xfId="4866" xr:uid="{00000000-0005-0000-0000-0000F3120000}"/>
    <cellStyle name="Normal 2 4 17 10 8" xfId="4867" xr:uid="{00000000-0005-0000-0000-0000F4120000}"/>
    <cellStyle name="Normal 2 4 17 10 8 2" xfId="4868" xr:uid="{00000000-0005-0000-0000-0000F5120000}"/>
    <cellStyle name="Normal 2 4 17 10 8 3" xfId="4869" xr:uid="{00000000-0005-0000-0000-0000F6120000}"/>
    <cellStyle name="Normal 2 4 17 10 9" xfId="4870" xr:uid="{00000000-0005-0000-0000-0000F7120000}"/>
    <cellStyle name="Normal 2 4 17 10 9 2" xfId="4871" xr:uid="{00000000-0005-0000-0000-0000F8120000}"/>
    <cellStyle name="Normal 2 4 17 10 9 3" xfId="4872" xr:uid="{00000000-0005-0000-0000-0000F9120000}"/>
    <cellStyle name="Normal 2 4 17 11" xfId="4873" xr:uid="{00000000-0005-0000-0000-0000FA120000}"/>
    <cellStyle name="Normal 2 4 17 11 2" xfId="4874" xr:uid="{00000000-0005-0000-0000-0000FB120000}"/>
    <cellStyle name="Normal 2 4 17 11 3" xfId="4875" xr:uid="{00000000-0005-0000-0000-0000FC120000}"/>
    <cellStyle name="Normal 2 4 17 12" xfId="4876" xr:uid="{00000000-0005-0000-0000-0000FD120000}"/>
    <cellStyle name="Normal 2 4 17 12 2" xfId="4877" xr:uid="{00000000-0005-0000-0000-0000FE120000}"/>
    <cellStyle name="Normal 2 4 17 12 3" xfId="4878" xr:uid="{00000000-0005-0000-0000-0000FF120000}"/>
    <cellStyle name="Normal 2 4 17 13" xfId="4879" xr:uid="{00000000-0005-0000-0000-000000130000}"/>
    <cellStyle name="Normal 2 4 17 13 2" xfId="4880" xr:uid="{00000000-0005-0000-0000-000001130000}"/>
    <cellStyle name="Normal 2 4 17 13 3" xfId="4881" xr:uid="{00000000-0005-0000-0000-000002130000}"/>
    <cellStyle name="Normal 2 4 17 14" xfId="4882" xr:uid="{00000000-0005-0000-0000-000003130000}"/>
    <cellStyle name="Normal 2 4 17 14 2" xfId="4883" xr:uid="{00000000-0005-0000-0000-000004130000}"/>
    <cellStyle name="Normal 2 4 17 14 3" xfId="4884" xr:uid="{00000000-0005-0000-0000-000005130000}"/>
    <cellStyle name="Normal 2 4 17 15" xfId="4885" xr:uid="{00000000-0005-0000-0000-000006130000}"/>
    <cellStyle name="Normal 2 4 17 15 2" xfId="4886" xr:uid="{00000000-0005-0000-0000-000007130000}"/>
    <cellStyle name="Normal 2 4 17 15 3" xfId="4887" xr:uid="{00000000-0005-0000-0000-000008130000}"/>
    <cellStyle name="Normal 2 4 17 16" xfId="4888" xr:uid="{00000000-0005-0000-0000-000009130000}"/>
    <cellStyle name="Normal 2 4 17 16 2" xfId="4889" xr:uid="{00000000-0005-0000-0000-00000A130000}"/>
    <cellStyle name="Normal 2 4 17 16 3" xfId="4890" xr:uid="{00000000-0005-0000-0000-00000B130000}"/>
    <cellStyle name="Normal 2 4 17 17" xfId="4891" xr:uid="{00000000-0005-0000-0000-00000C130000}"/>
    <cellStyle name="Normal 2 4 17 17 2" xfId="4892" xr:uid="{00000000-0005-0000-0000-00000D130000}"/>
    <cellStyle name="Normal 2 4 17 17 3" xfId="4893" xr:uid="{00000000-0005-0000-0000-00000E130000}"/>
    <cellStyle name="Normal 2 4 17 18" xfId="4894" xr:uid="{00000000-0005-0000-0000-00000F130000}"/>
    <cellStyle name="Normal 2 4 17 18 2" xfId="4895" xr:uid="{00000000-0005-0000-0000-000010130000}"/>
    <cellStyle name="Normal 2 4 17 18 3" xfId="4896" xr:uid="{00000000-0005-0000-0000-000011130000}"/>
    <cellStyle name="Normal 2 4 17 19" xfId="4897" xr:uid="{00000000-0005-0000-0000-000012130000}"/>
    <cellStyle name="Normal 2 4 17 19 2" xfId="4898" xr:uid="{00000000-0005-0000-0000-000013130000}"/>
    <cellStyle name="Normal 2 4 17 19 3" xfId="4899" xr:uid="{00000000-0005-0000-0000-000014130000}"/>
    <cellStyle name="Normal 2 4 17 2" xfId="4900" xr:uid="{00000000-0005-0000-0000-000015130000}"/>
    <cellStyle name="Normal 2 4 17 2 10" xfId="4901" xr:uid="{00000000-0005-0000-0000-000016130000}"/>
    <cellStyle name="Normal 2 4 17 2 10 2" xfId="4902" xr:uid="{00000000-0005-0000-0000-000017130000}"/>
    <cellStyle name="Normal 2 4 17 2 10 3" xfId="4903" xr:uid="{00000000-0005-0000-0000-000018130000}"/>
    <cellStyle name="Normal 2 4 17 2 11" xfId="4904" xr:uid="{00000000-0005-0000-0000-000019130000}"/>
    <cellStyle name="Normal 2 4 17 2 11 2" xfId="4905" xr:uid="{00000000-0005-0000-0000-00001A130000}"/>
    <cellStyle name="Normal 2 4 17 2 11 3" xfId="4906" xr:uid="{00000000-0005-0000-0000-00001B130000}"/>
    <cellStyle name="Normal 2 4 17 2 12" xfId="4907" xr:uid="{00000000-0005-0000-0000-00001C130000}"/>
    <cellStyle name="Normal 2 4 17 2 12 2" xfId="4908" xr:uid="{00000000-0005-0000-0000-00001D130000}"/>
    <cellStyle name="Normal 2 4 17 2 12 3" xfId="4909" xr:uid="{00000000-0005-0000-0000-00001E130000}"/>
    <cellStyle name="Normal 2 4 17 2 13" xfId="4910" xr:uid="{00000000-0005-0000-0000-00001F130000}"/>
    <cellStyle name="Normal 2 4 17 2 13 2" xfId="4911" xr:uid="{00000000-0005-0000-0000-000020130000}"/>
    <cellStyle name="Normal 2 4 17 2 13 3" xfId="4912" xr:uid="{00000000-0005-0000-0000-000021130000}"/>
    <cellStyle name="Normal 2 4 17 2 14" xfId="4913" xr:uid="{00000000-0005-0000-0000-000022130000}"/>
    <cellStyle name="Normal 2 4 17 2 14 2" xfId="4914" xr:uid="{00000000-0005-0000-0000-000023130000}"/>
    <cellStyle name="Normal 2 4 17 2 14 3" xfId="4915" xr:uid="{00000000-0005-0000-0000-000024130000}"/>
    <cellStyle name="Normal 2 4 17 2 15" xfId="4916" xr:uid="{00000000-0005-0000-0000-000025130000}"/>
    <cellStyle name="Normal 2 4 17 2 15 2" xfId="4917" xr:uid="{00000000-0005-0000-0000-000026130000}"/>
    <cellStyle name="Normal 2 4 17 2 15 3" xfId="4918" xr:uid="{00000000-0005-0000-0000-000027130000}"/>
    <cellStyle name="Normal 2 4 17 2 16" xfId="4919" xr:uid="{00000000-0005-0000-0000-000028130000}"/>
    <cellStyle name="Normal 2 4 17 2 17" xfId="4920" xr:uid="{00000000-0005-0000-0000-000029130000}"/>
    <cellStyle name="Normal 2 4 17 2 2" xfId="4921" xr:uid="{00000000-0005-0000-0000-00002A130000}"/>
    <cellStyle name="Normal 2 4 17 2 2 10" xfId="4922" xr:uid="{00000000-0005-0000-0000-00002B130000}"/>
    <cellStyle name="Normal 2 4 17 2 2 10 2" xfId="4923" xr:uid="{00000000-0005-0000-0000-00002C130000}"/>
    <cellStyle name="Normal 2 4 17 2 2 10 3" xfId="4924" xr:uid="{00000000-0005-0000-0000-00002D130000}"/>
    <cellStyle name="Normal 2 4 17 2 2 11" xfId="4925" xr:uid="{00000000-0005-0000-0000-00002E130000}"/>
    <cellStyle name="Normal 2 4 17 2 2 11 2" xfId="4926" xr:uid="{00000000-0005-0000-0000-00002F130000}"/>
    <cellStyle name="Normal 2 4 17 2 2 11 3" xfId="4927" xr:uid="{00000000-0005-0000-0000-000030130000}"/>
    <cellStyle name="Normal 2 4 17 2 2 12" xfId="4928" xr:uid="{00000000-0005-0000-0000-000031130000}"/>
    <cellStyle name="Normal 2 4 17 2 2 12 2" xfId="4929" xr:uid="{00000000-0005-0000-0000-000032130000}"/>
    <cellStyle name="Normal 2 4 17 2 2 12 3" xfId="4930" xr:uid="{00000000-0005-0000-0000-000033130000}"/>
    <cellStyle name="Normal 2 4 17 2 2 13" xfId="4931" xr:uid="{00000000-0005-0000-0000-000034130000}"/>
    <cellStyle name="Normal 2 4 17 2 2 13 2" xfId="4932" xr:uid="{00000000-0005-0000-0000-000035130000}"/>
    <cellStyle name="Normal 2 4 17 2 2 13 3" xfId="4933" xr:uid="{00000000-0005-0000-0000-000036130000}"/>
    <cellStyle name="Normal 2 4 17 2 2 14" xfId="4934" xr:uid="{00000000-0005-0000-0000-000037130000}"/>
    <cellStyle name="Normal 2 4 17 2 2 14 2" xfId="4935" xr:uid="{00000000-0005-0000-0000-000038130000}"/>
    <cellStyle name="Normal 2 4 17 2 2 14 3" xfId="4936" xr:uid="{00000000-0005-0000-0000-000039130000}"/>
    <cellStyle name="Normal 2 4 17 2 2 15" xfId="4937" xr:uid="{00000000-0005-0000-0000-00003A130000}"/>
    <cellStyle name="Normal 2 4 17 2 2 16" xfId="4938" xr:uid="{00000000-0005-0000-0000-00003B130000}"/>
    <cellStyle name="Normal 2 4 17 2 2 2" xfId="4939" xr:uid="{00000000-0005-0000-0000-00003C130000}"/>
    <cellStyle name="Normal 2 4 17 2 2 2 2" xfId="4940" xr:uid="{00000000-0005-0000-0000-00003D130000}"/>
    <cellStyle name="Normal 2 4 17 2 2 2 3" xfId="4941" xr:uid="{00000000-0005-0000-0000-00003E130000}"/>
    <cellStyle name="Normal 2 4 17 2 2 3" xfId="4942" xr:uid="{00000000-0005-0000-0000-00003F130000}"/>
    <cellStyle name="Normal 2 4 17 2 2 3 2" xfId="4943" xr:uid="{00000000-0005-0000-0000-000040130000}"/>
    <cellStyle name="Normal 2 4 17 2 2 3 3" xfId="4944" xr:uid="{00000000-0005-0000-0000-000041130000}"/>
    <cellStyle name="Normal 2 4 17 2 2 4" xfId="4945" xr:uid="{00000000-0005-0000-0000-000042130000}"/>
    <cellStyle name="Normal 2 4 17 2 2 4 2" xfId="4946" xr:uid="{00000000-0005-0000-0000-000043130000}"/>
    <cellStyle name="Normal 2 4 17 2 2 4 3" xfId="4947" xr:uid="{00000000-0005-0000-0000-000044130000}"/>
    <cellStyle name="Normal 2 4 17 2 2 5" xfId="4948" xr:uid="{00000000-0005-0000-0000-000045130000}"/>
    <cellStyle name="Normal 2 4 17 2 2 5 2" xfId="4949" xr:uid="{00000000-0005-0000-0000-000046130000}"/>
    <cellStyle name="Normal 2 4 17 2 2 5 3" xfId="4950" xr:uid="{00000000-0005-0000-0000-000047130000}"/>
    <cellStyle name="Normal 2 4 17 2 2 6" xfId="4951" xr:uid="{00000000-0005-0000-0000-000048130000}"/>
    <cellStyle name="Normal 2 4 17 2 2 6 2" xfId="4952" xr:uid="{00000000-0005-0000-0000-000049130000}"/>
    <cellStyle name="Normal 2 4 17 2 2 6 3" xfId="4953" xr:uid="{00000000-0005-0000-0000-00004A130000}"/>
    <cellStyle name="Normal 2 4 17 2 2 7" xfId="4954" xr:uid="{00000000-0005-0000-0000-00004B130000}"/>
    <cellStyle name="Normal 2 4 17 2 2 7 2" xfId="4955" xr:uid="{00000000-0005-0000-0000-00004C130000}"/>
    <cellStyle name="Normal 2 4 17 2 2 7 3" xfId="4956" xr:uid="{00000000-0005-0000-0000-00004D130000}"/>
    <cellStyle name="Normal 2 4 17 2 2 8" xfId="4957" xr:uid="{00000000-0005-0000-0000-00004E130000}"/>
    <cellStyle name="Normal 2 4 17 2 2 8 2" xfId="4958" xr:uid="{00000000-0005-0000-0000-00004F130000}"/>
    <cellStyle name="Normal 2 4 17 2 2 8 3" xfId="4959" xr:uid="{00000000-0005-0000-0000-000050130000}"/>
    <cellStyle name="Normal 2 4 17 2 2 9" xfId="4960" xr:uid="{00000000-0005-0000-0000-000051130000}"/>
    <cellStyle name="Normal 2 4 17 2 2 9 2" xfId="4961" xr:uid="{00000000-0005-0000-0000-000052130000}"/>
    <cellStyle name="Normal 2 4 17 2 2 9 3" xfId="4962" xr:uid="{00000000-0005-0000-0000-000053130000}"/>
    <cellStyle name="Normal 2 4 17 2 3" xfId="4963" xr:uid="{00000000-0005-0000-0000-000054130000}"/>
    <cellStyle name="Normal 2 4 17 2 3 2" xfId="4964" xr:uid="{00000000-0005-0000-0000-000055130000}"/>
    <cellStyle name="Normal 2 4 17 2 3 3" xfId="4965" xr:uid="{00000000-0005-0000-0000-000056130000}"/>
    <cellStyle name="Normal 2 4 17 2 4" xfId="4966" xr:uid="{00000000-0005-0000-0000-000057130000}"/>
    <cellStyle name="Normal 2 4 17 2 4 2" xfId="4967" xr:uid="{00000000-0005-0000-0000-000058130000}"/>
    <cellStyle name="Normal 2 4 17 2 4 3" xfId="4968" xr:uid="{00000000-0005-0000-0000-000059130000}"/>
    <cellStyle name="Normal 2 4 17 2 5" xfId="4969" xr:uid="{00000000-0005-0000-0000-00005A130000}"/>
    <cellStyle name="Normal 2 4 17 2 5 2" xfId="4970" xr:uid="{00000000-0005-0000-0000-00005B130000}"/>
    <cellStyle name="Normal 2 4 17 2 5 3" xfId="4971" xr:uid="{00000000-0005-0000-0000-00005C130000}"/>
    <cellStyle name="Normal 2 4 17 2 6" xfId="4972" xr:uid="{00000000-0005-0000-0000-00005D130000}"/>
    <cellStyle name="Normal 2 4 17 2 6 2" xfId="4973" xr:uid="{00000000-0005-0000-0000-00005E130000}"/>
    <cellStyle name="Normal 2 4 17 2 6 3" xfId="4974" xr:uid="{00000000-0005-0000-0000-00005F130000}"/>
    <cellStyle name="Normal 2 4 17 2 7" xfId="4975" xr:uid="{00000000-0005-0000-0000-000060130000}"/>
    <cellStyle name="Normal 2 4 17 2 7 2" xfId="4976" xr:uid="{00000000-0005-0000-0000-000061130000}"/>
    <cellStyle name="Normal 2 4 17 2 7 3" xfId="4977" xr:uid="{00000000-0005-0000-0000-000062130000}"/>
    <cellStyle name="Normal 2 4 17 2 8" xfId="4978" xr:uid="{00000000-0005-0000-0000-000063130000}"/>
    <cellStyle name="Normal 2 4 17 2 8 2" xfId="4979" xr:uid="{00000000-0005-0000-0000-000064130000}"/>
    <cellStyle name="Normal 2 4 17 2 8 3" xfId="4980" xr:uid="{00000000-0005-0000-0000-000065130000}"/>
    <cellStyle name="Normal 2 4 17 2 9" xfId="4981" xr:uid="{00000000-0005-0000-0000-000066130000}"/>
    <cellStyle name="Normal 2 4 17 2 9 2" xfId="4982" xr:uid="{00000000-0005-0000-0000-000067130000}"/>
    <cellStyle name="Normal 2 4 17 2 9 3" xfId="4983" xr:uid="{00000000-0005-0000-0000-000068130000}"/>
    <cellStyle name="Normal 2 4 17 20" xfId="4984" xr:uid="{00000000-0005-0000-0000-000069130000}"/>
    <cellStyle name="Normal 2 4 17 20 2" xfId="4985" xr:uid="{00000000-0005-0000-0000-00006A130000}"/>
    <cellStyle name="Normal 2 4 17 20 3" xfId="4986" xr:uid="{00000000-0005-0000-0000-00006B130000}"/>
    <cellStyle name="Normal 2 4 17 21" xfId="4987" xr:uid="{00000000-0005-0000-0000-00006C130000}"/>
    <cellStyle name="Normal 2 4 17 21 2" xfId="4988" xr:uid="{00000000-0005-0000-0000-00006D130000}"/>
    <cellStyle name="Normal 2 4 17 21 3" xfId="4989" xr:uid="{00000000-0005-0000-0000-00006E130000}"/>
    <cellStyle name="Normal 2 4 17 22" xfId="4990" xr:uid="{00000000-0005-0000-0000-00006F130000}"/>
    <cellStyle name="Normal 2 4 17 22 2" xfId="4991" xr:uid="{00000000-0005-0000-0000-000070130000}"/>
    <cellStyle name="Normal 2 4 17 22 3" xfId="4992" xr:uid="{00000000-0005-0000-0000-000071130000}"/>
    <cellStyle name="Normal 2 4 17 23" xfId="4993" xr:uid="{00000000-0005-0000-0000-000072130000}"/>
    <cellStyle name="Normal 2 4 17 23 2" xfId="4994" xr:uid="{00000000-0005-0000-0000-000073130000}"/>
    <cellStyle name="Normal 2 4 17 23 3" xfId="4995" xr:uid="{00000000-0005-0000-0000-000074130000}"/>
    <cellStyle name="Normal 2 4 17 24" xfId="4996" xr:uid="{00000000-0005-0000-0000-000075130000}"/>
    <cellStyle name="Normal 2 4 17 25" xfId="4997" xr:uid="{00000000-0005-0000-0000-000076130000}"/>
    <cellStyle name="Normal 2 4 17 3" xfId="4998" xr:uid="{00000000-0005-0000-0000-000077130000}"/>
    <cellStyle name="Normal 2 4 17 3 10" xfId="4999" xr:uid="{00000000-0005-0000-0000-000078130000}"/>
    <cellStyle name="Normal 2 4 17 3 10 2" xfId="5000" xr:uid="{00000000-0005-0000-0000-000079130000}"/>
    <cellStyle name="Normal 2 4 17 3 10 3" xfId="5001" xr:uid="{00000000-0005-0000-0000-00007A130000}"/>
    <cellStyle name="Normal 2 4 17 3 11" xfId="5002" xr:uid="{00000000-0005-0000-0000-00007B130000}"/>
    <cellStyle name="Normal 2 4 17 3 11 2" xfId="5003" xr:uid="{00000000-0005-0000-0000-00007C130000}"/>
    <cellStyle name="Normal 2 4 17 3 11 3" xfId="5004" xr:uid="{00000000-0005-0000-0000-00007D130000}"/>
    <cellStyle name="Normal 2 4 17 3 12" xfId="5005" xr:uid="{00000000-0005-0000-0000-00007E130000}"/>
    <cellStyle name="Normal 2 4 17 3 12 2" xfId="5006" xr:uid="{00000000-0005-0000-0000-00007F130000}"/>
    <cellStyle name="Normal 2 4 17 3 12 3" xfId="5007" xr:uid="{00000000-0005-0000-0000-000080130000}"/>
    <cellStyle name="Normal 2 4 17 3 13" xfId="5008" xr:uid="{00000000-0005-0000-0000-000081130000}"/>
    <cellStyle name="Normal 2 4 17 3 13 2" xfId="5009" xr:uid="{00000000-0005-0000-0000-000082130000}"/>
    <cellStyle name="Normal 2 4 17 3 13 3" xfId="5010" xr:uid="{00000000-0005-0000-0000-000083130000}"/>
    <cellStyle name="Normal 2 4 17 3 14" xfId="5011" xr:uid="{00000000-0005-0000-0000-000084130000}"/>
    <cellStyle name="Normal 2 4 17 3 14 2" xfId="5012" xr:uid="{00000000-0005-0000-0000-000085130000}"/>
    <cellStyle name="Normal 2 4 17 3 14 3" xfId="5013" xr:uid="{00000000-0005-0000-0000-000086130000}"/>
    <cellStyle name="Normal 2 4 17 3 15" xfId="5014" xr:uid="{00000000-0005-0000-0000-000087130000}"/>
    <cellStyle name="Normal 2 4 17 3 15 2" xfId="5015" xr:uid="{00000000-0005-0000-0000-000088130000}"/>
    <cellStyle name="Normal 2 4 17 3 15 3" xfId="5016" xr:uid="{00000000-0005-0000-0000-000089130000}"/>
    <cellStyle name="Normal 2 4 17 3 16" xfId="5017" xr:uid="{00000000-0005-0000-0000-00008A130000}"/>
    <cellStyle name="Normal 2 4 17 3 17" xfId="5018" xr:uid="{00000000-0005-0000-0000-00008B130000}"/>
    <cellStyle name="Normal 2 4 17 3 2" xfId="5019" xr:uid="{00000000-0005-0000-0000-00008C130000}"/>
    <cellStyle name="Normal 2 4 17 3 2 10" xfId="5020" xr:uid="{00000000-0005-0000-0000-00008D130000}"/>
    <cellStyle name="Normal 2 4 17 3 2 10 2" xfId="5021" xr:uid="{00000000-0005-0000-0000-00008E130000}"/>
    <cellStyle name="Normal 2 4 17 3 2 10 3" xfId="5022" xr:uid="{00000000-0005-0000-0000-00008F130000}"/>
    <cellStyle name="Normal 2 4 17 3 2 11" xfId="5023" xr:uid="{00000000-0005-0000-0000-000090130000}"/>
    <cellStyle name="Normal 2 4 17 3 2 11 2" xfId="5024" xr:uid="{00000000-0005-0000-0000-000091130000}"/>
    <cellStyle name="Normal 2 4 17 3 2 11 3" xfId="5025" xr:uid="{00000000-0005-0000-0000-000092130000}"/>
    <cellStyle name="Normal 2 4 17 3 2 12" xfId="5026" xr:uid="{00000000-0005-0000-0000-000093130000}"/>
    <cellStyle name="Normal 2 4 17 3 2 12 2" xfId="5027" xr:uid="{00000000-0005-0000-0000-000094130000}"/>
    <cellStyle name="Normal 2 4 17 3 2 12 3" xfId="5028" xr:uid="{00000000-0005-0000-0000-000095130000}"/>
    <cellStyle name="Normal 2 4 17 3 2 13" xfId="5029" xr:uid="{00000000-0005-0000-0000-000096130000}"/>
    <cellStyle name="Normal 2 4 17 3 2 13 2" xfId="5030" xr:uid="{00000000-0005-0000-0000-000097130000}"/>
    <cellStyle name="Normal 2 4 17 3 2 13 3" xfId="5031" xr:uid="{00000000-0005-0000-0000-000098130000}"/>
    <cellStyle name="Normal 2 4 17 3 2 14" xfId="5032" xr:uid="{00000000-0005-0000-0000-000099130000}"/>
    <cellStyle name="Normal 2 4 17 3 2 14 2" xfId="5033" xr:uid="{00000000-0005-0000-0000-00009A130000}"/>
    <cellStyle name="Normal 2 4 17 3 2 14 3" xfId="5034" xr:uid="{00000000-0005-0000-0000-00009B130000}"/>
    <cellStyle name="Normal 2 4 17 3 2 15" xfId="5035" xr:uid="{00000000-0005-0000-0000-00009C130000}"/>
    <cellStyle name="Normal 2 4 17 3 2 16" xfId="5036" xr:uid="{00000000-0005-0000-0000-00009D130000}"/>
    <cellStyle name="Normal 2 4 17 3 2 2" xfId="5037" xr:uid="{00000000-0005-0000-0000-00009E130000}"/>
    <cellStyle name="Normal 2 4 17 3 2 2 2" xfId="5038" xr:uid="{00000000-0005-0000-0000-00009F130000}"/>
    <cellStyle name="Normal 2 4 17 3 2 2 3" xfId="5039" xr:uid="{00000000-0005-0000-0000-0000A0130000}"/>
    <cellStyle name="Normal 2 4 17 3 2 3" xfId="5040" xr:uid="{00000000-0005-0000-0000-0000A1130000}"/>
    <cellStyle name="Normal 2 4 17 3 2 3 2" xfId="5041" xr:uid="{00000000-0005-0000-0000-0000A2130000}"/>
    <cellStyle name="Normal 2 4 17 3 2 3 3" xfId="5042" xr:uid="{00000000-0005-0000-0000-0000A3130000}"/>
    <cellStyle name="Normal 2 4 17 3 2 4" xfId="5043" xr:uid="{00000000-0005-0000-0000-0000A4130000}"/>
    <cellStyle name="Normal 2 4 17 3 2 4 2" xfId="5044" xr:uid="{00000000-0005-0000-0000-0000A5130000}"/>
    <cellStyle name="Normal 2 4 17 3 2 4 3" xfId="5045" xr:uid="{00000000-0005-0000-0000-0000A6130000}"/>
    <cellStyle name="Normal 2 4 17 3 2 5" xfId="5046" xr:uid="{00000000-0005-0000-0000-0000A7130000}"/>
    <cellStyle name="Normal 2 4 17 3 2 5 2" xfId="5047" xr:uid="{00000000-0005-0000-0000-0000A8130000}"/>
    <cellStyle name="Normal 2 4 17 3 2 5 3" xfId="5048" xr:uid="{00000000-0005-0000-0000-0000A9130000}"/>
    <cellStyle name="Normal 2 4 17 3 2 6" xfId="5049" xr:uid="{00000000-0005-0000-0000-0000AA130000}"/>
    <cellStyle name="Normal 2 4 17 3 2 6 2" xfId="5050" xr:uid="{00000000-0005-0000-0000-0000AB130000}"/>
    <cellStyle name="Normal 2 4 17 3 2 6 3" xfId="5051" xr:uid="{00000000-0005-0000-0000-0000AC130000}"/>
    <cellStyle name="Normal 2 4 17 3 2 7" xfId="5052" xr:uid="{00000000-0005-0000-0000-0000AD130000}"/>
    <cellStyle name="Normal 2 4 17 3 2 7 2" xfId="5053" xr:uid="{00000000-0005-0000-0000-0000AE130000}"/>
    <cellStyle name="Normal 2 4 17 3 2 7 3" xfId="5054" xr:uid="{00000000-0005-0000-0000-0000AF130000}"/>
    <cellStyle name="Normal 2 4 17 3 2 8" xfId="5055" xr:uid="{00000000-0005-0000-0000-0000B0130000}"/>
    <cellStyle name="Normal 2 4 17 3 2 8 2" xfId="5056" xr:uid="{00000000-0005-0000-0000-0000B1130000}"/>
    <cellStyle name="Normal 2 4 17 3 2 8 3" xfId="5057" xr:uid="{00000000-0005-0000-0000-0000B2130000}"/>
    <cellStyle name="Normal 2 4 17 3 2 9" xfId="5058" xr:uid="{00000000-0005-0000-0000-0000B3130000}"/>
    <cellStyle name="Normal 2 4 17 3 2 9 2" xfId="5059" xr:uid="{00000000-0005-0000-0000-0000B4130000}"/>
    <cellStyle name="Normal 2 4 17 3 2 9 3" xfId="5060" xr:uid="{00000000-0005-0000-0000-0000B5130000}"/>
    <cellStyle name="Normal 2 4 17 3 3" xfId="5061" xr:uid="{00000000-0005-0000-0000-0000B6130000}"/>
    <cellStyle name="Normal 2 4 17 3 3 2" xfId="5062" xr:uid="{00000000-0005-0000-0000-0000B7130000}"/>
    <cellStyle name="Normal 2 4 17 3 3 3" xfId="5063" xr:uid="{00000000-0005-0000-0000-0000B8130000}"/>
    <cellStyle name="Normal 2 4 17 3 4" xfId="5064" xr:uid="{00000000-0005-0000-0000-0000B9130000}"/>
    <cellStyle name="Normal 2 4 17 3 4 2" xfId="5065" xr:uid="{00000000-0005-0000-0000-0000BA130000}"/>
    <cellStyle name="Normal 2 4 17 3 4 3" xfId="5066" xr:uid="{00000000-0005-0000-0000-0000BB130000}"/>
    <cellStyle name="Normal 2 4 17 3 5" xfId="5067" xr:uid="{00000000-0005-0000-0000-0000BC130000}"/>
    <cellStyle name="Normal 2 4 17 3 5 2" xfId="5068" xr:uid="{00000000-0005-0000-0000-0000BD130000}"/>
    <cellStyle name="Normal 2 4 17 3 5 3" xfId="5069" xr:uid="{00000000-0005-0000-0000-0000BE130000}"/>
    <cellStyle name="Normal 2 4 17 3 6" xfId="5070" xr:uid="{00000000-0005-0000-0000-0000BF130000}"/>
    <cellStyle name="Normal 2 4 17 3 6 2" xfId="5071" xr:uid="{00000000-0005-0000-0000-0000C0130000}"/>
    <cellStyle name="Normal 2 4 17 3 6 3" xfId="5072" xr:uid="{00000000-0005-0000-0000-0000C1130000}"/>
    <cellStyle name="Normal 2 4 17 3 7" xfId="5073" xr:uid="{00000000-0005-0000-0000-0000C2130000}"/>
    <cellStyle name="Normal 2 4 17 3 7 2" xfId="5074" xr:uid="{00000000-0005-0000-0000-0000C3130000}"/>
    <cellStyle name="Normal 2 4 17 3 7 3" xfId="5075" xr:uid="{00000000-0005-0000-0000-0000C4130000}"/>
    <cellStyle name="Normal 2 4 17 3 8" xfId="5076" xr:uid="{00000000-0005-0000-0000-0000C5130000}"/>
    <cellStyle name="Normal 2 4 17 3 8 2" xfId="5077" xr:uid="{00000000-0005-0000-0000-0000C6130000}"/>
    <cellStyle name="Normal 2 4 17 3 8 3" xfId="5078" xr:uid="{00000000-0005-0000-0000-0000C7130000}"/>
    <cellStyle name="Normal 2 4 17 3 9" xfId="5079" xr:uid="{00000000-0005-0000-0000-0000C8130000}"/>
    <cellStyle name="Normal 2 4 17 3 9 2" xfId="5080" xr:uid="{00000000-0005-0000-0000-0000C9130000}"/>
    <cellStyle name="Normal 2 4 17 3 9 3" xfId="5081" xr:uid="{00000000-0005-0000-0000-0000CA130000}"/>
    <cellStyle name="Normal 2 4 17 4" xfId="5082" xr:uid="{00000000-0005-0000-0000-0000CB130000}"/>
    <cellStyle name="Normal 2 4 17 4 10" xfId="5083" xr:uid="{00000000-0005-0000-0000-0000CC130000}"/>
    <cellStyle name="Normal 2 4 17 4 10 2" xfId="5084" xr:uid="{00000000-0005-0000-0000-0000CD130000}"/>
    <cellStyle name="Normal 2 4 17 4 10 3" xfId="5085" xr:uid="{00000000-0005-0000-0000-0000CE130000}"/>
    <cellStyle name="Normal 2 4 17 4 11" xfId="5086" xr:uid="{00000000-0005-0000-0000-0000CF130000}"/>
    <cellStyle name="Normal 2 4 17 4 11 2" xfId="5087" xr:uid="{00000000-0005-0000-0000-0000D0130000}"/>
    <cellStyle name="Normal 2 4 17 4 11 3" xfId="5088" xr:uid="{00000000-0005-0000-0000-0000D1130000}"/>
    <cellStyle name="Normal 2 4 17 4 12" xfId="5089" xr:uid="{00000000-0005-0000-0000-0000D2130000}"/>
    <cellStyle name="Normal 2 4 17 4 12 2" xfId="5090" xr:uid="{00000000-0005-0000-0000-0000D3130000}"/>
    <cellStyle name="Normal 2 4 17 4 12 3" xfId="5091" xr:uid="{00000000-0005-0000-0000-0000D4130000}"/>
    <cellStyle name="Normal 2 4 17 4 13" xfId="5092" xr:uid="{00000000-0005-0000-0000-0000D5130000}"/>
    <cellStyle name="Normal 2 4 17 4 13 2" xfId="5093" xr:uid="{00000000-0005-0000-0000-0000D6130000}"/>
    <cellStyle name="Normal 2 4 17 4 13 3" xfId="5094" xr:uid="{00000000-0005-0000-0000-0000D7130000}"/>
    <cellStyle name="Normal 2 4 17 4 14" xfId="5095" xr:uid="{00000000-0005-0000-0000-0000D8130000}"/>
    <cellStyle name="Normal 2 4 17 4 14 2" xfId="5096" xr:uid="{00000000-0005-0000-0000-0000D9130000}"/>
    <cellStyle name="Normal 2 4 17 4 14 3" xfId="5097" xr:uid="{00000000-0005-0000-0000-0000DA130000}"/>
    <cellStyle name="Normal 2 4 17 4 15" xfId="5098" xr:uid="{00000000-0005-0000-0000-0000DB130000}"/>
    <cellStyle name="Normal 2 4 17 4 15 2" xfId="5099" xr:uid="{00000000-0005-0000-0000-0000DC130000}"/>
    <cellStyle name="Normal 2 4 17 4 15 3" xfId="5100" xr:uid="{00000000-0005-0000-0000-0000DD130000}"/>
    <cellStyle name="Normal 2 4 17 4 16" xfId="5101" xr:uid="{00000000-0005-0000-0000-0000DE130000}"/>
    <cellStyle name="Normal 2 4 17 4 17" xfId="5102" xr:uid="{00000000-0005-0000-0000-0000DF130000}"/>
    <cellStyle name="Normal 2 4 17 4 2" xfId="5103" xr:uid="{00000000-0005-0000-0000-0000E0130000}"/>
    <cellStyle name="Normal 2 4 17 4 2 10" xfId="5104" xr:uid="{00000000-0005-0000-0000-0000E1130000}"/>
    <cellStyle name="Normal 2 4 17 4 2 10 2" xfId="5105" xr:uid="{00000000-0005-0000-0000-0000E2130000}"/>
    <cellStyle name="Normal 2 4 17 4 2 10 3" xfId="5106" xr:uid="{00000000-0005-0000-0000-0000E3130000}"/>
    <cellStyle name="Normal 2 4 17 4 2 11" xfId="5107" xr:uid="{00000000-0005-0000-0000-0000E4130000}"/>
    <cellStyle name="Normal 2 4 17 4 2 11 2" xfId="5108" xr:uid="{00000000-0005-0000-0000-0000E5130000}"/>
    <cellStyle name="Normal 2 4 17 4 2 11 3" xfId="5109" xr:uid="{00000000-0005-0000-0000-0000E6130000}"/>
    <cellStyle name="Normal 2 4 17 4 2 12" xfId="5110" xr:uid="{00000000-0005-0000-0000-0000E7130000}"/>
    <cellStyle name="Normal 2 4 17 4 2 12 2" xfId="5111" xr:uid="{00000000-0005-0000-0000-0000E8130000}"/>
    <cellStyle name="Normal 2 4 17 4 2 12 3" xfId="5112" xr:uid="{00000000-0005-0000-0000-0000E9130000}"/>
    <cellStyle name="Normal 2 4 17 4 2 13" xfId="5113" xr:uid="{00000000-0005-0000-0000-0000EA130000}"/>
    <cellStyle name="Normal 2 4 17 4 2 13 2" xfId="5114" xr:uid="{00000000-0005-0000-0000-0000EB130000}"/>
    <cellStyle name="Normal 2 4 17 4 2 13 3" xfId="5115" xr:uid="{00000000-0005-0000-0000-0000EC130000}"/>
    <cellStyle name="Normal 2 4 17 4 2 14" xfId="5116" xr:uid="{00000000-0005-0000-0000-0000ED130000}"/>
    <cellStyle name="Normal 2 4 17 4 2 14 2" xfId="5117" xr:uid="{00000000-0005-0000-0000-0000EE130000}"/>
    <cellStyle name="Normal 2 4 17 4 2 14 3" xfId="5118" xr:uid="{00000000-0005-0000-0000-0000EF130000}"/>
    <cellStyle name="Normal 2 4 17 4 2 15" xfId="5119" xr:uid="{00000000-0005-0000-0000-0000F0130000}"/>
    <cellStyle name="Normal 2 4 17 4 2 16" xfId="5120" xr:uid="{00000000-0005-0000-0000-0000F1130000}"/>
    <cellStyle name="Normal 2 4 17 4 2 2" xfId="5121" xr:uid="{00000000-0005-0000-0000-0000F2130000}"/>
    <cellStyle name="Normal 2 4 17 4 2 2 2" xfId="5122" xr:uid="{00000000-0005-0000-0000-0000F3130000}"/>
    <cellStyle name="Normal 2 4 17 4 2 2 3" xfId="5123" xr:uid="{00000000-0005-0000-0000-0000F4130000}"/>
    <cellStyle name="Normal 2 4 17 4 2 3" xfId="5124" xr:uid="{00000000-0005-0000-0000-0000F5130000}"/>
    <cellStyle name="Normal 2 4 17 4 2 3 2" xfId="5125" xr:uid="{00000000-0005-0000-0000-0000F6130000}"/>
    <cellStyle name="Normal 2 4 17 4 2 3 3" xfId="5126" xr:uid="{00000000-0005-0000-0000-0000F7130000}"/>
    <cellStyle name="Normal 2 4 17 4 2 4" xfId="5127" xr:uid="{00000000-0005-0000-0000-0000F8130000}"/>
    <cellStyle name="Normal 2 4 17 4 2 4 2" xfId="5128" xr:uid="{00000000-0005-0000-0000-0000F9130000}"/>
    <cellStyle name="Normal 2 4 17 4 2 4 3" xfId="5129" xr:uid="{00000000-0005-0000-0000-0000FA130000}"/>
    <cellStyle name="Normal 2 4 17 4 2 5" xfId="5130" xr:uid="{00000000-0005-0000-0000-0000FB130000}"/>
    <cellStyle name="Normal 2 4 17 4 2 5 2" xfId="5131" xr:uid="{00000000-0005-0000-0000-0000FC130000}"/>
    <cellStyle name="Normal 2 4 17 4 2 5 3" xfId="5132" xr:uid="{00000000-0005-0000-0000-0000FD130000}"/>
    <cellStyle name="Normal 2 4 17 4 2 6" xfId="5133" xr:uid="{00000000-0005-0000-0000-0000FE130000}"/>
    <cellStyle name="Normal 2 4 17 4 2 6 2" xfId="5134" xr:uid="{00000000-0005-0000-0000-0000FF130000}"/>
    <cellStyle name="Normal 2 4 17 4 2 6 3" xfId="5135" xr:uid="{00000000-0005-0000-0000-000000140000}"/>
    <cellStyle name="Normal 2 4 17 4 2 7" xfId="5136" xr:uid="{00000000-0005-0000-0000-000001140000}"/>
    <cellStyle name="Normal 2 4 17 4 2 7 2" xfId="5137" xr:uid="{00000000-0005-0000-0000-000002140000}"/>
    <cellStyle name="Normal 2 4 17 4 2 7 3" xfId="5138" xr:uid="{00000000-0005-0000-0000-000003140000}"/>
    <cellStyle name="Normal 2 4 17 4 2 8" xfId="5139" xr:uid="{00000000-0005-0000-0000-000004140000}"/>
    <cellStyle name="Normal 2 4 17 4 2 8 2" xfId="5140" xr:uid="{00000000-0005-0000-0000-000005140000}"/>
    <cellStyle name="Normal 2 4 17 4 2 8 3" xfId="5141" xr:uid="{00000000-0005-0000-0000-000006140000}"/>
    <cellStyle name="Normal 2 4 17 4 2 9" xfId="5142" xr:uid="{00000000-0005-0000-0000-000007140000}"/>
    <cellStyle name="Normal 2 4 17 4 2 9 2" xfId="5143" xr:uid="{00000000-0005-0000-0000-000008140000}"/>
    <cellStyle name="Normal 2 4 17 4 2 9 3" xfId="5144" xr:uid="{00000000-0005-0000-0000-000009140000}"/>
    <cellStyle name="Normal 2 4 17 4 3" xfId="5145" xr:uid="{00000000-0005-0000-0000-00000A140000}"/>
    <cellStyle name="Normal 2 4 17 4 3 2" xfId="5146" xr:uid="{00000000-0005-0000-0000-00000B140000}"/>
    <cellStyle name="Normal 2 4 17 4 3 3" xfId="5147" xr:uid="{00000000-0005-0000-0000-00000C140000}"/>
    <cellStyle name="Normal 2 4 17 4 4" xfId="5148" xr:uid="{00000000-0005-0000-0000-00000D140000}"/>
    <cellStyle name="Normal 2 4 17 4 4 2" xfId="5149" xr:uid="{00000000-0005-0000-0000-00000E140000}"/>
    <cellStyle name="Normal 2 4 17 4 4 3" xfId="5150" xr:uid="{00000000-0005-0000-0000-00000F140000}"/>
    <cellStyle name="Normal 2 4 17 4 5" xfId="5151" xr:uid="{00000000-0005-0000-0000-000010140000}"/>
    <cellStyle name="Normal 2 4 17 4 5 2" xfId="5152" xr:uid="{00000000-0005-0000-0000-000011140000}"/>
    <cellStyle name="Normal 2 4 17 4 5 3" xfId="5153" xr:uid="{00000000-0005-0000-0000-000012140000}"/>
    <cellStyle name="Normal 2 4 17 4 6" xfId="5154" xr:uid="{00000000-0005-0000-0000-000013140000}"/>
    <cellStyle name="Normal 2 4 17 4 6 2" xfId="5155" xr:uid="{00000000-0005-0000-0000-000014140000}"/>
    <cellStyle name="Normal 2 4 17 4 6 3" xfId="5156" xr:uid="{00000000-0005-0000-0000-000015140000}"/>
    <cellStyle name="Normal 2 4 17 4 7" xfId="5157" xr:uid="{00000000-0005-0000-0000-000016140000}"/>
    <cellStyle name="Normal 2 4 17 4 7 2" xfId="5158" xr:uid="{00000000-0005-0000-0000-000017140000}"/>
    <cellStyle name="Normal 2 4 17 4 7 3" xfId="5159" xr:uid="{00000000-0005-0000-0000-000018140000}"/>
    <cellStyle name="Normal 2 4 17 4 8" xfId="5160" xr:uid="{00000000-0005-0000-0000-000019140000}"/>
    <cellStyle name="Normal 2 4 17 4 8 2" xfId="5161" xr:uid="{00000000-0005-0000-0000-00001A140000}"/>
    <cellStyle name="Normal 2 4 17 4 8 3" xfId="5162" xr:uid="{00000000-0005-0000-0000-00001B140000}"/>
    <cellStyle name="Normal 2 4 17 4 9" xfId="5163" xr:uid="{00000000-0005-0000-0000-00001C140000}"/>
    <cellStyle name="Normal 2 4 17 4 9 2" xfId="5164" xr:uid="{00000000-0005-0000-0000-00001D140000}"/>
    <cellStyle name="Normal 2 4 17 4 9 3" xfId="5165" xr:uid="{00000000-0005-0000-0000-00001E140000}"/>
    <cellStyle name="Normal 2 4 17 5" xfId="5166" xr:uid="{00000000-0005-0000-0000-00001F140000}"/>
    <cellStyle name="Normal 2 4 17 5 10" xfId="5167" xr:uid="{00000000-0005-0000-0000-000020140000}"/>
    <cellStyle name="Normal 2 4 17 5 10 2" xfId="5168" xr:uid="{00000000-0005-0000-0000-000021140000}"/>
    <cellStyle name="Normal 2 4 17 5 10 3" xfId="5169" xr:uid="{00000000-0005-0000-0000-000022140000}"/>
    <cellStyle name="Normal 2 4 17 5 11" xfId="5170" xr:uid="{00000000-0005-0000-0000-000023140000}"/>
    <cellStyle name="Normal 2 4 17 5 11 2" xfId="5171" xr:uid="{00000000-0005-0000-0000-000024140000}"/>
    <cellStyle name="Normal 2 4 17 5 11 3" xfId="5172" xr:uid="{00000000-0005-0000-0000-000025140000}"/>
    <cellStyle name="Normal 2 4 17 5 12" xfId="5173" xr:uid="{00000000-0005-0000-0000-000026140000}"/>
    <cellStyle name="Normal 2 4 17 5 12 2" xfId="5174" xr:uid="{00000000-0005-0000-0000-000027140000}"/>
    <cellStyle name="Normal 2 4 17 5 12 3" xfId="5175" xr:uid="{00000000-0005-0000-0000-000028140000}"/>
    <cellStyle name="Normal 2 4 17 5 13" xfId="5176" xr:uid="{00000000-0005-0000-0000-000029140000}"/>
    <cellStyle name="Normal 2 4 17 5 13 2" xfId="5177" xr:uid="{00000000-0005-0000-0000-00002A140000}"/>
    <cellStyle name="Normal 2 4 17 5 13 3" xfId="5178" xr:uid="{00000000-0005-0000-0000-00002B140000}"/>
    <cellStyle name="Normal 2 4 17 5 14" xfId="5179" xr:uid="{00000000-0005-0000-0000-00002C140000}"/>
    <cellStyle name="Normal 2 4 17 5 14 2" xfId="5180" xr:uid="{00000000-0005-0000-0000-00002D140000}"/>
    <cellStyle name="Normal 2 4 17 5 14 3" xfId="5181" xr:uid="{00000000-0005-0000-0000-00002E140000}"/>
    <cellStyle name="Normal 2 4 17 5 15" xfId="5182" xr:uid="{00000000-0005-0000-0000-00002F140000}"/>
    <cellStyle name="Normal 2 4 17 5 16" xfId="5183" xr:uid="{00000000-0005-0000-0000-000030140000}"/>
    <cellStyle name="Normal 2 4 17 5 2" xfId="5184" xr:uid="{00000000-0005-0000-0000-000031140000}"/>
    <cellStyle name="Normal 2 4 17 5 2 2" xfId="5185" xr:uid="{00000000-0005-0000-0000-000032140000}"/>
    <cellStyle name="Normal 2 4 17 5 2 3" xfId="5186" xr:uid="{00000000-0005-0000-0000-000033140000}"/>
    <cellStyle name="Normal 2 4 17 5 3" xfId="5187" xr:uid="{00000000-0005-0000-0000-000034140000}"/>
    <cellStyle name="Normal 2 4 17 5 3 2" xfId="5188" xr:uid="{00000000-0005-0000-0000-000035140000}"/>
    <cellStyle name="Normal 2 4 17 5 3 3" xfId="5189" xr:uid="{00000000-0005-0000-0000-000036140000}"/>
    <cellStyle name="Normal 2 4 17 5 4" xfId="5190" xr:uid="{00000000-0005-0000-0000-000037140000}"/>
    <cellStyle name="Normal 2 4 17 5 4 2" xfId="5191" xr:uid="{00000000-0005-0000-0000-000038140000}"/>
    <cellStyle name="Normal 2 4 17 5 4 3" xfId="5192" xr:uid="{00000000-0005-0000-0000-000039140000}"/>
    <cellStyle name="Normal 2 4 17 5 5" xfId="5193" xr:uid="{00000000-0005-0000-0000-00003A140000}"/>
    <cellStyle name="Normal 2 4 17 5 5 2" xfId="5194" xr:uid="{00000000-0005-0000-0000-00003B140000}"/>
    <cellStyle name="Normal 2 4 17 5 5 3" xfId="5195" xr:uid="{00000000-0005-0000-0000-00003C140000}"/>
    <cellStyle name="Normal 2 4 17 5 6" xfId="5196" xr:uid="{00000000-0005-0000-0000-00003D140000}"/>
    <cellStyle name="Normal 2 4 17 5 6 2" xfId="5197" xr:uid="{00000000-0005-0000-0000-00003E140000}"/>
    <cellStyle name="Normal 2 4 17 5 6 3" xfId="5198" xr:uid="{00000000-0005-0000-0000-00003F140000}"/>
    <cellStyle name="Normal 2 4 17 5 7" xfId="5199" xr:uid="{00000000-0005-0000-0000-000040140000}"/>
    <cellStyle name="Normal 2 4 17 5 7 2" xfId="5200" xr:uid="{00000000-0005-0000-0000-000041140000}"/>
    <cellStyle name="Normal 2 4 17 5 7 3" xfId="5201" xr:uid="{00000000-0005-0000-0000-000042140000}"/>
    <cellStyle name="Normal 2 4 17 5 8" xfId="5202" xr:uid="{00000000-0005-0000-0000-000043140000}"/>
    <cellStyle name="Normal 2 4 17 5 8 2" xfId="5203" xr:uid="{00000000-0005-0000-0000-000044140000}"/>
    <cellStyle name="Normal 2 4 17 5 8 3" xfId="5204" xr:uid="{00000000-0005-0000-0000-000045140000}"/>
    <cellStyle name="Normal 2 4 17 5 9" xfId="5205" xr:uid="{00000000-0005-0000-0000-000046140000}"/>
    <cellStyle name="Normal 2 4 17 5 9 2" xfId="5206" xr:uid="{00000000-0005-0000-0000-000047140000}"/>
    <cellStyle name="Normal 2 4 17 5 9 3" xfId="5207" xr:uid="{00000000-0005-0000-0000-000048140000}"/>
    <cellStyle name="Normal 2 4 17 6" xfId="5208" xr:uid="{00000000-0005-0000-0000-000049140000}"/>
    <cellStyle name="Normal 2 4 17 6 10" xfId="5209" xr:uid="{00000000-0005-0000-0000-00004A140000}"/>
    <cellStyle name="Normal 2 4 17 6 10 2" xfId="5210" xr:uid="{00000000-0005-0000-0000-00004B140000}"/>
    <cellStyle name="Normal 2 4 17 6 10 3" xfId="5211" xr:uid="{00000000-0005-0000-0000-00004C140000}"/>
    <cellStyle name="Normal 2 4 17 6 11" xfId="5212" xr:uid="{00000000-0005-0000-0000-00004D140000}"/>
    <cellStyle name="Normal 2 4 17 6 11 2" xfId="5213" xr:uid="{00000000-0005-0000-0000-00004E140000}"/>
    <cellStyle name="Normal 2 4 17 6 11 3" xfId="5214" xr:uid="{00000000-0005-0000-0000-00004F140000}"/>
    <cellStyle name="Normal 2 4 17 6 12" xfId="5215" xr:uid="{00000000-0005-0000-0000-000050140000}"/>
    <cellStyle name="Normal 2 4 17 6 12 2" xfId="5216" xr:uid="{00000000-0005-0000-0000-000051140000}"/>
    <cellStyle name="Normal 2 4 17 6 12 3" xfId="5217" xr:uid="{00000000-0005-0000-0000-000052140000}"/>
    <cellStyle name="Normal 2 4 17 6 13" xfId="5218" xr:uid="{00000000-0005-0000-0000-000053140000}"/>
    <cellStyle name="Normal 2 4 17 6 13 2" xfId="5219" xr:uid="{00000000-0005-0000-0000-000054140000}"/>
    <cellStyle name="Normal 2 4 17 6 13 3" xfId="5220" xr:uid="{00000000-0005-0000-0000-000055140000}"/>
    <cellStyle name="Normal 2 4 17 6 14" xfId="5221" xr:uid="{00000000-0005-0000-0000-000056140000}"/>
    <cellStyle name="Normal 2 4 17 6 14 2" xfId="5222" xr:uid="{00000000-0005-0000-0000-000057140000}"/>
    <cellStyle name="Normal 2 4 17 6 14 3" xfId="5223" xr:uid="{00000000-0005-0000-0000-000058140000}"/>
    <cellStyle name="Normal 2 4 17 6 15" xfId="5224" xr:uid="{00000000-0005-0000-0000-000059140000}"/>
    <cellStyle name="Normal 2 4 17 6 16" xfId="5225" xr:uid="{00000000-0005-0000-0000-00005A140000}"/>
    <cellStyle name="Normal 2 4 17 6 2" xfId="5226" xr:uid="{00000000-0005-0000-0000-00005B140000}"/>
    <cellStyle name="Normal 2 4 17 6 2 2" xfId="5227" xr:uid="{00000000-0005-0000-0000-00005C140000}"/>
    <cellStyle name="Normal 2 4 17 6 2 3" xfId="5228" xr:uid="{00000000-0005-0000-0000-00005D140000}"/>
    <cellStyle name="Normal 2 4 17 6 3" xfId="5229" xr:uid="{00000000-0005-0000-0000-00005E140000}"/>
    <cellStyle name="Normal 2 4 17 6 3 2" xfId="5230" xr:uid="{00000000-0005-0000-0000-00005F140000}"/>
    <cellStyle name="Normal 2 4 17 6 3 3" xfId="5231" xr:uid="{00000000-0005-0000-0000-000060140000}"/>
    <cellStyle name="Normal 2 4 17 6 4" xfId="5232" xr:uid="{00000000-0005-0000-0000-000061140000}"/>
    <cellStyle name="Normal 2 4 17 6 4 2" xfId="5233" xr:uid="{00000000-0005-0000-0000-000062140000}"/>
    <cellStyle name="Normal 2 4 17 6 4 3" xfId="5234" xr:uid="{00000000-0005-0000-0000-000063140000}"/>
    <cellStyle name="Normal 2 4 17 6 5" xfId="5235" xr:uid="{00000000-0005-0000-0000-000064140000}"/>
    <cellStyle name="Normal 2 4 17 6 5 2" xfId="5236" xr:uid="{00000000-0005-0000-0000-000065140000}"/>
    <cellStyle name="Normal 2 4 17 6 5 3" xfId="5237" xr:uid="{00000000-0005-0000-0000-000066140000}"/>
    <cellStyle name="Normal 2 4 17 6 6" xfId="5238" xr:uid="{00000000-0005-0000-0000-000067140000}"/>
    <cellStyle name="Normal 2 4 17 6 6 2" xfId="5239" xr:uid="{00000000-0005-0000-0000-000068140000}"/>
    <cellStyle name="Normal 2 4 17 6 6 3" xfId="5240" xr:uid="{00000000-0005-0000-0000-000069140000}"/>
    <cellStyle name="Normal 2 4 17 6 7" xfId="5241" xr:uid="{00000000-0005-0000-0000-00006A140000}"/>
    <cellStyle name="Normal 2 4 17 6 7 2" xfId="5242" xr:uid="{00000000-0005-0000-0000-00006B140000}"/>
    <cellStyle name="Normal 2 4 17 6 7 3" xfId="5243" xr:uid="{00000000-0005-0000-0000-00006C140000}"/>
    <cellStyle name="Normal 2 4 17 6 8" xfId="5244" xr:uid="{00000000-0005-0000-0000-00006D140000}"/>
    <cellStyle name="Normal 2 4 17 6 8 2" xfId="5245" xr:uid="{00000000-0005-0000-0000-00006E140000}"/>
    <cellStyle name="Normal 2 4 17 6 8 3" xfId="5246" xr:uid="{00000000-0005-0000-0000-00006F140000}"/>
    <cellStyle name="Normal 2 4 17 6 9" xfId="5247" xr:uid="{00000000-0005-0000-0000-000070140000}"/>
    <cellStyle name="Normal 2 4 17 6 9 2" xfId="5248" xr:uid="{00000000-0005-0000-0000-000071140000}"/>
    <cellStyle name="Normal 2 4 17 6 9 3" xfId="5249" xr:uid="{00000000-0005-0000-0000-000072140000}"/>
    <cellStyle name="Normal 2 4 17 7" xfId="5250" xr:uid="{00000000-0005-0000-0000-000073140000}"/>
    <cellStyle name="Normal 2 4 17 7 10" xfId="5251" xr:uid="{00000000-0005-0000-0000-000074140000}"/>
    <cellStyle name="Normal 2 4 17 7 10 2" xfId="5252" xr:uid="{00000000-0005-0000-0000-000075140000}"/>
    <cellStyle name="Normal 2 4 17 7 10 3" xfId="5253" xr:uid="{00000000-0005-0000-0000-000076140000}"/>
    <cellStyle name="Normal 2 4 17 7 11" xfId="5254" xr:uid="{00000000-0005-0000-0000-000077140000}"/>
    <cellStyle name="Normal 2 4 17 7 11 2" xfId="5255" xr:uid="{00000000-0005-0000-0000-000078140000}"/>
    <cellStyle name="Normal 2 4 17 7 11 3" xfId="5256" xr:uid="{00000000-0005-0000-0000-000079140000}"/>
    <cellStyle name="Normal 2 4 17 7 12" xfId="5257" xr:uid="{00000000-0005-0000-0000-00007A140000}"/>
    <cellStyle name="Normal 2 4 17 7 12 2" xfId="5258" xr:uid="{00000000-0005-0000-0000-00007B140000}"/>
    <cellStyle name="Normal 2 4 17 7 12 3" xfId="5259" xr:uid="{00000000-0005-0000-0000-00007C140000}"/>
    <cellStyle name="Normal 2 4 17 7 13" xfId="5260" xr:uid="{00000000-0005-0000-0000-00007D140000}"/>
    <cellStyle name="Normal 2 4 17 7 13 2" xfId="5261" xr:uid="{00000000-0005-0000-0000-00007E140000}"/>
    <cellStyle name="Normal 2 4 17 7 13 3" xfId="5262" xr:uid="{00000000-0005-0000-0000-00007F140000}"/>
    <cellStyle name="Normal 2 4 17 7 14" xfId="5263" xr:uid="{00000000-0005-0000-0000-000080140000}"/>
    <cellStyle name="Normal 2 4 17 7 14 2" xfId="5264" xr:uid="{00000000-0005-0000-0000-000081140000}"/>
    <cellStyle name="Normal 2 4 17 7 14 3" xfId="5265" xr:uid="{00000000-0005-0000-0000-000082140000}"/>
    <cellStyle name="Normal 2 4 17 7 15" xfId="5266" xr:uid="{00000000-0005-0000-0000-000083140000}"/>
    <cellStyle name="Normal 2 4 17 7 16" xfId="5267" xr:uid="{00000000-0005-0000-0000-000084140000}"/>
    <cellStyle name="Normal 2 4 17 7 2" xfId="5268" xr:uid="{00000000-0005-0000-0000-000085140000}"/>
    <cellStyle name="Normal 2 4 17 7 2 2" xfId="5269" xr:uid="{00000000-0005-0000-0000-000086140000}"/>
    <cellStyle name="Normal 2 4 17 7 2 3" xfId="5270" xr:uid="{00000000-0005-0000-0000-000087140000}"/>
    <cellStyle name="Normal 2 4 17 7 3" xfId="5271" xr:uid="{00000000-0005-0000-0000-000088140000}"/>
    <cellStyle name="Normal 2 4 17 7 3 2" xfId="5272" xr:uid="{00000000-0005-0000-0000-000089140000}"/>
    <cellStyle name="Normal 2 4 17 7 3 3" xfId="5273" xr:uid="{00000000-0005-0000-0000-00008A140000}"/>
    <cellStyle name="Normal 2 4 17 7 4" xfId="5274" xr:uid="{00000000-0005-0000-0000-00008B140000}"/>
    <cellStyle name="Normal 2 4 17 7 4 2" xfId="5275" xr:uid="{00000000-0005-0000-0000-00008C140000}"/>
    <cellStyle name="Normal 2 4 17 7 4 3" xfId="5276" xr:uid="{00000000-0005-0000-0000-00008D140000}"/>
    <cellStyle name="Normal 2 4 17 7 5" xfId="5277" xr:uid="{00000000-0005-0000-0000-00008E140000}"/>
    <cellStyle name="Normal 2 4 17 7 5 2" xfId="5278" xr:uid="{00000000-0005-0000-0000-00008F140000}"/>
    <cellStyle name="Normal 2 4 17 7 5 3" xfId="5279" xr:uid="{00000000-0005-0000-0000-000090140000}"/>
    <cellStyle name="Normal 2 4 17 7 6" xfId="5280" xr:uid="{00000000-0005-0000-0000-000091140000}"/>
    <cellStyle name="Normal 2 4 17 7 6 2" xfId="5281" xr:uid="{00000000-0005-0000-0000-000092140000}"/>
    <cellStyle name="Normal 2 4 17 7 6 3" xfId="5282" xr:uid="{00000000-0005-0000-0000-000093140000}"/>
    <cellStyle name="Normal 2 4 17 7 7" xfId="5283" xr:uid="{00000000-0005-0000-0000-000094140000}"/>
    <cellStyle name="Normal 2 4 17 7 7 2" xfId="5284" xr:uid="{00000000-0005-0000-0000-000095140000}"/>
    <cellStyle name="Normal 2 4 17 7 7 3" xfId="5285" xr:uid="{00000000-0005-0000-0000-000096140000}"/>
    <cellStyle name="Normal 2 4 17 7 8" xfId="5286" xr:uid="{00000000-0005-0000-0000-000097140000}"/>
    <cellStyle name="Normal 2 4 17 7 8 2" xfId="5287" xr:uid="{00000000-0005-0000-0000-000098140000}"/>
    <cellStyle name="Normal 2 4 17 7 8 3" xfId="5288" xr:uid="{00000000-0005-0000-0000-000099140000}"/>
    <cellStyle name="Normal 2 4 17 7 9" xfId="5289" xr:uid="{00000000-0005-0000-0000-00009A140000}"/>
    <cellStyle name="Normal 2 4 17 7 9 2" xfId="5290" xr:uid="{00000000-0005-0000-0000-00009B140000}"/>
    <cellStyle name="Normal 2 4 17 7 9 3" xfId="5291" xr:uid="{00000000-0005-0000-0000-00009C140000}"/>
    <cellStyle name="Normal 2 4 17 8" xfId="5292" xr:uid="{00000000-0005-0000-0000-00009D140000}"/>
    <cellStyle name="Normal 2 4 17 8 10" xfId="5293" xr:uid="{00000000-0005-0000-0000-00009E140000}"/>
    <cellStyle name="Normal 2 4 17 8 10 2" xfId="5294" xr:uid="{00000000-0005-0000-0000-00009F140000}"/>
    <cellStyle name="Normal 2 4 17 8 10 3" xfId="5295" xr:uid="{00000000-0005-0000-0000-0000A0140000}"/>
    <cellStyle name="Normal 2 4 17 8 11" xfId="5296" xr:uid="{00000000-0005-0000-0000-0000A1140000}"/>
    <cellStyle name="Normal 2 4 17 8 11 2" xfId="5297" xr:uid="{00000000-0005-0000-0000-0000A2140000}"/>
    <cellStyle name="Normal 2 4 17 8 11 3" xfId="5298" xr:uid="{00000000-0005-0000-0000-0000A3140000}"/>
    <cellStyle name="Normal 2 4 17 8 12" xfId="5299" xr:uid="{00000000-0005-0000-0000-0000A4140000}"/>
    <cellStyle name="Normal 2 4 17 8 12 2" xfId="5300" xr:uid="{00000000-0005-0000-0000-0000A5140000}"/>
    <cellStyle name="Normal 2 4 17 8 12 3" xfId="5301" xr:uid="{00000000-0005-0000-0000-0000A6140000}"/>
    <cellStyle name="Normal 2 4 17 8 13" xfId="5302" xr:uid="{00000000-0005-0000-0000-0000A7140000}"/>
    <cellStyle name="Normal 2 4 17 8 13 2" xfId="5303" xr:uid="{00000000-0005-0000-0000-0000A8140000}"/>
    <cellStyle name="Normal 2 4 17 8 13 3" xfId="5304" xr:uid="{00000000-0005-0000-0000-0000A9140000}"/>
    <cellStyle name="Normal 2 4 17 8 14" xfId="5305" xr:uid="{00000000-0005-0000-0000-0000AA140000}"/>
    <cellStyle name="Normal 2 4 17 8 14 2" xfId="5306" xr:uid="{00000000-0005-0000-0000-0000AB140000}"/>
    <cellStyle name="Normal 2 4 17 8 14 3" xfId="5307" xr:uid="{00000000-0005-0000-0000-0000AC140000}"/>
    <cellStyle name="Normal 2 4 17 8 15" xfId="5308" xr:uid="{00000000-0005-0000-0000-0000AD140000}"/>
    <cellStyle name="Normal 2 4 17 8 16" xfId="5309" xr:uid="{00000000-0005-0000-0000-0000AE140000}"/>
    <cellStyle name="Normal 2 4 17 8 2" xfId="5310" xr:uid="{00000000-0005-0000-0000-0000AF140000}"/>
    <cellStyle name="Normal 2 4 17 8 2 2" xfId="5311" xr:uid="{00000000-0005-0000-0000-0000B0140000}"/>
    <cellStyle name="Normal 2 4 17 8 2 3" xfId="5312" xr:uid="{00000000-0005-0000-0000-0000B1140000}"/>
    <cellStyle name="Normal 2 4 17 8 3" xfId="5313" xr:uid="{00000000-0005-0000-0000-0000B2140000}"/>
    <cellStyle name="Normal 2 4 17 8 3 2" xfId="5314" xr:uid="{00000000-0005-0000-0000-0000B3140000}"/>
    <cellStyle name="Normal 2 4 17 8 3 3" xfId="5315" xr:uid="{00000000-0005-0000-0000-0000B4140000}"/>
    <cellStyle name="Normal 2 4 17 8 4" xfId="5316" xr:uid="{00000000-0005-0000-0000-0000B5140000}"/>
    <cellStyle name="Normal 2 4 17 8 4 2" xfId="5317" xr:uid="{00000000-0005-0000-0000-0000B6140000}"/>
    <cellStyle name="Normal 2 4 17 8 4 3" xfId="5318" xr:uid="{00000000-0005-0000-0000-0000B7140000}"/>
    <cellStyle name="Normal 2 4 17 8 5" xfId="5319" xr:uid="{00000000-0005-0000-0000-0000B8140000}"/>
    <cellStyle name="Normal 2 4 17 8 5 2" xfId="5320" xr:uid="{00000000-0005-0000-0000-0000B9140000}"/>
    <cellStyle name="Normal 2 4 17 8 5 3" xfId="5321" xr:uid="{00000000-0005-0000-0000-0000BA140000}"/>
    <cellStyle name="Normal 2 4 17 8 6" xfId="5322" xr:uid="{00000000-0005-0000-0000-0000BB140000}"/>
    <cellStyle name="Normal 2 4 17 8 6 2" xfId="5323" xr:uid="{00000000-0005-0000-0000-0000BC140000}"/>
    <cellStyle name="Normal 2 4 17 8 6 3" xfId="5324" xr:uid="{00000000-0005-0000-0000-0000BD140000}"/>
    <cellStyle name="Normal 2 4 17 8 7" xfId="5325" xr:uid="{00000000-0005-0000-0000-0000BE140000}"/>
    <cellStyle name="Normal 2 4 17 8 7 2" xfId="5326" xr:uid="{00000000-0005-0000-0000-0000BF140000}"/>
    <cellStyle name="Normal 2 4 17 8 7 3" xfId="5327" xr:uid="{00000000-0005-0000-0000-0000C0140000}"/>
    <cellStyle name="Normal 2 4 17 8 8" xfId="5328" xr:uid="{00000000-0005-0000-0000-0000C1140000}"/>
    <cellStyle name="Normal 2 4 17 8 8 2" xfId="5329" xr:uid="{00000000-0005-0000-0000-0000C2140000}"/>
    <cellStyle name="Normal 2 4 17 8 8 3" xfId="5330" xr:uid="{00000000-0005-0000-0000-0000C3140000}"/>
    <cellStyle name="Normal 2 4 17 8 9" xfId="5331" xr:uid="{00000000-0005-0000-0000-0000C4140000}"/>
    <cellStyle name="Normal 2 4 17 8 9 2" xfId="5332" xr:uid="{00000000-0005-0000-0000-0000C5140000}"/>
    <cellStyle name="Normal 2 4 17 8 9 3" xfId="5333" xr:uid="{00000000-0005-0000-0000-0000C6140000}"/>
    <cellStyle name="Normal 2 4 17 9" xfId="5334" xr:uid="{00000000-0005-0000-0000-0000C7140000}"/>
    <cellStyle name="Normal 2 4 17 9 10" xfId="5335" xr:uid="{00000000-0005-0000-0000-0000C8140000}"/>
    <cellStyle name="Normal 2 4 17 9 10 2" xfId="5336" xr:uid="{00000000-0005-0000-0000-0000C9140000}"/>
    <cellStyle name="Normal 2 4 17 9 10 3" xfId="5337" xr:uid="{00000000-0005-0000-0000-0000CA140000}"/>
    <cellStyle name="Normal 2 4 17 9 11" xfId="5338" xr:uid="{00000000-0005-0000-0000-0000CB140000}"/>
    <cellStyle name="Normal 2 4 17 9 11 2" xfId="5339" xr:uid="{00000000-0005-0000-0000-0000CC140000}"/>
    <cellStyle name="Normal 2 4 17 9 11 3" xfId="5340" xr:uid="{00000000-0005-0000-0000-0000CD140000}"/>
    <cellStyle name="Normal 2 4 17 9 12" xfId="5341" xr:uid="{00000000-0005-0000-0000-0000CE140000}"/>
    <cellStyle name="Normal 2 4 17 9 12 2" xfId="5342" xr:uid="{00000000-0005-0000-0000-0000CF140000}"/>
    <cellStyle name="Normal 2 4 17 9 12 3" xfId="5343" xr:uid="{00000000-0005-0000-0000-0000D0140000}"/>
    <cellStyle name="Normal 2 4 17 9 13" xfId="5344" xr:uid="{00000000-0005-0000-0000-0000D1140000}"/>
    <cellStyle name="Normal 2 4 17 9 13 2" xfId="5345" xr:uid="{00000000-0005-0000-0000-0000D2140000}"/>
    <cellStyle name="Normal 2 4 17 9 13 3" xfId="5346" xr:uid="{00000000-0005-0000-0000-0000D3140000}"/>
    <cellStyle name="Normal 2 4 17 9 14" xfId="5347" xr:uid="{00000000-0005-0000-0000-0000D4140000}"/>
    <cellStyle name="Normal 2 4 17 9 14 2" xfId="5348" xr:uid="{00000000-0005-0000-0000-0000D5140000}"/>
    <cellStyle name="Normal 2 4 17 9 14 3" xfId="5349" xr:uid="{00000000-0005-0000-0000-0000D6140000}"/>
    <cellStyle name="Normal 2 4 17 9 15" xfId="5350" xr:uid="{00000000-0005-0000-0000-0000D7140000}"/>
    <cellStyle name="Normal 2 4 17 9 16" xfId="5351" xr:uid="{00000000-0005-0000-0000-0000D8140000}"/>
    <cellStyle name="Normal 2 4 17 9 2" xfId="5352" xr:uid="{00000000-0005-0000-0000-0000D9140000}"/>
    <cellStyle name="Normal 2 4 17 9 2 2" xfId="5353" xr:uid="{00000000-0005-0000-0000-0000DA140000}"/>
    <cellStyle name="Normal 2 4 17 9 2 3" xfId="5354" xr:uid="{00000000-0005-0000-0000-0000DB140000}"/>
    <cellStyle name="Normal 2 4 17 9 3" xfId="5355" xr:uid="{00000000-0005-0000-0000-0000DC140000}"/>
    <cellStyle name="Normal 2 4 17 9 3 2" xfId="5356" xr:uid="{00000000-0005-0000-0000-0000DD140000}"/>
    <cellStyle name="Normal 2 4 17 9 3 3" xfId="5357" xr:uid="{00000000-0005-0000-0000-0000DE140000}"/>
    <cellStyle name="Normal 2 4 17 9 4" xfId="5358" xr:uid="{00000000-0005-0000-0000-0000DF140000}"/>
    <cellStyle name="Normal 2 4 17 9 4 2" xfId="5359" xr:uid="{00000000-0005-0000-0000-0000E0140000}"/>
    <cellStyle name="Normal 2 4 17 9 4 3" xfId="5360" xr:uid="{00000000-0005-0000-0000-0000E1140000}"/>
    <cellStyle name="Normal 2 4 17 9 5" xfId="5361" xr:uid="{00000000-0005-0000-0000-0000E2140000}"/>
    <cellStyle name="Normal 2 4 17 9 5 2" xfId="5362" xr:uid="{00000000-0005-0000-0000-0000E3140000}"/>
    <cellStyle name="Normal 2 4 17 9 5 3" xfId="5363" xr:uid="{00000000-0005-0000-0000-0000E4140000}"/>
    <cellStyle name="Normal 2 4 17 9 6" xfId="5364" xr:uid="{00000000-0005-0000-0000-0000E5140000}"/>
    <cellStyle name="Normal 2 4 17 9 6 2" xfId="5365" xr:uid="{00000000-0005-0000-0000-0000E6140000}"/>
    <cellStyle name="Normal 2 4 17 9 6 3" xfId="5366" xr:uid="{00000000-0005-0000-0000-0000E7140000}"/>
    <cellStyle name="Normal 2 4 17 9 7" xfId="5367" xr:uid="{00000000-0005-0000-0000-0000E8140000}"/>
    <cellStyle name="Normal 2 4 17 9 7 2" xfId="5368" xr:uid="{00000000-0005-0000-0000-0000E9140000}"/>
    <cellStyle name="Normal 2 4 17 9 7 3" xfId="5369" xr:uid="{00000000-0005-0000-0000-0000EA140000}"/>
    <cellStyle name="Normal 2 4 17 9 8" xfId="5370" xr:uid="{00000000-0005-0000-0000-0000EB140000}"/>
    <cellStyle name="Normal 2 4 17 9 8 2" xfId="5371" xr:uid="{00000000-0005-0000-0000-0000EC140000}"/>
    <cellStyle name="Normal 2 4 17 9 8 3" xfId="5372" xr:uid="{00000000-0005-0000-0000-0000ED140000}"/>
    <cellStyle name="Normal 2 4 17 9 9" xfId="5373" xr:uid="{00000000-0005-0000-0000-0000EE140000}"/>
    <cellStyle name="Normal 2 4 17 9 9 2" xfId="5374" xr:uid="{00000000-0005-0000-0000-0000EF140000}"/>
    <cellStyle name="Normal 2 4 17 9 9 3" xfId="5375" xr:uid="{00000000-0005-0000-0000-0000F0140000}"/>
    <cellStyle name="Normal 2 4 18" xfId="5376" xr:uid="{00000000-0005-0000-0000-0000F1140000}"/>
    <cellStyle name="Normal 2 4 18 10" xfId="5377" xr:uid="{00000000-0005-0000-0000-0000F2140000}"/>
    <cellStyle name="Normal 2 4 18 10 10" xfId="5378" xr:uid="{00000000-0005-0000-0000-0000F3140000}"/>
    <cellStyle name="Normal 2 4 18 10 10 2" xfId="5379" xr:uid="{00000000-0005-0000-0000-0000F4140000}"/>
    <cellStyle name="Normal 2 4 18 10 10 3" xfId="5380" xr:uid="{00000000-0005-0000-0000-0000F5140000}"/>
    <cellStyle name="Normal 2 4 18 10 11" xfId="5381" xr:uid="{00000000-0005-0000-0000-0000F6140000}"/>
    <cellStyle name="Normal 2 4 18 10 11 2" xfId="5382" xr:uid="{00000000-0005-0000-0000-0000F7140000}"/>
    <cellStyle name="Normal 2 4 18 10 11 3" xfId="5383" xr:uid="{00000000-0005-0000-0000-0000F8140000}"/>
    <cellStyle name="Normal 2 4 18 10 12" xfId="5384" xr:uid="{00000000-0005-0000-0000-0000F9140000}"/>
    <cellStyle name="Normal 2 4 18 10 12 2" xfId="5385" xr:uid="{00000000-0005-0000-0000-0000FA140000}"/>
    <cellStyle name="Normal 2 4 18 10 12 3" xfId="5386" xr:uid="{00000000-0005-0000-0000-0000FB140000}"/>
    <cellStyle name="Normal 2 4 18 10 13" xfId="5387" xr:uid="{00000000-0005-0000-0000-0000FC140000}"/>
    <cellStyle name="Normal 2 4 18 10 13 2" xfId="5388" xr:uid="{00000000-0005-0000-0000-0000FD140000}"/>
    <cellStyle name="Normal 2 4 18 10 13 3" xfId="5389" xr:uid="{00000000-0005-0000-0000-0000FE140000}"/>
    <cellStyle name="Normal 2 4 18 10 14" xfId="5390" xr:uid="{00000000-0005-0000-0000-0000FF140000}"/>
    <cellStyle name="Normal 2 4 18 10 14 2" xfId="5391" xr:uid="{00000000-0005-0000-0000-000000150000}"/>
    <cellStyle name="Normal 2 4 18 10 14 3" xfId="5392" xr:uid="{00000000-0005-0000-0000-000001150000}"/>
    <cellStyle name="Normal 2 4 18 10 15" xfId="5393" xr:uid="{00000000-0005-0000-0000-000002150000}"/>
    <cellStyle name="Normal 2 4 18 10 16" xfId="5394" xr:uid="{00000000-0005-0000-0000-000003150000}"/>
    <cellStyle name="Normal 2 4 18 10 2" xfId="5395" xr:uid="{00000000-0005-0000-0000-000004150000}"/>
    <cellStyle name="Normal 2 4 18 10 2 2" xfId="5396" xr:uid="{00000000-0005-0000-0000-000005150000}"/>
    <cellStyle name="Normal 2 4 18 10 2 3" xfId="5397" xr:uid="{00000000-0005-0000-0000-000006150000}"/>
    <cellStyle name="Normal 2 4 18 10 3" xfId="5398" xr:uid="{00000000-0005-0000-0000-000007150000}"/>
    <cellStyle name="Normal 2 4 18 10 3 2" xfId="5399" xr:uid="{00000000-0005-0000-0000-000008150000}"/>
    <cellStyle name="Normal 2 4 18 10 3 3" xfId="5400" xr:uid="{00000000-0005-0000-0000-000009150000}"/>
    <cellStyle name="Normal 2 4 18 10 4" xfId="5401" xr:uid="{00000000-0005-0000-0000-00000A150000}"/>
    <cellStyle name="Normal 2 4 18 10 4 2" xfId="5402" xr:uid="{00000000-0005-0000-0000-00000B150000}"/>
    <cellStyle name="Normal 2 4 18 10 4 3" xfId="5403" xr:uid="{00000000-0005-0000-0000-00000C150000}"/>
    <cellStyle name="Normal 2 4 18 10 5" xfId="5404" xr:uid="{00000000-0005-0000-0000-00000D150000}"/>
    <cellStyle name="Normal 2 4 18 10 5 2" xfId="5405" xr:uid="{00000000-0005-0000-0000-00000E150000}"/>
    <cellStyle name="Normal 2 4 18 10 5 3" xfId="5406" xr:uid="{00000000-0005-0000-0000-00000F150000}"/>
    <cellStyle name="Normal 2 4 18 10 6" xfId="5407" xr:uid="{00000000-0005-0000-0000-000010150000}"/>
    <cellStyle name="Normal 2 4 18 10 6 2" xfId="5408" xr:uid="{00000000-0005-0000-0000-000011150000}"/>
    <cellStyle name="Normal 2 4 18 10 6 3" xfId="5409" xr:uid="{00000000-0005-0000-0000-000012150000}"/>
    <cellStyle name="Normal 2 4 18 10 7" xfId="5410" xr:uid="{00000000-0005-0000-0000-000013150000}"/>
    <cellStyle name="Normal 2 4 18 10 7 2" xfId="5411" xr:uid="{00000000-0005-0000-0000-000014150000}"/>
    <cellStyle name="Normal 2 4 18 10 7 3" xfId="5412" xr:uid="{00000000-0005-0000-0000-000015150000}"/>
    <cellStyle name="Normal 2 4 18 10 8" xfId="5413" xr:uid="{00000000-0005-0000-0000-000016150000}"/>
    <cellStyle name="Normal 2 4 18 10 8 2" xfId="5414" xr:uid="{00000000-0005-0000-0000-000017150000}"/>
    <cellStyle name="Normal 2 4 18 10 8 3" xfId="5415" xr:uid="{00000000-0005-0000-0000-000018150000}"/>
    <cellStyle name="Normal 2 4 18 10 9" xfId="5416" xr:uid="{00000000-0005-0000-0000-000019150000}"/>
    <cellStyle name="Normal 2 4 18 10 9 2" xfId="5417" xr:uid="{00000000-0005-0000-0000-00001A150000}"/>
    <cellStyle name="Normal 2 4 18 10 9 3" xfId="5418" xr:uid="{00000000-0005-0000-0000-00001B150000}"/>
    <cellStyle name="Normal 2 4 18 11" xfId="5419" xr:uid="{00000000-0005-0000-0000-00001C150000}"/>
    <cellStyle name="Normal 2 4 18 11 2" xfId="5420" xr:uid="{00000000-0005-0000-0000-00001D150000}"/>
    <cellStyle name="Normal 2 4 18 11 3" xfId="5421" xr:uid="{00000000-0005-0000-0000-00001E150000}"/>
    <cellStyle name="Normal 2 4 18 12" xfId="5422" xr:uid="{00000000-0005-0000-0000-00001F150000}"/>
    <cellStyle name="Normal 2 4 18 12 2" xfId="5423" xr:uid="{00000000-0005-0000-0000-000020150000}"/>
    <cellStyle name="Normal 2 4 18 12 3" xfId="5424" xr:uid="{00000000-0005-0000-0000-000021150000}"/>
    <cellStyle name="Normal 2 4 18 13" xfId="5425" xr:uid="{00000000-0005-0000-0000-000022150000}"/>
    <cellStyle name="Normal 2 4 18 13 2" xfId="5426" xr:uid="{00000000-0005-0000-0000-000023150000}"/>
    <cellStyle name="Normal 2 4 18 13 3" xfId="5427" xr:uid="{00000000-0005-0000-0000-000024150000}"/>
    <cellStyle name="Normal 2 4 18 14" xfId="5428" xr:uid="{00000000-0005-0000-0000-000025150000}"/>
    <cellStyle name="Normal 2 4 18 14 2" xfId="5429" xr:uid="{00000000-0005-0000-0000-000026150000}"/>
    <cellStyle name="Normal 2 4 18 14 3" xfId="5430" xr:uid="{00000000-0005-0000-0000-000027150000}"/>
    <cellStyle name="Normal 2 4 18 15" xfId="5431" xr:uid="{00000000-0005-0000-0000-000028150000}"/>
    <cellStyle name="Normal 2 4 18 15 2" xfId="5432" xr:uid="{00000000-0005-0000-0000-000029150000}"/>
    <cellStyle name="Normal 2 4 18 15 3" xfId="5433" xr:uid="{00000000-0005-0000-0000-00002A150000}"/>
    <cellStyle name="Normal 2 4 18 16" xfId="5434" xr:uid="{00000000-0005-0000-0000-00002B150000}"/>
    <cellStyle name="Normal 2 4 18 16 2" xfId="5435" xr:uid="{00000000-0005-0000-0000-00002C150000}"/>
    <cellStyle name="Normal 2 4 18 16 3" xfId="5436" xr:uid="{00000000-0005-0000-0000-00002D150000}"/>
    <cellStyle name="Normal 2 4 18 17" xfId="5437" xr:uid="{00000000-0005-0000-0000-00002E150000}"/>
    <cellStyle name="Normal 2 4 18 17 2" xfId="5438" xr:uid="{00000000-0005-0000-0000-00002F150000}"/>
    <cellStyle name="Normal 2 4 18 17 3" xfId="5439" xr:uid="{00000000-0005-0000-0000-000030150000}"/>
    <cellStyle name="Normal 2 4 18 18" xfId="5440" xr:uid="{00000000-0005-0000-0000-000031150000}"/>
    <cellStyle name="Normal 2 4 18 18 2" xfId="5441" xr:uid="{00000000-0005-0000-0000-000032150000}"/>
    <cellStyle name="Normal 2 4 18 18 3" xfId="5442" xr:uid="{00000000-0005-0000-0000-000033150000}"/>
    <cellStyle name="Normal 2 4 18 19" xfId="5443" xr:uid="{00000000-0005-0000-0000-000034150000}"/>
    <cellStyle name="Normal 2 4 18 19 2" xfId="5444" xr:uid="{00000000-0005-0000-0000-000035150000}"/>
    <cellStyle name="Normal 2 4 18 19 3" xfId="5445" xr:uid="{00000000-0005-0000-0000-000036150000}"/>
    <cellStyle name="Normal 2 4 18 2" xfId="5446" xr:uid="{00000000-0005-0000-0000-000037150000}"/>
    <cellStyle name="Normal 2 4 18 2 10" xfId="5447" xr:uid="{00000000-0005-0000-0000-000038150000}"/>
    <cellStyle name="Normal 2 4 18 2 10 2" xfId="5448" xr:uid="{00000000-0005-0000-0000-000039150000}"/>
    <cellStyle name="Normal 2 4 18 2 10 3" xfId="5449" xr:uid="{00000000-0005-0000-0000-00003A150000}"/>
    <cellStyle name="Normal 2 4 18 2 11" xfId="5450" xr:uid="{00000000-0005-0000-0000-00003B150000}"/>
    <cellStyle name="Normal 2 4 18 2 11 2" xfId="5451" xr:uid="{00000000-0005-0000-0000-00003C150000}"/>
    <cellStyle name="Normal 2 4 18 2 11 3" xfId="5452" xr:uid="{00000000-0005-0000-0000-00003D150000}"/>
    <cellStyle name="Normal 2 4 18 2 12" xfId="5453" xr:uid="{00000000-0005-0000-0000-00003E150000}"/>
    <cellStyle name="Normal 2 4 18 2 12 2" xfId="5454" xr:uid="{00000000-0005-0000-0000-00003F150000}"/>
    <cellStyle name="Normal 2 4 18 2 12 3" xfId="5455" xr:uid="{00000000-0005-0000-0000-000040150000}"/>
    <cellStyle name="Normal 2 4 18 2 13" xfId="5456" xr:uid="{00000000-0005-0000-0000-000041150000}"/>
    <cellStyle name="Normal 2 4 18 2 13 2" xfId="5457" xr:uid="{00000000-0005-0000-0000-000042150000}"/>
    <cellStyle name="Normal 2 4 18 2 13 3" xfId="5458" xr:uid="{00000000-0005-0000-0000-000043150000}"/>
    <cellStyle name="Normal 2 4 18 2 14" xfId="5459" xr:uid="{00000000-0005-0000-0000-000044150000}"/>
    <cellStyle name="Normal 2 4 18 2 14 2" xfId="5460" xr:uid="{00000000-0005-0000-0000-000045150000}"/>
    <cellStyle name="Normal 2 4 18 2 14 3" xfId="5461" xr:uid="{00000000-0005-0000-0000-000046150000}"/>
    <cellStyle name="Normal 2 4 18 2 15" xfId="5462" xr:uid="{00000000-0005-0000-0000-000047150000}"/>
    <cellStyle name="Normal 2 4 18 2 15 2" xfId="5463" xr:uid="{00000000-0005-0000-0000-000048150000}"/>
    <cellStyle name="Normal 2 4 18 2 15 3" xfId="5464" xr:uid="{00000000-0005-0000-0000-000049150000}"/>
    <cellStyle name="Normal 2 4 18 2 16" xfId="5465" xr:uid="{00000000-0005-0000-0000-00004A150000}"/>
    <cellStyle name="Normal 2 4 18 2 17" xfId="5466" xr:uid="{00000000-0005-0000-0000-00004B150000}"/>
    <cellStyle name="Normal 2 4 18 2 2" xfId="5467" xr:uid="{00000000-0005-0000-0000-00004C150000}"/>
    <cellStyle name="Normal 2 4 18 2 2 10" xfId="5468" xr:uid="{00000000-0005-0000-0000-00004D150000}"/>
    <cellStyle name="Normal 2 4 18 2 2 10 2" xfId="5469" xr:uid="{00000000-0005-0000-0000-00004E150000}"/>
    <cellStyle name="Normal 2 4 18 2 2 10 3" xfId="5470" xr:uid="{00000000-0005-0000-0000-00004F150000}"/>
    <cellStyle name="Normal 2 4 18 2 2 11" xfId="5471" xr:uid="{00000000-0005-0000-0000-000050150000}"/>
    <cellStyle name="Normal 2 4 18 2 2 11 2" xfId="5472" xr:uid="{00000000-0005-0000-0000-000051150000}"/>
    <cellStyle name="Normal 2 4 18 2 2 11 3" xfId="5473" xr:uid="{00000000-0005-0000-0000-000052150000}"/>
    <cellStyle name="Normal 2 4 18 2 2 12" xfId="5474" xr:uid="{00000000-0005-0000-0000-000053150000}"/>
    <cellStyle name="Normal 2 4 18 2 2 12 2" xfId="5475" xr:uid="{00000000-0005-0000-0000-000054150000}"/>
    <cellStyle name="Normal 2 4 18 2 2 12 3" xfId="5476" xr:uid="{00000000-0005-0000-0000-000055150000}"/>
    <cellStyle name="Normal 2 4 18 2 2 13" xfId="5477" xr:uid="{00000000-0005-0000-0000-000056150000}"/>
    <cellStyle name="Normal 2 4 18 2 2 13 2" xfId="5478" xr:uid="{00000000-0005-0000-0000-000057150000}"/>
    <cellStyle name="Normal 2 4 18 2 2 13 3" xfId="5479" xr:uid="{00000000-0005-0000-0000-000058150000}"/>
    <cellStyle name="Normal 2 4 18 2 2 14" xfId="5480" xr:uid="{00000000-0005-0000-0000-000059150000}"/>
    <cellStyle name="Normal 2 4 18 2 2 14 2" xfId="5481" xr:uid="{00000000-0005-0000-0000-00005A150000}"/>
    <cellStyle name="Normal 2 4 18 2 2 14 3" xfId="5482" xr:uid="{00000000-0005-0000-0000-00005B150000}"/>
    <cellStyle name="Normal 2 4 18 2 2 15" xfId="5483" xr:uid="{00000000-0005-0000-0000-00005C150000}"/>
    <cellStyle name="Normal 2 4 18 2 2 16" xfId="5484" xr:uid="{00000000-0005-0000-0000-00005D150000}"/>
    <cellStyle name="Normal 2 4 18 2 2 2" xfId="5485" xr:uid="{00000000-0005-0000-0000-00005E150000}"/>
    <cellStyle name="Normal 2 4 18 2 2 2 2" xfId="5486" xr:uid="{00000000-0005-0000-0000-00005F150000}"/>
    <cellStyle name="Normal 2 4 18 2 2 2 3" xfId="5487" xr:uid="{00000000-0005-0000-0000-000060150000}"/>
    <cellStyle name="Normal 2 4 18 2 2 3" xfId="5488" xr:uid="{00000000-0005-0000-0000-000061150000}"/>
    <cellStyle name="Normal 2 4 18 2 2 3 2" xfId="5489" xr:uid="{00000000-0005-0000-0000-000062150000}"/>
    <cellStyle name="Normal 2 4 18 2 2 3 3" xfId="5490" xr:uid="{00000000-0005-0000-0000-000063150000}"/>
    <cellStyle name="Normal 2 4 18 2 2 4" xfId="5491" xr:uid="{00000000-0005-0000-0000-000064150000}"/>
    <cellStyle name="Normal 2 4 18 2 2 4 2" xfId="5492" xr:uid="{00000000-0005-0000-0000-000065150000}"/>
    <cellStyle name="Normal 2 4 18 2 2 4 3" xfId="5493" xr:uid="{00000000-0005-0000-0000-000066150000}"/>
    <cellStyle name="Normal 2 4 18 2 2 5" xfId="5494" xr:uid="{00000000-0005-0000-0000-000067150000}"/>
    <cellStyle name="Normal 2 4 18 2 2 5 2" xfId="5495" xr:uid="{00000000-0005-0000-0000-000068150000}"/>
    <cellStyle name="Normal 2 4 18 2 2 5 3" xfId="5496" xr:uid="{00000000-0005-0000-0000-000069150000}"/>
    <cellStyle name="Normal 2 4 18 2 2 6" xfId="5497" xr:uid="{00000000-0005-0000-0000-00006A150000}"/>
    <cellStyle name="Normal 2 4 18 2 2 6 2" xfId="5498" xr:uid="{00000000-0005-0000-0000-00006B150000}"/>
    <cellStyle name="Normal 2 4 18 2 2 6 3" xfId="5499" xr:uid="{00000000-0005-0000-0000-00006C150000}"/>
    <cellStyle name="Normal 2 4 18 2 2 7" xfId="5500" xr:uid="{00000000-0005-0000-0000-00006D150000}"/>
    <cellStyle name="Normal 2 4 18 2 2 7 2" xfId="5501" xr:uid="{00000000-0005-0000-0000-00006E150000}"/>
    <cellStyle name="Normal 2 4 18 2 2 7 3" xfId="5502" xr:uid="{00000000-0005-0000-0000-00006F150000}"/>
    <cellStyle name="Normal 2 4 18 2 2 8" xfId="5503" xr:uid="{00000000-0005-0000-0000-000070150000}"/>
    <cellStyle name="Normal 2 4 18 2 2 8 2" xfId="5504" xr:uid="{00000000-0005-0000-0000-000071150000}"/>
    <cellStyle name="Normal 2 4 18 2 2 8 3" xfId="5505" xr:uid="{00000000-0005-0000-0000-000072150000}"/>
    <cellStyle name="Normal 2 4 18 2 2 9" xfId="5506" xr:uid="{00000000-0005-0000-0000-000073150000}"/>
    <cellStyle name="Normal 2 4 18 2 2 9 2" xfId="5507" xr:uid="{00000000-0005-0000-0000-000074150000}"/>
    <cellStyle name="Normal 2 4 18 2 2 9 3" xfId="5508" xr:uid="{00000000-0005-0000-0000-000075150000}"/>
    <cellStyle name="Normal 2 4 18 2 3" xfId="5509" xr:uid="{00000000-0005-0000-0000-000076150000}"/>
    <cellStyle name="Normal 2 4 18 2 3 2" xfId="5510" xr:uid="{00000000-0005-0000-0000-000077150000}"/>
    <cellStyle name="Normal 2 4 18 2 3 3" xfId="5511" xr:uid="{00000000-0005-0000-0000-000078150000}"/>
    <cellStyle name="Normal 2 4 18 2 4" xfId="5512" xr:uid="{00000000-0005-0000-0000-000079150000}"/>
    <cellStyle name="Normal 2 4 18 2 4 2" xfId="5513" xr:uid="{00000000-0005-0000-0000-00007A150000}"/>
    <cellStyle name="Normal 2 4 18 2 4 3" xfId="5514" xr:uid="{00000000-0005-0000-0000-00007B150000}"/>
    <cellStyle name="Normal 2 4 18 2 5" xfId="5515" xr:uid="{00000000-0005-0000-0000-00007C150000}"/>
    <cellStyle name="Normal 2 4 18 2 5 2" xfId="5516" xr:uid="{00000000-0005-0000-0000-00007D150000}"/>
    <cellStyle name="Normal 2 4 18 2 5 3" xfId="5517" xr:uid="{00000000-0005-0000-0000-00007E150000}"/>
    <cellStyle name="Normal 2 4 18 2 6" xfId="5518" xr:uid="{00000000-0005-0000-0000-00007F150000}"/>
    <cellStyle name="Normal 2 4 18 2 6 2" xfId="5519" xr:uid="{00000000-0005-0000-0000-000080150000}"/>
    <cellStyle name="Normal 2 4 18 2 6 3" xfId="5520" xr:uid="{00000000-0005-0000-0000-000081150000}"/>
    <cellStyle name="Normal 2 4 18 2 7" xfId="5521" xr:uid="{00000000-0005-0000-0000-000082150000}"/>
    <cellStyle name="Normal 2 4 18 2 7 2" xfId="5522" xr:uid="{00000000-0005-0000-0000-000083150000}"/>
    <cellStyle name="Normal 2 4 18 2 7 3" xfId="5523" xr:uid="{00000000-0005-0000-0000-000084150000}"/>
    <cellStyle name="Normal 2 4 18 2 8" xfId="5524" xr:uid="{00000000-0005-0000-0000-000085150000}"/>
    <cellStyle name="Normal 2 4 18 2 8 2" xfId="5525" xr:uid="{00000000-0005-0000-0000-000086150000}"/>
    <cellStyle name="Normal 2 4 18 2 8 3" xfId="5526" xr:uid="{00000000-0005-0000-0000-000087150000}"/>
    <cellStyle name="Normal 2 4 18 2 9" xfId="5527" xr:uid="{00000000-0005-0000-0000-000088150000}"/>
    <cellStyle name="Normal 2 4 18 2 9 2" xfId="5528" xr:uid="{00000000-0005-0000-0000-000089150000}"/>
    <cellStyle name="Normal 2 4 18 2 9 3" xfId="5529" xr:uid="{00000000-0005-0000-0000-00008A150000}"/>
    <cellStyle name="Normal 2 4 18 20" xfId="5530" xr:uid="{00000000-0005-0000-0000-00008B150000}"/>
    <cellStyle name="Normal 2 4 18 20 2" xfId="5531" xr:uid="{00000000-0005-0000-0000-00008C150000}"/>
    <cellStyle name="Normal 2 4 18 20 3" xfId="5532" xr:uid="{00000000-0005-0000-0000-00008D150000}"/>
    <cellStyle name="Normal 2 4 18 21" xfId="5533" xr:uid="{00000000-0005-0000-0000-00008E150000}"/>
    <cellStyle name="Normal 2 4 18 21 2" xfId="5534" xr:uid="{00000000-0005-0000-0000-00008F150000}"/>
    <cellStyle name="Normal 2 4 18 21 3" xfId="5535" xr:uid="{00000000-0005-0000-0000-000090150000}"/>
    <cellStyle name="Normal 2 4 18 22" xfId="5536" xr:uid="{00000000-0005-0000-0000-000091150000}"/>
    <cellStyle name="Normal 2 4 18 22 2" xfId="5537" xr:uid="{00000000-0005-0000-0000-000092150000}"/>
    <cellStyle name="Normal 2 4 18 22 3" xfId="5538" xr:uid="{00000000-0005-0000-0000-000093150000}"/>
    <cellStyle name="Normal 2 4 18 23" xfId="5539" xr:uid="{00000000-0005-0000-0000-000094150000}"/>
    <cellStyle name="Normal 2 4 18 23 2" xfId="5540" xr:uid="{00000000-0005-0000-0000-000095150000}"/>
    <cellStyle name="Normal 2 4 18 23 3" xfId="5541" xr:uid="{00000000-0005-0000-0000-000096150000}"/>
    <cellStyle name="Normal 2 4 18 24" xfId="5542" xr:uid="{00000000-0005-0000-0000-000097150000}"/>
    <cellStyle name="Normal 2 4 18 25" xfId="5543" xr:uid="{00000000-0005-0000-0000-000098150000}"/>
    <cellStyle name="Normal 2 4 18 3" xfId="5544" xr:uid="{00000000-0005-0000-0000-000099150000}"/>
    <cellStyle name="Normal 2 4 18 3 10" xfId="5545" xr:uid="{00000000-0005-0000-0000-00009A150000}"/>
    <cellStyle name="Normal 2 4 18 3 10 2" xfId="5546" xr:uid="{00000000-0005-0000-0000-00009B150000}"/>
    <cellStyle name="Normal 2 4 18 3 10 3" xfId="5547" xr:uid="{00000000-0005-0000-0000-00009C150000}"/>
    <cellStyle name="Normal 2 4 18 3 11" xfId="5548" xr:uid="{00000000-0005-0000-0000-00009D150000}"/>
    <cellStyle name="Normal 2 4 18 3 11 2" xfId="5549" xr:uid="{00000000-0005-0000-0000-00009E150000}"/>
    <cellStyle name="Normal 2 4 18 3 11 3" xfId="5550" xr:uid="{00000000-0005-0000-0000-00009F150000}"/>
    <cellStyle name="Normal 2 4 18 3 12" xfId="5551" xr:uid="{00000000-0005-0000-0000-0000A0150000}"/>
    <cellStyle name="Normal 2 4 18 3 12 2" xfId="5552" xr:uid="{00000000-0005-0000-0000-0000A1150000}"/>
    <cellStyle name="Normal 2 4 18 3 12 3" xfId="5553" xr:uid="{00000000-0005-0000-0000-0000A2150000}"/>
    <cellStyle name="Normal 2 4 18 3 13" xfId="5554" xr:uid="{00000000-0005-0000-0000-0000A3150000}"/>
    <cellStyle name="Normal 2 4 18 3 13 2" xfId="5555" xr:uid="{00000000-0005-0000-0000-0000A4150000}"/>
    <cellStyle name="Normal 2 4 18 3 13 3" xfId="5556" xr:uid="{00000000-0005-0000-0000-0000A5150000}"/>
    <cellStyle name="Normal 2 4 18 3 14" xfId="5557" xr:uid="{00000000-0005-0000-0000-0000A6150000}"/>
    <cellStyle name="Normal 2 4 18 3 14 2" xfId="5558" xr:uid="{00000000-0005-0000-0000-0000A7150000}"/>
    <cellStyle name="Normal 2 4 18 3 14 3" xfId="5559" xr:uid="{00000000-0005-0000-0000-0000A8150000}"/>
    <cellStyle name="Normal 2 4 18 3 15" xfId="5560" xr:uid="{00000000-0005-0000-0000-0000A9150000}"/>
    <cellStyle name="Normal 2 4 18 3 15 2" xfId="5561" xr:uid="{00000000-0005-0000-0000-0000AA150000}"/>
    <cellStyle name="Normal 2 4 18 3 15 3" xfId="5562" xr:uid="{00000000-0005-0000-0000-0000AB150000}"/>
    <cellStyle name="Normal 2 4 18 3 16" xfId="5563" xr:uid="{00000000-0005-0000-0000-0000AC150000}"/>
    <cellStyle name="Normal 2 4 18 3 17" xfId="5564" xr:uid="{00000000-0005-0000-0000-0000AD150000}"/>
    <cellStyle name="Normal 2 4 18 3 2" xfId="5565" xr:uid="{00000000-0005-0000-0000-0000AE150000}"/>
    <cellStyle name="Normal 2 4 18 3 2 10" xfId="5566" xr:uid="{00000000-0005-0000-0000-0000AF150000}"/>
    <cellStyle name="Normal 2 4 18 3 2 10 2" xfId="5567" xr:uid="{00000000-0005-0000-0000-0000B0150000}"/>
    <cellStyle name="Normal 2 4 18 3 2 10 3" xfId="5568" xr:uid="{00000000-0005-0000-0000-0000B1150000}"/>
    <cellStyle name="Normal 2 4 18 3 2 11" xfId="5569" xr:uid="{00000000-0005-0000-0000-0000B2150000}"/>
    <cellStyle name="Normal 2 4 18 3 2 11 2" xfId="5570" xr:uid="{00000000-0005-0000-0000-0000B3150000}"/>
    <cellStyle name="Normal 2 4 18 3 2 11 3" xfId="5571" xr:uid="{00000000-0005-0000-0000-0000B4150000}"/>
    <cellStyle name="Normal 2 4 18 3 2 12" xfId="5572" xr:uid="{00000000-0005-0000-0000-0000B5150000}"/>
    <cellStyle name="Normal 2 4 18 3 2 12 2" xfId="5573" xr:uid="{00000000-0005-0000-0000-0000B6150000}"/>
    <cellStyle name="Normal 2 4 18 3 2 12 3" xfId="5574" xr:uid="{00000000-0005-0000-0000-0000B7150000}"/>
    <cellStyle name="Normal 2 4 18 3 2 13" xfId="5575" xr:uid="{00000000-0005-0000-0000-0000B8150000}"/>
    <cellStyle name="Normal 2 4 18 3 2 13 2" xfId="5576" xr:uid="{00000000-0005-0000-0000-0000B9150000}"/>
    <cellStyle name="Normal 2 4 18 3 2 13 3" xfId="5577" xr:uid="{00000000-0005-0000-0000-0000BA150000}"/>
    <cellStyle name="Normal 2 4 18 3 2 14" xfId="5578" xr:uid="{00000000-0005-0000-0000-0000BB150000}"/>
    <cellStyle name="Normal 2 4 18 3 2 14 2" xfId="5579" xr:uid="{00000000-0005-0000-0000-0000BC150000}"/>
    <cellStyle name="Normal 2 4 18 3 2 14 3" xfId="5580" xr:uid="{00000000-0005-0000-0000-0000BD150000}"/>
    <cellStyle name="Normal 2 4 18 3 2 15" xfId="5581" xr:uid="{00000000-0005-0000-0000-0000BE150000}"/>
    <cellStyle name="Normal 2 4 18 3 2 16" xfId="5582" xr:uid="{00000000-0005-0000-0000-0000BF150000}"/>
    <cellStyle name="Normal 2 4 18 3 2 2" xfId="5583" xr:uid="{00000000-0005-0000-0000-0000C0150000}"/>
    <cellStyle name="Normal 2 4 18 3 2 2 2" xfId="5584" xr:uid="{00000000-0005-0000-0000-0000C1150000}"/>
    <cellStyle name="Normal 2 4 18 3 2 2 3" xfId="5585" xr:uid="{00000000-0005-0000-0000-0000C2150000}"/>
    <cellStyle name="Normal 2 4 18 3 2 3" xfId="5586" xr:uid="{00000000-0005-0000-0000-0000C3150000}"/>
    <cellStyle name="Normal 2 4 18 3 2 3 2" xfId="5587" xr:uid="{00000000-0005-0000-0000-0000C4150000}"/>
    <cellStyle name="Normal 2 4 18 3 2 3 3" xfId="5588" xr:uid="{00000000-0005-0000-0000-0000C5150000}"/>
    <cellStyle name="Normal 2 4 18 3 2 4" xfId="5589" xr:uid="{00000000-0005-0000-0000-0000C6150000}"/>
    <cellStyle name="Normal 2 4 18 3 2 4 2" xfId="5590" xr:uid="{00000000-0005-0000-0000-0000C7150000}"/>
    <cellStyle name="Normal 2 4 18 3 2 4 3" xfId="5591" xr:uid="{00000000-0005-0000-0000-0000C8150000}"/>
    <cellStyle name="Normal 2 4 18 3 2 5" xfId="5592" xr:uid="{00000000-0005-0000-0000-0000C9150000}"/>
    <cellStyle name="Normal 2 4 18 3 2 5 2" xfId="5593" xr:uid="{00000000-0005-0000-0000-0000CA150000}"/>
    <cellStyle name="Normal 2 4 18 3 2 5 3" xfId="5594" xr:uid="{00000000-0005-0000-0000-0000CB150000}"/>
    <cellStyle name="Normal 2 4 18 3 2 6" xfId="5595" xr:uid="{00000000-0005-0000-0000-0000CC150000}"/>
    <cellStyle name="Normal 2 4 18 3 2 6 2" xfId="5596" xr:uid="{00000000-0005-0000-0000-0000CD150000}"/>
    <cellStyle name="Normal 2 4 18 3 2 6 3" xfId="5597" xr:uid="{00000000-0005-0000-0000-0000CE150000}"/>
    <cellStyle name="Normal 2 4 18 3 2 7" xfId="5598" xr:uid="{00000000-0005-0000-0000-0000CF150000}"/>
    <cellStyle name="Normal 2 4 18 3 2 7 2" xfId="5599" xr:uid="{00000000-0005-0000-0000-0000D0150000}"/>
    <cellStyle name="Normal 2 4 18 3 2 7 3" xfId="5600" xr:uid="{00000000-0005-0000-0000-0000D1150000}"/>
    <cellStyle name="Normal 2 4 18 3 2 8" xfId="5601" xr:uid="{00000000-0005-0000-0000-0000D2150000}"/>
    <cellStyle name="Normal 2 4 18 3 2 8 2" xfId="5602" xr:uid="{00000000-0005-0000-0000-0000D3150000}"/>
    <cellStyle name="Normal 2 4 18 3 2 8 3" xfId="5603" xr:uid="{00000000-0005-0000-0000-0000D4150000}"/>
    <cellStyle name="Normal 2 4 18 3 2 9" xfId="5604" xr:uid="{00000000-0005-0000-0000-0000D5150000}"/>
    <cellStyle name="Normal 2 4 18 3 2 9 2" xfId="5605" xr:uid="{00000000-0005-0000-0000-0000D6150000}"/>
    <cellStyle name="Normal 2 4 18 3 2 9 3" xfId="5606" xr:uid="{00000000-0005-0000-0000-0000D7150000}"/>
    <cellStyle name="Normal 2 4 18 3 3" xfId="5607" xr:uid="{00000000-0005-0000-0000-0000D8150000}"/>
    <cellStyle name="Normal 2 4 18 3 3 2" xfId="5608" xr:uid="{00000000-0005-0000-0000-0000D9150000}"/>
    <cellStyle name="Normal 2 4 18 3 3 3" xfId="5609" xr:uid="{00000000-0005-0000-0000-0000DA150000}"/>
    <cellStyle name="Normal 2 4 18 3 4" xfId="5610" xr:uid="{00000000-0005-0000-0000-0000DB150000}"/>
    <cellStyle name="Normal 2 4 18 3 4 2" xfId="5611" xr:uid="{00000000-0005-0000-0000-0000DC150000}"/>
    <cellStyle name="Normal 2 4 18 3 4 3" xfId="5612" xr:uid="{00000000-0005-0000-0000-0000DD150000}"/>
    <cellStyle name="Normal 2 4 18 3 5" xfId="5613" xr:uid="{00000000-0005-0000-0000-0000DE150000}"/>
    <cellStyle name="Normal 2 4 18 3 5 2" xfId="5614" xr:uid="{00000000-0005-0000-0000-0000DF150000}"/>
    <cellStyle name="Normal 2 4 18 3 5 3" xfId="5615" xr:uid="{00000000-0005-0000-0000-0000E0150000}"/>
    <cellStyle name="Normal 2 4 18 3 6" xfId="5616" xr:uid="{00000000-0005-0000-0000-0000E1150000}"/>
    <cellStyle name="Normal 2 4 18 3 6 2" xfId="5617" xr:uid="{00000000-0005-0000-0000-0000E2150000}"/>
    <cellStyle name="Normal 2 4 18 3 6 3" xfId="5618" xr:uid="{00000000-0005-0000-0000-0000E3150000}"/>
    <cellStyle name="Normal 2 4 18 3 7" xfId="5619" xr:uid="{00000000-0005-0000-0000-0000E4150000}"/>
    <cellStyle name="Normal 2 4 18 3 7 2" xfId="5620" xr:uid="{00000000-0005-0000-0000-0000E5150000}"/>
    <cellStyle name="Normal 2 4 18 3 7 3" xfId="5621" xr:uid="{00000000-0005-0000-0000-0000E6150000}"/>
    <cellStyle name="Normal 2 4 18 3 8" xfId="5622" xr:uid="{00000000-0005-0000-0000-0000E7150000}"/>
    <cellStyle name="Normal 2 4 18 3 8 2" xfId="5623" xr:uid="{00000000-0005-0000-0000-0000E8150000}"/>
    <cellStyle name="Normal 2 4 18 3 8 3" xfId="5624" xr:uid="{00000000-0005-0000-0000-0000E9150000}"/>
    <cellStyle name="Normal 2 4 18 3 9" xfId="5625" xr:uid="{00000000-0005-0000-0000-0000EA150000}"/>
    <cellStyle name="Normal 2 4 18 3 9 2" xfId="5626" xr:uid="{00000000-0005-0000-0000-0000EB150000}"/>
    <cellStyle name="Normal 2 4 18 3 9 3" xfId="5627" xr:uid="{00000000-0005-0000-0000-0000EC150000}"/>
    <cellStyle name="Normal 2 4 18 4" xfId="5628" xr:uid="{00000000-0005-0000-0000-0000ED150000}"/>
    <cellStyle name="Normal 2 4 18 4 10" xfId="5629" xr:uid="{00000000-0005-0000-0000-0000EE150000}"/>
    <cellStyle name="Normal 2 4 18 4 10 2" xfId="5630" xr:uid="{00000000-0005-0000-0000-0000EF150000}"/>
    <cellStyle name="Normal 2 4 18 4 10 3" xfId="5631" xr:uid="{00000000-0005-0000-0000-0000F0150000}"/>
    <cellStyle name="Normal 2 4 18 4 11" xfId="5632" xr:uid="{00000000-0005-0000-0000-0000F1150000}"/>
    <cellStyle name="Normal 2 4 18 4 11 2" xfId="5633" xr:uid="{00000000-0005-0000-0000-0000F2150000}"/>
    <cellStyle name="Normal 2 4 18 4 11 3" xfId="5634" xr:uid="{00000000-0005-0000-0000-0000F3150000}"/>
    <cellStyle name="Normal 2 4 18 4 12" xfId="5635" xr:uid="{00000000-0005-0000-0000-0000F4150000}"/>
    <cellStyle name="Normal 2 4 18 4 12 2" xfId="5636" xr:uid="{00000000-0005-0000-0000-0000F5150000}"/>
    <cellStyle name="Normal 2 4 18 4 12 3" xfId="5637" xr:uid="{00000000-0005-0000-0000-0000F6150000}"/>
    <cellStyle name="Normal 2 4 18 4 13" xfId="5638" xr:uid="{00000000-0005-0000-0000-0000F7150000}"/>
    <cellStyle name="Normal 2 4 18 4 13 2" xfId="5639" xr:uid="{00000000-0005-0000-0000-0000F8150000}"/>
    <cellStyle name="Normal 2 4 18 4 13 3" xfId="5640" xr:uid="{00000000-0005-0000-0000-0000F9150000}"/>
    <cellStyle name="Normal 2 4 18 4 14" xfId="5641" xr:uid="{00000000-0005-0000-0000-0000FA150000}"/>
    <cellStyle name="Normal 2 4 18 4 14 2" xfId="5642" xr:uid="{00000000-0005-0000-0000-0000FB150000}"/>
    <cellStyle name="Normal 2 4 18 4 14 3" xfId="5643" xr:uid="{00000000-0005-0000-0000-0000FC150000}"/>
    <cellStyle name="Normal 2 4 18 4 15" xfId="5644" xr:uid="{00000000-0005-0000-0000-0000FD150000}"/>
    <cellStyle name="Normal 2 4 18 4 15 2" xfId="5645" xr:uid="{00000000-0005-0000-0000-0000FE150000}"/>
    <cellStyle name="Normal 2 4 18 4 15 3" xfId="5646" xr:uid="{00000000-0005-0000-0000-0000FF150000}"/>
    <cellStyle name="Normal 2 4 18 4 16" xfId="5647" xr:uid="{00000000-0005-0000-0000-000000160000}"/>
    <cellStyle name="Normal 2 4 18 4 17" xfId="5648" xr:uid="{00000000-0005-0000-0000-000001160000}"/>
    <cellStyle name="Normal 2 4 18 4 2" xfId="5649" xr:uid="{00000000-0005-0000-0000-000002160000}"/>
    <cellStyle name="Normal 2 4 18 4 2 10" xfId="5650" xr:uid="{00000000-0005-0000-0000-000003160000}"/>
    <cellStyle name="Normal 2 4 18 4 2 10 2" xfId="5651" xr:uid="{00000000-0005-0000-0000-000004160000}"/>
    <cellStyle name="Normal 2 4 18 4 2 10 3" xfId="5652" xr:uid="{00000000-0005-0000-0000-000005160000}"/>
    <cellStyle name="Normal 2 4 18 4 2 11" xfId="5653" xr:uid="{00000000-0005-0000-0000-000006160000}"/>
    <cellStyle name="Normal 2 4 18 4 2 11 2" xfId="5654" xr:uid="{00000000-0005-0000-0000-000007160000}"/>
    <cellStyle name="Normal 2 4 18 4 2 11 3" xfId="5655" xr:uid="{00000000-0005-0000-0000-000008160000}"/>
    <cellStyle name="Normal 2 4 18 4 2 12" xfId="5656" xr:uid="{00000000-0005-0000-0000-000009160000}"/>
    <cellStyle name="Normal 2 4 18 4 2 12 2" xfId="5657" xr:uid="{00000000-0005-0000-0000-00000A160000}"/>
    <cellStyle name="Normal 2 4 18 4 2 12 3" xfId="5658" xr:uid="{00000000-0005-0000-0000-00000B160000}"/>
    <cellStyle name="Normal 2 4 18 4 2 13" xfId="5659" xr:uid="{00000000-0005-0000-0000-00000C160000}"/>
    <cellStyle name="Normal 2 4 18 4 2 13 2" xfId="5660" xr:uid="{00000000-0005-0000-0000-00000D160000}"/>
    <cellStyle name="Normal 2 4 18 4 2 13 3" xfId="5661" xr:uid="{00000000-0005-0000-0000-00000E160000}"/>
    <cellStyle name="Normal 2 4 18 4 2 14" xfId="5662" xr:uid="{00000000-0005-0000-0000-00000F160000}"/>
    <cellStyle name="Normal 2 4 18 4 2 14 2" xfId="5663" xr:uid="{00000000-0005-0000-0000-000010160000}"/>
    <cellStyle name="Normal 2 4 18 4 2 14 3" xfId="5664" xr:uid="{00000000-0005-0000-0000-000011160000}"/>
    <cellStyle name="Normal 2 4 18 4 2 15" xfId="5665" xr:uid="{00000000-0005-0000-0000-000012160000}"/>
    <cellStyle name="Normal 2 4 18 4 2 16" xfId="5666" xr:uid="{00000000-0005-0000-0000-000013160000}"/>
    <cellStyle name="Normal 2 4 18 4 2 2" xfId="5667" xr:uid="{00000000-0005-0000-0000-000014160000}"/>
    <cellStyle name="Normal 2 4 18 4 2 2 2" xfId="5668" xr:uid="{00000000-0005-0000-0000-000015160000}"/>
    <cellStyle name="Normal 2 4 18 4 2 2 3" xfId="5669" xr:uid="{00000000-0005-0000-0000-000016160000}"/>
    <cellStyle name="Normal 2 4 18 4 2 3" xfId="5670" xr:uid="{00000000-0005-0000-0000-000017160000}"/>
    <cellStyle name="Normal 2 4 18 4 2 3 2" xfId="5671" xr:uid="{00000000-0005-0000-0000-000018160000}"/>
    <cellStyle name="Normal 2 4 18 4 2 3 3" xfId="5672" xr:uid="{00000000-0005-0000-0000-000019160000}"/>
    <cellStyle name="Normal 2 4 18 4 2 4" xfId="5673" xr:uid="{00000000-0005-0000-0000-00001A160000}"/>
    <cellStyle name="Normal 2 4 18 4 2 4 2" xfId="5674" xr:uid="{00000000-0005-0000-0000-00001B160000}"/>
    <cellStyle name="Normal 2 4 18 4 2 4 3" xfId="5675" xr:uid="{00000000-0005-0000-0000-00001C160000}"/>
    <cellStyle name="Normal 2 4 18 4 2 5" xfId="5676" xr:uid="{00000000-0005-0000-0000-00001D160000}"/>
    <cellStyle name="Normal 2 4 18 4 2 5 2" xfId="5677" xr:uid="{00000000-0005-0000-0000-00001E160000}"/>
    <cellStyle name="Normal 2 4 18 4 2 5 3" xfId="5678" xr:uid="{00000000-0005-0000-0000-00001F160000}"/>
    <cellStyle name="Normal 2 4 18 4 2 6" xfId="5679" xr:uid="{00000000-0005-0000-0000-000020160000}"/>
    <cellStyle name="Normal 2 4 18 4 2 6 2" xfId="5680" xr:uid="{00000000-0005-0000-0000-000021160000}"/>
    <cellStyle name="Normal 2 4 18 4 2 6 3" xfId="5681" xr:uid="{00000000-0005-0000-0000-000022160000}"/>
    <cellStyle name="Normal 2 4 18 4 2 7" xfId="5682" xr:uid="{00000000-0005-0000-0000-000023160000}"/>
    <cellStyle name="Normal 2 4 18 4 2 7 2" xfId="5683" xr:uid="{00000000-0005-0000-0000-000024160000}"/>
    <cellStyle name="Normal 2 4 18 4 2 7 3" xfId="5684" xr:uid="{00000000-0005-0000-0000-000025160000}"/>
    <cellStyle name="Normal 2 4 18 4 2 8" xfId="5685" xr:uid="{00000000-0005-0000-0000-000026160000}"/>
    <cellStyle name="Normal 2 4 18 4 2 8 2" xfId="5686" xr:uid="{00000000-0005-0000-0000-000027160000}"/>
    <cellStyle name="Normal 2 4 18 4 2 8 3" xfId="5687" xr:uid="{00000000-0005-0000-0000-000028160000}"/>
    <cellStyle name="Normal 2 4 18 4 2 9" xfId="5688" xr:uid="{00000000-0005-0000-0000-000029160000}"/>
    <cellStyle name="Normal 2 4 18 4 2 9 2" xfId="5689" xr:uid="{00000000-0005-0000-0000-00002A160000}"/>
    <cellStyle name="Normal 2 4 18 4 2 9 3" xfId="5690" xr:uid="{00000000-0005-0000-0000-00002B160000}"/>
    <cellStyle name="Normal 2 4 18 4 3" xfId="5691" xr:uid="{00000000-0005-0000-0000-00002C160000}"/>
    <cellStyle name="Normal 2 4 18 4 3 2" xfId="5692" xr:uid="{00000000-0005-0000-0000-00002D160000}"/>
    <cellStyle name="Normal 2 4 18 4 3 3" xfId="5693" xr:uid="{00000000-0005-0000-0000-00002E160000}"/>
    <cellStyle name="Normal 2 4 18 4 4" xfId="5694" xr:uid="{00000000-0005-0000-0000-00002F160000}"/>
    <cellStyle name="Normal 2 4 18 4 4 2" xfId="5695" xr:uid="{00000000-0005-0000-0000-000030160000}"/>
    <cellStyle name="Normal 2 4 18 4 4 3" xfId="5696" xr:uid="{00000000-0005-0000-0000-000031160000}"/>
    <cellStyle name="Normal 2 4 18 4 5" xfId="5697" xr:uid="{00000000-0005-0000-0000-000032160000}"/>
    <cellStyle name="Normal 2 4 18 4 5 2" xfId="5698" xr:uid="{00000000-0005-0000-0000-000033160000}"/>
    <cellStyle name="Normal 2 4 18 4 5 3" xfId="5699" xr:uid="{00000000-0005-0000-0000-000034160000}"/>
    <cellStyle name="Normal 2 4 18 4 6" xfId="5700" xr:uid="{00000000-0005-0000-0000-000035160000}"/>
    <cellStyle name="Normal 2 4 18 4 6 2" xfId="5701" xr:uid="{00000000-0005-0000-0000-000036160000}"/>
    <cellStyle name="Normal 2 4 18 4 6 3" xfId="5702" xr:uid="{00000000-0005-0000-0000-000037160000}"/>
    <cellStyle name="Normal 2 4 18 4 7" xfId="5703" xr:uid="{00000000-0005-0000-0000-000038160000}"/>
    <cellStyle name="Normal 2 4 18 4 7 2" xfId="5704" xr:uid="{00000000-0005-0000-0000-000039160000}"/>
    <cellStyle name="Normal 2 4 18 4 7 3" xfId="5705" xr:uid="{00000000-0005-0000-0000-00003A160000}"/>
    <cellStyle name="Normal 2 4 18 4 8" xfId="5706" xr:uid="{00000000-0005-0000-0000-00003B160000}"/>
    <cellStyle name="Normal 2 4 18 4 8 2" xfId="5707" xr:uid="{00000000-0005-0000-0000-00003C160000}"/>
    <cellStyle name="Normal 2 4 18 4 8 3" xfId="5708" xr:uid="{00000000-0005-0000-0000-00003D160000}"/>
    <cellStyle name="Normal 2 4 18 4 9" xfId="5709" xr:uid="{00000000-0005-0000-0000-00003E160000}"/>
    <cellStyle name="Normal 2 4 18 4 9 2" xfId="5710" xr:uid="{00000000-0005-0000-0000-00003F160000}"/>
    <cellStyle name="Normal 2 4 18 4 9 3" xfId="5711" xr:uid="{00000000-0005-0000-0000-000040160000}"/>
    <cellStyle name="Normal 2 4 18 5" xfId="5712" xr:uid="{00000000-0005-0000-0000-000041160000}"/>
    <cellStyle name="Normal 2 4 18 5 10" xfId="5713" xr:uid="{00000000-0005-0000-0000-000042160000}"/>
    <cellStyle name="Normal 2 4 18 5 10 2" xfId="5714" xr:uid="{00000000-0005-0000-0000-000043160000}"/>
    <cellStyle name="Normal 2 4 18 5 10 3" xfId="5715" xr:uid="{00000000-0005-0000-0000-000044160000}"/>
    <cellStyle name="Normal 2 4 18 5 11" xfId="5716" xr:uid="{00000000-0005-0000-0000-000045160000}"/>
    <cellStyle name="Normal 2 4 18 5 11 2" xfId="5717" xr:uid="{00000000-0005-0000-0000-000046160000}"/>
    <cellStyle name="Normal 2 4 18 5 11 3" xfId="5718" xr:uid="{00000000-0005-0000-0000-000047160000}"/>
    <cellStyle name="Normal 2 4 18 5 12" xfId="5719" xr:uid="{00000000-0005-0000-0000-000048160000}"/>
    <cellStyle name="Normal 2 4 18 5 12 2" xfId="5720" xr:uid="{00000000-0005-0000-0000-000049160000}"/>
    <cellStyle name="Normal 2 4 18 5 12 3" xfId="5721" xr:uid="{00000000-0005-0000-0000-00004A160000}"/>
    <cellStyle name="Normal 2 4 18 5 13" xfId="5722" xr:uid="{00000000-0005-0000-0000-00004B160000}"/>
    <cellStyle name="Normal 2 4 18 5 13 2" xfId="5723" xr:uid="{00000000-0005-0000-0000-00004C160000}"/>
    <cellStyle name="Normal 2 4 18 5 13 3" xfId="5724" xr:uid="{00000000-0005-0000-0000-00004D160000}"/>
    <cellStyle name="Normal 2 4 18 5 14" xfId="5725" xr:uid="{00000000-0005-0000-0000-00004E160000}"/>
    <cellStyle name="Normal 2 4 18 5 14 2" xfId="5726" xr:uid="{00000000-0005-0000-0000-00004F160000}"/>
    <cellStyle name="Normal 2 4 18 5 14 3" xfId="5727" xr:uid="{00000000-0005-0000-0000-000050160000}"/>
    <cellStyle name="Normal 2 4 18 5 15" xfId="5728" xr:uid="{00000000-0005-0000-0000-000051160000}"/>
    <cellStyle name="Normal 2 4 18 5 16" xfId="5729" xr:uid="{00000000-0005-0000-0000-000052160000}"/>
    <cellStyle name="Normal 2 4 18 5 2" xfId="5730" xr:uid="{00000000-0005-0000-0000-000053160000}"/>
    <cellStyle name="Normal 2 4 18 5 2 2" xfId="5731" xr:uid="{00000000-0005-0000-0000-000054160000}"/>
    <cellStyle name="Normal 2 4 18 5 2 3" xfId="5732" xr:uid="{00000000-0005-0000-0000-000055160000}"/>
    <cellStyle name="Normal 2 4 18 5 3" xfId="5733" xr:uid="{00000000-0005-0000-0000-000056160000}"/>
    <cellStyle name="Normal 2 4 18 5 3 2" xfId="5734" xr:uid="{00000000-0005-0000-0000-000057160000}"/>
    <cellStyle name="Normal 2 4 18 5 3 3" xfId="5735" xr:uid="{00000000-0005-0000-0000-000058160000}"/>
    <cellStyle name="Normal 2 4 18 5 4" xfId="5736" xr:uid="{00000000-0005-0000-0000-000059160000}"/>
    <cellStyle name="Normal 2 4 18 5 4 2" xfId="5737" xr:uid="{00000000-0005-0000-0000-00005A160000}"/>
    <cellStyle name="Normal 2 4 18 5 4 3" xfId="5738" xr:uid="{00000000-0005-0000-0000-00005B160000}"/>
    <cellStyle name="Normal 2 4 18 5 5" xfId="5739" xr:uid="{00000000-0005-0000-0000-00005C160000}"/>
    <cellStyle name="Normal 2 4 18 5 5 2" xfId="5740" xr:uid="{00000000-0005-0000-0000-00005D160000}"/>
    <cellStyle name="Normal 2 4 18 5 5 3" xfId="5741" xr:uid="{00000000-0005-0000-0000-00005E160000}"/>
    <cellStyle name="Normal 2 4 18 5 6" xfId="5742" xr:uid="{00000000-0005-0000-0000-00005F160000}"/>
    <cellStyle name="Normal 2 4 18 5 6 2" xfId="5743" xr:uid="{00000000-0005-0000-0000-000060160000}"/>
    <cellStyle name="Normal 2 4 18 5 6 3" xfId="5744" xr:uid="{00000000-0005-0000-0000-000061160000}"/>
    <cellStyle name="Normal 2 4 18 5 7" xfId="5745" xr:uid="{00000000-0005-0000-0000-000062160000}"/>
    <cellStyle name="Normal 2 4 18 5 7 2" xfId="5746" xr:uid="{00000000-0005-0000-0000-000063160000}"/>
    <cellStyle name="Normal 2 4 18 5 7 3" xfId="5747" xr:uid="{00000000-0005-0000-0000-000064160000}"/>
    <cellStyle name="Normal 2 4 18 5 8" xfId="5748" xr:uid="{00000000-0005-0000-0000-000065160000}"/>
    <cellStyle name="Normal 2 4 18 5 8 2" xfId="5749" xr:uid="{00000000-0005-0000-0000-000066160000}"/>
    <cellStyle name="Normal 2 4 18 5 8 3" xfId="5750" xr:uid="{00000000-0005-0000-0000-000067160000}"/>
    <cellStyle name="Normal 2 4 18 5 9" xfId="5751" xr:uid="{00000000-0005-0000-0000-000068160000}"/>
    <cellStyle name="Normal 2 4 18 5 9 2" xfId="5752" xr:uid="{00000000-0005-0000-0000-000069160000}"/>
    <cellStyle name="Normal 2 4 18 5 9 3" xfId="5753" xr:uid="{00000000-0005-0000-0000-00006A160000}"/>
    <cellStyle name="Normal 2 4 18 6" xfId="5754" xr:uid="{00000000-0005-0000-0000-00006B160000}"/>
    <cellStyle name="Normal 2 4 18 6 10" xfId="5755" xr:uid="{00000000-0005-0000-0000-00006C160000}"/>
    <cellStyle name="Normal 2 4 18 6 10 2" xfId="5756" xr:uid="{00000000-0005-0000-0000-00006D160000}"/>
    <cellStyle name="Normal 2 4 18 6 10 3" xfId="5757" xr:uid="{00000000-0005-0000-0000-00006E160000}"/>
    <cellStyle name="Normal 2 4 18 6 11" xfId="5758" xr:uid="{00000000-0005-0000-0000-00006F160000}"/>
    <cellStyle name="Normal 2 4 18 6 11 2" xfId="5759" xr:uid="{00000000-0005-0000-0000-000070160000}"/>
    <cellStyle name="Normal 2 4 18 6 11 3" xfId="5760" xr:uid="{00000000-0005-0000-0000-000071160000}"/>
    <cellStyle name="Normal 2 4 18 6 12" xfId="5761" xr:uid="{00000000-0005-0000-0000-000072160000}"/>
    <cellStyle name="Normal 2 4 18 6 12 2" xfId="5762" xr:uid="{00000000-0005-0000-0000-000073160000}"/>
    <cellStyle name="Normal 2 4 18 6 12 3" xfId="5763" xr:uid="{00000000-0005-0000-0000-000074160000}"/>
    <cellStyle name="Normal 2 4 18 6 13" xfId="5764" xr:uid="{00000000-0005-0000-0000-000075160000}"/>
    <cellStyle name="Normal 2 4 18 6 13 2" xfId="5765" xr:uid="{00000000-0005-0000-0000-000076160000}"/>
    <cellStyle name="Normal 2 4 18 6 13 3" xfId="5766" xr:uid="{00000000-0005-0000-0000-000077160000}"/>
    <cellStyle name="Normal 2 4 18 6 14" xfId="5767" xr:uid="{00000000-0005-0000-0000-000078160000}"/>
    <cellStyle name="Normal 2 4 18 6 14 2" xfId="5768" xr:uid="{00000000-0005-0000-0000-000079160000}"/>
    <cellStyle name="Normal 2 4 18 6 14 3" xfId="5769" xr:uid="{00000000-0005-0000-0000-00007A160000}"/>
    <cellStyle name="Normal 2 4 18 6 15" xfId="5770" xr:uid="{00000000-0005-0000-0000-00007B160000}"/>
    <cellStyle name="Normal 2 4 18 6 16" xfId="5771" xr:uid="{00000000-0005-0000-0000-00007C160000}"/>
    <cellStyle name="Normal 2 4 18 6 2" xfId="5772" xr:uid="{00000000-0005-0000-0000-00007D160000}"/>
    <cellStyle name="Normal 2 4 18 6 2 2" xfId="5773" xr:uid="{00000000-0005-0000-0000-00007E160000}"/>
    <cellStyle name="Normal 2 4 18 6 2 3" xfId="5774" xr:uid="{00000000-0005-0000-0000-00007F160000}"/>
    <cellStyle name="Normal 2 4 18 6 3" xfId="5775" xr:uid="{00000000-0005-0000-0000-000080160000}"/>
    <cellStyle name="Normal 2 4 18 6 3 2" xfId="5776" xr:uid="{00000000-0005-0000-0000-000081160000}"/>
    <cellStyle name="Normal 2 4 18 6 3 3" xfId="5777" xr:uid="{00000000-0005-0000-0000-000082160000}"/>
    <cellStyle name="Normal 2 4 18 6 4" xfId="5778" xr:uid="{00000000-0005-0000-0000-000083160000}"/>
    <cellStyle name="Normal 2 4 18 6 4 2" xfId="5779" xr:uid="{00000000-0005-0000-0000-000084160000}"/>
    <cellStyle name="Normal 2 4 18 6 4 3" xfId="5780" xr:uid="{00000000-0005-0000-0000-000085160000}"/>
    <cellStyle name="Normal 2 4 18 6 5" xfId="5781" xr:uid="{00000000-0005-0000-0000-000086160000}"/>
    <cellStyle name="Normal 2 4 18 6 5 2" xfId="5782" xr:uid="{00000000-0005-0000-0000-000087160000}"/>
    <cellStyle name="Normal 2 4 18 6 5 3" xfId="5783" xr:uid="{00000000-0005-0000-0000-000088160000}"/>
    <cellStyle name="Normal 2 4 18 6 6" xfId="5784" xr:uid="{00000000-0005-0000-0000-000089160000}"/>
    <cellStyle name="Normal 2 4 18 6 6 2" xfId="5785" xr:uid="{00000000-0005-0000-0000-00008A160000}"/>
    <cellStyle name="Normal 2 4 18 6 6 3" xfId="5786" xr:uid="{00000000-0005-0000-0000-00008B160000}"/>
    <cellStyle name="Normal 2 4 18 6 7" xfId="5787" xr:uid="{00000000-0005-0000-0000-00008C160000}"/>
    <cellStyle name="Normal 2 4 18 6 7 2" xfId="5788" xr:uid="{00000000-0005-0000-0000-00008D160000}"/>
    <cellStyle name="Normal 2 4 18 6 7 3" xfId="5789" xr:uid="{00000000-0005-0000-0000-00008E160000}"/>
    <cellStyle name="Normal 2 4 18 6 8" xfId="5790" xr:uid="{00000000-0005-0000-0000-00008F160000}"/>
    <cellStyle name="Normal 2 4 18 6 8 2" xfId="5791" xr:uid="{00000000-0005-0000-0000-000090160000}"/>
    <cellStyle name="Normal 2 4 18 6 8 3" xfId="5792" xr:uid="{00000000-0005-0000-0000-000091160000}"/>
    <cellStyle name="Normal 2 4 18 6 9" xfId="5793" xr:uid="{00000000-0005-0000-0000-000092160000}"/>
    <cellStyle name="Normal 2 4 18 6 9 2" xfId="5794" xr:uid="{00000000-0005-0000-0000-000093160000}"/>
    <cellStyle name="Normal 2 4 18 6 9 3" xfId="5795" xr:uid="{00000000-0005-0000-0000-000094160000}"/>
    <cellStyle name="Normal 2 4 18 7" xfId="5796" xr:uid="{00000000-0005-0000-0000-000095160000}"/>
    <cellStyle name="Normal 2 4 18 7 10" xfId="5797" xr:uid="{00000000-0005-0000-0000-000096160000}"/>
    <cellStyle name="Normal 2 4 18 7 10 2" xfId="5798" xr:uid="{00000000-0005-0000-0000-000097160000}"/>
    <cellStyle name="Normal 2 4 18 7 10 3" xfId="5799" xr:uid="{00000000-0005-0000-0000-000098160000}"/>
    <cellStyle name="Normal 2 4 18 7 11" xfId="5800" xr:uid="{00000000-0005-0000-0000-000099160000}"/>
    <cellStyle name="Normal 2 4 18 7 11 2" xfId="5801" xr:uid="{00000000-0005-0000-0000-00009A160000}"/>
    <cellStyle name="Normal 2 4 18 7 11 3" xfId="5802" xr:uid="{00000000-0005-0000-0000-00009B160000}"/>
    <cellStyle name="Normal 2 4 18 7 12" xfId="5803" xr:uid="{00000000-0005-0000-0000-00009C160000}"/>
    <cellStyle name="Normal 2 4 18 7 12 2" xfId="5804" xr:uid="{00000000-0005-0000-0000-00009D160000}"/>
    <cellStyle name="Normal 2 4 18 7 12 3" xfId="5805" xr:uid="{00000000-0005-0000-0000-00009E160000}"/>
    <cellStyle name="Normal 2 4 18 7 13" xfId="5806" xr:uid="{00000000-0005-0000-0000-00009F160000}"/>
    <cellStyle name="Normal 2 4 18 7 13 2" xfId="5807" xr:uid="{00000000-0005-0000-0000-0000A0160000}"/>
    <cellStyle name="Normal 2 4 18 7 13 3" xfId="5808" xr:uid="{00000000-0005-0000-0000-0000A1160000}"/>
    <cellStyle name="Normal 2 4 18 7 14" xfId="5809" xr:uid="{00000000-0005-0000-0000-0000A2160000}"/>
    <cellStyle name="Normal 2 4 18 7 14 2" xfId="5810" xr:uid="{00000000-0005-0000-0000-0000A3160000}"/>
    <cellStyle name="Normal 2 4 18 7 14 3" xfId="5811" xr:uid="{00000000-0005-0000-0000-0000A4160000}"/>
    <cellStyle name="Normal 2 4 18 7 15" xfId="5812" xr:uid="{00000000-0005-0000-0000-0000A5160000}"/>
    <cellStyle name="Normal 2 4 18 7 16" xfId="5813" xr:uid="{00000000-0005-0000-0000-0000A6160000}"/>
    <cellStyle name="Normal 2 4 18 7 2" xfId="5814" xr:uid="{00000000-0005-0000-0000-0000A7160000}"/>
    <cellStyle name="Normal 2 4 18 7 2 2" xfId="5815" xr:uid="{00000000-0005-0000-0000-0000A8160000}"/>
    <cellStyle name="Normal 2 4 18 7 2 3" xfId="5816" xr:uid="{00000000-0005-0000-0000-0000A9160000}"/>
    <cellStyle name="Normal 2 4 18 7 3" xfId="5817" xr:uid="{00000000-0005-0000-0000-0000AA160000}"/>
    <cellStyle name="Normal 2 4 18 7 3 2" xfId="5818" xr:uid="{00000000-0005-0000-0000-0000AB160000}"/>
    <cellStyle name="Normal 2 4 18 7 3 3" xfId="5819" xr:uid="{00000000-0005-0000-0000-0000AC160000}"/>
    <cellStyle name="Normal 2 4 18 7 4" xfId="5820" xr:uid="{00000000-0005-0000-0000-0000AD160000}"/>
    <cellStyle name="Normal 2 4 18 7 4 2" xfId="5821" xr:uid="{00000000-0005-0000-0000-0000AE160000}"/>
    <cellStyle name="Normal 2 4 18 7 4 3" xfId="5822" xr:uid="{00000000-0005-0000-0000-0000AF160000}"/>
    <cellStyle name="Normal 2 4 18 7 5" xfId="5823" xr:uid="{00000000-0005-0000-0000-0000B0160000}"/>
    <cellStyle name="Normal 2 4 18 7 5 2" xfId="5824" xr:uid="{00000000-0005-0000-0000-0000B1160000}"/>
    <cellStyle name="Normal 2 4 18 7 5 3" xfId="5825" xr:uid="{00000000-0005-0000-0000-0000B2160000}"/>
    <cellStyle name="Normal 2 4 18 7 6" xfId="5826" xr:uid="{00000000-0005-0000-0000-0000B3160000}"/>
    <cellStyle name="Normal 2 4 18 7 6 2" xfId="5827" xr:uid="{00000000-0005-0000-0000-0000B4160000}"/>
    <cellStyle name="Normal 2 4 18 7 6 3" xfId="5828" xr:uid="{00000000-0005-0000-0000-0000B5160000}"/>
    <cellStyle name="Normal 2 4 18 7 7" xfId="5829" xr:uid="{00000000-0005-0000-0000-0000B6160000}"/>
    <cellStyle name="Normal 2 4 18 7 7 2" xfId="5830" xr:uid="{00000000-0005-0000-0000-0000B7160000}"/>
    <cellStyle name="Normal 2 4 18 7 7 3" xfId="5831" xr:uid="{00000000-0005-0000-0000-0000B8160000}"/>
    <cellStyle name="Normal 2 4 18 7 8" xfId="5832" xr:uid="{00000000-0005-0000-0000-0000B9160000}"/>
    <cellStyle name="Normal 2 4 18 7 8 2" xfId="5833" xr:uid="{00000000-0005-0000-0000-0000BA160000}"/>
    <cellStyle name="Normal 2 4 18 7 8 3" xfId="5834" xr:uid="{00000000-0005-0000-0000-0000BB160000}"/>
    <cellStyle name="Normal 2 4 18 7 9" xfId="5835" xr:uid="{00000000-0005-0000-0000-0000BC160000}"/>
    <cellStyle name="Normal 2 4 18 7 9 2" xfId="5836" xr:uid="{00000000-0005-0000-0000-0000BD160000}"/>
    <cellStyle name="Normal 2 4 18 7 9 3" xfId="5837" xr:uid="{00000000-0005-0000-0000-0000BE160000}"/>
    <cellStyle name="Normal 2 4 18 8" xfId="5838" xr:uid="{00000000-0005-0000-0000-0000BF160000}"/>
    <cellStyle name="Normal 2 4 18 8 10" xfId="5839" xr:uid="{00000000-0005-0000-0000-0000C0160000}"/>
    <cellStyle name="Normal 2 4 18 8 10 2" xfId="5840" xr:uid="{00000000-0005-0000-0000-0000C1160000}"/>
    <cellStyle name="Normal 2 4 18 8 10 3" xfId="5841" xr:uid="{00000000-0005-0000-0000-0000C2160000}"/>
    <cellStyle name="Normal 2 4 18 8 11" xfId="5842" xr:uid="{00000000-0005-0000-0000-0000C3160000}"/>
    <cellStyle name="Normal 2 4 18 8 11 2" xfId="5843" xr:uid="{00000000-0005-0000-0000-0000C4160000}"/>
    <cellStyle name="Normal 2 4 18 8 11 3" xfId="5844" xr:uid="{00000000-0005-0000-0000-0000C5160000}"/>
    <cellStyle name="Normal 2 4 18 8 12" xfId="5845" xr:uid="{00000000-0005-0000-0000-0000C6160000}"/>
    <cellStyle name="Normal 2 4 18 8 12 2" xfId="5846" xr:uid="{00000000-0005-0000-0000-0000C7160000}"/>
    <cellStyle name="Normal 2 4 18 8 12 3" xfId="5847" xr:uid="{00000000-0005-0000-0000-0000C8160000}"/>
    <cellStyle name="Normal 2 4 18 8 13" xfId="5848" xr:uid="{00000000-0005-0000-0000-0000C9160000}"/>
    <cellStyle name="Normal 2 4 18 8 13 2" xfId="5849" xr:uid="{00000000-0005-0000-0000-0000CA160000}"/>
    <cellStyle name="Normal 2 4 18 8 13 3" xfId="5850" xr:uid="{00000000-0005-0000-0000-0000CB160000}"/>
    <cellStyle name="Normal 2 4 18 8 14" xfId="5851" xr:uid="{00000000-0005-0000-0000-0000CC160000}"/>
    <cellStyle name="Normal 2 4 18 8 14 2" xfId="5852" xr:uid="{00000000-0005-0000-0000-0000CD160000}"/>
    <cellStyle name="Normal 2 4 18 8 14 3" xfId="5853" xr:uid="{00000000-0005-0000-0000-0000CE160000}"/>
    <cellStyle name="Normal 2 4 18 8 15" xfId="5854" xr:uid="{00000000-0005-0000-0000-0000CF160000}"/>
    <cellStyle name="Normal 2 4 18 8 16" xfId="5855" xr:uid="{00000000-0005-0000-0000-0000D0160000}"/>
    <cellStyle name="Normal 2 4 18 8 2" xfId="5856" xr:uid="{00000000-0005-0000-0000-0000D1160000}"/>
    <cellStyle name="Normal 2 4 18 8 2 2" xfId="5857" xr:uid="{00000000-0005-0000-0000-0000D2160000}"/>
    <cellStyle name="Normal 2 4 18 8 2 3" xfId="5858" xr:uid="{00000000-0005-0000-0000-0000D3160000}"/>
    <cellStyle name="Normal 2 4 18 8 3" xfId="5859" xr:uid="{00000000-0005-0000-0000-0000D4160000}"/>
    <cellStyle name="Normal 2 4 18 8 3 2" xfId="5860" xr:uid="{00000000-0005-0000-0000-0000D5160000}"/>
    <cellStyle name="Normal 2 4 18 8 3 3" xfId="5861" xr:uid="{00000000-0005-0000-0000-0000D6160000}"/>
    <cellStyle name="Normal 2 4 18 8 4" xfId="5862" xr:uid="{00000000-0005-0000-0000-0000D7160000}"/>
    <cellStyle name="Normal 2 4 18 8 4 2" xfId="5863" xr:uid="{00000000-0005-0000-0000-0000D8160000}"/>
    <cellStyle name="Normal 2 4 18 8 4 3" xfId="5864" xr:uid="{00000000-0005-0000-0000-0000D9160000}"/>
    <cellStyle name="Normal 2 4 18 8 5" xfId="5865" xr:uid="{00000000-0005-0000-0000-0000DA160000}"/>
    <cellStyle name="Normal 2 4 18 8 5 2" xfId="5866" xr:uid="{00000000-0005-0000-0000-0000DB160000}"/>
    <cellStyle name="Normal 2 4 18 8 5 3" xfId="5867" xr:uid="{00000000-0005-0000-0000-0000DC160000}"/>
    <cellStyle name="Normal 2 4 18 8 6" xfId="5868" xr:uid="{00000000-0005-0000-0000-0000DD160000}"/>
    <cellStyle name="Normal 2 4 18 8 6 2" xfId="5869" xr:uid="{00000000-0005-0000-0000-0000DE160000}"/>
    <cellStyle name="Normal 2 4 18 8 6 3" xfId="5870" xr:uid="{00000000-0005-0000-0000-0000DF160000}"/>
    <cellStyle name="Normal 2 4 18 8 7" xfId="5871" xr:uid="{00000000-0005-0000-0000-0000E0160000}"/>
    <cellStyle name="Normal 2 4 18 8 7 2" xfId="5872" xr:uid="{00000000-0005-0000-0000-0000E1160000}"/>
    <cellStyle name="Normal 2 4 18 8 7 3" xfId="5873" xr:uid="{00000000-0005-0000-0000-0000E2160000}"/>
    <cellStyle name="Normal 2 4 18 8 8" xfId="5874" xr:uid="{00000000-0005-0000-0000-0000E3160000}"/>
    <cellStyle name="Normal 2 4 18 8 8 2" xfId="5875" xr:uid="{00000000-0005-0000-0000-0000E4160000}"/>
    <cellStyle name="Normal 2 4 18 8 8 3" xfId="5876" xr:uid="{00000000-0005-0000-0000-0000E5160000}"/>
    <cellStyle name="Normal 2 4 18 8 9" xfId="5877" xr:uid="{00000000-0005-0000-0000-0000E6160000}"/>
    <cellStyle name="Normal 2 4 18 8 9 2" xfId="5878" xr:uid="{00000000-0005-0000-0000-0000E7160000}"/>
    <cellStyle name="Normal 2 4 18 8 9 3" xfId="5879" xr:uid="{00000000-0005-0000-0000-0000E8160000}"/>
    <cellStyle name="Normal 2 4 18 9" xfId="5880" xr:uid="{00000000-0005-0000-0000-0000E9160000}"/>
    <cellStyle name="Normal 2 4 18 9 10" xfId="5881" xr:uid="{00000000-0005-0000-0000-0000EA160000}"/>
    <cellStyle name="Normal 2 4 18 9 10 2" xfId="5882" xr:uid="{00000000-0005-0000-0000-0000EB160000}"/>
    <cellStyle name="Normal 2 4 18 9 10 3" xfId="5883" xr:uid="{00000000-0005-0000-0000-0000EC160000}"/>
    <cellStyle name="Normal 2 4 18 9 11" xfId="5884" xr:uid="{00000000-0005-0000-0000-0000ED160000}"/>
    <cellStyle name="Normal 2 4 18 9 11 2" xfId="5885" xr:uid="{00000000-0005-0000-0000-0000EE160000}"/>
    <cellStyle name="Normal 2 4 18 9 11 3" xfId="5886" xr:uid="{00000000-0005-0000-0000-0000EF160000}"/>
    <cellStyle name="Normal 2 4 18 9 12" xfId="5887" xr:uid="{00000000-0005-0000-0000-0000F0160000}"/>
    <cellStyle name="Normal 2 4 18 9 12 2" xfId="5888" xr:uid="{00000000-0005-0000-0000-0000F1160000}"/>
    <cellStyle name="Normal 2 4 18 9 12 3" xfId="5889" xr:uid="{00000000-0005-0000-0000-0000F2160000}"/>
    <cellStyle name="Normal 2 4 18 9 13" xfId="5890" xr:uid="{00000000-0005-0000-0000-0000F3160000}"/>
    <cellStyle name="Normal 2 4 18 9 13 2" xfId="5891" xr:uid="{00000000-0005-0000-0000-0000F4160000}"/>
    <cellStyle name="Normal 2 4 18 9 13 3" xfId="5892" xr:uid="{00000000-0005-0000-0000-0000F5160000}"/>
    <cellStyle name="Normal 2 4 18 9 14" xfId="5893" xr:uid="{00000000-0005-0000-0000-0000F6160000}"/>
    <cellStyle name="Normal 2 4 18 9 14 2" xfId="5894" xr:uid="{00000000-0005-0000-0000-0000F7160000}"/>
    <cellStyle name="Normal 2 4 18 9 14 3" xfId="5895" xr:uid="{00000000-0005-0000-0000-0000F8160000}"/>
    <cellStyle name="Normal 2 4 18 9 15" xfId="5896" xr:uid="{00000000-0005-0000-0000-0000F9160000}"/>
    <cellStyle name="Normal 2 4 18 9 16" xfId="5897" xr:uid="{00000000-0005-0000-0000-0000FA160000}"/>
    <cellStyle name="Normal 2 4 18 9 2" xfId="5898" xr:uid="{00000000-0005-0000-0000-0000FB160000}"/>
    <cellStyle name="Normal 2 4 18 9 2 2" xfId="5899" xr:uid="{00000000-0005-0000-0000-0000FC160000}"/>
    <cellStyle name="Normal 2 4 18 9 2 3" xfId="5900" xr:uid="{00000000-0005-0000-0000-0000FD160000}"/>
    <cellStyle name="Normal 2 4 18 9 3" xfId="5901" xr:uid="{00000000-0005-0000-0000-0000FE160000}"/>
    <cellStyle name="Normal 2 4 18 9 3 2" xfId="5902" xr:uid="{00000000-0005-0000-0000-0000FF160000}"/>
    <cellStyle name="Normal 2 4 18 9 3 3" xfId="5903" xr:uid="{00000000-0005-0000-0000-000000170000}"/>
    <cellStyle name="Normal 2 4 18 9 4" xfId="5904" xr:uid="{00000000-0005-0000-0000-000001170000}"/>
    <cellStyle name="Normal 2 4 18 9 4 2" xfId="5905" xr:uid="{00000000-0005-0000-0000-000002170000}"/>
    <cellStyle name="Normal 2 4 18 9 4 3" xfId="5906" xr:uid="{00000000-0005-0000-0000-000003170000}"/>
    <cellStyle name="Normal 2 4 18 9 5" xfId="5907" xr:uid="{00000000-0005-0000-0000-000004170000}"/>
    <cellStyle name="Normal 2 4 18 9 5 2" xfId="5908" xr:uid="{00000000-0005-0000-0000-000005170000}"/>
    <cellStyle name="Normal 2 4 18 9 5 3" xfId="5909" xr:uid="{00000000-0005-0000-0000-000006170000}"/>
    <cellStyle name="Normal 2 4 18 9 6" xfId="5910" xr:uid="{00000000-0005-0000-0000-000007170000}"/>
    <cellStyle name="Normal 2 4 18 9 6 2" xfId="5911" xr:uid="{00000000-0005-0000-0000-000008170000}"/>
    <cellStyle name="Normal 2 4 18 9 6 3" xfId="5912" xr:uid="{00000000-0005-0000-0000-000009170000}"/>
    <cellStyle name="Normal 2 4 18 9 7" xfId="5913" xr:uid="{00000000-0005-0000-0000-00000A170000}"/>
    <cellStyle name="Normal 2 4 18 9 7 2" xfId="5914" xr:uid="{00000000-0005-0000-0000-00000B170000}"/>
    <cellStyle name="Normal 2 4 18 9 7 3" xfId="5915" xr:uid="{00000000-0005-0000-0000-00000C170000}"/>
    <cellStyle name="Normal 2 4 18 9 8" xfId="5916" xr:uid="{00000000-0005-0000-0000-00000D170000}"/>
    <cellStyle name="Normal 2 4 18 9 8 2" xfId="5917" xr:uid="{00000000-0005-0000-0000-00000E170000}"/>
    <cellStyle name="Normal 2 4 18 9 8 3" xfId="5918" xr:uid="{00000000-0005-0000-0000-00000F170000}"/>
    <cellStyle name="Normal 2 4 18 9 9" xfId="5919" xr:uid="{00000000-0005-0000-0000-000010170000}"/>
    <cellStyle name="Normal 2 4 18 9 9 2" xfId="5920" xr:uid="{00000000-0005-0000-0000-000011170000}"/>
    <cellStyle name="Normal 2 4 18 9 9 3" xfId="5921" xr:uid="{00000000-0005-0000-0000-000012170000}"/>
    <cellStyle name="Normal 2 4 19" xfId="5922" xr:uid="{00000000-0005-0000-0000-000013170000}"/>
    <cellStyle name="Normal 2 4 19 10" xfId="5923" xr:uid="{00000000-0005-0000-0000-000014170000}"/>
    <cellStyle name="Normal 2 4 19 10 10" xfId="5924" xr:uid="{00000000-0005-0000-0000-000015170000}"/>
    <cellStyle name="Normal 2 4 19 10 10 2" xfId="5925" xr:uid="{00000000-0005-0000-0000-000016170000}"/>
    <cellStyle name="Normal 2 4 19 10 10 3" xfId="5926" xr:uid="{00000000-0005-0000-0000-000017170000}"/>
    <cellStyle name="Normal 2 4 19 10 11" xfId="5927" xr:uid="{00000000-0005-0000-0000-000018170000}"/>
    <cellStyle name="Normal 2 4 19 10 11 2" xfId="5928" xr:uid="{00000000-0005-0000-0000-000019170000}"/>
    <cellStyle name="Normal 2 4 19 10 11 3" xfId="5929" xr:uid="{00000000-0005-0000-0000-00001A170000}"/>
    <cellStyle name="Normal 2 4 19 10 12" xfId="5930" xr:uid="{00000000-0005-0000-0000-00001B170000}"/>
    <cellStyle name="Normal 2 4 19 10 12 2" xfId="5931" xr:uid="{00000000-0005-0000-0000-00001C170000}"/>
    <cellStyle name="Normal 2 4 19 10 12 3" xfId="5932" xr:uid="{00000000-0005-0000-0000-00001D170000}"/>
    <cellStyle name="Normal 2 4 19 10 13" xfId="5933" xr:uid="{00000000-0005-0000-0000-00001E170000}"/>
    <cellStyle name="Normal 2 4 19 10 13 2" xfId="5934" xr:uid="{00000000-0005-0000-0000-00001F170000}"/>
    <cellStyle name="Normal 2 4 19 10 13 3" xfId="5935" xr:uid="{00000000-0005-0000-0000-000020170000}"/>
    <cellStyle name="Normal 2 4 19 10 14" xfId="5936" xr:uid="{00000000-0005-0000-0000-000021170000}"/>
    <cellStyle name="Normal 2 4 19 10 14 2" xfId="5937" xr:uid="{00000000-0005-0000-0000-000022170000}"/>
    <cellStyle name="Normal 2 4 19 10 14 3" xfId="5938" xr:uid="{00000000-0005-0000-0000-000023170000}"/>
    <cellStyle name="Normal 2 4 19 10 15" xfId="5939" xr:uid="{00000000-0005-0000-0000-000024170000}"/>
    <cellStyle name="Normal 2 4 19 10 16" xfId="5940" xr:uid="{00000000-0005-0000-0000-000025170000}"/>
    <cellStyle name="Normal 2 4 19 10 2" xfId="5941" xr:uid="{00000000-0005-0000-0000-000026170000}"/>
    <cellStyle name="Normal 2 4 19 10 2 2" xfId="5942" xr:uid="{00000000-0005-0000-0000-000027170000}"/>
    <cellStyle name="Normal 2 4 19 10 2 3" xfId="5943" xr:uid="{00000000-0005-0000-0000-000028170000}"/>
    <cellStyle name="Normal 2 4 19 10 3" xfId="5944" xr:uid="{00000000-0005-0000-0000-000029170000}"/>
    <cellStyle name="Normal 2 4 19 10 3 2" xfId="5945" xr:uid="{00000000-0005-0000-0000-00002A170000}"/>
    <cellStyle name="Normal 2 4 19 10 3 3" xfId="5946" xr:uid="{00000000-0005-0000-0000-00002B170000}"/>
    <cellStyle name="Normal 2 4 19 10 4" xfId="5947" xr:uid="{00000000-0005-0000-0000-00002C170000}"/>
    <cellStyle name="Normal 2 4 19 10 4 2" xfId="5948" xr:uid="{00000000-0005-0000-0000-00002D170000}"/>
    <cellStyle name="Normal 2 4 19 10 4 3" xfId="5949" xr:uid="{00000000-0005-0000-0000-00002E170000}"/>
    <cellStyle name="Normal 2 4 19 10 5" xfId="5950" xr:uid="{00000000-0005-0000-0000-00002F170000}"/>
    <cellStyle name="Normal 2 4 19 10 5 2" xfId="5951" xr:uid="{00000000-0005-0000-0000-000030170000}"/>
    <cellStyle name="Normal 2 4 19 10 5 3" xfId="5952" xr:uid="{00000000-0005-0000-0000-000031170000}"/>
    <cellStyle name="Normal 2 4 19 10 6" xfId="5953" xr:uid="{00000000-0005-0000-0000-000032170000}"/>
    <cellStyle name="Normal 2 4 19 10 6 2" xfId="5954" xr:uid="{00000000-0005-0000-0000-000033170000}"/>
    <cellStyle name="Normal 2 4 19 10 6 3" xfId="5955" xr:uid="{00000000-0005-0000-0000-000034170000}"/>
    <cellStyle name="Normal 2 4 19 10 7" xfId="5956" xr:uid="{00000000-0005-0000-0000-000035170000}"/>
    <cellStyle name="Normal 2 4 19 10 7 2" xfId="5957" xr:uid="{00000000-0005-0000-0000-000036170000}"/>
    <cellStyle name="Normal 2 4 19 10 7 3" xfId="5958" xr:uid="{00000000-0005-0000-0000-000037170000}"/>
    <cellStyle name="Normal 2 4 19 10 8" xfId="5959" xr:uid="{00000000-0005-0000-0000-000038170000}"/>
    <cellStyle name="Normal 2 4 19 10 8 2" xfId="5960" xr:uid="{00000000-0005-0000-0000-000039170000}"/>
    <cellStyle name="Normal 2 4 19 10 8 3" xfId="5961" xr:uid="{00000000-0005-0000-0000-00003A170000}"/>
    <cellStyle name="Normal 2 4 19 10 9" xfId="5962" xr:uid="{00000000-0005-0000-0000-00003B170000}"/>
    <cellStyle name="Normal 2 4 19 10 9 2" xfId="5963" xr:uid="{00000000-0005-0000-0000-00003C170000}"/>
    <cellStyle name="Normal 2 4 19 10 9 3" xfId="5964" xr:uid="{00000000-0005-0000-0000-00003D170000}"/>
    <cellStyle name="Normal 2 4 19 11" xfId="5965" xr:uid="{00000000-0005-0000-0000-00003E170000}"/>
    <cellStyle name="Normal 2 4 19 11 2" xfId="5966" xr:uid="{00000000-0005-0000-0000-00003F170000}"/>
    <cellStyle name="Normal 2 4 19 11 3" xfId="5967" xr:uid="{00000000-0005-0000-0000-000040170000}"/>
    <cellStyle name="Normal 2 4 19 12" xfId="5968" xr:uid="{00000000-0005-0000-0000-000041170000}"/>
    <cellStyle name="Normal 2 4 19 12 2" xfId="5969" xr:uid="{00000000-0005-0000-0000-000042170000}"/>
    <cellStyle name="Normal 2 4 19 12 3" xfId="5970" xr:uid="{00000000-0005-0000-0000-000043170000}"/>
    <cellStyle name="Normal 2 4 19 13" xfId="5971" xr:uid="{00000000-0005-0000-0000-000044170000}"/>
    <cellStyle name="Normal 2 4 19 13 2" xfId="5972" xr:uid="{00000000-0005-0000-0000-000045170000}"/>
    <cellStyle name="Normal 2 4 19 13 3" xfId="5973" xr:uid="{00000000-0005-0000-0000-000046170000}"/>
    <cellStyle name="Normal 2 4 19 14" xfId="5974" xr:uid="{00000000-0005-0000-0000-000047170000}"/>
    <cellStyle name="Normal 2 4 19 14 2" xfId="5975" xr:uid="{00000000-0005-0000-0000-000048170000}"/>
    <cellStyle name="Normal 2 4 19 14 3" xfId="5976" xr:uid="{00000000-0005-0000-0000-000049170000}"/>
    <cellStyle name="Normal 2 4 19 15" xfId="5977" xr:uid="{00000000-0005-0000-0000-00004A170000}"/>
    <cellStyle name="Normal 2 4 19 15 2" xfId="5978" xr:uid="{00000000-0005-0000-0000-00004B170000}"/>
    <cellStyle name="Normal 2 4 19 15 3" xfId="5979" xr:uid="{00000000-0005-0000-0000-00004C170000}"/>
    <cellStyle name="Normal 2 4 19 16" xfId="5980" xr:uid="{00000000-0005-0000-0000-00004D170000}"/>
    <cellStyle name="Normal 2 4 19 16 2" xfId="5981" xr:uid="{00000000-0005-0000-0000-00004E170000}"/>
    <cellStyle name="Normal 2 4 19 16 3" xfId="5982" xr:uid="{00000000-0005-0000-0000-00004F170000}"/>
    <cellStyle name="Normal 2 4 19 17" xfId="5983" xr:uid="{00000000-0005-0000-0000-000050170000}"/>
    <cellStyle name="Normal 2 4 19 17 2" xfId="5984" xr:uid="{00000000-0005-0000-0000-000051170000}"/>
    <cellStyle name="Normal 2 4 19 17 3" xfId="5985" xr:uid="{00000000-0005-0000-0000-000052170000}"/>
    <cellStyle name="Normal 2 4 19 18" xfId="5986" xr:uid="{00000000-0005-0000-0000-000053170000}"/>
    <cellStyle name="Normal 2 4 19 18 2" xfId="5987" xr:uid="{00000000-0005-0000-0000-000054170000}"/>
    <cellStyle name="Normal 2 4 19 18 3" xfId="5988" xr:uid="{00000000-0005-0000-0000-000055170000}"/>
    <cellStyle name="Normal 2 4 19 19" xfId="5989" xr:uid="{00000000-0005-0000-0000-000056170000}"/>
    <cellStyle name="Normal 2 4 19 19 2" xfId="5990" xr:uid="{00000000-0005-0000-0000-000057170000}"/>
    <cellStyle name="Normal 2 4 19 19 3" xfId="5991" xr:uid="{00000000-0005-0000-0000-000058170000}"/>
    <cellStyle name="Normal 2 4 19 2" xfId="5992" xr:uid="{00000000-0005-0000-0000-000059170000}"/>
    <cellStyle name="Normal 2 4 19 2 10" xfId="5993" xr:uid="{00000000-0005-0000-0000-00005A170000}"/>
    <cellStyle name="Normal 2 4 19 2 10 2" xfId="5994" xr:uid="{00000000-0005-0000-0000-00005B170000}"/>
    <cellStyle name="Normal 2 4 19 2 10 3" xfId="5995" xr:uid="{00000000-0005-0000-0000-00005C170000}"/>
    <cellStyle name="Normal 2 4 19 2 11" xfId="5996" xr:uid="{00000000-0005-0000-0000-00005D170000}"/>
    <cellStyle name="Normal 2 4 19 2 11 2" xfId="5997" xr:uid="{00000000-0005-0000-0000-00005E170000}"/>
    <cellStyle name="Normal 2 4 19 2 11 3" xfId="5998" xr:uid="{00000000-0005-0000-0000-00005F170000}"/>
    <cellStyle name="Normal 2 4 19 2 12" xfId="5999" xr:uid="{00000000-0005-0000-0000-000060170000}"/>
    <cellStyle name="Normal 2 4 19 2 12 2" xfId="6000" xr:uid="{00000000-0005-0000-0000-000061170000}"/>
    <cellStyle name="Normal 2 4 19 2 12 3" xfId="6001" xr:uid="{00000000-0005-0000-0000-000062170000}"/>
    <cellStyle name="Normal 2 4 19 2 13" xfId="6002" xr:uid="{00000000-0005-0000-0000-000063170000}"/>
    <cellStyle name="Normal 2 4 19 2 13 2" xfId="6003" xr:uid="{00000000-0005-0000-0000-000064170000}"/>
    <cellStyle name="Normal 2 4 19 2 13 3" xfId="6004" xr:uid="{00000000-0005-0000-0000-000065170000}"/>
    <cellStyle name="Normal 2 4 19 2 14" xfId="6005" xr:uid="{00000000-0005-0000-0000-000066170000}"/>
    <cellStyle name="Normal 2 4 19 2 14 2" xfId="6006" xr:uid="{00000000-0005-0000-0000-000067170000}"/>
    <cellStyle name="Normal 2 4 19 2 14 3" xfId="6007" xr:uid="{00000000-0005-0000-0000-000068170000}"/>
    <cellStyle name="Normal 2 4 19 2 15" xfId="6008" xr:uid="{00000000-0005-0000-0000-000069170000}"/>
    <cellStyle name="Normal 2 4 19 2 15 2" xfId="6009" xr:uid="{00000000-0005-0000-0000-00006A170000}"/>
    <cellStyle name="Normal 2 4 19 2 15 3" xfId="6010" xr:uid="{00000000-0005-0000-0000-00006B170000}"/>
    <cellStyle name="Normal 2 4 19 2 16" xfId="6011" xr:uid="{00000000-0005-0000-0000-00006C170000}"/>
    <cellStyle name="Normal 2 4 19 2 17" xfId="6012" xr:uid="{00000000-0005-0000-0000-00006D170000}"/>
    <cellStyle name="Normal 2 4 19 2 2" xfId="6013" xr:uid="{00000000-0005-0000-0000-00006E170000}"/>
    <cellStyle name="Normal 2 4 19 2 2 10" xfId="6014" xr:uid="{00000000-0005-0000-0000-00006F170000}"/>
    <cellStyle name="Normal 2 4 19 2 2 10 2" xfId="6015" xr:uid="{00000000-0005-0000-0000-000070170000}"/>
    <cellStyle name="Normal 2 4 19 2 2 10 3" xfId="6016" xr:uid="{00000000-0005-0000-0000-000071170000}"/>
    <cellStyle name="Normal 2 4 19 2 2 11" xfId="6017" xr:uid="{00000000-0005-0000-0000-000072170000}"/>
    <cellStyle name="Normal 2 4 19 2 2 11 2" xfId="6018" xr:uid="{00000000-0005-0000-0000-000073170000}"/>
    <cellStyle name="Normal 2 4 19 2 2 11 3" xfId="6019" xr:uid="{00000000-0005-0000-0000-000074170000}"/>
    <cellStyle name="Normal 2 4 19 2 2 12" xfId="6020" xr:uid="{00000000-0005-0000-0000-000075170000}"/>
    <cellStyle name="Normal 2 4 19 2 2 12 2" xfId="6021" xr:uid="{00000000-0005-0000-0000-000076170000}"/>
    <cellStyle name="Normal 2 4 19 2 2 12 3" xfId="6022" xr:uid="{00000000-0005-0000-0000-000077170000}"/>
    <cellStyle name="Normal 2 4 19 2 2 13" xfId="6023" xr:uid="{00000000-0005-0000-0000-000078170000}"/>
    <cellStyle name="Normal 2 4 19 2 2 13 2" xfId="6024" xr:uid="{00000000-0005-0000-0000-000079170000}"/>
    <cellStyle name="Normal 2 4 19 2 2 13 3" xfId="6025" xr:uid="{00000000-0005-0000-0000-00007A170000}"/>
    <cellStyle name="Normal 2 4 19 2 2 14" xfId="6026" xr:uid="{00000000-0005-0000-0000-00007B170000}"/>
    <cellStyle name="Normal 2 4 19 2 2 14 2" xfId="6027" xr:uid="{00000000-0005-0000-0000-00007C170000}"/>
    <cellStyle name="Normal 2 4 19 2 2 14 3" xfId="6028" xr:uid="{00000000-0005-0000-0000-00007D170000}"/>
    <cellStyle name="Normal 2 4 19 2 2 15" xfId="6029" xr:uid="{00000000-0005-0000-0000-00007E170000}"/>
    <cellStyle name="Normal 2 4 19 2 2 16" xfId="6030" xr:uid="{00000000-0005-0000-0000-00007F170000}"/>
    <cellStyle name="Normal 2 4 19 2 2 2" xfId="6031" xr:uid="{00000000-0005-0000-0000-000080170000}"/>
    <cellStyle name="Normal 2 4 19 2 2 2 2" xfId="6032" xr:uid="{00000000-0005-0000-0000-000081170000}"/>
    <cellStyle name="Normal 2 4 19 2 2 2 3" xfId="6033" xr:uid="{00000000-0005-0000-0000-000082170000}"/>
    <cellStyle name="Normal 2 4 19 2 2 3" xfId="6034" xr:uid="{00000000-0005-0000-0000-000083170000}"/>
    <cellStyle name="Normal 2 4 19 2 2 3 2" xfId="6035" xr:uid="{00000000-0005-0000-0000-000084170000}"/>
    <cellStyle name="Normal 2 4 19 2 2 3 3" xfId="6036" xr:uid="{00000000-0005-0000-0000-000085170000}"/>
    <cellStyle name="Normal 2 4 19 2 2 4" xfId="6037" xr:uid="{00000000-0005-0000-0000-000086170000}"/>
    <cellStyle name="Normal 2 4 19 2 2 4 2" xfId="6038" xr:uid="{00000000-0005-0000-0000-000087170000}"/>
    <cellStyle name="Normal 2 4 19 2 2 4 3" xfId="6039" xr:uid="{00000000-0005-0000-0000-000088170000}"/>
    <cellStyle name="Normal 2 4 19 2 2 5" xfId="6040" xr:uid="{00000000-0005-0000-0000-000089170000}"/>
    <cellStyle name="Normal 2 4 19 2 2 5 2" xfId="6041" xr:uid="{00000000-0005-0000-0000-00008A170000}"/>
    <cellStyle name="Normal 2 4 19 2 2 5 3" xfId="6042" xr:uid="{00000000-0005-0000-0000-00008B170000}"/>
    <cellStyle name="Normal 2 4 19 2 2 6" xfId="6043" xr:uid="{00000000-0005-0000-0000-00008C170000}"/>
    <cellStyle name="Normal 2 4 19 2 2 6 2" xfId="6044" xr:uid="{00000000-0005-0000-0000-00008D170000}"/>
    <cellStyle name="Normal 2 4 19 2 2 6 3" xfId="6045" xr:uid="{00000000-0005-0000-0000-00008E170000}"/>
    <cellStyle name="Normal 2 4 19 2 2 7" xfId="6046" xr:uid="{00000000-0005-0000-0000-00008F170000}"/>
    <cellStyle name="Normal 2 4 19 2 2 7 2" xfId="6047" xr:uid="{00000000-0005-0000-0000-000090170000}"/>
    <cellStyle name="Normal 2 4 19 2 2 7 3" xfId="6048" xr:uid="{00000000-0005-0000-0000-000091170000}"/>
    <cellStyle name="Normal 2 4 19 2 2 8" xfId="6049" xr:uid="{00000000-0005-0000-0000-000092170000}"/>
    <cellStyle name="Normal 2 4 19 2 2 8 2" xfId="6050" xr:uid="{00000000-0005-0000-0000-000093170000}"/>
    <cellStyle name="Normal 2 4 19 2 2 8 3" xfId="6051" xr:uid="{00000000-0005-0000-0000-000094170000}"/>
    <cellStyle name="Normal 2 4 19 2 2 9" xfId="6052" xr:uid="{00000000-0005-0000-0000-000095170000}"/>
    <cellStyle name="Normal 2 4 19 2 2 9 2" xfId="6053" xr:uid="{00000000-0005-0000-0000-000096170000}"/>
    <cellStyle name="Normal 2 4 19 2 2 9 3" xfId="6054" xr:uid="{00000000-0005-0000-0000-000097170000}"/>
    <cellStyle name="Normal 2 4 19 2 3" xfId="6055" xr:uid="{00000000-0005-0000-0000-000098170000}"/>
    <cellStyle name="Normal 2 4 19 2 3 2" xfId="6056" xr:uid="{00000000-0005-0000-0000-000099170000}"/>
    <cellStyle name="Normal 2 4 19 2 3 3" xfId="6057" xr:uid="{00000000-0005-0000-0000-00009A170000}"/>
    <cellStyle name="Normal 2 4 19 2 4" xfId="6058" xr:uid="{00000000-0005-0000-0000-00009B170000}"/>
    <cellStyle name="Normal 2 4 19 2 4 2" xfId="6059" xr:uid="{00000000-0005-0000-0000-00009C170000}"/>
    <cellStyle name="Normal 2 4 19 2 4 3" xfId="6060" xr:uid="{00000000-0005-0000-0000-00009D170000}"/>
    <cellStyle name="Normal 2 4 19 2 5" xfId="6061" xr:uid="{00000000-0005-0000-0000-00009E170000}"/>
    <cellStyle name="Normal 2 4 19 2 5 2" xfId="6062" xr:uid="{00000000-0005-0000-0000-00009F170000}"/>
    <cellStyle name="Normal 2 4 19 2 5 3" xfId="6063" xr:uid="{00000000-0005-0000-0000-0000A0170000}"/>
    <cellStyle name="Normal 2 4 19 2 6" xfId="6064" xr:uid="{00000000-0005-0000-0000-0000A1170000}"/>
    <cellStyle name="Normal 2 4 19 2 6 2" xfId="6065" xr:uid="{00000000-0005-0000-0000-0000A2170000}"/>
    <cellStyle name="Normal 2 4 19 2 6 3" xfId="6066" xr:uid="{00000000-0005-0000-0000-0000A3170000}"/>
    <cellStyle name="Normal 2 4 19 2 7" xfId="6067" xr:uid="{00000000-0005-0000-0000-0000A4170000}"/>
    <cellStyle name="Normal 2 4 19 2 7 2" xfId="6068" xr:uid="{00000000-0005-0000-0000-0000A5170000}"/>
    <cellStyle name="Normal 2 4 19 2 7 3" xfId="6069" xr:uid="{00000000-0005-0000-0000-0000A6170000}"/>
    <cellStyle name="Normal 2 4 19 2 8" xfId="6070" xr:uid="{00000000-0005-0000-0000-0000A7170000}"/>
    <cellStyle name="Normal 2 4 19 2 8 2" xfId="6071" xr:uid="{00000000-0005-0000-0000-0000A8170000}"/>
    <cellStyle name="Normal 2 4 19 2 8 3" xfId="6072" xr:uid="{00000000-0005-0000-0000-0000A9170000}"/>
    <cellStyle name="Normal 2 4 19 2 9" xfId="6073" xr:uid="{00000000-0005-0000-0000-0000AA170000}"/>
    <cellStyle name="Normal 2 4 19 2 9 2" xfId="6074" xr:uid="{00000000-0005-0000-0000-0000AB170000}"/>
    <cellStyle name="Normal 2 4 19 2 9 3" xfId="6075" xr:uid="{00000000-0005-0000-0000-0000AC170000}"/>
    <cellStyle name="Normal 2 4 19 20" xfId="6076" xr:uid="{00000000-0005-0000-0000-0000AD170000}"/>
    <cellStyle name="Normal 2 4 19 20 2" xfId="6077" xr:uid="{00000000-0005-0000-0000-0000AE170000}"/>
    <cellStyle name="Normal 2 4 19 20 3" xfId="6078" xr:uid="{00000000-0005-0000-0000-0000AF170000}"/>
    <cellStyle name="Normal 2 4 19 21" xfId="6079" xr:uid="{00000000-0005-0000-0000-0000B0170000}"/>
    <cellStyle name="Normal 2 4 19 21 2" xfId="6080" xr:uid="{00000000-0005-0000-0000-0000B1170000}"/>
    <cellStyle name="Normal 2 4 19 21 3" xfId="6081" xr:uid="{00000000-0005-0000-0000-0000B2170000}"/>
    <cellStyle name="Normal 2 4 19 22" xfId="6082" xr:uid="{00000000-0005-0000-0000-0000B3170000}"/>
    <cellStyle name="Normal 2 4 19 22 2" xfId="6083" xr:uid="{00000000-0005-0000-0000-0000B4170000}"/>
    <cellStyle name="Normal 2 4 19 22 3" xfId="6084" xr:uid="{00000000-0005-0000-0000-0000B5170000}"/>
    <cellStyle name="Normal 2 4 19 23" xfId="6085" xr:uid="{00000000-0005-0000-0000-0000B6170000}"/>
    <cellStyle name="Normal 2 4 19 23 2" xfId="6086" xr:uid="{00000000-0005-0000-0000-0000B7170000}"/>
    <cellStyle name="Normal 2 4 19 23 3" xfId="6087" xr:uid="{00000000-0005-0000-0000-0000B8170000}"/>
    <cellStyle name="Normal 2 4 19 24" xfId="6088" xr:uid="{00000000-0005-0000-0000-0000B9170000}"/>
    <cellStyle name="Normal 2 4 19 25" xfId="6089" xr:uid="{00000000-0005-0000-0000-0000BA170000}"/>
    <cellStyle name="Normal 2 4 19 3" xfId="6090" xr:uid="{00000000-0005-0000-0000-0000BB170000}"/>
    <cellStyle name="Normal 2 4 19 3 10" xfId="6091" xr:uid="{00000000-0005-0000-0000-0000BC170000}"/>
    <cellStyle name="Normal 2 4 19 3 10 2" xfId="6092" xr:uid="{00000000-0005-0000-0000-0000BD170000}"/>
    <cellStyle name="Normal 2 4 19 3 10 3" xfId="6093" xr:uid="{00000000-0005-0000-0000-0000BE170000}"/>
    <cellStyle name="Normal 2 4 19 3 11" xfId="6094" xr:uid="{00000000-0005-0000-0000-0000BF170000}"/>
    <cellStyle name="Normal 2 4 19 3 11 2" xfId="6095" xr:uid="{00000000-0005-0000-0000-0000C0170000}"/>
    <cellStyle name="Normal 2 4 19 3 11 3" xfId="6096" xr:uid="{00000000-0005-0000-0000-0000C1170000}"/>
    <cellStyle name="Normal 2 4 19 3 12" xfId="6097" xr:uid="{00000000-0005-0000-0000-0000C2170000}"/>
    <cellStyle name="Normal 2 4 19 3 12 2" xfId="6098" xr:uid="{00000000-0005-0000-0000-0000C3170000}"/>
    <cellStyle name="Normal 2 4 19 3 12 3" xfId="6099" xr:uid="{00000000-0005-0000-0000-0000C4170000}"/>
    <cellStyle name="Normal 2 4 19 3 13" xfId="6100" xr:uid="{00000000-0005-0000-0000-0000C5170000}"/>
    <cellStyle name="Normal 2 4 19 3 13 2" xfId="6101" xr:uid="{00000000-0005-0000-0000-0000C6170000}"/>
    <cellStyle name="Normal 2 4 19 3 13 3" xfId="6102" xr:uid="{00000000-0005-0000-0000-0000C7170000}"/>
    <cellStyle name="Normal 2 4 19 3 14" xfId="6103" xr:uid="{00000000-0005-0000-0000-0000C8170000}"/>
    <cellStyle name="Normal 2 4 19 3 14 2" xfId="6104" xr:uid="{00000000-0005-0000-0000-0000C9170000}"/>
    <cellStyle name="Normal 2 4 19 3 14 3" xfId="6105" xr:uid="{00000000-0005-0000-0000-0000CA170000}"/>
    <cellStyle name="Normal 2 4 19 3 15" xfId="6106" xr:uid="{00000000-0005-0000-0000-0000CB170000}"/>
    <cellStyle name="Normal 2 4 19 3 15 2" xfId="6107" xr:uid="{00000000-0005-0000-0000-0000CC170000}"/>
    <cellStyle name="Normal 2 4 19 3 15 3" xfId="6108" xr:uid="{00000000-0005-0000-0000-0000CD170000}"/>
    <cellStyle name="Normal 2 4 19 3 16" xfId="6109" xr:uid="{00000000-0005-0000-0000-0000CE170000}"/>
    <cellStyle name="Normal 2 4 19 3 17" xfId="6110" xr:uid="{00000000-0005-0000-0000-0000CF170000}"/>
    <cellStyle name="Normal 2 4 19 3 2" xfId="6111" xr:uid="{00000000-0005-0000-0000-0000D0170000}"/>
    <cellStyle name="Normal 2 4 19 3 2 10" xfId="6112" xr:uid="{00000000-0005-0000-0000-0000D1170000}"/>
    <cellStyle name="Normal 2 4 19 3 2 10 2" xfId="6113" xr:uid="{00000000-0005-0000-0000-0000D2170000}"/>
    <cellStyle name="Normal 2 4 19 3 2 10 3" xfId="6114" xr:uid="{00000000-0005-0000-0000-0000D3170000}"/>
    <cellStyle name="Normal 2 4 19 3 2 11" xfId="6115" xr:uid="{00000000-0005-0000-0000-0000D4170000}"/>
    <cellStyle name="Normal 2 4 19 3 2 11 2" xfId="6116" xr:uid="{00000000-0005-0000-0000-0000D5170000}"/>
    <cellStyle name="Normal 2 4 19 3 2 11 3" xfId="6117" xr:uid="{00000000-0005-0000-0000-0000D6170000}"/>
    <cellStyle name="Normal 2 4 19 3 2 12" xfId="6118" xr:uid="{00000000-0005-0000-0000-0000D7170000}"/>
    <cellStyle name="Normal 2 4 19 3 2 12 2" xfId="6119" xr:uid="{00000000-0005-0000-0000-0000D8170000}"/>
    <cellStyle name="Normal 2 4 19 3 2 12 3" xfId="6120" xr:uid="{00000000-0005-0000-0000-0000D9170000}"/>
    <cellStyle name="Normal 2 4 19 3 2 13" xfId="6121" xr:uid="{00000000-0005-0000-0000-0000DA170000}"/>
    <cellStyle name="Normal 2 4 19 3 2 13 2" xfId="6122" xr:uid="{00000000-0005-0000-0000-0000DB170000}"/>
    <cellStyle name="Normal 2 4 19 3 2 13 3" xfId="6123" xr:uid="{00000000-0005-0000-0000-0000DC170000}"/>
    <cellStyle name="Normal 2 4 19 3 2 14" xfId="6124" xr:uid="{00000000-0005-0000-0000-0000DD170000}"/>
    <cellStyle name="Normal 2 4 19 3 2 14 2" xfId="6125" xr:uid="{00000000-0005-0000-0000-0000DE170000}"/>
    <cellStyle name="Normal 2 4 19 3 2 14 3" xfId="6126" xr:uid="{00000000-0005-0000-0000-0000DF170000}"/>
    <cellStyle name="Normal 2 4 19 3 2 15" xfId="6127" xr:uid="{00000000-0005-0000-0000-0000E0170000}"/>
    <cellStyle name="Normal 2 4 19 3 2 16" xfId="6128" xr:uid="{00000000-0005-0000-0000-0000E1170000}"/>
    <cellStyle name="Normal 2 4 19 3 2 2" xfId="6129" xr:uid="{00000000-0005-0000-0000-0000E2170000}"/>
    <cellStyle name="Normal 2 4 19 3 2 2 2" xfId="6130" xr:uid="{00000000-0005-0000-0000-0000E3170000}"/>
    <cellStyle name="Normal 2 4 19 3 2 2 3" xfId="6131" xr:uid="{00000000-0005-0000-0000-0000E4170000}"/>
    <cellStyle name="Normal 2 4 19 3 2 3" xfId="6132" xr:uid="{00000000-0005-0000-0000-0000E5170000}"/>
    <cellStyle name="Normal 2 4 19 3 2 3 2" xfId="6133" xr:uid="{00000000-0005-0000-0000-0000E6170000}"/>
    <cellStyle name="Normal 2 4 19 3 2 3 3" xfId="6134" xr:uid="{00000000-0005-0000-0000-0000E7170000}"/>
    <cellStyle name="Normal 2 4 19 3 2 4" xfId="6135" xr:uid="{00000000-0005-0000-0000-0000E8170000}"/>
    <cellStyle name="Normal 2 4 19 3 2 4 2" xfId="6136" xr:uid="{00000000-0005-0000-0000-0000E9170000}"/>
    <cellStyle name="Normal 2 4 19 3 2 4 3" xfId="6137" xr:uid="{00000000-0005-0000-0000-0000EA170000}"/>
    <cellStyle name="Normal 2 4 19 3 2 5" xfId="6138" xr:uid="{00000000-0005-0000-0000-0000EB170000}"/>
    <cellStyle name="Normal 2 4 19 3 2 5 2" xfId="6139" xr:uid="{00000000-0005-0000-0000-0000EC170000}"/>
    <cellStyle name="Normal 2 4 19 3 2 5 3" xfId="6140" xr:uid="{00000000-0005-0000-0000-0000ED170000}"/>
    <cellStyle name="Normal 2 4 19 3 2 6" xfId="6141" xr:uid="{00000000-0005-0000-0000-0000EE170000}"/>
    <cellStyle name="Normal 2 4 19 3 2 6 2" xfId="6142" xr:uid="{00000000-0005-0000-0000-0000EF170000}"/>
    <cellStyle name="Normal 2 4 19 3 2 6 3" xfId="6143" xr:uid="{00000000-0005-0000-0000-0000F0170000}"/>
    <cellStyle name="Normal 2 4 19 3 2 7" xfId="6144" xr:uid="{00000000-0005-0000-0000-0000F1170000}"/>
    <cellStyle name="Normal 2 4 19 3 2 7 2" xfId="6145" xr:uid="{00000000-0005-0000-0000-0000F2170000}"/>
    <cellStyle name="Normal 2 4 19 3 2 7 3" xfId="6146" xr:uid="{00000000-0005-0000-0000-0000F3170000}"/>
    <cellStyle name="Normal 2 4 19 3 2 8" xfId="6147" xr:uid="{00000000-0005-0000-0000-0000F4170000}"/>
    <cellStyle name="Normal 2 4 19 3 2 8 2" xfId="6148" xr:uid="{00000000-0005-0000-0000-0000F5170000}"/>
    <cellStyle name="Normal 2 4 19 3 2 8 3" xfId="6149" xr:uid="{00000000-0005-0000-0000-0000F6170000}"/>
    <cellStyle name="Normal 2 4 19 3 2 9" xfId="6150" xr:uid="{00000000-0005-0000-0000-0000F7170000}"/>
    <cellStyle name="Normal 2 4 19 3 2 9 2" xfId="6151" xr:uid="{00000000-0005-0000-0000-0000F8170000}"/>
    <cellStyle name="Normal 2 4 19 3 2 9 3" xfId="6152" xr:uid="{00000000-0005-0000-0000-0000F9170000}"/>
    <cellStyle name="Normal 2 4 19 3 3" xfId="6153" xr:uid="{00000000-0005-0000-0000-0000FA170000}"/>
    <cellStyle name="Normal 2 4 19 3 3 2" xfId="6154" xr:uid="{00000000-0005-0000-0000-0000FB170000}"/>
    <cellStyle name="Normal 2 4 19 3 3 3" xfId="6155" xr:uid="{00000000-0005-0000-0000-0000FC170000}"/>
    <cellStyle name="Normal 2 4 19 3 4" xfId="6156" xr:uid="{00000000-0005-0000-0000-0000FD170000}"/>
    <cellStyle name="Normal 2 4 19 3 4 2" xfId="6157" xr:uid="{00000000-0005-0000-0000-0000FE170000}"/>
    <cellStyle name="Normal 2 4 19 3 4 3" xfId="6158" xr:uid="{00000000-0005-0000-0000-0000FF170000}"/>
    <cellStyle name="Normal 2 4 19 3 5" xfId="6159" xr:uid="{00000000-0005-0000-0000-000000180000}"/>
    <cellStyle name="Normal 2 4 19 3 5 2" xfId="6160" xr:uid="{00000000-0005-0000-0000-000001180000}"/>
    <cellStyle name="Normal 2 4 19 3 5 3" xfId="6161" xr:uid="{00000000-0005-0000-0000-000002180000}"/>
    <cellStyle name="Normal 2 4 19 3 6" xfId="6162" xr:uid="{00000000-0005-0000-0000-000003180000}"/>
    <cellStyle name="Normal 2 4 19 3 6 2" xfId="6163" xr:uid="{00000000-0005-0000-0000-000004180000}"/>
    <cellStyle name="Normal 2 4 19 3 6 3" xfId="6164" xr:uid="{00000000-0005-0000-0000-000005180000}"/>
    <cellStyle name="Normal 2 4 19 3 7" xfId="6165" xr:uid="{00000000-0005-0000-0000-000006180000}"/>
    <cellStyle name="Normal 2 4 19 3 7 2" xfId="6166" xr:uid="{00000000-0005-0000-0000-000007180000}"/>
    <cellStyle name="Normal 2 4 19 3 7 3" xfId="6167" xr:uid="{00000000-0005-0000-0000-000008180000}"/>
    <cellStyle name="Normal 2 4 19 3 8" xfId="6168" xr:uid="{00000000-0005-0000-0000-000009180000}"/>
    <cellStyle name="Normal 2 4 19 3 8 2" xfId="6169" xr:uid="{00000000-0005-0000-0000-00000A180000}"/>
    <cellStyle name="Normal 2 4 19 3 8 3" xfId="6170" xr:uid="{00000000-0005-0000-0000-00000B180000}"/>
    <cellStyle name="Normal 2 4 19 3 9" xfId="6171" xr:uid="{00000000-0005-0000-0000-00000C180000}"/>
    <cellStyle name="Normal 2 4 19 3 9 2" xfId="6172" xr:uid="{00000000-0005-0000-0000-00000D180000}"/>
    <cellStyle name="Normal 2 4 19 3 9 3" xfId="6173" xr:uid="{00000000-0005-0000-0000-00000E180000}"/>
    <cellStyle name="Normal 2 4 19 4" xfId="6174" xr:uid="{00000000-0005-0000-0000-00000F180000}"/>
    <cellStyle name="Normal 2 4 19 4 10" xfId="6175" xr:uid="{00000000-0005-0000-0000-000010180000}"/>
    <cellStyle name="Normal 2 4 19 4 10 2" xfId="6176" xr:uid="{00000000-0005-0000-0000-000011180000}"/>
    <cellStyle name="Normal 2 4 19 4 10 3" xfId="6177" xr:uid="{00000000-0005-0000-0000-000012180000}"/>
    <cellStyle name="Normal 2 4 19 4 11" xfId="6178" xr:uid="{00000000-0005-0000-0000-000013180000}"/>
    <cellStyle name="Normal 2 4 19 4 11 2" xfId="6179" xr:uid="{00000000-0005-0000-0000-000014180000}"/>
    <cellStyle name="Normal 2 4 19 4 11 3" xfId="6180" xr:uid="{00000000-0005-0000-0000-000015180000}"/>
    <cellStyle name="Normal 2 4 19 4 12" xfId="6181" xr:uid="{00000000-0005-0000-0000-000016180000}"/>
    <cellStyle name="Normal 2 4 19 4 12 2" xfId="6182" xr:uid="{00000000-0005-0000-0000-000017180000}"/>
    <cellStyle name="Normal 2 4 19 4 12 3" xfId="6183" xr:uid="{00000000-0005-0000-0000-000018180000}"/>
    <cellStyle name="Normal 2 4 19 4 13" xfId="6184" xr:uid="{00000000-0005-0000-0000-000019180000}"/>
    <cellStyle name="Normal 2 4 19 4 13 2" xfId="6185" xr:uid="{00000000-0005-0000-0000-00001A180000}"/>
    <cellStyle name="Normal 2 4 19 4 13 3" xfId="6186" xr:uid="{00000000-0005-0000-0000-00001B180000}"/>
    <cellStyle name="Normal 2 4 19 4 14" xfId="6187" xr:uid="{00000000-0005-0000-0000-00001C180000}"/>
    <cellStyle name="Normal 2 4 19 4 14 2" xfId="6188" xr:uid="{00000000-0005-0000-0000-00001D180000}"/>
    <cellStyle name="Normal 2 4 19 4 14 3" xfId="6189" xr:uid="{00000000-0005-0000-0000-00001E180000}"/>
    <cellStyle name="Normal 2 4 19 4 15" xfId="6190" xr:uid="{00000000-0005-0000-0000-00001F180000}"/>
    <cellStyle name="Normal 2 4 19 4 15 2" xfId="6191" xr:uid="{00000000-0005-0000-0000-000020180000}"/>
    <cellStyle name="Normal 2 4 19 4 15 3" xfId="6192" xr:uid="{00000000-0005-0000-0000-000021180000}"/>
    <cellStyle name="Normal 2 4 19 4 16" xfId="6193" xr:uid="{00000000-0005-0000-0000-000022180000}"/>
    <cellStyle name="Normal 2 4 19 4 17" xfId="6194" xr:uid="{00000000-0005-0000-0000-000023180000}"/>
    <cellStyle name="Normal 2 4 19 4 2" xfId="6195" xr:uid="{00000000-0005-0000-0000-000024180000}"/>
    <cellStyle name="Normal 2 4 19 4 2 10" xfId="6196" xr:uid="{00000000-0005-0000-0000-000025180000}"/>
    <cellStyle name="Normal 2 4 19 4 2 10 2" xfId="6197" xr:uid="{00000000-0005-0000-0000-000026180000}"/>
    <cellStyle name="Normal 2 4 19 4 2 10 3" xfId="6198" xr:uid="{00000000-0005-0000-0000-000027180000}"/>
    <cellStyle name="Normal 2 4 19 4 2 11" xfId="6199" xr:uid="{00000000-0005-0000-0000-000028180000}"/>
    <cellStyle name="Normal 2 4 19 4 2 11 2" xfId="6200" xr:uid="{00000000-0005-0000-0000-000029180000}"/>
    <cellStyle name="Normal 2 4 19 4 2 11 3" xfId="6201" xr:uid="{00000000-0005-0000-0000-00002A180000}"/>
    <cellStyle name="Normal 2 4 19 4 2 12" xfId="6202" xr:uid="{00000000-0005-0000-0000-00002B180000}"/>
    <cellStyle name="Normal 2 4 19 4 2 12 2" xfId="6203" xr:uid="{00000000-0005-0000-0000-00002C180000}"/>
    <cellStyle name="Normal 2 4 19 4 2 12 3" xfId="6204" xr:uid="{00000000-0005-0000-0000-00002D180000}"/>
    <cellStyle name="Normal 2 4 19 4 2 13" xfId="6205" xr:uid="{00000000-0005-0000-0000-00002E180000}"/>
    <cellStyle name="Normal 2 4 19 4 2 13 2" xfId="6206" xr:uid="{00000000-0005-0000-0000-00002F180000}"/>
    <cellStyle name="Normal 2 4 19 4 2 13 3" xfId="6207" xr:uid="{00000000-0005-0000-0000-000030180000}"/>
    <cellStyle name="Normal 2 4 19 4 2 14" xfId="6208" xr:uid="{00000000-0005-0000-0000-000031180000}"/>
    <cellStyle name="Normal 2 4 19 4 2 14 2" xfId="6209" xr:uid="{00000000-0005-0000-0000-000032180000}"/>
    <cellStyle name="Normal 2 4 19 4 2 14 3" xfId="6210" xr:uid="{00000000-0005-0000-0000-000033180000}"/>
    <cellStyle name="Normal 2 4 19 4 2 15" xfId="6211" xr:uid="{00000000-0005-0000-0000-000034180000}"/>
    <cellStyle name="Normal 2 4 19 4 2 16" xfId="6212" xr:uid="{00000000-0005-0000-0000-000035180000}"/>
    <cellStyle name="Normal 2 4 19 4 2 2" xfId="6213" xr:uid="{00000000-0005-0000-0000-000036180000}"/>
    <cellStyle name="Normal 2 4 19 4 2 2 2" xfId="6214" xr:uid="{00000000-0005-0000-0000-000037180000}"/>
    <cellStyle name="Normal 2 4 19 4 2 2 3" xfId="6215" xr:uid="{00000000-0005-0000-0000-000038180000}"/>
    <cellStyle name="Normal 2 4 19 4 2 3" xfId="6216" xr:uid="{00000000-0005-0000-0000-000039180000}"/>
    <cellStyle name="Normal 2 4 19 4 2 3 2" xfId="6217" xr:uid="{00000000-0005-0000-0000-00003A180000}"/>
    <cellStyle name="Normal 2 4 19 4 2 3 3" xfId="6218" xr:uid="{00000000-0005-0000-0000-00003B180000}"/>
    <cellStyle name="Normal 2 4 19 4 2 4" xfId="6219" xr:uid="{00000000-0005-0000-0000-00003C180000}"/>
    <cellStyle name="Normal 2 4 19 4 2 4 2" xfId="6220" xr:uid="{00000000-0005-0000-0000-00003D180000}"/>
    <cellStyle name="Normal 2 4 19 4 2 4 3" xfId="6221" xr:uid="{00000000-0005-0000-0000-00003E180000}"/>
    <cellStyle name="Normal 2 4 19 4 2 5" xfId="6222" xr:uid="{00000000-0005-0000-0000-00003F180000}"/>
    <cellStyle name="Normal 2 4 19 4 2 5 2" xfId="6223" xr:uid="{00000000-0005-0000-0000-000040180000}"/>
    <cellStyle name="Normal 2 4 19 4 2 5 3" xfId="6224" xr:uid="{00000000-0005-0000-0000-000041180000}"/>
    <cellStyle name="Normal 2 4 19 4 2 6" xfId="6225" xr:uid="{00000000-0005-0000-0000-000042180000}"/>
    <cellStyle name="Normal 2 4 19 4 2 6 2" xfId="6226" xr:uid="{00000000-0005-0000-0000-000043180000}"/>
    <cellStyle name="Normal 2 4 19 4 2 6 3" xfId="6227" xr:uid="{00000000-0005-0000-0000-000044180000}"/>
    <cellStyle name="Normal 2 4 19 4 2 7" xfId="6228" xr:uid="{00000000-0005-0000-0000-000045180000}"/>
    <cellStyle name="Normal 2 4 19 4 2 7 2" xfId="6229" xr:uid="{00000000-0005-0000-0000-000046180000}"/>
    <cellStyle name="Normal 2 4 19 4 2 7 3" xfId="6230" xr:uid="{00000000-0005-0000-0000-000047180000}"/>
    <cellStyle name="Normal 2 4 19 4 2 8" xfId="6231" xr:uid="{00000000-0005-0000-0000-000048180000}"/>
    <cellStyle name="Normal 2 4 19 4 2 8 2" xfId="6232" xr:uid="{00000000-0005-0000-0000-000049180000}"/>
    <cellStyle name="Normal 2 4 19 4 2 8 3" xfId="6233" xr:uid="{00000000-0005-0000-0000-00004A180000}"/>
    <cellStyle name="Normal 2 4 19 4 2 9" xfId="6234" xr:uid="{00000000-0005-0000-0000-00004B180000}"/>
    <cellStyle name="Normal 2 4 19 4 2 9 2" xfId="6235" xr:uid="{00000000-0005-0000-0000-00004C180000}"/>
    <cellStyle name="Normal 2 4 19 4 2 9 3" xfId="6236" xr:uid="{00000000-0005-0000-0000-00004D180000}"/>
    <cellStyle name="Normal 2 4 19 4 3" xfId="6237" xr:uid="{00000000-0005-0000-0000-00004E180000}"/>
    <cellStyle name="Normal 2 4 19 4 3 2" xfId="6238" xr:uid="{00000000-0005-0000-0000-00004F180000}"/>
    <cellStyle name="Normal 2 4 19 4 3 3" xfId="6239" xr:uid="{00000000-0005-0000-0000-000050180000}"/>
    <cellStyle name="Normal 2 4 19 4 4" xfId="6240" xr:uid="{00000000-0005-0000-0000-000051180000}"/>
    <cellStyle name="Normal 2 4 19 4 4 2" xfId="6241" xr:uid="{00000000-0005-0000-0000-000052180000}"/>
    <cellStyle name="Normal 2 4 19 4 4 3" xfId="6242" xr:uid="{00000000-0005-0000-0000-000053180000}"/>
    <cellStyle name="Normal 2 4 19 4 5" xfId="6243" xr:uid="{00000000-0005-0000-0000-000054180000}"/>
    <cellStyle name="Normal 2 4 19 4 5 2" xfId="6244" xr:uid="{00000000-0005-0000-0000-000055180000}"/>
    <cellStyle name="Normal 2 4 19 4 5 3" xfId="6245" xr:uid="{00000000-0005-0000-0000-000056180000}"/>
    <cellStyle name="Normal 2 4 19 4 6" xfId="6246" xr:uid="{00000000-0005-0000-0000-000057180000}"/>
    <cellStyle name="Normal 2 4 19 4 6 2" xfId="6247" xr:uid="{00000000-0005-0000-0000-000058180000}"/>
    <cellStyle name="Normal 2 4 19 4 6 3" xfId="6248" xr:uid="{00000000-0005-0000-0000-000059180000}"/>
    <cellStyle name="Normal 2 4 19 4 7" xfId="6249" xr:uid="{00000000-0005-0000-0000-00005A180000}"/>
    <cellStyle name="Normal 2 4 19 4 7 2" xfId="6250" xr:uid="{00000000-0005-0000-0000-00005B180000}"/>
    <cellStyle name="Normal 2 4 19 4 7 3" xfId="6251" xr:uid="{00000000-0005-0000-0000-00005C180000}"/>
    <cellStyle name="Normal 2 4 19 4 8" xfId="6252" xr:uid="{00000000-0005-0000-0000-00005D180000}"/>
    <cellStyle name="Normal 2 4 19 4 8 2" xfId="6253" xr:uid="{00000000-0005-0000-0000-00005E180000}"/>
    <cellStyle name="Normal 2 4 19 4 8 3" xfId="6254" xr:uid="{00000000-0005-0000-0000-00005F180000}"/>
    <cellStyle name="Normal 2 4 19 4 9" xfId="6255" xr:uid="{00000000-0005-0000-0000-000060180000}"/>
    <cellStyle name="Normal 2 4 19 4 9 2" xfId="6256" xr:uid="{00000000-0005-0000-0000-000061180000}"/>
    <cellStyle name="Normal 2 4 19 4 9 3" xfId="6257" xr:uid="{00000000-0005-0000-0000-000062180000}"/>
    <cellStyle name="Normal 2 4 19 5" xfId="6258" xr:uid="{00000000-0005-0000-0000-000063180000}"/>
    <cellStyle name="Normal 2 4 19 5 10" xfId="6259" xr:uid="{00000000-0005-0000-0000-000064180000}"/>
    <cellStyle name="Normal 2 4 19 5 10 2" xfId="6260" xr:uid="{00000000-0005-0000-0000-000065180000}"/>
    <cellStyle name="Normal 2 4 19 5 10 3" xfId="6261" xr:uid="{00000000-0005-0000-0000-000066180000}"/>
    <cellStyle name="Normal 2 4 19 5 11" xfId="6262" xr:uid="{00000000-0005-0000-0000-000067180000}"/>
    <cellStyle name="Normal 2 4 19 5 11 2" xfId="6263" xr:uid="{00000000-0005-0000-0000-000068180000}"/>
    <cellStyle name="Normal 2 4 19 5 11 3" xfId="6264" xr:uid="{00000000-0005-0000-0000-000069180000}"/>
    <cellStyle name="Normal 2 4 19 5 12" xfId="6265" xr:uid="{00000000-0005-0000-0000-00006A180000}"/>
    <cellStyle name="Normal 2 4 19 5 12 2" xfId="6266" xr:uid="{00000000-0005-0000-0000-00006B180000}"/>
    <cellStyle name="Normal 2 4 19 5 12 3" xfId="6267" xr:uid="{00000000-0005-0000-0000-00006C180000}"/>
    <cellStyle name="Normal 2 4 19 5 13" xfId="6268" xr:uid="{00000000-0005-0000-0000-00006D180000}"/>
    <cellStyle name="Normal 2 4 19 5 13 2" xfId="6269" xr:uid="{00000000-0005-0000-0000-00006E180000}"/>
    <cellStyle name="Normal 2 4 19 5 13 3" xfId="6270" xr:uid="{00000000-0005-0000-0000-00006F180000}"/>
    <cellStyle name="Normal 2 4 19 5 14" xfId="6271" xr:uid="{00000000-0005-0000-0000-000070180000}"/>
    <cellStyle name="Normal 2 4 19 5 14 2" xfId="6272" xr:uid="{00000000-0005-0000-0000-000071180000}"/>
    <cellStyle name="Normal 2 4 19 5 14 3" xfId="6273" xr:uid="{00000000-0005-0000-0000-000072180000}"/>
    <cellStyle name="Normal 2 4 19 5 15" xfId="6274" xr:uid="{00000000-0005-0000-0000-000073180000}"/>
    <cellStyle name="Normal 2 4 19 5 16" xfId="6275" xr:uid="{00000000-0005-0000-0000-000074180000}"/>
    <cellStyle name="Normal 2 4 19 5 2" xfId="6276" xr:uid="{00000000-0005-0000-0000-000075180000}"/>
    <cellStyle name="Normal 2 4 19 5 2 2" xfId="6277" xr:uid="{00000000-0005-0000-0000-000076180000}"/>
    <cellStyle name="Normal 2 4 19 5 2 3" xfId="6278" xr:uid="{00000000-0005-0000-0000-000077180000}"/>
    <cellStyle name="Normal 2 4 19 5 3" xfId="6279" xr:uid="{00000000-0005-0000-0000-000078180000}"/>
    <cellStyle name="Normal 2 4 19 5 3 2" xfId="6280" xr:uid="{00000000-0005-0000-0000-000079180000}"/>
    <cellStyle name="Normal 2 4 19 5 3 3" xfId="6281" xr:uid="{00000000-0005-0000-0000-00007A180000}"/>
    <cellStyle name="Normal 2 4 19 5 4" xfId="6282" xr:uid="{00000000-0005-0000-0000-00007B180000}"/>
    <cellStyle name="Normal 2 4 19 5 4 2" xfId="6283" xr:uid="{00000000-0005-0000-0000-00007C180000}"/>
    <cellStyle name="Normal 2 4 19 5 4 3" xfId="6284" xr:uid="{00000000-0005-0000-0000-00007D180000}"/>
    <cellStyle name="Normal 2 4 19 5 5" xfId="6285" xr:uid="{00000000-0005-0000-0000-00007E180000}"/>
    <cellStyle name="Normal 2 4 19 5 5 2" xfId="6286" xr:uid="{00000000-0005-0000-0000-00007F180000}"/>
    <cellStyle name="Normal 2 4 19 5 5 3" xfId="6287" xr:uid="{00000000-0005-0000-0000-000080180000}"/>
    <cellStyle name="Normal 2 4 19 5 6" xfId="6288" xr:uid="{00000000-0005-0000-0000-000081180000}"/>
    <cellStyle name="Normal 2 4 19 5 6 2" xfId="6289" xr:uid="{00000000-0005-0000-0000-000082180000}"/>
    <cellStyle name="Normal 2 4 19 5 6 3" xfId="6290" xr:uid="{00000000-0005-0000-0000-000083180000}"/>
    <cellStyle name="Normal 2 4 19 5 7" xfId="6291" xr:uid="{00000000-0005-0000-0000-000084180000}"/>
    <cellStyle name="Normal 2 4 19 5 7 2" xfId="6292" xr:uid="{00000000-0005-0000-0000-000085180000}"/>
    <cellStyle name="Normal 2 4 19 5 7 3" xfId="6293" xr:uid="{00000000-0005-0000-0000-000086180000}"/>
    <cellStyle name="Normal 2 4 19 5 8" xfId="6294" xr:uid="{00000000-0005-0000-0000-000087180000}"/>
    <cellStyle name="Normal 2 4 19 5 8 2" xfId="6295" xr:uid="{00000000-0005-0000-0000-000088180000}"/>
    <cellStyle name="Normal 2 4 19 5 8 3" xfId="6296" xr:uid="{00000000-0005-0000-0000-000089180000}"/>
    <cellStyle name="Normal 2 4 19 5 9" xfId="6297" xr:uid="{00000000-0005-0000-0000-00008A180000}"/>
    <cellStyle name="Normal 2 4 19 5 9 2" xfId="6298" xr:uid="{00000000-0005-0000-0000-00008B180000}"/>
    <cellStyle name="Normal 2 4 19 5 9 3" xfId="6299" xr:uid="{00000000-0005-0000-0000-00008C180000}"/>
    <cellStyle name="Normal 2 4 19 6" xfId="6300" xr:uid="{00000000-0005-0000-0000-00008D180000}"/>
    <cellStyle name="Normal 2 4 19 6 10" xfId="6301" xr:uid="{00000000-0005-0000-0000-00008E180000}"/>
    <cellStyle name="Normal 2 4 19 6 10 2" xfId="6302" xr:uid="{00000000-0005-0000-0000-00008F180000}"/>
    <cellStyle name="Normal 2 4 19 6 10 3" xfId="6303" xr:uid="{00000000-0005-0000-0000-000090180000}"/>
    <cellStyle name="Normal 2 4 19 6 11" xfId="6304" xr:uid="{00000000-0005-0000-0000-000091180000}"/>
    <cellStyle name="Normal 2 4 19 6 11 2" xfId="6305" xr:uid="{00000000-0005-0000-0000-000092180000}"/>
    <cellStyle name="Normal 2 4 19 6 11 3" xfId="6306" xr:uid="{00000000-0005-0000-0000-000093180000}"/>
    <cellStyle name="Normal 2 4 19 6 12" xfId="6307" xr:uid="{00000000-0005-0000-0000-000094180000}"/>
    <cellStyle name="Normal 2 4 19 6 12 2" xfId="6308" xr:uid="{00000000-0005-0000-0000-000095180000}"/>
    <cellStyle name="Normal 2 4 19 6 12 3" xfId="6309" xr:uid="{00000000-0005-0000-0000-000096180000}"/>
    <cellStyle name="Normal 2 4 19 6 13" xfId="6310" xr:uid="{00000000-0005-0000-0000-000097180000}"/>
    <cellStyle name="Normal 2 4 19 6 13 2" xfId="6311" xr:uid="{00000000-0005-0000-0000-000098180000}"/>
    <cellStyle name="Normal 2 4 19 6 13 3" xfId="6312" xr:uid="{00000000-0005-0000-0000-000099180000}"/>
    <cellStyle name="Normal 2 4 19 6 14" xfId="6313" xr:uid="{00000000-0005-0000-0000-00009A180000}"/>
    <cellStyle name="Normal 2 4 19 6 14 2" xfId="6314" xr:uid="{00000000-0005-0000-0000-00009B180000}"/>
    <cellStyle name="Normal 2 4 19 6 14 3" xfId="6315" xr:uid="{00000000-0005-0000-0000-00009C180000}"/>
    <cellStyle name="Normal 2 4 19 6 15" xfId="6316" xr:uid="{00000000-0005-0000-0000-00009D180000}"/>
    <cellStyle name="Normal 2 4 19 6 16" xfId="6317" xr:uid="{00000000-0005-0000-0000-00009E180000}"/>
    <cellStyle name="Normal 2 4 19 6 2" xfId="6318" xr:uid="{00000000-0005-0000-0000-00009F180000}"/>
    <cellStyle name="Normal 2 4 19 6 2 2" xfId="6319" xr:uid="{00000000-0005-0000-0000-0000A0180000}"/>
    <cellStyle name="Normal 2 4 19 6 2 3" xfId="6320" xr:uid="{00000000-0005-0000-0000-0000A1180000}"/>
    <cellStyle name="Normal 2 4 19 6 3" xfId="6321" xr:uid="{00000000-0005-0000-0000-0000A2180000}"/>
    <cellStyle name="Normal 2 4 19 6 3 2" xfId="6322" xr:uid="{00000000-0005-0000-0000-0000A3180000}"/>
    <cellStyle name="Normal 2 4 19 6 3 3" xfId="6323" xr:uid="{00000000-0005-0000-0000-0000A4180000}"/>
    <cellStyle name="Normal 2 4 19 6 4" xfId="6324" xr:uid="{00000000-0005-0000-0000-0000A5180000}"/>
    <cellStyle name="Normal 2 4 19 6 4 2" xfId="6325" xr:uid="{00000000-0005-0000-0000-0000A6180000}"/>
    <cellStyle name="Normal 2 4 19 6 4 3" xfId="6326" xr:uid="{00000000-0005-0000-0000-0000A7180000}"/>
    <cellStyle name="Normal 2 4 19 6 5" xfId="6327" xr:uid="{00000000-0005-0000-0000-0000A8180000}"/>
    <cellStyle name="Normal 2 4 19 6 5 2" xfId="6328" xr:uid="{00000000-0005-0000-0000-0000A9180000}"/>
    <cellStyle name="Normal 2 4 19 6 5 3" xfId="6329" xr:uid="{00000000-0005-0000-0000-0000AA180000}"/>
    <cellStyle name="Normal 2 4 19 6 6" xfId="6330" xr:uid="{00000000-0005-0000-0000-0000AB180000}"/>
    <cellStyle name="Normal 2 4 19 6 6 2" xfId="6331" xr:uid="{00000000-0005-0000-0000-0000AC180000}"/>
    <cellStyle name="Normal 2 4 19 6 6 3" xfId="6332" xr:uid="{00000000-0005-0000-0000-0000AD180000}"/>
    <cellStyle name="Normal 2 4 19 6 7" xfId="6333" xr:uid="{00000000-0005-0000-0000-0000AE180000}"/>
    <cellStyle name="Normal 2 4 19 6 7 2" xfId="6334" xr:uid="{00000000-0005-0000-0000-0000AF180000}"/>
    <cellStyle name="Normal 2 4 19 6 7 3" xfId="6335" xr:uid="{00000000-0005-0000-0000-0000B0180000}"/>
    <cellStyle name="Normal 2 4 19 6 8" xfId="6336" xr:uid="{00000000-0005-0000-0000-0000B1180000}"/>
    <cellStyle name="Normal 2 4 19 6 8 2" xfId="6337" xr:uid="{00000000-0005-0000-0000-0000B2180000}"/>
    <cellStyle name="Normal 2 4 19 6 8 3" xfId="6338" xr:uid="{00000000-0005-0000-0000-0000B3180000}"/>
    <cellStyle name="Normal 2 4 19 6 9" xfId="6339" xr:uid="{00000000-0005-0000-0000-0000B4180000}"/>
    <cellStyle name="Normal 2 4 19 6 9 2" xfId="6340" xr:uid="{00000000-0005-0000-0000-0000B5180000}"/>
    <cellStyle name="Normal 2 4 19 6 9 3" xfId="6341" xr:uid="{00000000-0005-0000-0000-0000B6180000}"/>
    <cellStyle name="Normal 2 4 19 7" xfId="6342" xr:uid="{00000000-0005-0000-0000-0000B7180000}"/>
    <cellStyle name="Normal 2 4 19 7 10" xfId="6343" xr:uid="{00000000-0005-0000-0000-0000B8180000}"/>
    <cellStyle name="Normal 2 4 19 7 10 2" xfId="6344" xr:uid="{00000000-0005-0000-0000-0000B9180000}"/>
    <cellStyle name="Normal 2 4 19 7 10 3" xfId="6345" xr:uid="{00000000-0005-0000-0000-0000BA180000}"/>
    <cellStyle name="Normal 2 4 19 7 11" xfId="6346" xr:uid="{00000000-0005-0000-0000-0000BB180000}"/>
    <cellStyle name="Normal 2 4 19 7 11 2" xfId="6347" xr:uid="{00000000-0005-0000-0000-0000BC180000}"/>
    <cellStyle name="Normal 2 4 19 7 11 3" xfId="6348" xr:uid="{00000000-0005-0000-0000-0000BD180000}"/>
    <cellStyle name="Normal 2 4 19 7 12" xfId="6349" xr:uid="{00000000-0005-0000-0000-0000BE180000}"/>
    <cellStyle name="Normal 2 4 19 7 12 2" xfId="6350" xr:uid="{00000000-0005-0000-0000-0000BF180000}"/>
    <cellStyle name="Normal 2 4 19 7 12 3" xfId="6351" xr:uid="{00000000-0005-0000-0000-0000C0180000}"/>
    <cellStyle name="Normal 2 4 19 7 13" xfId="6352" xr:uid="{00000000-0005-0000-0000-0000C1180000}"/>
    <cellStyle name="Normal 2 4 19 7 13 2" xfId="6353" xr:uid="{00000000-0005-0000-0000-0000C2180000}"/>
    <cellStyle name="Normal 2 4 19 7 13 3" xfId="6354" xr:uid="{00000000-0005-0000-0000-0000C3180000}"/>
    <cellStyle name="Normal 2 4 19 7 14" xfId="6355" xr:uid="{00000000-0005-0000-0000-0000C4180000}"/>
    <cellStyle name="Normal 2 4 19 7 14 2" xfId="6356" xr:uid="{00000000-0005-0000-0000-0000C5180000}"/>
    <cellStyle name="Normal 2 4 19 7 14 3" xfId="6357" xr:uid="{00000000-0005-0000-0000-0000C6180000}"/>
    <cellStyle name="Normal 2 4 19 7 15" xfId="6358" xr:uid="{00000000-0005-0000-0000-0000C7180000}"/>
    <cellStyle name="Normal 2 4 19 7 16" xfId="6359" xr:uid="{00000000-0005-0000-0000-0000C8180000}"/>
    <cellStyle name="Normal 2 4 19 7 2" xfId="6360" xr:uid="{00000000-0005-0000-0000-0000C9180000}"/>
    <cellStyle name="Normal 2 4 19 7 2 2" xfId="6361" xr:uid="{00000000-0005-0000-0000-0000CA180000}"/>
    <cellStyle name="Normal 2 4 19 7 2 3" xfId="6362" xr:uid="{00000000-0005-0000-0000-0000CB180000}"/>
    <cellStyle name="Normal 2 4 19 7 3" xfId="6363" xr:uid="{00000000-0005-0000-0000-0000CC180000}"/>
    <cellStyle name="Normal 2 4 19 7 3 2" xfId="6364" xr:uid="{00000000-0005-0000-0000-0000CD180000}"/>
    <cellStyle name="Normal 2 4 19 7 3 3" xfId="6365" xr:uid="{00000000-0005-0000-0000-0000CE180000}"/>
    <cellStyle name="Normal 2 4 19 7 4" xfId="6366" xr:uid="{00000000-0005-0000-0000-0000CF180000}"/>
    <cellStyle name="Normal 2 4 19 7 4 2" xfId="6367" xr:uid="{00000000-0005-0000-0000-0000D0180000}"/>
    <cellStyle name="Normal 2 4 19 7 4 3" xfId="6368" xr:uid="{00000000-0005-0000-0000-0000D1180000}"/>
    <cellStyle name="Normal 2 4 19 7 5" xfId="6369" xr:uid="{00000000-0005-0000-0000-0000D2180000}"/>
    <cellStyle name="Normal 2 4 19 7 5 2" xfId="6370" xr:uid="{00000000-0005-0000-0000-0000D3180000}"/>
    <cellStyle name="Normal 2 4 19 7 5 3" xfId="6371" xr:uid="{00000000-0005-0000-0000-0000D4180000}"/>
    <cellStyle name="Normal 2 4 19 7 6" xfId="6372" xr:uid="{00000000-0005-0000-0000-0000D5180000}"/>
    <cellStyle name="Normal 2 4 19 7 6 2" xfId="6373" xr:uid="{00000000-0005-0000-0000-0000D6180000}"/>
    <cellStyle name="Normal 2 4 19 7 6 3" xfId="6374" xr:uid="{00000000-0005-0000-0000-0000D7180000}"/>
    <cellStyle name="Normal 2 4 19 7 7" xfId="6375" xr:uid="{00000000-0005-0000-0000-0000D8180000}"/>
    <cellStyle name="Normal 2 4 19 7 7 2" xfId="6376" xr:uid="{00000000-0005-0000-0000-0000D9180000}"/>
    <cellStyle name="Normal 2 4 19 7 7 3" xfId="6377" xr:uid="{00000000-0005-0000-0000-0000DA180000}"/>
    <cellStyle name="Normal 2 4 19 7 8" xfId="6378" xr:uid="{00000000-0005-0000-0000-0000DB180000}"/>
    <cellStyle name="Normal 2 4 19 7 8 2" xfId="6379" xr:uid="{00000000-0005-0000-0000-0000DC180000}"/>
    <cellStyle name="Normal 2 4 19 7 8 3" xfId="6380" xr:uid="{00000000-0005-0000-0000-0000DD180000}"/>
    <cellStyle name="Normal 2 4 19 7 9" xfId="6381" xr:uid="{00000000-0005-0000-0000-0000DE180000}"/>
    <cellStyle name="Normal 2 4 19 7 9 2" xfId="6382" xr:uid="{00000000-0005-0000-0000-0000DF180000}"/>
    <cellStyle name="Normal 2 4 19 7 9 3" xfId="6383" xr:uid="{00000000-0005-0000-0000-0000E0180000}"/>
    <cellStyle name="Normal 2 4 19 8" xfId="6384" xr:uid="{00000000-0005-0000-0000-0000E1180000}"/>
    <cellStyle name="Normal 2 4 19 8 10" xfId="6385" xr:uid="{00000000-0005-0000-0000-0000E2180000}"/>
    <cellStyle name="Normal 2 4 19 8 10 2" xfId="6386" xr:uid="{00000000-0005-0000-0000-0000E3180000}"/>
    <cellStyle name="Normal 2 4 19 8 10 3" xfId="6387" xr:uid="{00000000-0005-0000-0000-0000E4180000}"/>
    <cellStyle name="Normal 2 4 19 8 11" xfId="6388" xr:uid="{00000000-0005-0000-0000-0000E5180000}"/>
    <cellStyle name="Normal 2 4 19 8 11 2" xfId="6389" xr:uid="{00000000-0005-0000-0000-0000E6180000}"/>
    <cellStyle name="Normal 2 4 19 8 11 3" xfId="6390" xr:uid="{00000000-0005-0000-0000-0000E7180000}"/>
    <cellStyle name="Normal 2 4 19 8 12" xfId="6391" xr:uid="{00000000-0005-0000-0000-0000E8180000}"/>
    <cellStyle name="Normal 2 4 19 8 12 2" xfId="6392" xr:uid="{00000000-0005-0000-0000-0000E9180000}"/>
    <cellStyle name="Normal 2 4 19 8 12 3" xfId="6393" xr:uid="{00000000-0005-0000-0000-0000EA180000}"/>
    <cellStyle name="Normal 2 4 19 8 13" xfId="6394" xr:uid="{00000000-0005-0000-0000-0000EB180000}"/>
    <cellStyle name="Normal 2 4 19 8 13 2" xfId="6395" xr:uid="{00000000-0005-0000-0000-0000EC180000}"/>
    <cellStyle name="Normal 2 4 19 8 13 3" xfId="6396" xr:uid="{00000000-0005-0000-0000-0000ED180000}"/>
    <cellStyle name="Normal 2 4 19 8 14" xfId="6397" xr:uid="{00000000-0005-0000-0000-0000EE180000}"/>
    <cellStyle name="Normal 2 4 19 8 14 2" xfId="6398" xr:uid="{00000000-0005-0000-0000-0000EF180000}"/>
    <cellStyle name="Normal 2 4 19 8 14 3" xfId="6399" xr:uid="{00000000-0005-0000-0000-0000F0180000}"/>
    <cellStyle name="Normal 2 4 19 8 15" xfId="6400" xr:uid="{00000000-0005-0000-0000-0000F1180000}"/>
    <cellStyle name="Normal 2 4 19 8 16" xfId="6401" xr:uid="{00000000-0005-0000-0000-0000F2180000}"/>
    <cellStyle name="Normal 2 4 19 8 2" xfId="6402" xr:uid="{00000000-0005-0000-0000-0000F3180000}"/>
    <cellStyle name="Normal 2 4 19 8 2 2" xfId="6403" xr:uid="{00000000-0005-0000-0000-0000F4180000}"/>
    <cellStyle name="Normal 2 4 19 8 2 3" xfId="6404" xr:uid="{00000000-0005-0000-0000-0000F5180000}"/>
    <cellStyle name="Normal 2 4 19 8 3" xfId="6405" xr:uid="{00000000-0005-0000-0000-0000F6180000}"/>
    <cellStyle name="Normal 2 4 19 8 3 2" xfId="6406" xr:uid="{00000000-0005-0000-0000-0000F7180000}"/>
    <cellStyle name="Normal 2 4 19 8 3 3" xfId="6407" xr:uid="{00000000-0005-0000-0000-0000F8180000}"/>
    <cellStyle name="Normal 2 4 19 8 4" xfId="6408" xr:uid="{00000000-0005-0000-0000-0000F9180000}"/>
    <cellStyle name="Normal 2 4 19 8 4 2" xfId="6409" xr:uid="{00000000-0005-0000-0000-0000FA180000}"/>
    <cellStyle name="Normal 2 4 19 8 4 3" xfId="6410" xr:uid="{00000000-0005-0000-0000-0000FB180000}"/>
    <cellStyle name="Normal 2 4 19 8 5" xfId="6411" xr:uid="{00000000-0005-0000-0000-0000FC180000}"/>
    <cellStyle name="Normal 2 4 19 8 5 2" xfId="6412" xr:uid="{00000000-0005-0000-0000-0000FD180000}"/>
    <cellStyle name="Normal 2 4 19 8 5 3" xfId="6413" xr:uid="{00000000-0005-0000-0000-0000FE180000}"/>
    <cellStyle name="Normal 2 4 19 8 6" xfId="6414" xr:uid="{00000000-0005-0000-0000-0000FF180000}"/>
    <cellStyle name="Normal 2 4 19 8 6 2" xfId="6415" xr:uid="{00000000-0005-0000-0000-000000190000}"/>
    <cellStyle name="Normal 2 4 19 8 6 3" xfId="6416" xr:uid="{00000000-0005-0000-0000-000001190000}"/>
    <cellStyle name="Normal 2 4 19 8 7" xfId="6417" xr:uid="{00000000-0005-0000-0000-000002190000}"/>
    <cellStyle name="Normal 2 4 19 8 7 2" xfId="6418" xr:uid="{00000000-0005-0000-0000-000003190000}"/>
    <cellStyle name="Normal 2 4 19 8 7 3" xfId="6419" xr:uid="{00000000-0005-0000-0000-000004190000}"/>
    <cellStyle name="Normal 2 4 19 8 8" xfId="6420" xr:uid="{00000000-0005-0000-0000-000005190000}"/>
    <cellStyle name="Normal 2 4 19 8 8 2" xfId="6421" xr:uid="{00000000-0005-0000-0000-000006190000}"/>
    <cellStyle name="Normal 2 4 19 8 8 3" xfId="6422" xr:uid="{00000000-0005-0000-0000-000007190000}"/>
    <cellStyle name="Normal 2 4 19 8 9" xfId="6423" xr:uid="{00000000-0005-0000-0000-000008190000}"/>
    <cellStyle name="Normal 2 4 19 8 9 2" xfId="6424" xr:uid="{00000000-0005-0000-0000-000009190000}"/>
    <cellStyle name="Normal 2 4 19 8 9 3" xfId="6425" xr:uid="{00000000-0005-0000-0000-00000A190000}"/>
    <cellStyle name="Normal 2 4 19 9" xfId="6426" xr:uid="{00000000-0005-0000-0000-00000B190000}"/>
    <cellStyle name="Normal 2 4 19 9 10" xfId="6427" xr:uid="{00000000-0005-0000-0000-00000C190000}"/>
    <cellStyle name="Normal 2 4 19 9 10 2" xfId="6428" xr:uid="{00000000-0005-0000-0000-00000D190000}"/>
    <cellStyle name="Normal 2 4 19 9 10 3" xfId="6429" xr:uid="{00000000-0005-0000-0000-00000E190000}"/>
    <cellStyle name="Normal 2 4 19 9 11" xfId="6430" xr:uid="{00000000-0005-0000-0000-00000F190000}"/>
    <cellStyle name="Normal 2 4 19 9 11 2" xfId="6431" xr:uid="{00000000-0005-0000-0000-000010190000}"/>
    <cellStyle name="Normal 2 4 19 9 11 3" xfId="6432" xr:uid="{00000000-0005-0000-0000-000011190000}"/>
    <cellStyle name="Normal 2 4 19 9 12" xfId="6433" xr:uid="{00000000-0005-0000-0000-000012190000}"/>
    <cellStyle name="Normal 2 4 19 9 12 2" xfId="6434" xr:uid="{00000000-0005-0000-0000-000013190000}"/>
    <cellStyle name="Normal 2 4 19 9 12 3" xfId="6435" xr:uid="{00000000-0005-0000-0000-000014190000}"/>
    <cellStyle name="Normal 2 4 19 9 13" xfId="6436" xr:uid="{00000000-0005-0000-0000-000015190000}"/>
    <cellStyle name="Normal 2 4 19 9 13 2" xfId="6437" xr:uid="{00000000-0005-0000-0000-000016190000}"/>
    <cellStyle name="Normal 2 4 19 9 13 3" xfId="6438" xr:uid="{00000000-0005-0000-0000-000017190000}"/>
    <cellStyle name="Normal 2 4 19 9 14" xfId="6439" xr:uid="{00000000-0005-0000-0000-000018190000}"/>
    <cellStyle name="Normal 2 4 19 9 14 2" xfId="6440" xr:uid="{00000000-0005-0000-0000-000019190000}"/>
    <cellStyle name="Normal 2 4 19 9 14 3" xfId="6441" xr:uid="{00000000-0005-0000-0000-00001A190000}"/>
    <cellStyle name="Normal 2 4 19 9 15" xfId="6442" xr:uid="{00000000-0005-0000-0000-00001B190000}"/>
    <cellStyle name="Normal 2 4 19 9 16" xfId="6443" xr:uid="{00000000-0005-0000-0000-00001C190000}"/>
    <cellStyle name="Normal 2 4 19 9 2" xfId="6444" xr:uid="{00000000-0005-0000-0000-00001D190000}"/>
    <cellStyle name="Normal 2 4 19 9 2 2" xfId="6445" xr:uid="{00000000-0005-0000-0000-00001E190000}"/>
    <cellStyle name="Normal 2 4 19 9 2 3" xfId="6446" xr:uid="{00000000-0005-0000-0000-00001F190000}"/>
    <cellStyle name="Normal 2 4 19 9 3" xfId="6447" xr:uid="{00000000-0005-0000-0000-000020190000}"/>
    <cellStyle name="Normal 2 4 19 9 3 2" xfId="6448" xr:uid="{00000000-0005-0000-0000-000021190000}"/>
    <cellStyle name="Normal 2 4 19 9 3 3" xfId="6449" xr:uid="{00000000-0005-0000-0000-000022190000}"/>
    <cellStyle name="Normal 2 4 19 9 4" xfId="6450" xr:uid="{00000000-0005-0000-0000-000023190000}"/>
    <cellStyle name="Normal 2 4 19 9 4 2" xfId="6451" xr:uid="{00000000-0005-0000-0000-000024190000}"/>
    <cellStyle name="Normal 2 4 19 9 4 3" xfId="6452" xr:uid="{00000000-0005-0000-0000-000025190000}"/>
    <cellStyle name="Normal 2 4 19 9 5" xfId="6453" xr:uid="{00000000-0005-0000-0000-000026190000}"/>
    <cellStyle name="Normal 2 4 19 9 5 2" xfId="6454" xr:uid="{00000000-0005-0000-0000-000027190000}"/>
    <cellStyle name="Normal 2 4 19 9 5 3" xfId="6455" xr:uid="{00000000-0005-0000-0000-000028190000}"/>
    <cellStyle name="Normal 2 4 19 9 6" xfId="6456" xr:uid="{00000000-0005-0000-0000-000029190000}"/>
    <cellStyle name="Normal 2 4 19 9 6 2" xfId="6457" xr:uid="{00000000-0005-0000-0000-00002A190000}"/>
    <cellStyle name="Normal 2 4 19 9 6 3" xfId="6458" xr:uid="{00000000-0005-0000-0000-00002B190000}"/>
    <cellStyle name="Normal 2 4 19 9 7" xfId="6459" xr:uid="{00000000-0005-0000-0000-00002C190000}"/>
    <cellStyle name="Normal 2 4 19 9 7 2" xfId="6460" xr:uid="{00000000-0005-0000-0000-00002D190000}"/>
    <cellStyle name="Normal 2 4 19 9 7 3" xfId="6461" xr:uid="{00000000-0005-0000-0000-00002E190000}"/>
    <cellStyle name="Normal 2 4 19 9 8" xfId="6462" xr:uid="{00000000-0005-0000-0000-00002F190000}"/>
    <cellStyle name="Normal 2 4 19 9 8 2" xfId="6463" xr:uid="{00000000-0005-0000-0000-000030190000}"/>
    <cellStyle name="Normal 2 4 19 9 8 3" xfId="6464" xr:uid="{00000000-0005-0000-0000-000031190000}"/>
    <cellStyle name="Normal 2 4 19 9 9" xfId="6465" xr:uid="{00000000-0005-0000-0000-000032190000}"/>
    <cellStyle name="Normal 2 4 19 9 9 2" xfId="6466" xr:uid="{00000000-0005-0000-0000-000033190000}"/>
    <cellStyle name="Normal 2 4 19 9 9 3" xfId="6467" xr:uid="{00000000-0005-0000-0000-000034190000}"/>
    <cellStyle name="Normal 2 4 2" xfId="6468" xr:uid="{00000000-0005-0000-0000-000035190000}"/>
    <cellStyle name="Normal 2 4 2 10" xfId="6469" xr:uid="{00000000-0005-0000-0000-000036190000}"/>
    <cellStyle name="Normal 2 4 2 11" xfId="6470" xr:uid="{00000000-0005-0000-0000-000037190000}"/>
    <cellStyle name="Normal 2 4 2 12" xfId="6471" xr:uid="{00000000-0005-0000-0000-000038190000}"/>
    <cellStyle name="Normal 2 4 2 13" xfId="6472" xr:uid="{00000000-0005-0000-0000-000039190000}"/>
    <cellStyle name="Normal 2 4 2 14" xfId="6473" xr:uid="{00000000-0005-0000-0000-00003A190000}"/>
    <cellStyle name="Normal 2 4 2 15" xfId="6474" xr:uid="{00000000-0005-0000-0000-00003B190000}"/>
    <cellStyle name="Normal 2 4 2 16" xfId="6475" xr:uid="{00000000-0005-0000-0000-00003C190000}"/>
    <cellStyle name="Normal 2 4 2 16 10" xfId="6476" xr:uid="{00000000-0005-0000-0000-00003D190000}"/>
    <cellStyle name="Normal 2 4 2 16 10 2" xfId="6477" xr:uid="{00000000-0005-0000-0000-00003E190000}"/>
    <cellStyle name="Normal 2 4 2 16 10 3" xfId="6478" xr:uid="{00000000-0005-0000-0000-00003F190000}"/>
    <cellStyle name="Normal 2 4 2 16 11" xfId="6479" xr:uid="{00000000-0005-0000-0000-000040190000}"/>
    <cellStyle name="Normal 2 4 2 16 11 2" xfId="6480" xr:uid="{00000000-0005-0000-0000-000041190000}"/>
    <cellStyle name="Normal 2 4 2 16 11 3" xfId="6481" xr:uid="{00000000-0005-0000-0000-000042190000}"/>
    <cellStyle name="Normal 2 4 2 16 12" xfId="6482" xr:uid="{00000000-0005-0000-0000-000043190000}"/>
    <cellStyle name="Normal 2 4 2 16 12 2" xfId="6483" xr:uid="{00000000-0005-0000-0000-000044190000}"/>
    <cellStyle name="Normal 2 4 2 16 12 3" xfId="6484" xr:uid="{00000000-0005-0000-0000-000045190000}"/>
    <cellStyle name="Normal 2 4 2 16 13" xfId="6485" xr:uid="{00000000-0005-0000-0000-000046190000}"/>
    <cellStyle name="Normal 2 4 2 16 13 2" xfId="6486" xr:uid="{00000000-0005-0000-0000-000047190000}"/>
    <cellStyle name="Normal 2 4 2 16 13 3" xfId="6487" xr:uid="{00000000-0005-0000-0000-000048190000}"/>
    <cellStyle name="Normal 2 4 2 16 14" xfId="6488" xr:uid="{00000000-0005-0000-0000-000049190000}"/>
    <cellStyle name="Normal 2 4 2 16 14 2" xfId="6489" xr:uid="{00000000-0005-0000-0000-00004A190000}"/>
    <cellStyle name="Normal 2 4 2 16 14 3" xfId="6490" xr:uid="{00000000-0005-0000-0000-00004B190000}"/>
    <cellStyle name="Normal 2 4 2 16 15" xfId="6491" xr:uid="{00000000-0005-0000-0000-00004C190000}"/>
    <cellStyle name="Normal 2 4 2 16 15 2" xfId="6492" xr:uid="{00000000-0005-0000-0000-00004D190000}"/>
    <cellStyle name="Normal 2 4 2 16 15 3" xfId="6493" xr:uid="{00000000-0005-0000-0000-00004E190000}"/>
    <cellStyle name="Normal 2 4 2 16 16" xfId="6494" xr:uid="{00000000-0005-0000-0000-00004F190000}"/>
    <cellStyle name="Normal 2 4 2 16 16 2" xfId="6495" xr:uid="{00000000-0005-0000-0000-000050190000}"/>
    <cellStyle name="Normal 2 4 2 16 16 3" xfId="6496" xr:uid="{00000000-0005-0000-0000-000051190000}"/>
    <cellStyle name="Normal 2 4 2 16 17" xfId="6497" xr:uid="{00000000-0005-0000-0000-000052190000}"/>
    <cellStyle name="Normal 2 4 2 16 17 2" xfId="6498" xr:uid="{00000000-0005-0000-0000-000053190000}"/>
    <cellStyle name="Normal 2 4 2 16 17 3" xfId="6499" xr:uid="{00000000-0005-0000-0000-000054190000}"/>
    <cellStyle name="Normal 2 4 2 16 18" xfId="6500" xr:uid="{00000000-0005-0000-0000-000055190000}"/>
    <cellStyle name="Normal 2 4 2 16 19" xfId="6501" xr:uid="{00000000-0005-0000-0000-000056190000}"/>
    <cellStyle name="Normal 2 4 2 16 2" xfId="6502" xr:uid="{00000000-0005-0000-0000-000057190000}"/>
    <cellStyle name="Normal 2 4 2 16 3" xfId="6503" xr:uid="{00000000-0005-0000-0000-000058190000}"/>
    <cellStyle name="Normal 2 4 2 16 4" xfId="6504" xr:uid="{00000000-0005-0000-0000-000059190000}"/>
    <cellStyle name="Normal 2 4 2 16 5" xfId="6505" xr:uid="{00000000-0005-0000-0000-00005A190000}"/>
    <cellStyle name="Normal 2 4 2 16 5 2" xfId="6506" xr:uid="{00000000-0005-0000-0000-00005B190000}"/>
    <cellStyle name="Normal 2 4 2 16 5 3" xfId="6507" xr:uid="{00000000-0005-0000-0000-00005C190000}"/>
    <cellStyle name="Normal 2 4 2 16 6" xfId="6508" xr:uid="{00000000-0005-0000-0000-00005D190000}"/>
    <cellStyle name="Normal 2 4 2 16 6 2" xfId="6509" xr:uid="{00000000-0005-0000-0000-00005E190000}"/>
    <cellStyle name="Normal 2 4 2 16 6 3" xfId="6510" xr:uid="{00000000-0005-0000-0000-00005F190000}"/>
    <cellStyle name="Normal 2 4 2 16 7" xfId="6511" xr:uid="{00000000-0005-0000-0000-000060190000}"/>
    <cellStyle name="Normal 2 4 2 16 7 2" xfId="6512" xr:uid="{00000000-0005-0000-0000-000061190000}"/>
    <cellStyle name="Normal 2 4 2 16 7 3" xfId="6513" xr:uid="{00000000-0005-0000-0000-000062190000}"/>
    <cellStyle name="Normal 2 4 2 16 8" xfId="6514" xr:uid="{00000000-0005-0000-0000-000063190000}"/>
    <cellStyle name="Normal 2 4 2 16 8 2" xfId="6515" xr:uid="{00000000-0005-0000-0000-000064190000}"/>
    <cellStyle name="Normal 2 4 2 16 8 3" xfId="6516" xr:uid="{00000000-0005-0000-0000-000065190000}"/>
    <cellStyle name="Normal 2 4 2 16 9" xfId="6517" xr:uid="{00000000-0005-0000-0000-000066190000}"/>
    <cellStyle name="Normal 2 4 2 16 9 2" xfId="6518" xr:uid="{00000000-0005-0000-0000-000067190000}"/>
    <cellStyle name="Normal 2 4 2 16 9 3" xfId="6519" xr:uid="{00000000-0005-0000-0000-000068190000}"/>
    <cellStyle name="Normal 2 4 2 17" xfId="6520" xr:uid="{00000000-0005-0000-0000-000069190000}"/>
    <cellStyle name="Normal 2 4 2 18" xfId="6521" xr:uid="{00000000-0005-0000-0000-00006A190000}"/>
    <cellStyle name="Normal 2 4 2 19" xfId="6522" xr:uid="{00000000-0005-0000-0000-00006B190000}"/>
    <cellStyle name="Normal 2 4 2 19 10" xfId="6523" xr:uid="{00000000-0005-0000-0000-00006C190000}"/>
    <cellStyle name="Normal 2 4 2 19 10 2" xfId="6524" xr:uid="{00000000-0005-0000-0000-00006D190000}"/>
    <cellStyle name="Normal 2 4 2 19 10 3" xfId="6525" xr:uid="{00000000-0005-0000-0000-00006E190000}"/>
    <cellStyle name="Normal 2 4 2 19 11" xfId="6526" xr:uid="{00000000-0005-0000-0000-00006F190000}"/>
    <cellStyle name="Normal 2 4 2 19 11 2" xfId="6527" xr:uid="{00000000-0005-0000-0000-000070190000}"/>
    <cellStyle name="Normal 2 4 2 19 11 3" xfId="6528" xr:uid="{00000000-0005-0000-0000-000071190000}"/>
    <cellStyle name="Normal 2 4 2 19 12" xfId="6529" xr:uid="{00000000-0005-0000-0000-000072190000}"/>
    <cellStyle name="Normal 2 4 2 19 12 2" xfId="6530" xr:uid="{00000000-0005-0000-0000-000073190000}"/>
    <cellStyle name="Normal 2 4 2 19 12 3" xfId="6531" xr:uid="{00000000-0005-0000-0000-000074190000}"/>
    <cellStyle name="Normal 2 4 2 19 13" xfId="6532" xr:uid="{00000000-0005-0000-0000-000075190000}"/>
    <cellStyle name="Normal 2 4 2 19 13 2" xfId="6533" xr:uid="{00000000-0005-0000-0000-000076190000}"/>
    <cellStyle name="Normal 2 4 2 19 13 3" xfId="6534" xr:uid="{00000000-0005-0000-0000-000077190000}"/>
    <cellStyle name="Normal 2 4 2 19 14" xfId="6535" xr:uid="{00000000-0005-0000-0000-000078190000}"/>
    <cellStyle name="Normal 2 4 2 19 14 2" xfId="6536" xr:uid="{00000000-0005-0000-0000-000079190000}"/>
    <cellStyle name="Normal 2 4 2 19 14 3" xfId="6537" xr:uid="{00000000-0005-0000-0000-00007A190000}"/>
    <cellStyle name="Normal 2 4 2 19 15" xfId="6538" xr:uid="{00000000-0005-0000-0000-00007B190000}"/>
    <cellStyle name="Normal 2 4 2 19 15 2" xfId="6539" xr:uid="{00000000-0005-0000-0000-00007C190000}"/>
    <cellStyle name="Normal 2 4 2 19 15 3" xfId="6540" xr:uid="{00000000-0005-0000-0000-00007D190000}"/>
    <cellStyle name="Normal 2 4 2 19 16" xfId="6541" xr:uid="{00000000-0005-0000-0000-00007E190000}"/>
    <cellStyle name="Normal 2 4 2 19 17" xfId="6542" xr:uid="{00000000-0005-0000-0000-00007F190000}"/>
    <cellStyle name="Normal 2 4 2 19 2" xfId="6543" xr:uid="{00000000-0005-0000-0000-000080190000}"/>
    <cellStyle name="Normal 2 4 2 19 2 10" xfId="6544" xr:uid="{00000000-0005-0000-0000-000081190000}"/>
    <cellStyle name="Normal 2 4 2 19 2 10 2" xfId="6545" xr:uid="{00000000-0005-0000-0000-000082190000}"/>
    <cellStyle name="Normal 2 4 2 19 2 10 3" xfId="6546" xr:uid="{00000000-0005-0000-0000-000083190000}"/>
    <cellStyle name="Normal 2 4 2 19 2 11" xfId="6547" xr:uid="{00000000-0005-0000-0000-000084190000}"/>
    <cellStyle name="Normal 2 4 2 19 2 11 2" xfId="6548" xr:uid="{00000000-0005-0000-0000-000085190000}"/>
    <cellStyle name="Normal 2 4 2 19 2 11 3" xfId="6549" xr:uid="{00000000-0005-0000-0000-000086190000}"/>
    <cellStyle name="Normal 2 4 2 19 2 12" xfId="6550" xr:uid="{00000000-0005-0000-0000-000087190000}"/>
    <cellStyle name="Normal 2 4 2 19 2 12 2" xfId="6551" xr:uid="{00000000-0005-0000-0000-000088190000}"/>
    <cellStyle name="Normal 2 4 2 19 2 12 3" xfId="6552" xr:uid="{00000000-0005-0000-0000-000089190000}"/>
    <cellStyle name="Normal 2 4 2 19 2 13" xfId="6553" xr:uid="{00000000-0005-0000-0000-00008A190000}"/>
    <cellStyle name="Normal 2 4 2 19 2 13 2" xfId="6554" xr:uid="{00000000-0005-0000-0000-00008B190000}"/>
    <cellStyle name="Normal 2 4 2 19 2 13 3" xfId="6555" xr:uid="{00000000-0005-0000-0000-00008C190000}"/>
    <cellStyle name="Normal 2 4 2 19 2 14" xfId="6556" xr:uid="{00000000-0005-0000-0000-00008D190000}"/>
    <cellStyle name="Normal 2 4 2 19 2 14 2" xfId="6557" xr:uid="{00000000-0005-0000-0000-00008E190000}"/>
    <cellStyle name="Normal 2 4 2 19 2 14 3" xfId="6558" xr:uid="{00000000-0005-0000-0000-00008F190000}"/>
    <cellStyle name="Normal 2 4 2 19 2 15" xfId="6559" xr:uid="{00000000-0005-0000-0000-000090190000}"/>
    <cellStyle name="Normal 2 4 2 19 2 16" xfId="6560" xr:uid="{00000000-0005-0000-0000-000091190000}"/>
    <cellStyle name="Normal 2 4 2 19 2 2" xfId="6561" xr:uid="{00000000-0005-0000-0000-000092190000}"/>
    <cellStyle name="Normal 2 4 2 19 2 2 2" xfId="6562" xr:uid="{00000000-0005-0000-0000-000093190000}"/>
    <cellStyle name="Normal 2 4 2 19 2 2 3" xfId="6563" xr:uid="{00000000-0005-0000-0000-000094190000}"/>
    <cellStyle name="Normal 2 4 2 19 2 3" xfId="6564" xr:uid="{00000000-0005-0000-0000-000095190000}"/>
    <cellStyle name="Normal 2 4 2 19 2 3 2" xfId="6565" xr:uid="{00000000-0005-0000-0000-000096190000}"/>
    <cellStyle name="Normal 2 4 2 19 2 3 3" xfId="6566" xr:uid="{00000000-0005-0000-0000-000097190000}"/>
    <cellStyle name="Normal 2 4 2 19 2 4" xfId="6567" xr:uid="{00000000-0005-0000-0000-000098190000}"/>
    <cellStyle name="Normal 2 4 2 19 2 4 2" xfId="6568" xr:uid="{00000000-0005-0000-0000-000099190000}"/>
    <cellStyle name="Normal 2 4 2 19 2 4 3" xfId="6569" xr:uid="{00000000-0005-0000-0000-00009A190000}"/>
    <cellStyle name="Normal 2 4 2 19 2 5" xfId="6570" xr:uid="{00000000-0005-0000-0000-00009B190000}"/>
    <cellStyle name="Normal 2 4 2 19 2 5 2" xfId="6571" xr:uid="{00000000-0005-0000-0000-00009C190000}"/>
    <cellStyle name="Normal 2 4 2 19 2 5 3" xfId="6572" xr:uid="{00000000-0005-0000-0000-00009D190000}"/>
    <cellStyle name="Normal 2 4 2 19 2 6" xfId="6573" xr:uid="{00000000-0005-0000-0000-00009E190000}"/>
    <cellStyle name="Normal 2 4 2 19 2 6 2" xfId="6574" xr:uid="{00000000-0005-0000-0000-00009F190000}"/>
    <cellStyle name="Normal 2 4 2 19 2 6 3" xfId="6575" xr:uid="{00000000-0005-0000-0000-0000A0190000}"/>
    <cellStyle name="Normal 2 4 2 19 2 7" xfId="6576" xr:uid="{00000000-0005-0000-0000-0000A1190000}"/>
    <cellStyle name="Normal 2 4 2 19 2 7 2" xfId="6577" xr:uid="{00000000-0005-0000-0000-0000A2190000}"/>
    <cellStyle name="Normal 2 4 2 19 2 7 3" xfId="6578" xr:uid="{00000000-0005-0000-0000-0000A3190000}"/>
    <cellStyle name="Normal 2 4 2 19 2 8" xfId="6579" xr:uid="{00000000-0005-0000-0000-0000A4190000}"/>
    <cellStyle name="Normal 2 4 2 19 2 8 2" xfId="6580" xr:uid="{00000000-0005-0000-0000-0000A5190000}"/>
    <cellStyle name="Normal 2 4 2 19 2 8 3" xfId="6581" xr:uid="{00000000-0005-0000-0000-0000A6190000}"/>
    <cellStyle name="Normal 2 4 2 19 2 9" xfId="6582" xr:uid="{00000000-0005-0000-0000-0000A7190000}"/>
    <cellStyle name="Normal 2 4 2 19 2 9 2" xfId="6583" xr:uid="{00000000-0005-0000-0000-0000A8190000}"/>
    <cellStyle name="Normal 2 4 2 19 2 9 3" xfId="6584" xr:uid="{00000000-0005-0000-0000-0000A9190000}"/>
    <cellStyle name="Normal 2 4 2 19 3" xfId="6585" xr:uid="{00000000-0005-0000-0000-0000AA190000}"/>
    <cellStyle name="Normal 2 4 2 19 3 2" xfId="6586" xr:uid="{00000000-0005-0000-0000-0000AB190000}"/>
    <cellStyle name="Normal 2 4 2 19 3 3" xfId="6587" xr:uid="{00000000-0005-0000-0000-0000AC190000}"/>
    <cellStyle name="Normal 2 4 2 19 4" xfId="6588" xr:uid="{00000000-0005-0000-0000-0000AD190000}"/>
    <cellStyle name="Normal 2 4 2 19 4 2" xfId="6589" xr:uid="{00000000-0005-0000-0000-0000AE190000}"/>
    <cellStyle name="Normal 2 4 2 19 4 3" xfId="6590" xr:uid="{00000000-0005-0000-0000-0000AF190000}"/>
    <cellStyle name="Normal 2 4 2 19 5" xfId="6591" xr:uid="{00000000-0005-0000-0000-0000B0190000}"/>
    <cellStyle name="Normal 2 4 2 19 5 2" xfId="6592" xr:uid="{00000000-0005-0000-0000-0000B1190000}"/>
    <cellStyle name="Normal 2 4 2 19 5 3" xfId="6593" xr:uid="{00000000-0005-0000-0000-0000B2190000}"/>
    <cellStyle name="Normal 2 4 2 19 6" xfId="6594" xr:uid="{00000000-0005-0000-0000-0000B3190000}"/>
    <cellStyle name="Normal 2 4 2 19 6 2" xfId="6595" xr:uid="{00000000-0005-0000-0000-0000B4190000}"/>
    <cellStyle name="Normal 2 4 2 19 6 3" xfId="6596" xr:uid="{00000000-0005-0000-0000-0000B5190000}"/>
    <cellStyle name="Normal 2 4 2 19 7" xfId="6597" xr:uid="{00000000-0005-0000-0000-0000B6190000}"/>
    <cellStyle name="Normal 2 4 2 19 7 2" xfId="6598" xr:uid="{00000000-0005-0000-0000-0000B7190000}"/>
    <cellStyle name="Normal 2 4 2 19 7 3" xfId="6599" xr:uid="{00000000-0005-0000-0000-0000B8190000}"/>
    <cellStyle name="Normal 2 4 2 19 8" xfId="6600" xr:uid="{00000000-0005-0000-0000-0000B9190000}"/>
    <cellStyle name="Normal 2 4 2 19 8 2" xfId="6601" xr:uid="{00000000-0005-0000-0000-0000BA190000}"/>
    <cellStyle name="Normal 2 4 2 19 8 3" xfId="6602" xr:uid="{00000000-0005-0000-0000-0000BB190000}"/>
    <cellStyle name="Normal 2 4 2 19 9" xfId="6603" xr:uid="{00000000-0005-0000-0000-0000BC190000}"/>
    <cellStyle name="Normal 2 4 2 19 9 2" xfId="6604" xr:uid="{00000000-0005-0000-0000-0000BD190000}"/>
    <cellStyle name="Normal 2 4 2 19 9 3" xfId="6605" xr:uid="{00000000-0005-0000-0000-0000BE190000}"/>
    <cellStyle name="Normal 2 4 2 2" xfId="6606" xr:uid="{00000000-0005-0000-0000-0000BF190000}"/>
    <cellStyle name="Normal 2 4 2 2 10" xfId="6607" xr:uid="{00000000-0005-0000-0000-0000C0190000}"/>
    <cellStyle name="Normal 2 4 2 2 11" xfId="6608" xr:uid="{00000000-0005-0000-0000-0000C1190000}"/>
    <cellStyle name="Normal 2 4 2 2 12" xfId="6609" xr:uid="{00000000-0005-0000-0000-0000C2190000}"/>
    <cellStyle name="Normal 2 4 2 2 13" xfId="6610" xr:uid="{00000000-0005-0000-0000-0000C3190000}"/>
    <cellStyle name="Normal 2 4 2 2 14" xfId="6611" xr:uid="{00000000-0005-0000-0000-0000C4190000}"/>
    <cellStyle name="Normal 2 4 2 2 2" xfId="6612" xr:uid="{00000000-0005-0000-0000-0000C5190000}"/>
    <cellStyle name="Normal 2 4 2 2 2 10" xfId="6613" xr:uid="{00000000-0005-0000-0000-0000C6190000}"/>
    <cellStyle name="Normal 2 4 2 2 2 11" xfId="6614" xr:uid="{00000000-0005-0000-0000-0000C7190000}"/>
    <cellStyle name="Normal 2 4 2 2 2 12" xfId="6615" xr:uid="{00000000-0005-0000-0000-0000C8190000}"/>
    <cellStyle name="Normal 2 4 2 2 2 13" xfId="6616" xr:uid="{00000000-0005-0000-0000-0000C9190000}"/>
    <cellStyle name="Normal 2 4 2 2 2 14" xfId="6617" xr:uid="{00000000-0005-0000-0000-0000CA190000}"/>
    <cellStyle name="Normal 2 4 2 2 2 15" xfId="6618" xr:uid="{00000000-0005-0000-0000-0000CB190000}"/>
    <cellStyle name="Normal 2 4 2 2 2 16" xfId="6619" xr:uid="{00000000-0005-0000-0000-0000CC190000}"/>
    <cellStyle name="Normal 2 4 2 2 2 17" xfId="6620" xr:uid="{00000000-0005-0000-0000-0000CD190000}"/>
    <cellStyle name="Normal 2 4 2 2 2 18" xfId="6621" xr:uid="{00000000-0005-0000-0000-0000CE190000}"/>
    <cellStyle name="Normal 2 4 2 2 2 19" xfId="6622" xr:uid="{00000000-0005-0000-0000-0000CF190000}"/>
    <cellStyle name="Normal 2 4 2 2 2 2" xfId="6623" xr:uid="{00000000-0005-0000-0000-0000D0190000}"/>
    <cellStyle name="Normal 2 4 2 2 2 2 2" xfId="6624" xr:uid="{00000000-0005-0000-0000-0000D1190000}"/>
    <cellStyle name="Normal 2 4 2 2 2 2 2 2" xfId="6625" xr:uid="{00000000-0005-0000-0000-0000D2190000}"/>
    <cellStyle name="Normal 2 4 2 2 2 2 2 3" xfId="6626" xr:uid="{00000000-0005-0000-0000-0000D3190000}"/>
    <cellStyle name="Normal 2 4 2 2 2 2 3" xfId="6627" xr:uid="{00000000-0005-0000-0000-0000D4190000}"/>
    <cellStyle name="Normal 2 4 2 2 2 2 4" xfId="6628" xr:uid="{00000000-0005-0000-0000-0000D5190000}"/>
    <cellStyle name="Normal 2 4 2 2 2 3" xfId="6629" xr:uid="{00000000-0005-0000-0000-0000D6190000}"/>
    <cellStyle name="Normal 2 4 2 2 2 4" xfId="6630" xr:uid="{00000000-0005-0000-0000-0000D7190000}"/>
    <cellStyle name="Normal 2 4 2 2 2 5" xfId="6631" xr:uid="{00000000-0005-0000-0000-0000D8190000}"/>
    <cellStyle name="Normal 2 4 2 2 2 6" xfId="6632" xr:uid="{00000000-0005-0000-0000-0000D9190000}"/>
    <cellStyle name="Normal 2 4 2 2 2 7" xfId="6633" xr:uid="{00000000-0005-0000-0000-0000DA190000}"/>
    <cellStyle name="Normal 2 4 2 2 2 7 2" xfId="6634" xr:uid="{00000000-0005-0000-0000-0000DB190000}"/>
    <cellStyle name="Normal 2 4 2 2 2 7 2 2" xfId="6635" xr:uid="{00000000-0005-0000-0000-0000DC190000}"/>
    <cellStyle name="Normal 2 4 2 2 2 7 2 3" xfId="6636" xr:uid="{00000000-0005-0000-0000-0000DD190000}"/>
    <cellStyle name="Normal 2 4 2 2 2 7 3" xfId="6637" xr:uid="{00000000-0005-0000-0000-0000DE190000}"/>
    <cellStyle name="Normal 2 4 2 2 2 8" xfId="6638" xr:uid="{00000000-0005-0000-0000-0000DF190000}"/>
    <cellStyle name="Normal 2 4 2 2 2 9" xfId="6639" xr:uid="{00000000-0005-0000-0000-0000E0190000}"/>
    <cellStyle name="Normal 2 4 2 2 3" xfId="6640" xr:uid="{00000000-0005-0000-0000-0000E1190000}"/>
    <cellStyle name="Normal 2 4 2 2 4" xfId="6641" xr:uid="{00000000-0005-0000-0000-0000E2190000}"/>
    <cellStyle name="Normal 2 4 2 2 5" xfId="6642" xr:uid="{00000000-0005-0000-0000-0000E3190000}"/>
    <cellStyle name="Normal 2 4 2 2 6" xfId="6643" xr:uid="{00000000-0005-0000-0000-0000E4190000}"/>
    <cellStyle name="Normal 2 4 2 2 7" xfId="6644" xr:uid="{00000000-0005-0000-0000-0000E5190000}"/>
    <cellStyle name="Normal 2 4 2 2 8" xfId="6645" xr:uid="{00000000-0005-0000-0000-0000E6190000}"/>
    <cellStyle name="Normal 2 4 2 2 9" xfId="6646" xr:uid="{00000000-0005-0000-0000-0000E7190000}"/>
    <cellStyle name="Normal 2 4 2 20" xfId="6647" xr:uid="{00000000-0005-0000-0000-0000E8190000}"/>
    <cellStyle name="Normal 2 4 2 20 10" xfId="6648" xr:uid="{00000000-0005-0000-0000-0000E9190000}"/>
    <cellStyle name="Normal 2 4 2 20 10 2" xfId="6649" xr:uid="{00000000-0005-0000-0000-0000EA190000}"/>
    <cellStyle name="Normal 2 4 2 20 10 3" xfId="6650" xr:uid="{00000000-0005-0000-0000-0000EB190000}"/>
    <cellStyle name="Normal 2 4 2 20 11" xfId="6651" xr:uid="{00000000-0005-0000-0000-0000EC190000}"/>
    <cellStyle name="Normal 2 4 2 20 11 2" xfId="6652" xr:uid="{00000000-0005-0000-0000-0000ED190000}"/>
    <cellStyle name="Normal 2 4 2 20 11 3" xfId="6653" xr:uid="{00000000-0005-0000-0000-0000EE190000}"/>
    <cellStyle name="Normal 2 4 2 20 12" xfId="6654" xr:uid="{00000000-0005-0000-0000-0000EF190000}"/>
    <cellStyle name="Normal 2 4 2 20 12 2" xfId="6655" xr:uid="{00000000-0005-0000-0000-0000F0190000}"/>
    <cellStyle name="Normal 2 4 2 20 12 3" xfId="6656" xr:uid="{00000000-0005-0000-0000-0000F1190000}"/>
    <cellStyle name="Normal 2 4 2 20 13" xfId="6657" xr:uid="{00000000-0005-0000-0000-0000F2190000}"/>
    <cellStyle name="Normal 2 4 2 20 13 2" xfId="6658" xr:uid="{00000000-0005-0000-0000-0000F3190000}"/>
    <cellStyle name="Normal 2 4 2 20 13 3" xfId="6659" xr:uid="{00000000-0005-0000-0000-0000F4190000}"/>
    <cellStyle name="Normal 2 4 2 20 14" xfId="6660" xr:uid="{00000000-0005-0000-0000-0000F5190000}"/>
    <cellStyle name="Normal 2 4 2 20 14 2" xfId="6661" xr:uid="{00000000-0005-0000-0000-0000F6190000}"/>
    <cellStyle name="Normal 2 4 2 20 14 3" xfId="6662" xr:uid="{00000000-0005-0000-0000-0000F7190000}"/>
    <cellStyle name="Normal 2 4 2 20 15" xfId="6663" xr:uid="{00000000-0005-0000-0000-0000F8190000}"/>
    <cellStyle name="Normal 2 4 2 20 15 2" xfId="6664" xr:uid="{00000000-0005-0000-0000-0000F9190000}"/>
    <cellStyle name="Normal 2 4 2 20 15 3" xfId="6665" xr:uid="{00000000-0005-0000-0000-0000FA190000}"/>
    <cellStyle name="Normal 2 4 2 20 16" xfId="6666" xr:uid="{00000000-0005-0000-0000-0000FB190000}"/>
    <cellStyle name="Normal 2 4 2 20 17" xfId="6667" xr:uid="{00000000-0005-0000-0000-0000FC190000}"/>
    <cellStyle name="Normal 2 4 2 20 2" xfId="6668" xr:uid="{00000000-0005-0000-0000-0000FD190000}"/>
    <cellStyle name="Normal 2 4 2 20 2 10" xfId="6669" xr:uid="{00000000-0005-0000-0000-0000FE190000}"/>
    <cellStyle name="Normal 2 4 2 20 2 10 2" xfId="6670" xr:uid="{00000000-0005-0000-0000-0000FF190000}"/>
    <cellStyle name="Normal 2 4 2 20 2 10 3" xfId="6671" xr:uid="{00000000-0005-0000-0000-0000001A0000}"/>
    <cellStyle name="Normal 2 4 2 20 2 11" xfId="6672" xr:uid="{00000000-0005-0000-0000-0000011A0000}"/>
    <cellStyle name="Normal 2 4 2 20 2 11 2" xfId="6673" xr:uid="{00000000-0005-0000-0000-0000021A0000}"/>
    <cellStyle name="Normal 2 4 2 20 2 11 3" xfId="6674" xr:uid="{00000000-0005-0000-0000-0000031A0000}"/>
    <cellStyle name="Normal 2 4 2 20 2 12" xfId="6675" xr:uid="{00000000-0005-0000-0000-0000041A0000}"/>
    <cellStyle name="Normal 2 4 2 20 2 12 2" xfId="6676" xr:uid="{00000000-0005-0000-0000-0000051A0000}"/>
    <cellStyle name="Normal 2 4 2 20 2 12 3" xfId="6677" xr:uid="{00000000-0005-0000-0000-0000061A0000}"/>
    <cellStyle name="Normal 2 4 2 20 2 13" xfId="6678" xr:uid="{00000000-0005-0000-0000-0000071A0000}"/>
    <cellStyle name="Normal 2 4 2 20 2 13 2" xfId="6679" xr:uid="{00000000-0005-0000-0000-0000081A0000}"/>
    <cellStyle name="Normal 2 4 2 20 2 13 3" xfId="6680" xr:uid="{00000000-0005-0000-0000-0000091A0000}"/>
    <cellStyle name="Normal 2 4 2 20 2 14" xfId="6681" xr:uid="{00000000-0005-0000-0000-00000A1A0000}"/>
    <cellStyle name="Normal 2 4 2 20 2 14 2" xfId="6682" xr:uid="{00000000-0005-0000-0000-00000B1A0000}"/>
    <cellStyle name="Normal 2 4 2 20 2 14 3" xfId="6683" xr:uid="{00000000-0005-0000-0000-00000C1A0000}"/>
    <cellStyle name="Normal 2 4 2 20 2 15" xfId="6684" xr:uid="{00000000-0005-0000-0000-00000D1A0000}"/>
    <cellStyle name="Normal 2 4 2 20 2 16" xfId="6685" xr:uid="{00000000-0005-0000-0000-00000E1A0000}"/>
    <cellStyle name="Normal 2 4 2 20 2 2" xfId="6686" xr:uid="{00000000-0005-0000-0000-00000F1A0000}"/>
    <cellStyle name="Normal 2 4 2 20 2 2 2" xfId="6687" xr:uid="{00000000-0005-0000-0000-0000101A0000}"/>
    <cellStyle name="Normal 2 4 2 20 2 2 3" xfId="6688" xr:uid="{00000000-0005-0000-0000-0000111A0000}"/>
    <cellStyle name="Normal 2 4 2 20 2 3" xfId="6689" xr:uid="{00000000-0005-0000-0000-0000121A0000}"/>
    <cellStyle name="Normal 2 4 2 20 2 3 2" xfId="6690" xr:uid="{00000000-0005-0000-0000-0000131A0000}"/>
    <cellStyle name="Normal 2 4 2 20 2 3 3" xfId="6691" xr:uid="{00000000-0005-0000-0000-0000141A0000}"/>
    <cellStyle name="Normal 2 4 2 20 2 4" xfId="6692" xr:uid="{00000000-0005-0000-0000-0000151A0000}"/>
    <cellStyle name="Normal 2 4 2 20 2 4 2" xfId="6693" xr:uid="{00000000-0005-0000-0000-0000161A0000}"/>
    <cellStyle name="Normal 2 4 2 20 2 4 3" xfId="6694" xr:uid="{00000000-0005-0000-0000-0000171A0000}"/>
    <cellStyle name="Normal 2 4 2 20 2 5" xfId="6695" xr:uid="{00000000-0005-0000-0000-0000181A0000}"/>
    <cellStyle name="Normal 2 4 2 20 2 5 2" xfId="6696" xr:uid="{00000000-0005-0000-0000-0000191A0000}"/>
    <cellStyle name="Normal 2 4 2 20 2 5 3" xfId="6697" xr:uid="{00000000-0005-0000-0000-00001A1A0000}"/>
    <cellStyle name="Normal 2 4 2 20 2 6" xfId="6698" xr:uid="{00000000-0005-0000-0000-00001B1A0000}"/>
    <cellStyle name="Normal 2 4 2 20 2 6 2" xfId="6699" xr:uid="{00000000-0005-0000-0000-00001C1A0000}"/>
    <cellStyle name="Normal 2 4 2 20 2 6 3" xfId="6700" xr:uid="{00000000-0005-0000-0000-00001D1A0000}"/>
    <cellStyle name="Normal 2 4 2 20 2 7" xfId="6701" xr:uid="{00000000-0005-0000-0000-00001E1A0000}"/>
    <cellStyle name="Normal 2 4 2 20 2 7 2" xfId="6702" xr:uid="{00000000-0005-0000-0000-00001F1A0000}"/>
    <cellStyle name="Normal 2 4 2 20 2 7 3" xfId="6703" xr:uid="{00000000-0005-0000-0000-0000201A0000}"/>
    <cellStyle name="Normal 2 4 2 20 2 8" xfId="6704" xr:uid="{00000000-0005-0000-0000-0000211A0000}"/>
    <cellStyle name="Normal 2 4 2 20 2 8 2" xfId="6705" xr:uid="{00000000-0005-0000-0000-0000221A0000}"/>
    <cellStyle name="Normal 2 4 2 20 2 8 3" xfId="6706" xr:uid="{00000000-0005-0000-0000-0000231A0000}"/>
    <cellStyle name="Normal 2 4 2 20 2 9" xfId="6707" xr:uid="{00000000-0005-0000-0000-0000241A0000}"/>
    <cellStyle name="Normal 2 4 2 20 2 9 2" xfId="6708" xr:uid="{00000000-0005-0000-0000-0000251A0000}"/>
    <cellStyle name="Normal 2 4 2 20 2 9 3" xfId="6709" xr:uid="{00000000-0005-0000-0000-0000261A0000}"/>
    <cellStyle name="Normal 2 4 2 20 3" xfId="6710" xr:uid="{00000000-0005-0000-0000-0000271A0000}"/>
    <cellStyle name="Normal 2 4 2 20 3 2" xfId="6711" xr:uid="{00000000-0005-0000-0000-0000281A0000}"/>
    <cellStyle name="Normal 2 4 2 20 3 3" xfId="6712" xr:uid="{00000000-0005-0000-0000-0000291A0000}"/>
    <cellStyle name="Normal 2 4 2 20 4" xfId="6713" xr:uid="{00000000-0005-0000-0000-00002A1A0000}"/>
    <cellStyle name="Normal 2 4 2 20 4 2" xfId="6714" xr:uid="{00000000-0005-0000-0000-00002B1A0000}"/>
    <cellStyle name="Normal 2 4 2 20 4 3" xfId="6715" xr:uid="{00000000-0005-0000-0000-00002C1A0000}"/>
    <cellStyle name="Normal 2 4 2 20 5" xfId="6716" xr:uid="{00000000-0005-0000-0000-00002D1A0000}"/>
    <cellStyle name="Normal 2 4 2 20 5 2" xfId="6717" xr:uid="{00000000-0005-0000-0000-00002E1A0000}"/>
    <cellStyle name="Normal 2 4 2 20 5 3" xfId="6718" xr:uid="{00000000-0005-0000-0000-00002F1A0000}"/>
    <cellStyle name="Normal 2 4 2 20 6" xfId="6719" xr:uid="{00000000-0005-0000-0000-0000301A0000}"/>
    <cellStyle name="Normal 2 4 2 20 6 2" xfId="6720" xr:uid="{00000000-0005-0000-0000-0000311A0000}"/>
    <cellStyle name="Normal 2 4 2 20 6 3" xfId="6721" xr:uid="{00000000-0005-0000-0000-0000321A0000}"/>
    <cellStyle name="Normal 2 4 2 20 7" xfId="6722" xr:uid="{00000000-0005-0000-0000-0000331A0000}"/>
    <cellStyle name="Normal 2 4 2 20 7 2" xfId="6723" xr:uid="{00000000-0005-0000-0000-0000341A0000}"/>
    <cellStyle name="Normal 2 4 2 20 7 3" xfId="6724" xr:uid="{00000000-0005-0000-0000-0000351A0000}"/>
    <cellStyle name="Normal 2 4 2 20 8" xfId="6725" xr:uid="{00000000-0005-0000-0000-0000361A0000}"/>
    <cellStyle name="Normal 2 4 2 20 8 2" xfId="6726" xr:uid="{00000000-0005-0000-0000-0000371A0000}"/>
    <cellStyle name="Normal 2 4 2 20 8 3" xfId="6727" xr:uid="{00000000-0005-0000-0000-0000381A0000}"/>
    <cellStyle name="Normal 2 4 2 20 9" xfId="6728" xr:uid="{00000000-0005-0000-0000-0000391A0000}"/>
    <cellStyle name="Normal 2 4 2 20 9 2" xfId="6729" xr:uid="{00000000-0005-0000-0000-00003A1A0000}"/>
    <cellStyle name="Normal 2 4 2 20 9 3" xfId="6730" xr:uid="{00000000-0005-0000-0000-00003B1A0000}"/>
    <cellStyle name="Normal 2 4 2 21" xfId="6731" xr:uid="{00000000-0005-0000-0000-00003C1A0000}"/>
    <cellStyle name="Normal 2 4 2 21 10" xfId="6732" xr:uid="{00000000-0005-0000-0000-00003D1A0000}"/>
    <cellStyle name="Normal 2 4 2 21 10 2" xfId="6733" xr:uid="{00000000-0005-0000-0000-00003E1A0000}"/>
    <cellStyle name="Normal 2 4 2 21 10 3" xfId="6734" xr:uid="{00000000-0005-0000-0000-00003F1A0000}"/>
    <cellStyle name="Normal 2 4 2 21 11" xfId="6735" xr:uid="{00000000-0005-0000-0000-0000401A0000}"/>
    <cellStyle name="Normal 2 4 2 21 11 2" xfId="6736" xr:uid="{00000000-0005-0000-0000-0000411A0000}"/>
    <cellStyle name="Normal 2 4 2 21 11 3" xfId="6737" xr:uid="{00000000-0005-0000-0000-0000421A0000}"/>
    <cellStyle name="Normal 2 4 2 21 12" xfId="6738" xr:uid="{00000000-0005-0000-0000-0000431A0000}"/>
    <cellStyle name="Normal 2 4 2 21 12 2" xfId="6739" xr:uid="{00000000-0005-0000-0000-0000441A0000}"/>
    <cellStyle name="Normal 2 4 2 21 12 3" xfId="6740" xr:uid="{00000000-0005-0000-0000-0000451A0000}"/>
    <cellStyle name="Normal 2 4 2 21 13" xfId="6741" xr:uid="{00000000-0005-0000-0000-0000461A0000}"/>
    <cellStyle name="Normal 2 4 2 21 13 2" xfId="6742" xr:uid="{00000000-0005-0000-0000-0000471A0000}"/>
    <cellStyle name="Normal 2 4 2 21 13 3" xfId="6743" xr:uid="{00000000-0005-0000-0000-0000481A0000}"/>
    <cellStyle name="Normal 2 4 2 21 14" xfId="6744" xr:uid="{00000000-0005-0000-0000-0000491A0000}"/>
    <cellStyle name="Normal 2 4 2 21 14 2" xfId="6745" xr:uid="{00000000-0005-0000-0000-00004A1A0000}"/>
    <cellStyle name="Normal 2 4 2 21 14 3" xfId="6746" xr:uid="{00000000-0005-0000-0000-00004B1A0000}"/>
    <cellStyle name="Normal 2 4 2 21 15" xfId="6747" xr:uid="{00000000-0005-0000-0000-00004C1A0000}"/>
    <cellStyle name="Normal 2 4 2 21 15 2" xfId="6748" xr:uid="{00000000-0005-0000-0000-00004D1A0000}"/>
    <cellStyle name="Normal 2 4 2 21 15 3" xfId="6749" xr:uid="{00000000-0005-0000-0000-00004E1A0000}"/>
    <cellStyle name="Normal 2 4 2 21 16" xfId="6750" xr:uid="{00000000-0005-0000-0000-00004F1A0000}"/>
    <cellStyle name="Normal 2 4 2 21 17" xfId="6751" xr:uid="{00000000-0005-0000-0000-0000501A0000}"/>
    <cellStyle name="Normal 2 4 2 21 2" xfId="6752" xr:uid="{00000000-0005-0000-0000-0000511A0000}"/>
    <cellStyle name="Normal 2 4 2 21 2 10" xfId="6753" xr:uid="{00000000-0005-0000-0000-0000521A0000}"/>
    <cellStyle name="Normal 2 4 2 21 2 10 2" xfId="6754" xr:uid="{00000000-0005-0000-0000-0000531A0000}"/>
    <cellStyle name="Normal 2 4 2 21 2 10 3" xfId="6755" xr:uid="{00000000-0005-0000-0000-0000541A0000}"/>
    <cellStyle name="Normal 2 4 2 21 2 11" xfId="6756" xr:uid="{00000000-0005-0000-0000-0000551A0000}"/>
    <cellStyle name="Normal 2 4 2 21 2 11 2" xfId="6757" xr:uid="{00000000-0005-0000-0000-0000561A0000}"/>
    <cellStyle name="Normal 2 4 2 21 2 11 3" xfId="6758" xr:uid="{00000000-0005-0000-0000-0000571A0000}"/>
    <cellStyle name="Normal 2 4 2 21 2 12" xfId="6759" xr:uid="{00000000-0005-0000-0000-0000581A0000}"/>
    <cellStyle name="Normal 2 4 2 21 2 12 2" xfId="6760" xr:uid="{00000000-0005-0000-0000-0000591A0000}"/>
    <cellStyle name="Normal 2 4 2 21 2 12 3" xfId="6761" xr:uid="{00000000-0005-0000-0000-00005A1A0000}"/>
    <cellStyle name="Normal 2 4 2 21 2 13" xfId="6762" xr:uid="{00000000-0005-0000-0000-00005B1A0000}"/>
    <cellStyle name="Normal 2 4 2 21 2 13 2" xfId="6763" xr:uid="{00000000-0005-0000-0000-00005C1A0000}"/>
    <cellStyle name="Normal 2 4 2 21 2 13 3" xfId="6764" xr:uid="{00000000-0005-0000-0000-00005D1A0000}"/>
    <cellStyle name="Normal 2 4 2 21 2 14" xfId="6765" xr:uid="{00000000-0005-0000-0000-00005E1A0000}"/>
    <cellStyle name="Normal 2 4 2 21 2 14 2" xfId="6766" xr:uid="{00000000-0005-0000-0000-00005F1A0000}"/>
    <cellStyle name="Normal 2 4 2 21 2 14 3" xfId="6767" xr:uid="{00000000-0005-0000-0000-0000601A0000}"/>
    <cellStyle name="Normal 2 4 2 21 2 15" xfId="6768" xr:uid="{00000000-0005-0000-0000-0000611A0000}"/>
    <cellStyle name="Normal 2 4 2 21 2 16" xfId="6769" xr:uid="{00000000-0005-0000-0000-0000621A0000}"/>
    <cellStyle name="Normal 2 4 2 21 2 2" xfId="6770" xr:uid="{00000000-0005-0000-0000-0000631A0000}"/>
    <cellStyle name="Normal 2 4 2 21 2 2 2" xfId="6771" xr:uid="{00000000-0005-0000-0000-0000641A0000}"/>
    <cellStyle name="Normal 2 4 2 21 2 2 3" xfId="6772" xr:uid="{00000000-0005-0000-0000-0000651A0000}"/>
    <cellStyle name="Normal 2 4 2 21 2 3" xfId="6773" xr:uid="{00000000-0005-0000-0000-0000661A0000}"/>
    <cellStyle name="Normal 2 4 2 21 2 3 2" xfId="6774" xr:uid="{00000000-0005-0000-0000-0000671A0000}"/>
    <cellStyle name="Normal 2 4 2 21 2 3 3" xfId="6775" xr:uid="{00000000-0005-0000-0000-0000681A0000}"/>
    <cellStyle name="Normal 2 4 2 21 2 4" xfId="6776" xr:uid="{00000000-0005-0000-0000-0000691A0000}"/>
    <cellStyle name="Normal 2 4 2 21 2 4 2" xfId="6777" xr:uid="{00000000-0005-0000-0000-00006A1A0000}"/>
    <cellStyle name="Normal 2 4 2 21 2 4 3" xfId="6778" xr:uid="{00000000-0005-0000-0000-00006B1A0000}"/>
    <cellStyle name="Normal 2 4 2 21 2 5" xfId="6779" xr:uid="{00000000-0005-0000-0000-00006C1A0000}"/>
    <cellStyle name="Normal 2 4 2 21 2 5 2" xfId="6780" xr:uid="{00000000-0005-0000-0000-00006D1A0000}"/>
    <cellStyle name="Normal 2 4 2 21 2 5 3" xfId="6781" xr:uid="{00000000-0005-0000-0000-00006E1A0000}"/>
    <cellStyle name="Normal 2 4 2 21 2 6" xfId="6782" xr:uid="{00000000-0005-0000-0000-00006F1A0000}"/>
    <cellStyle name="Normal 2 4 2 21 2 6 2" xfId="6783" xr:uid="{00000000-0005-0000-0000-0000701A0000}"/>
    <cellStyle name="Normal 2 4 2 21 2 6 3" xfId="6784" xr:uid="{00000000-0005-0000-0000-0000711A0000}"/>
    <cellStyle name="Normal 2 4 2 21 2 7" xfId="6785" xr:uid="{00000000-0005-0000-0000-0000721A0000}"/>
    <cellStyle name="Normal 2 4 2 21 2 7 2" xfId="6786" xr:uid="{00000000-0005-0000-0000-0000731A0000}"/>
    <cellStyle name="Normal 2 4 2 21 2 7 3" xfId="6787" xr:uid="{00000000-0005-0000-0000-0000741A0000}"/>
    <cellStyle name="Normal 2 4 2 21 2 8" xfId="6788" xr:uid="{00000000-0005-0000-0000-0000751A0000}"/>
    <cellStyle name="Normal 2 4 2 21 2 8 2" xfId="6789" xr:uid="{00000000-0005-0000-0000-0000761A0000}"/>
    <cellStyle name="Normal 2 4 2 21 2 8 3" xfId="6790" xr:uid="{00000000-0005-0000-0000-0000771A0000}"/>
    <cellStyle name="Normal 2 4 2 21 2 9" xfId="6791" xr:uid="{00000000-0005-0000-0000-0000781A0000}"/>
    <cellStyle name="Normal 2 4 2 21 2 9 2" xfId="6792" xr:uid="{00000000-0005-0000-0000-0000791A0000}"/>
    <cellStyle name="Normal 2 4 2 21 2 9 3" xfId="6793" xr:uid="{00000000-0005-0000-0000-00007A1A0000}"/>
    <cellStyle name="Normal 2 4 2 21 3" xfId="6794" xr:uid="{00000000-0005-0000-0000-00007B1A0000}"/>
    <cellStyle name="Normal 2 4 2 21 3 2" xfId="6795" xr:uid="{00000000-0005-0000-0000-00007C1A0000}"/>
    <cellStyle name="Normal 2 4 2 21 3 3" xfId="6796" xr:uid="{00000000-0005-0000-0000-00007D1A0000}"/>
    <cellStyle name="Normal 2 4 2 21 4" xfId="6797" xr:uid="{00000000-0005-0000-0000-00007E1A0000}"/>
    <cellStyle name="Normal 2 4 2 21 4 2" xfId="6798" xr:uid="{00000000-0005-0000-0000-00007F1A0000}"/>
    <cellStyle name="Normal 2 4 2 21 4 3" xfId="6799" xr:uid="{00000000-0005-0000-0000-0000801A0000}"/>
    <cellStyle name="Normal 2 4 2 21 5" xfId="6800" xr:uid="{00000000-0005-0000-0000-0000811A0000}"/>
    <cellStyle name="Normal 2 4 2 21 5 2" xfId="6801" xr:uid="{00000000-0005-0000-0000-0000821A0000}"/>
    <cellStyle name="Normal 2 4 2 21 5 3" xfId="6802" xr:uid="{00000000-0005-0000-0000-0000831A0000}"/>
    <cellStyle name="Normal 2 4 2 21 6" xfId="6803" xr:uid="{00000000-0005-0000-0000-0000841A0000}"/>
    <cellStyle name="Normal 2 4 2 21 6 2" xfId="6804" xr:uid="{00000000-0005-0000-0000-0000851A0000}"/>
    <cellStyle name="Normal 2 4 2 21 6 3" xfId="6805" xr:uid="{00000000-0005-0000-0000-0000861A0000}"/>
    <cellStyle name="Normal 2 4 2 21 7" xfId="6806" xr:uid="{00000000-0005-0000-0000-0000871A0000}"/>
    <cellStyle name="Normal 2 4 2 21 7 2" xfId="6807" xr:uid="{00000000-0005-0000-0000-0000881A0000}"/>
    <cellStyle name="Normal 2 4 2 21 7 3" xfId="6808" xr:uid="{00000000-0005-0000-0000-0000891A0000}"/>
    <cellStyle name="Normal 2 4 2 21 8" xfId="6809" xr:uid="{00000000-0005-0000-0000-00008A1A0000}"/>
    <cellStyle name="Normal 2 4 2 21 8 2" xfId="6810" xr:uid="{00000000-0005-0000-0000-00008B1A0000}"/>
    <cellStyle name="Normal 2 4 2 21 8 3" xfId="6811" xr:uid="{00000000-0005-0000-0000-00008C1A0000}"/>
    <cellStyle name="Normal 2 4 2 21 9" xfId="6812" xr:uid="{00000000-0005-0000-0000-00008D1A0000}"/>
    <cellStyle name="Normal 2 4 2 21 9 2" xfId="6813" xr:uid="{00000000-0005-0000-0000-00008E1A0000}"/>
    <cellStyle name="Normal 2 4 2 21 9 3" xfId="6814" xr:uid="{00000000-0005-0000-0000-00008F1A0000}"/>
    <cellStyle name="Normal 2 4 2 22" xfId="6815" xr:uid="{00000000-0005-0000-0000-0000901A0000}"/>
    <cellStyle name="Normal 2 4 2 22 10" xfId="6816" xr:uid="{00000000-0005-0000-0000-0000911A0000}"/>
    <cellStyle name="Normal 2 4 2 22 10 2" xfId="6817" xr:uid="{00000000-0005-0000-0000-0000921A0000}"/>
    <cellStyle name="Normal 2 4 2 22 10 3" xfId="6818" xr:uid="{00000000-0005-0000-0000-0000931A0000}"/>
    <cellStyle name="Normal 2 4 2 22 11" xfId="6819" xr:uid="{00000000-0005-0000-0000-0000941A0000}"/>
    <cellStyle name="Normal 2 4 2 22 11 2" xfId="6820" xr:uid="{00000000-0005-0000-0000-0000951A0000}"/>
    <cellStyle name="Normal 2 4 2 22 11 3" xfId="6821" xr:uid="{00000000-0005-0000-0000-0000961A0000}"/>
    <cellStyle name="Normal 2 4 2 22 12" xfId="6822" xr:uid="{00000000-0005-0000-0000-0000971A0000}"/>
    <cellStyle name="Normal 2 4 2 22 12 2" xfId="6823" xr:uid="{00000000-0005-0000-0000-0000981A0000}"/>
    <cellStyle name="Normal 2 4 2 22 12 3" xfId="6824" xr:uid="{00000000-0005-0000-0000-0000991A0000}"/>
    <cellStyle name="Normal 2 4 2 22 13" xfId="6825" xr:uid="{00000000-0005-0000-0000-00009A1A0000}"/>
    <cellStyle name="Normal 2 4 2 22 13 2" xfId="6826" xr:uid="{00000000-0005-0000-0000-00009B1A0000}"/>
    <cellStyle name="Normal 2 4 2 22 13 3" xfId="6827" xr:uid="{00000000-0005-0000-0000-00009C1A0000}"/>
    <cellStyle name="Normal 2 4 2 22 14" xfId="6828" xr:uid="{00000000-0005-0000-0000-00009D1A0000}"/>
    <cellStyle name="Normal 2 4 2 22 14 2" xfId="6829" xr:uid="{00000000-0005-0000-0000-00009E1A0000}"/>
    <cellStyle name="Normal 2 4 2 22 14 3" xfId="6830" xr:uid="{00000000-0005-0000-0000-00009F1A0000}"/>
    <cellStyle name="Normal 2 4 2 22 15" xfId="6831" xr:uid="{00000000-0005-0000-0000-0000A01A0000}"/>
    <cellStyle name="Normal 2 4 2 22 16" xfId="6832" xr:uid="{00000000-0005-0000-0000-0000A11A0000}"/>
    <cellStyle name="Normal 2 4 2 22 2" xfId="6833" xr:uid="{00000000-0005-0000-0000-0000A21A0000}"/>
    <cellStyle name="Normal 2 4 2 22 2 2" xfId="6834" xr:uid="{00000000-0005-0000-0000-0000A31A0000}"/>
    <cellStyle name="Normal 2 4 2 22 2 3" xfId="6835" xr:uid="{00000000-0005-0000-0000-0000A41A0000}"/>
    <cellStyle name="Normal 2 4 2 22 3" xfId="6836" xr:uid="{00000000-0005-0000-0000-0000A51A0000}"/>
    <cellStyle name="Normal 2 4 2 22 3 2" xfId="6837" xr:uid="{00000000-0005-0000-0000-0000A61A0000}"/>
    <cellStyle name="Normal 2 4 2 22 3 3" xfId="6838" xr:uid="{00000000-0005-0000-0000-0000A71A0000}"/>
    <cellStyle name="Normal 2 4 2 22 4" xfId="6839" xr:uid="{00000000-0005-0000-0000-0000A81A0000}"/>
    <cellStyle name="Normal 2 4 2 22 4 2" xfId="6840" xr:uid="{00000000-0005-0000-0000-0000A91A0000}"/>
    <cellStyle name="Normal 2 4 2 22 4 3" xfId="6841" xr:uid="{00000000-0005-0000-0000-0000AA1A0000}"/>
    <cellStyle name="Normal 2 4 2 22 5" xfId="6842" xr:uid="{00000000-0005-0000-0000-0000AB1A0000}"/>
    <cellStyle name="Normal 2 4 2 22 5 2" xfId="6843" xr:uid="{00000000-0005-0000-0000-0000AC1A0000}"/>
    <cellStyle name="Normal 2 4 2 22 5 3" xfId="6844" xr:uid="{00000000-0005-0000-0000-0000AD1A0000}"/>
    <cellStyle name="Normal 2 4 2 22 6" xfId="6845" xr:uid="{00000000-0005-0000-0000-0000AE1A0000}"/>
    <cellStyle name="Normal 2 4 2 22 6 2" xfId="6846" xr:uid="{00000000-0005-0000-0000-0000AF1A0000}"/>
    <cellStyle name="Normal 2 4 2 22 6 3" xfId="6847" xr:uid="{00000000-0005-0000-0000-0000B01A0000}"/>
    <cellStyle name="Normal 2 4 2 22 7" xfId="6848" xr:uid="{00000000-0005-0000-0000-0000B11A0000}"/>
    <cellStyle name="Normal 2 4 2 22 7 2" xfId="6849" xr:uid="{00000000-0005-0000-0000-0000B21A0000}"/>
    <cellStyle name="Normal 2 4 2 22 7 3" xfId="6850" xr:uid="{00000000-0005-0000-0000-0000B31A0000}"/>
    <cellStyle name="Normal 2 4 2 22 8" xfId="6851" xr:uid="{00000000-0005-0000-0000-0000B41A0000}"/>
    <cellStyle name="Normal 2 4 2 22 8 2" xfId="6852" xr:uid="{00000000-0005-0000-0000-0000B51A0000}"/>
    <cellStyle name="Normal 2 4 2 22 8 3" xfId="6853" xr:uid="{00000000-0005-0000-0000-0000B61A0000}"/>
    <cellStyle name="Normal 2 4 2 22 9" xfId="6854" xr:uid="{00000000-0005-0000-0000-0000B71A0000}"/>
    <cellStyle name="Normal 2 4 2 22 9 2" xfId="6855" xr:uid="{00000000-0005-0000-0000-0000B81A0000}"/>
    <cellStyle name="Normal 2 4 2 22 9 3" xfId="6856" xr:uid="{00000000-0005-0000-0000-0000B91A0000}"/>
    <cellStyle name="Normal 2 4 2 23" xfId="6857" xr:uid="{00000000-0005-0000-0000-0000BA1A0000}"/>
    <cellStyle name="Normal 2 4 2 23 10" xfId="6858" xr:uid="{00000000-0005-0000-0000-0000BB1A0000}"/>
    <cellStyle name="Normal 2 4 2 23 10 2" xfId="6859" xr:uid="{00000000-0005-0000-0000-0000BC1A0000}"/>
    <cellStyle name="Normal 2 4 2 23 10 3" xfId="6860" xr:uid="{00000000-0005-0000-0000-0000BD1A0000}"/>
    <cellStyle name="Normal 2 4 2 23 11" xfId="6861" xr:uid="{00000000-0005-0000-0000-0000BE1A0000}"/>
    <cellStyle name="Normal 2 4 2 23 11 2" xfId="6862" xr:uid="{00000000-0005-0000-0000-0000BF1A0000}"/>
    <cellStyle name="Normal 2 4 2 23 11 3" xfId="6863" xr:uid="{00000000-0005-0000-0000-0000C01A0000}"/>
    <cellStyle name="Normal 2 4 2 23 12" xfId="6864" xr:uid="{00000000-0005-0000-0000-0000C11A0000}"/>
    <cellStyle name="Normal 2 4 2 23 12 2" xfId="6865" xr:uid="{00000000-0005-0000-0000-0000C21A0000}"/>
    <cellStyle name="Normal 2 4 2 23 12 3" xfId="6866" xr:uid="{00000000-0005-0000-0000-0000C31A0000}"/>
    <cellStyle name="Normal 2 4 2 23 13" xfId="6867" xr:uid="{00000000-0005-0000-0000-0000C41A0000}"/>
    <cellStyle name="Normal 2 4 2 23 13 2" xfId="6868" xr:uid="{00000000-0005-0000-0000-0000C51A0000}"/>
    <cellStyle name="Normal 2 4 2 23 13 3" xfId="6869" xr:uid="{00000000-0005-0000-0000-0000C61A0000}"/>
    <cellStyle name="Normal 2 4 2 23 14" xfId="6870" xr:uid="{00000000-0005-0000-0000-0000C71A0000}"/>
    <cellStyle name="Normal 2 4 2 23 14 2" xfId="6871" xr:uid="{00000000-0005-0000-0000-0000C81A0000}"/>
    <cellStyle name="Normal 2 4 2 23 14 3" xfId="6872" xr:uid="{00000000-0005-0000-0000-0000C91A0000}"/>
    <cellStyle name="Normal 2 4 2 23 15" xfId="6873" xr:uid="{00000000-0005-0000-0000-0000CA1A0000}"/>
    <cellStyle name="Normal 2 4 2 23 16" xfId="6874" xr:uid="{00000000-0005-0000-0000-0000CB1A0000}"/>
    <cellStyle name="Normal 2 4 2 23 2" xfId="6875" xr:uid="{00000000-0005-0000-0000-0000CC1A0000}"/>
    <cellStyle name="Normal 2 4 2 23 2 2" xfId="6876" xr:uid="{00000000-0005-0000-0000-0000CD1A0000}"/>
    <cellStyle name="Normal 2 4 2 23 2 3" xfId="6877" xr:uid="{00000000-0005-0000-0000-0000CE1A0000}"/>
    <cellStyle name="Normal 2 4 2 23 3" xfId="6878" xr:uid="{00000000-0005-0000-0000-0000CF1A0000}"/>
    <cellStyle name="Normal 2 4 2 23 3 2" xfId="6879" xr:uid="{00000000-0005-0000-0000-0000D01A0000}"/>
    <cellStyle name="Normal 2 4 2 23 3 3" xfId="6880" xr:uid="{00000000-0005-0000-0000-0000D11A0000}"/>
    <cellStyle name="Normal 2 4 2 23 4" xfId="6881" xr:uid="{00000000-0005-0000-0000-0000D21A0000}"/>
    <cellStyle name="Normal 2 4 2 23 4 2" xfId="6882" xr:uid="{00000000-0005-0000-0000-0000D31A0000}"/>
    <cellStyle name="Normal 2 4 2 23 4 3" xfId="6883" xr:uid="{00000000-0005-0000-0000-0000D41A0000}"/>
    <cellStyle name="Normal 2 4 2 23 5" xfId="6884" xr:uid="{00000000-0005-0000-0000-0000D51A0000}"/>
    <cellStyle name="Normal 2 4 2 23 5 2" xfId="6885" xr:uid="{00000000-0005-0000-0000-0000D61A0000}"/>
    <cellStyle name="Normal 2 4 2 23 5 3" xfId="6886" xr:uid="{00000000-0005-0000-0000-0000D71A0000}"/>
    <cellStyle name="Normal 2 4 2 23 6" xfId="6887" xr:uid="{00000000-0005-0000-0000-0000D81A0000}"/>
    <cellStyle name="Normal 2 4 2 23 6 2" xfId="6888" xr:uid="{00000000-0005-0000-0000-0000D91A0000}"/>
    <cellStyle name="Normal 2 4 2 23 6 3" xfId="6889" xr:uid="{00000000-0005-0000-0000-0000DA1A0000}"/>
    <cellStyle name="Normal 2 4 2 23 7" xfId="6890" xr:uid="{00000000-0005-0000-0000-0000DB1A0000}"/>
    <cellStyle name="Normal 2 4 2 23 7 2" xfId="6891" xr:uid="{00000000-0005-0000-0000-0000DC1A0000}"/>
    <cellStyle name="Normal 2 4 2 23 7 3" xfId="6892" xr:uid="{00000000-0005-0000-0000-0000DD1A0000}"/>
    <cellStyle name="Normal 2 4 2 23 8" xfId="6893" xr:uid="{00000000-0005-0000-0000-0000DE1A0000}"/>
    <cellStyle name="Normal 2 4 2 23 8 2" xfId="6894" xr:uid="{00000000-0005-0000-0000-0000DF1A0000}"/>
    <cellStyle name="Normal 2 4 2 23 8 3" xfId="6895" xr:uid="{00000000-0005-0000-0000-0000E01A0000}"/>
    <cellStyle name="Normal 2 4 2 23 9" xfId="6896" xr:uid="{00000000-0005-0000-0000-0000E11A0000}"/>
    <cellStyle name="Normal 2 4 2 23 9 2" xfId="6897" xr:uid="{00000000-0005-0000-0000-0000E21A0000}"/>
    <cellStyle name="Normal 2 4 2 23 9 3" xfId="6898" xr:uid="{00000000-0005-0000-0000-0000E31A0000}"/>
    <cellStyle name="Normal 2 4 2 24" xfId="6899" xr:uid="{00000000-0005-0000-0000-0000E41A0000}"/>
    <cellStyle name="Normal 2 4 2 24 10" xfId="6900" xr:uid="{00000000-0005-0000-0000-0000E51A0000}"/>
    <cellStyle name="Normal 2 4 2 24 10 2" xfId="6901" xr:uid="{00000000-0005-0000-0000-0000E61A0000}"/>
    <cellStyle name="Normal 2 4 2 24 10 3" xfId="6902" xr:uid="{00000000-0005-0000-0000-0000E71A0000}"/>
    <cellStyle name="Normal 2 4 2 24 11" xfId="6903" xr:uid="{00000000-0005-0000-0000-0000E81A0000}"/>
    <cellStyle name="Normal 2 4 2 24 11 2" xfId="6904" xr:uid="{00000000-0005-0000-0000-0000E91A0000}"/>
    <cellStyle name="Normal 2 4 2 24 11 3" xfId="6905" xr:uid="{00000000-0005-0000-0000-0000EA1A0000}"/>
    <cellStyle name="Normal 2 4 2 24 12" xfId="6906" xr:uid="{00000000-0005-0000-0000-0000EB1A0000}"/>
    <cellStyle name="Normal 2 4 2 24 12 2" xfId="6907" xr:uid="{00000000-0005-0000-0000-0000EC1A0000}"/>
    <cellStyle name="Normal 2 4 2 24 12 3" xfId="6908" xr:uid="{00000000-0005-0000-0000-0000ED1A0000}"/>
    <cellStyle name="Normal 2 4 2 24 13" xfId="6909" xr:uid="{00000000-0005-0000-0000-0000EE1A0000}"/>
    <cellStyle name="Normal 2 4 2 24 13 2" xfId="6910" xr:uid="{00000000-0005-0000-0000-0000EF1A0000}"/>
    <cellStyle name="Normal 2 4 2 24 13 3" xfId="6911" xr:uid="{00000000-0005-0000-0000-0000F01A0000}"/>
    <cellStyle name="Normal 2 4 2 24 14" xfId="6912" xr:uid="{00000000-0005-0000-0000-0000F11A0000}"/>
    <cellStyle name="Normal 2 4 2 24 14 2" xfId="6913" xr:uid="{00000000-0005-0000-0000-0000F21A0000}"/>
    <cellStyle name="Normal 2 4 2 24 14 3" xfId="6914" xr:uid="{00000000-0005-0000-0000-0000F31A0000}"/>
    <cellStyle name="Normal 2 4 2 24 15" xfId="6915" xr:uid="{00000000-0005-0000-0000-0000F41A0000}"/>
    <cellStyle name="Normal 2 4 2 24 16" xfId="6916" xr:uid="{00000000-0005-0000-0000-0000F51A0000}"/>
    <cellStyle name="Normal 2 4 2 24 2" xfId="6917" xr:uid="{00000000-0005-0000-0000-0000F61A0000}"/>
    <cellStyle name="Normal 2 4 2 24 2 2" xfId="6918" xr:uid="{00000000-0005-0000-0000-0000F71A0000}"/>
    <cellStyle name="Normal 2 4 2 24 2 3" xfId="6919" xr:uid="{00000000-0005-0000-0000-0000F81A0000}"/>
    <cellStyle name="Normal 2 4 2 24 3" xfId="6920" xr:uid="{00000000-0005-0000-0000-0000F91A0000}"/>
    <cellStyle name="Normal 2 4 2 24 3 2" xfId="6921" xr:uid="{00000000-0005-0000-0000-0000FA1A0000}"/>
    <cellStyle name="Normal 2 4 2 24 3 3" xfId="6922" xr:uid="{00000000-0005-0000-0000-0000FB1A0000}"/>
    <cellStyle name="Normal 2 4 2 24 4" xfId="6923" xr:uid="{00000000-0005-0000-0000-0000FC1A0000}"/>
    <cellStyle name="Normal 2 4 2 24 4 2" xfId="6924" xr:uid="{00000000-0005-0000-0000-0000FD1A0000}"/>
    <cellStyle name="Normal 2 4 2 24 4 3" xfId="6925" xr:uid="{00000000-0005-0000-0000-0000FE1A0000}"/>
    <cellStyle name="Normal 2 4 2 24 5" xfId="6926" xr:uid="{00000000-0005-0000-0000-0000FF1A0000}"/>
    <cellStyle name="Normal 2 4 2 24 5 2" xfId="6927" xr:uid="{00000000-0005-0000-0000-0000001B0000}"/>
    <cellStyle name="Normal 2 4 2 24 5 3" xfId="6928" xr:uid="{00000000-0005-0000-0000-0000011B0000}"/>
    <cellStyle name="Normal 2 4 2 24 6" xfId="6929" xr:uid="{00000000-0005-0000-0000-0000021B0000}"/>
    <cellStyle name="Normal 2 4 2 24 6 2" xfId="6930" xr:uid="{00000000-0005-0000-0000-0000031B0000}"/>
    <cellStyle name="Normal 2 4 2 24 6 3" xfId="6931" xr:uid="{00000000-0005-0000-0000-0000041B0000}"/>
    <cellStyle name="Normal 2 4 2 24 7" xfId="6932" xr:uid="{00000000-0005-0000-0000-0000051B0000}"/>
    <cellStyle name="Normal 2 4 2 24 7 2" xfId="6933" xr:uid="{00000000-0005-0000-0000-0000061B0000}"/>
    <cellStyle name="Normal 2 4 2 24 7 3" xfId="6934" xr:uid="{00000000-0005-0000-0000-0000071B0000}"/>
    <cellStyle name="Normal 2 4 2 24 8" xfId="6935" xr:uid="{00000000-0005-0000-0000-0000081B0000}"/>
    <cellStyle name="Normal 2 4 2 24 8 2" xfId="6936" xr:uid="{00000000-0005-0000-0000-0000091B0000}"/>
    <cellStyle name="Normal 2 4 2 24 8 3" xfId="6937" xr:uid="{00000000-0005-0000-0000-00000A1B0000}"/>
    <cellStyle name="Normal 2 4 2 24 9" xfId="6938" xr:uid="{00000000-0005-0000-0000-00000B1B0000}"/>
    <cellStyle name="Normal 2 4 2 24 9 2" xfId="6939" xr:uid="{00000000-0005-0000-0000-00000C1B0000}"/>
    <cellStyle name="Normal 2 4 2 24 9 3" xfId="6940" xr:uid="{00000000-0005-0000-0000-00000D1B0000}"/>
    <cellStyle name="Normal 2 4 2 25" xfId="6941" xr:uid="{00000000-0005-0000-0000-00000E1B0000}"/>
    <cellStyle name="Normal 2 4 2 25 10" xfId="6942" xr:uid="{00000000-0005-0000-0000-00000F1B0000}"/>
    <cellStyle name="Normal 2 4 2 25 10 2" xfId="6943" xr:uid="{00000000-0005-0000-0000-0000101B0000}"/>
    <cellStyle name="Normal 2 4 2 25 10 3" xfId="6944" xr:uid="{00000000-0005-0000-0000-0000111B0000}"/>
    <cellStyle name="Normal 2 4 2 25 11" xfId="6945" xr:uid="{00000000-0005-0000-0000-0000121B0000}"/>
    <cellStyle name="Normal 2 4 2 25 11 2" xfId="6946" xr:uid="{00000000-0005-0000-0000-0000131B0000}"/>
    <cellStyle name="Normal 2 4 2 25 11 3" xfId="6947" xr:uid="{00000000-0005-0000-0000-0000141B0000}"/>
    <cellStyle name="Normal 2 4 2 25 12" xfId="6948" xr:uid="{00000000-0005-0000-0000-0000151B0000}"/>
    <cellStyle name="Normal 2 4 2 25 12 2" xfId="6949" xr:uid="{00000000-0005-0000-0000-0000161B0000}"/>
    <cellStyle name="Normal 2 4 2 25 12 3" xfId="6950" xr:uid="{00000000-0005-0000-0000-0000171B0000}"/>
    <cellStyle name="Normal 2 4 2 25 13" xfId="6951" xr:uid="{00000000-0005-0000-0000-0000181B0000}"/>
    <cellStyle name="Normal 2 4 2 25 13 2" xfId="6952" xr:uid="{00000000-0005-0000-0000-0000191B0000}"/>
    <cellStyle name="Normal 2 4 2 25 13 3" xfId="6953" xr:uid="{00000000-0005-0000-0000-00001A1B0000}"/>
    <cellStyle name="Normal 2 4 2 25 14" xfId="6954" xr:uid="{00000000-0005-0000-0000-00001B1B0000}"/>
    <cellStyle name="Normal 2 4 2 25 14 2" xfId="6955" xr:uid="{00000000-0005-0000-0000-00001C1B0000}"/>
    <cellStyle name="Normal 2 4 2 25 14 3" xfId="6956" xr:uid="{00000000-0005-0000-0000-00001D1B0000}"/>
    <cellStyle name="Normal 2 4 2 25 15" xfId="6957" xr:uid="{00000000-0005-0000-0000-00001E1B0000}"/>
    <cellStyle name="Normal 2 4 2 25 16" xfId="6958" xr:uid="{00000000-0005-0000-0000-00001F1B0000}"/>
    <cellStyle name="Normal 2 4 2 25 2" xfId="6959" xr:uid="{00000000-0005-0000-0000-0000201B0000}"/>
    <cellStyle name="Normal 2 4 2 25 2 2" xfId="6960" xr:uid="{00000000-0005-0000-0000-0000211B0000}"/>
    <cellStyle name="Normal 2 4 2 25 2 3" xfId="6961" xr:uid="{00000000-0005-0000-0000-0000221B0000}"/>
    <cellStyle name="Normal 2 4 2 25 3" xfId="6962" xr:uid="{00000000-0005-0000-0000-0000231B0000}"/>
    <cellStyle name="Normal 2 4 2 25 3 2" xfId="6963" xr:uid="{00000000-0005-0000-0000-0000241B0000}"/>
    <cellStyle name="Normal 2 4 2 25 3 3" xfId="6964" xr:uid="{00000000-0005-0000-0000-0000251B0000}"/>
    <cellStyle name="Normal 2 4 2 25 4" xfId="6965" xr:uid="{00000000-0005-0000-0000-0000261B0000}"/>
    <cellStyle name="Normal 2 4 2 25 4 2" xfId="6966" xr:uid="{00000000-0005-0000-0000-0000271B0000}"/>
    <cellStyle name="Normal 2 4 2 25 4 3" xfId="6967" xr:uid="{00000000-0005-0000-0000-0000281B0000}"/>
    <cellStyle name="Normal 2 4 2 25 5" xfId="6968" xr:uid="{00000000-0005-0000-0000-0000291B0000}"/>
    <cellStyle name="Normal 2 4 2 25 5 2" xfId="6969" xr:uid="{00000000-0005-0000-0000-00002A1B0000}"/>
    <cellStyle name="Normal 2 4 2 25 5 3" xfId="6970" xr:uid="{00000000-0005-0000-0000-00002B1B0000}"/>
    <cellStyle name="Normal 2 4 2 25 6" xfId="6971" xr:uid="{00000000-0005-0000-0000-00002C1B0000}"/>
    <cellStyle name="Normal 2 4 2 25 6 2" xfId="6972" xr:uid="{00000000-0005-0000-0000-00002D1B0000}"/>
    <cellStyle name="Normal 2 4 2 25 6 3" xfId="6973" xr:uid="{00000000-0005-0000-0000-00002E1B0000}"/>
    <cellStyle name="Normal 2 4 2 25 7" xfId="6974" xr:uid="{00000000-0005-0000-0000-00002F1B0000}"/>
    <cellStyle name="Normal 2 4 2 25 7 2" xfId="6975" xr:uid="{00000000-0005-0000-0000-0000301B0000}"/>
    <cellStyle name="Normal 2 4 2 25 7 3" xfId="6976" xr:uid="{00000000-0005-0000-0000-0000311B0000}"/>
    <cellStyle name="Normal 2 4 2 25 8" xfId="6977" xr:uid="{00000000-0005-0000-0000-0000321B0000}"/>
    <cellStyle name="Normal 2 4 2 25 8 2" xfId="6978" xr:uid="{00000000-0005-0000-0000-0000331B0000}"/>
    <cellStyle name="Normal 2 4 2 25 8 3" xfId="6979" xr:uid="{00000000-0005-0000-0000-0000341B0000}"/>
    <cellStyle name="Normal 2 4 2 25 9" xfId="6980" xr:uid="{00000000-0005-0000-0000-0000351B0000}"/>
    <cellStyle name="Normal 2 4 2 25 9 2" xfId="6981" xr:uid="{00000000-0005-0000-0000-0000361B0000}"/>
    <cellStyle name="Normal 2 4 2 25 9 3" xfId="6982" xr:uid="{00000000-0005-0000-0000-0000371B0000}"/>
    <cellStyle name="Normal 2 4 2 26" xfId="6983" xr:uid="{00000000-0005-0000-0000-0000381B0000}"/>
    <cellStyle name="Normal 2 4 2 26 10" xfId="6984" xr:uid="{00000000-0005-0000-0000-0000391B0000}"/>
    <cellStyle name="Normal 2 4 2 26 10 2" xfId="6985" xr:uid="{00000000-0005-0000-0000-00003A1B0000}"/>
    <cellStyle name="Normal 2 4 2 26 10 3" xfId="6986" xr:uid="{00000000-0005-0000-0000-00003B1B0000}"/>
    <cellStyle name="Normal 2 4 2 26 11" xfId="6987" xr:uid="{00000000-0005-0000-0000-00003C1B0000}"/>
    <cellStyle name="Normal 2 4 2 26 11 2" xfId="6988" xr:uid="{00000000-0005-0000-0000-00003D1B0000}"/>
    <cellStyle name="Normal 2 4 2 26 11 3" xfId="6989" xr:uid="{00000000-0005-0000-0000-00003E1B0000}"/>
    <cellStyle name="Normal 2 4 2 26 12" xfId="6990" xr:uid="{00000000-0005-0000-0000-00003F1B0000}"/>
    <cellStyle name="Normal 2 4 2 26 12 2" xfId="6991" xr:uid="{00000000-0005-0000-0000-0000401B0000}"/>
    <cellStyle name="Normal 2 4 2 26 12 3" xfId="6992" xr:uid="{00000000-0005-0000-0000-0000411B0000}"/>
    <cellStyle name="Normal 2 4 2 26 13" xfId="6993" xr:uid="{00000000-0005-0000-0000-0000421B0000}"/>
    <cellStyle name="Normal 2 4 2 26 13 2" xfId="6994" xr:uid="{00000000-0005-0000-0000-0000431B0000}"/>
    <cellStyle name="Normal 2 4 2 26 13 3" xfId="6995" xr:uid="{00000000-0005-0000-0000-0000441B0000}"/>
    <cellStyle name="Normal 2 4 2 26 14" xfId="6996" xr:uid="{00000000-0005-0000-0000-0000451B0000}"/>
    <cellStyle name="Normal 2 4 2 26 14 2" xfId="6997" xr:uid="{00000000-0005-0000-0000-0000461B0000}"/>
    <cellStyle name="Normal 2 4 2 26 14 3" xfId="6998" xr:uid="{00000000-0005-0000-0000-0000471B0000}"/>
    <cellStyle name="Normal 2 4 2 26 15" xfId="6999" xr:uid="{00000000-0005-0000-0000-0000481B0000}"/>
    <cellStyle name="Normal 2 4 2 26 16" xfId="7000" xr:uid="{00000000-0005-0000-0000-0000491B0000}"/>
    <cellStyle name="Normal 2 4 2 26 2" xfId="7001" xr:uid="{00000000-0005-0000-0000-00004A1B0000}"/>
    <cellStyle name="Normal 2 4 2 26 2 2" xfId="7002" xr:uid="{00000000-0005-0000-0000-00004B1B0000}"/>
    <cellStyle name="Normal 2 4 2 26 2 3" xfId="7003" xr:uid="{00000000-0005-0000-0000-00004C1B0000}"/>
    <cellStyle name="Normal 2 4 2 26 3" xfId="7004" xr:uid="{00000000-0005-0000-0000-00004D1B0000}"/>
    <cellStyle name="Normal 2 4 2 26 3 2" xfId="7005" xr:uid="{00000000-0005-0000-0000-00004E1B0000}"/>
    <cellStyle name="Normal 2 4 2 26 3 3" xfId="7006" xr:uid="{00000000-0005-0000-0000-00004F1B0000}"/>
    <cellStyle name="Normal 2 4 2 26 4" xfId="7007" xr:uid="{00000000-0005-0000-0000-0000501B0000}"/>
    <cellStyle name="Normal 2 4 2 26 4 2" xfId="7008" xr:uid="{00000000-0005-0000-0000-0000511B0000}"/>
    <cellStyle name="Normal 2 4 2 26 4 3" xfId="7009" xr:uid="{00000000-0005-0000-0000-0000521B0000}"/>
    <cellStyle name="Normal 2 4 2 26 5" xfId="7010" xr:uid="{00000000-0005-0000-0000-0000531B0000}"/>
    <cellStyle name="Normal 2 4 2 26 5 2" xfId="7011" xr:uid="{00000000-0005-0000-0000-0000541B0000}"/>
    <cellStyle name="Normal 2 4 2 26 5 3" xfId="7012" xr:uid="{00000000-0005-0000-0000-0000551B0000}"/>
    <cellStyle name="Normal 2 4 2 26 6" xfId="7013" xr:uid="{00000000-0005-0000-0000-0000561B0000}"/>
    <cellStyle name="Normal 2 4 2 26 6 2" xfId="7014" xr:uid="{00000000-0005-0000-0000-0000571B0000}"/>
    <cellStyle name="Normal 2 4 2 26 6 3" xfId="7015" xr:uid="{00000000-0005-0000-0000-0000581B0000}"/>
    <cellStyle name="Normal 2 4 2 26 7" xfId="7016" xr:uid="{00000000-0005-0000-0000-0000591B0000}"/>
    <cellStyle name="Normal 2 4 2 26 7 2" xfId="7017" xr:uid="{00000000-0005-0000-0000-00005A1B0000}"/>
    <cellStyle name="Normal 2 4 2 26 7 3" xfId="7018" xr:uid="{00000000-0005-0000-0000-00005B1B0000}"/>
    <cellStyle name="Normal 2 4 2 26 8" xfId="7019" xr:uid="{00000000-0005-0000-0000-00005C1B0000}"/>
    <cellStyle name="Normal 2 4 2 26 8 2" xfId="7020" xr:uid="{00000000-0005-0000-0000-00005D1B0000}"/>
    <cellStyle name="Normal 2 4 2 26 8 3" xfId="7021" xr:uid="{00000000-0005-0000-0000-00005E1B0000}"/>
    <cellStyle name="Normal 2 4 2 26 9" xfId="7022" xr:uid="{00000000-0005-0000-0000-00005F1B0000}"/>
    <cellStyle name="Normal 2 4 2 26 9 2" xfId="7023" xr:uid="{00000000-0005-0000-0000-0000601B0000}"/>
    <cellStyle name="Normal 2 4 2 26 9 3" xfId="7024" xr:uid="{00000000-0005-0000-0000-0000611B0000}"/>
    <cellStyle name="Normal 2 4 2 27" xfId="7025" xr:uid="{00000000-0005-0000-0000-0000621B0000}"/>
    <cellStyle name="Normal 2 4 2 27 10" xfId="7026" xr:uid="{00000000-0005-0000-0000-0000631B0000}"/>
    <cellStyle name="Normal 2 4 2 27 10 2" xfId="7027" xr:uid="{00000000-0005-0000-0000-0000641B0000}"/>
    <cellStyle name="Normal 2 4 2 27 10 3" xfId="7028" xr:uid="{00000000-0005-0000-0000-0000651B0000}"/>
    <cellStyle name="Normal 2 4 2 27 11" xfId="7029" xr:uid="{00000000-0005-0000-0000-0000661B0000}"/>
    <cellStyle name="Normal 2 4 2 27 11 2" xfId="7030" xr:uid="{00000000-0005-0000-0000-0000671B0000}"/>
    <cellStyle name="Normal 2 4 2 27 11 3" xfId="7031" xr:uid="{00000000-0005-0000-0000-0000681B0000}"/>
    <cellStyle name="Normal 2 4 2 27 12" xfId="7032" xr:uid="{00000000-0005-0000-0000-0000691B0000}"/>
    <cellStyle name="Normal 2 4 2 27 12 2" xfId="7033" xr:uid="{00000000-0005-0000-0000-00006A1B0000}"/>
    <cellStyle name="Normal 2 4 2 27 12 3" xfId="7034" xr:uid="{00000000-0005-0000-0000-00006B1B0000}"/>
    <cellStyle name="Normal 2 4 2 27 13" xfId="7035" xr:uid="{00000000-0005-0000-0000-00006C1B0000}"/>
    <cellStyle name="Normal 2 4 2 27 13 2" xfId="7036" xr:uid="{00000000-0005-0000-0000-00006D1B0000}"/>
    <cellStyle name="Normal 2 4 2 27 13 3" xfId="7037" xr:uid="{00000000-0005-0000-0000-00006E1B0000}"/>
    <cellStyle name="Normal 2 4 2 27 14" xfId="7038" xr:uid="{00000000-0005-0000-0000-00006F1B0000}"/>
    <cellStyle name="Normal 2 4 2 27 14 2" xfId="7039" xr:uid="{00000000-0005-0000-0000-0000701B0000}"/>
    <cellStyle name="Normal 2 4 2 27 14 3" xfId="7040" xr:uid="{00000000-0005-0000-0000-0000711B0000}"/>
    <cellStyle name="Normal 2 4 2 27 15" xfId="7041" xr:uid="{00000000-0005-0000-0000-0000721B0000}"/>
    <cellStyle name="Normal 2 4 2 27 16" xfId="7042" xr:uid="{00000000-0005-0000-0000-0000731B0000}"/>
    <cellStyle name="Normal 2 4 2 27 2" xfId="7043" xr:uid="{00000000-0005-0000-0000-0000741B0000}"/>
    <cellStyle name="Normal 2 4 2 27 2 2" xfId="7044" xr:uid="{00000000-0005-0000-0000-0000751B0000}"/>
    <cellStyle name="Normal 2 4 2 27 2 3" xfId="7045" xr:uid="{00000000-0005-0000-0000-0000761B0000}"/>
    <cellStyle name="Normal 2 4 2 27 3" xfId="7046" xr:uid="{00000000-0005-0000-0000-0000771B0000}"/>
    <cellStyle name="Normal 2 4 2 27 3 2" xfId="7047" xr:uid="{00000000-0005-0000-0000-0000781B0000}"/>
    <cellStyle name="Normal 2 4 2 27 3 3" xfId="7048" xr:uid="{00000000-0005-0000-0000-0000791B0000}"/>
    <cellStyle name="Normal 2 4 2 27 4" xfId="7049" xr:uid="{00000000-0005-0000-0000-00007A1B0000}"/>
    <cellStyle name="Normal 2 4 2 27 4 2" xfId="7050" xr:uid="{00000000-0005-0000-0000-00007B1B0000}"/>
    <cellStyle name="Normal 2 4 2 27 4 3" xfId="7051" xr:uid="{00000000-0005-0000-0000-00007C1B0000}"/>
    <cellStyle name="Normal 2 4 2 27 5" xfId="7052" xr:uid="{00000000-0005-0000-0000-00007D1B0000}"/>
    <cellStyle name="Normal 2 4 2 27 5 2" xfId="7053" xr:uid="{00000000-0005-0000-0000-00007E1B0000}"/>
    <cellStyle name="Normal 2 4 2 27 5 3" xfId="7054" xr:uid="{00000000-0005-0000-0000-00007F1B0000}"/>
    <cellStyle name="Normal 2 4 2 27 6" xfId="7055" xr:uid="{00000000-0005-0000-0000-0000801B0000}"/>
    <cellStyle name="Normal 2 4 2 27 6 2" xfId="7056" xr:uid="{00000000-0005-0000-0000-0000811B0000}"/>
    <cellStyle name="Normal 2 4 2 27 6 3" xfId="7057" xr:uid="{00000000-0005-0000-0000-0000821B0000}"/>
    <cellStyle name="Normal 2 4 2 27 7" xfId="7058" xr:uid="{00000000-0005-0000-0000-0000831B0000}"/>
    <cellStyle name="Normal 2 4 2 27 7 2" xfId="7059" xr:uid="{00000000-0005-0000-0000-0000841B0000}"/>
    <cellStyle name="Normal 2 4 2 27 7 3" xfId="7060" xr:uid="{00000000-0005-0000-0000-0000851B0000}"/>
    <cellStyle name="Normal 2 4 2 27 8" xfId="7061" xr:uid="{00000000-0005-0000-0000-0000861B0000}"/>
    <cellStyle name="Normal 2 4 2 27 8 2" xfId="7062" xr:uid="{00000000-0005-0000-0000-0000871B0000}"/>
    <cellStyle name="Normal 2 4 2 27 8 3" xfId="7063" xr:uid="{00000000-0005-0000-0000-0000881B0000}"/>
    <cellStyle name="Normal 2 4 2 27 9" xfId="7064" xr:uid="{00000000-0005-0000-0000-0000891B0000}"/>
    <cellStyle name="Normal 2 4 2 27 9 2" xfId="7065" xr:uid="{00000000-0005-0000-0000-00008A1B0000}"/>
    <cellStyle name="Normal 2 4 2 27 9 3" xfId="7066" xr:uid="{00000000-0005-0000-0000-00008B1B0000}"/>
    <cellStyle name="Normal 2 4 2 28" xfId="7067" xr:uid="{00000000-0005-0000-0000-00008C1B0000}"/>
    <cellStyle name="Normal 2 4 2 28 10" xfId="7068" xr:uid="{00000000-0005-0000-0000-00008D1B0000}"/>
    <cellStyle name="Normal 2 4 2 28 10 2" xfId="7069" xr:uid="{00000000-0005-0000-0000-00008E1B0000}"/>
    <cellStyle name="Normal 2 4 2 28 10 3" xfId="7070" xr:uid="{00000000-0005-0000-0000-00008F1B0000}"/>
    <cellStyle name="Normal 2 4 2 28 11" xfId="7071" xr:uid="{00000000-0005-0000-0000-0000901B0000}"/>
    <cellStyle name="Normal 2 4 2 28 11 2" xfId="7072" xr:uid="{00000000-0005-0000-0000-0000911B0000}"/>
    <cellStyle name="Normal 2 4 2 28 11 3" xfId="7073" xr:uid="{00000000-0005-0000-0000-0000921B0000}"/>
    <cellStyle name="Normal 2 4 2 28 12" xfId="7074" xr:uid="{00000000-0005-0000-0000-0000931B0000}"/>
    <cellStyle name="Normal 2 4 2 28 12 2" xfId="7075" xr:uid="{00000000-0005-0000-0000-0000941B0000}"/>
    <cellStyle name="Normal 2 4 2 28 12 3" xfId="7076" xr:uid="{00000000-0005-0000-0000-0000951B0000}"/>
    <cellStyle name="Normal 2 4 2 28 13" xfId="7077" xr:uid="{00000000-0005-0000-0000-0000961B0000}"/>
    <cellStyle name="Normal 2 4 2 28 13 2" xfId="7078" xr:uid="{00000000-0005-0000-0000-0000971B0000}"/>
    <cellStyle name="Normal 2 4 2 28 13 3" xfId="7079" xr:uid="{00000000-0005-0000-0000-0000981B0000}"/>
    <cellStyle name="Normal 2 4 2 28 14" xfId="7080" xr:uid="{00000000-0005-0000-0000-0000991B0000}"/>
    <cellStyle name="Normal 2 4 2 28 14 2" xfId="7081" xr:uid="{00000000-0005-0000-0000-00009A1B0000}"/>
    <cellStyle name="Normal 2 4 2 28 14 3" xfId="7082" xr:uid="{00000000-0005-0000-0000-00009B1B0000}"/>
    <cellStyle name="Normal 2 4 2 28 15" xfId="7083" xr:uid="{00000000-0005-0000-0000-00009C1B0000}"/>
    <cellStyle name="Normal 2 4 2 28 16" xfId="7084" xr:uid="{00000000-0005-0000-0000-00009D1B0000}"/>
    <cellStyle name="Normal 2 4 2 28 2" xfId="7085" xr:uid="{00000000-0005-0000-0000-00009E1B0000}"/>
    <cellStyle name="Normal 2 4 2 28 2 2" xfId="7086" xr:uid="{00000000-0005-0000-0000-00009F1B0000}"/>
    <cellStyle name="Normal 2 4 2 28 2 3" xfId="7087" xr:uid="{00000000-0005-0000-0000-0000A01B0000}"/>
    <cellStyle name="Normal 2 4 2 28 3" xfId="7088" xr:uid="{00000000-0005-0000-0000-0000A11B0000}"/>
    <cellStyle name="Normal 2 4 2 28 3 2" xfId="7089" xr:uid="{00000000-0005-0000-0000-0000A21B0000}"/>
    <cellStyle name="Normal 2 4 2 28 3 3" xfId="7090" xr:uid="{00000000-0005-0000-0000-0000A31B0000}"/>
    <cellStyle name="Normal 2 4 2 28 4" xfId="7091" xr:uid="{00000000-0005-0000-0000-0000A41B0000}"/>
    <cellStyle name="Normal 2 4 2 28 4 2" xfId="7092" xr:uid="{00000000-0005-0000-0000-0000A51B0000}"/>
    <cellStyle name="Normal 2 4 2 28 4 3" xfId="7093" xr:uid="{00000000-0005-0000-0000-0000A61B0000}"/>
    <cellStyle name="Normal 2 4 2 28 5" xfId="7094" xr:uid="{00000000-0005-0000-0000-0000A71B0000}"/>
    <cellStyle name="Normal 2 4 2 28 5 2" xfId="7095" xr:uid="{00000000-0005-0000-0000-0000A81B0000}"/>
    <cellStyle name="Normal 2 4 2 28 5 3" xfId="7096" xr:uid="{00000000-0005-0000-0000-0000A91B0000}"/>
    <cellStyle name="Normal 2 4 2 28 6" xfId="7097" xr:uid="{00000000-0005-0000-0000-0000AA1B0000}"/>
    <cellStyle name="Normal 2 4 2 28 6 2" xfId="7098" xr:uid="{00000000-0005-0000-0000-0000AB1B0000}"/>
    <cellStyle name="Normal 2 4 2 28 6 3" xfId="7099" xr:uid="{00000000-0005-0000-0000-0000AC1B0000}"/>
    <cellStyle name="Normal 2 4 2 28 7" xfId="7100" xr:uid="{00000000-0005-0000-0000-0000AD1B0000}"/>
    <cellStyle name="Normal 2 4 2 28 7 2" xfId="7101" xr:uid="{00000000-0005-0000-0000-0000AE1B0000}"/>
    <cellStyle name="Normal 2 4 2 28 7 3" xfId="7102" xr:uid="{00000000-0005-0000-0000-0000AF1B0000}"/>
    <cellStyle name="Normal 2 4 2 28 8" xfId="7103" xr:uid="{00000000-0005-0000-0000-0000B01B0000}"/>
    <cellStyle name="Normal 2 4 2 28 8 2" xfId="7104" xr:uid="{00000000-0005-0000-0000-0000B11B0000}"/>
    <cellStyle name="Normal 2 4 2 28 8 3" xfId="7105" xr:uid="{00000000-0005-0000-0000-0000B21B0000}"/>
    <cellStyle name="Normal 2 4 2 28 9" xfId="7106" xr:uid="{00000000-0005-0000-0000-0000B31B0000}"/>
    <cellStyle name="Normal 2 4 2 28 9 2" xfId="7107" xr:uid="{00000000-0005-0000-0000-0000B41B0000}"/>
    <cellStyle name="Normal 2 4 2 28 9 3" xfId="7108" xr:uid="{00000000-0005-0000-0000-0000B51B0000}"/>
    <cellStyle name="Normal 2 4 2 29" xfId="7109" xr:uid="{00000000-0005-0000-0000-0000B61B0000}"/>
    <cellStyle name="Normal 2 4 2 29 10" xfId="7110" xr:uid="{00000000-0005-0000-0000-0000B71B0000}"/>
    <cellStyle name="Normal 2 4 2 29 10 2" xfId="7111" xr:uid="{00000000-0005-0000-0000-0000B81B0000}"/>
    <cellStyle name="Normal 2 4 2 29 10 3" xfId="7112" xr:uid="{00000000-0005-0000-0000-0000B91B0000}"/>
    <cellStyle name="Normal 2 4 2 29 11" xfId="7113" xr:uid="{00000000-0005-0000-0000-0000BA1B0000}"/>
    <cellStyle name="Normal 2 4 2 29 11 2" xfId="7114" xr:uid="{00000000-0005-0000-0000-0000BB1B0000}"/>
    <cellStyle name="Normal 2 4 2 29 11 3" xfId="7115" xr:uid="{00000000-0005-0000-0000-0000BC1B0000}"/>
    <cellStyle name="Normal 2 4 2 29 12" xfId="7116" xr:uid="{00000000-0005-0000-0000-0000BD1B0000}"/>
    <cellStyle name="Normal 2 4 2 29 12 2" xfId="7117" xr:uid="{00000000-0005-0000-0000-0000BE1B0000}"/>
    <cellStyle name="Normal 2 4 2 29 12 3" xfId="7118" xr:uid="{00000000-0005-0000-0000-0000BF1B0000}"/>
    <cellStyle name="Normal 2 4 2 29 13" xfId="7119" xr:uid="{00000000-0005-0000-0000-0000C01B0000}"/>
    <cellStyle name="Normal 2 4 2 29 13 2" xfId="7120" xr:uid="{00000000-0005-0000-0000-0000C11B0000}"/>
    <cellStyle name="Normal 2 4 2 29 13 3" xfId="7121" xr:uid="{00000000-0005-0000-0000-0000C21B0000}"/>
    <cellStyle name="Normal 2 4 2 29 14" xfId="7122" xr:uid="{00000000-0005-0000-0000-0000C31B0000}"/>
    <cellStyle name="Normal 2 4 2 29 14 2" xfId="7123" xr:uid="{00000000-0005-0000-0000-0000C41B0000}"/>
    <cellStyle name="Normal 2 4 2 29 14 3" xfId="7124" xr:uid="{00000000-0005-0000-0000-0000C51B0000}"/>
    <cellStyle name="Normal 2 4 2 29 15" xfId="7125" xr:uid="{00000000-0005-0000-0000-0000C61B0000}"/>
    <cellStyle name="Normal 2 4 2 29 16" xfId="7126" xr:uid="{00000000-0005-0000-0000-0000C71B0000}"/>
    <cellStyle name="Normal 2 4 2 29 2" xfId="7127" xr:uid="{00000000-0005-0000-0000-0000C81B0000}"/>
    <cellStyle name="Normal 2 4 2 29 2 2" xfId="7128" xr:uid="{00000000-0005-0000-0000-0000C91B0000}"/>
    <cellStyle name="Normal 2 4 2 29 2 3" xfId="7129" xr:uid="{00000000-0005-0000-0000-0000CA1B0000}"/>
    <cellStyle name="Normal 2 4 2 29 3" xfId="7130" xr:uid="{00000000-0005-0000-0000-0000CB1B0000}"/>
    <cellStyle name="Normal 2 4 2 29 3 2" xfId="7131" xr:uid="{00000000-0005-0000-0000-0000CC1B0000}"/>
    <cellStyle name="Normal 2 4 2 29 3 3" xfId="7132" xr:uid="{00000000-0005-0000-0000-0000CD1B0000}"/>
    <cellStyle name="Normal 2 4 2 29 4" xfId="7133" xr:uid="{00000000-0005-0000-0000-0000CE1B0000}"/>
    <cellStyle name="Normal 2 4 2 29 4 2" xfId="7134" xr:uid="{00000000-0005-0000-0000-0000CF1B0000}"/>
    <cellStyle name="Normal 2 4 2 29 4 3" xfId="7135" xr:uid="{00000000-0005-0000-0000-0000D01B0000}"/>
    <cellStyle name="Normal 2 4 2 29 5" xfId="7136" xr:uid="{00000000-0005-0000-0000-0000D11B0000}"/>
    <cellStyle name="Normal 2 4 2 29 5 2" xfId="7137" xr:uid="{00000000-0005-0000-0000-0000D21B0000}"/>
    <cellStyle name="Normal 2 4 2 29 5 3" xfId="7138" xr:uid="{00000000-0005-0000-0000-0000D31B0000}"/>
    <cellStyle name="Normal 2 4 2 29 6" xfId="7139" xr:uid="{00000000-0005-0000-0000-0000D41B0000}"/>
    <cellStyle name="Normal 2 4 2 29 6 2" xfId="7140" xr:uid="{00000000-0005-0000-0000-0000D51B0000}"/>
    <cellStyle name="Normal 2 4 2 29 6 3" xfId="7141" xr:uid="{00000000-0005-0000-0000-0000D61B0000}"/>
    <cellStyle name="Normal 2 4 2 29 7" xfId="7142" xr:uid="{00000000-0005-0000-0000-0000D71B0000}"/>
    <cellStyle name="Normal 2 4 2 29 7 2" xfId="7143" xr:uid="{00000000-0005-0000-0000-0000D81B0000}"/>
    <cellStyle name="Normal 2 4 2 29 7 3" xfId="7144" xr:uid="{00000000-0005-0000-0000-0000D91B0000}"/>
    <cellStyle name="Normal 2 4 2 29 8" xfId="7145" xr:uid="{00000000-0005-0000-0000-0000DA1B0000}"/>
    <cellStyle name="Normal 2 4 2 29 8 2" xfId="7146" xr:uid="{00000000-0005-0000-0000-0000DB1B0000}"/>
    <cellStyle name="Normal 2 4 2 29 8 3" xfId="7147" xr:uid="{00000000-0005-0000-0000-0000DC1B0000}"/>
    <cellStyle name="Normal 2 4 2 29 9" xfId="7148" xr:uid="{00000000-0005-0000-0000-0000DD1B0000}"/>
    <cellStyle name="Normal 2 4 2 29 9 2" xfId="7149" xr:uid="{00000000-0005-0000-0000-0000DE1B0000}"/>
    <cellStyle name="Normal 2 4 2 29 9 3" xfId="7150" xr:uid="{00000000-0005-0000-0000-0000DF1B0000}"/>
    <cellStyle name="Normal 2 4 2 3" xfId="7151" xr:uid="{00000000-0005-0000-0000-0000E01B0000}"/>
    <cellStyle name="Normal 2 4 2 3 2" xfId="7152" xr:uid="{00000000-0005-0000-0000-0000E11B0000}"/>
    <cellStyle name="Normal 2 4 2 30" xfId="7153" xr:uid="{00000000-0005-0000-0000-0000E21B0000}"/>
    <cellStyle name="Normal 2 4 2 30 10" xfId="7154" xr:uid="{00000000-0005-0000-0000-0000E31B0000}"/>
    <cellStyle name="Normal 2 4 2 30 10 2" xfId="7155" xr:uid="{00000000-0005-0000-0000-0000E41B0000}"/>
    <cellStyle name="Normal 2 4 2 30 10 3" xfId="7156" xr:uid="{00000000-0005-0000-0000-0000E51B0000}"/>
    <cellStyle name="Normal 2 4 2 30 11" xfId="7157" xr:uid="{00000000-0005-0000-0000-0000E61B0000}"/>
    <cellStyle name="Normal 2 4 2 30 11 2" xfId="7158" xr:uid="{00000000-0005-0000-0000-0000E71B0000}"/>
    <cellStyle name="Normal 2 4 2 30 11 3" xfId="7159" xr:uid="{00000000-0005-0000-0000-0000E81B0000}"/>
    <cellStyle name="Normal 2 4 2 30 12" xfId="7160" xr:uid="{00000000-0005-0000-0000-0000E91B0000}"/>
    <cellStyle name="Normal 2 4 2 30 12 2" xfId="7161" xr:uid="{00000000-0005-0000-0000-0000EA1B0000}"/>
    <cellStyle name="Normal 2 4 2 30 12 3" xfId="7162" xr:uid="{00000000-0005-0000-0000-0000EB1B0000}"/>
    <cellStyle name="Normal 2 4 2 30 13" xfId="7163" xr:uid="{00000000-0005-0000-0000-0000EC1B0000}"/>
    <cellStyle name="Normal 2 4 2 30 13 2" xfId="7164" xr:uid="{00000000-0005-0000-0000-0000ED1B0000}"/>
    <cellStyle name="Normal 2 4 2 30 13 3" xfId="7165" xr:uid="{00000000-0005-0000-0000-0000EE1B0000}"/>
    <cellStyle name="Normal 2 4 2 30 14" xfId="7166" xr:uid="{00000000-0005-0000-0000-0000EF1B0000}"/>
    <cellStyle name="Normal 2 4 2 30 14 2" xfId="7167" xr:uid="{00000000-0005-0000-0000-0000F01B0000}"/>
    <cellStyle name="Normal 2 4 2 30 14 3" xfId="7168" xr:uid="{00000000-0005-0000-0000-0000F11B0000}"/>
    <cellStyle name="Normal 2 4 2 30 15" xfId="7169" xr:uid="{00000000-0005-0000-0000-0000F21B0000}"/>
    <cellStyle name="Normal 2 4 2 30 16" xfId="7170" xr:uid="{00000000-0005-0000-0000-0000F31B0000}"/>
    <cellStyle name="Normal 2 4 2 30 2" xfId="7171" xr:uid="{00000000-0005-0000-0000-0000F41B0000}"/>
    <cellStyle name="Normal 2 4 2 30 2 2" xfId="7172" xr:uid="{00000000-0005-0000-0000-0000F51B0000}"/>
    <cellStyle name="Normal 2 4 2 30 2 3" xfId="7173" xr:uid="{00000000-0005-0000-0000-0000F61B0000}"/>
    <cellStyle name="Normal 2 4 2 30 3" xfId="7174" xr:uid="{00000000-0005-0000-0000-0000F71B0000}"/>
    <cellStyle name="Normal 2 4 2 30 3 2" xfId="7175" xr:uid="{00000000-0005-0000-0000-0000F81B0000}"/>
    <cellStyle name="Normal 2 4 2 30 3 3" xfId="7176" xr:uid="{00000000-0005-0000-0000-0000F91B0000}"/>
    <cellStyle name="Normal 2 4 2 30 4" xfId="7177" xr:uid="{00000000-0005-0000-0000-0000FA1B0000}"/>
    <cellStyle name="Normal 2 4 2 30 4 2" xfId="7178" xr:uid="{00000000-0005-0000-0000-0000FB1B0000}"/>
    <cellStyle name="Normal 2 4 2 30 4 3" xfId="7179" xr:uid="{00000000-0005-0000-0000-0000FC1B0000}"/>
    <cellStyle name="Normal 2 4 2 30 5" xfId="7180" xr:uid="{00000000-0005-0000-0000-0000FD1B0000}"/>
    <cellStyle name="Normal 2 4 2 30 5 2" xfId="7181" xr:uid="{00000000-0005-0000-0000-0000FE1B0000}"/>
    <cellStyle name="Normal 2 4 2 30 5 3" xfId="7182" xr:uid="{00000000-0005-0000-0000-0000FF1B0000}"/>
    <cellStyle name="Normal 2 4 2 30 6" xfId="7183" xr:uid="{00000000-0005-0000-0000-0000001C0000}"/>
    <cellStyle name="Normal 2 4 2 30 6 2" xfId="7184" xr:uid="{00000000-0005-0000-0000-0000011C0000}"/>
    <cellStyle name="Normal 2 4 2 30 6 3" xfId="7185" xr:uid="{00000000-0005-0000-0000-0000021C0000}"/>
    <cellStyle name="Normal 2 4 2 30 7" xfId="7186" xr:uid="{00000000-0005-0000-0000-0000031C0000}"/>
    <cellStyle name="Normal 2 4 2 30 7 2" xfId="7187" xr:uid="{00000000-0005-0000-0000-0000041C0000}"/>
    <cellStyle name="Normal 2 4 2 30 7 3" xfId="7188" xr:uid="{00000000-0005-0000-0000-0000051C0000}"/>
    <cellStyle name="Normal 2 4 2 30 8" xfId="7189" xr:uid="{00000000-0005-0000-0000-0000061C0000}"/>
    <cellStyle name="Normal 2 4 2 30 8 2" xfId="7190" xr:uid="{00000000-0005-0000-0000-0000071C0000}"/>
    <cellStyle name="Normal 2 4 2 30 8 3" xfId="7191" xr:uid="{00000000-0005-0000-0000-0000081C0000}"/>
    <cellStyle name="Normal 2 4 2 30 9" xfId="7192" xr:uid="{00000000-0005-0000-0000-0000091C0000}"/>
    <cellStyle name="Normal 2 4 2 30 9 2" xfId="7193" xr:uid="{00000000-0005-0000-0000-00000A1C0000}"/>
    <cellStyle name="Normal 2 4 2 30 9 3" xfId="7194" xr:uid="{00000000-0005-0000-0000-00000B1C0000}"/>
    <cellStyle name="Normal 2 4 2 31" xfId="7195" xr:uid="{00000000-0005-0000-0000-00000C1C0000}"/>
    <cellStyle name="Normal 2 4 2 31 10" xfId="7196" xr:uid="{00000000-0005-0000-0000-00000D1C0000}"/>
    <cellStyle name="Normal 2 4 2 31 10 2" xfId="7197" xr:uid="{00000000-0005-0000-0000-00000E1C0000}"/>
    <cellStyle name="Normal 2 4 2 31 10 3" xfId="7198" xr:uid="{00000000-0005-0000-0000-00000F1C0000}"/>
    <cellStyle name="Normal 2 4 2 31 11" xfId="7199" xr:uid="{00000000-0005-0000-0000-0000101C0000}"/>
    <cellStyle name="Normal 2 4 2 31 11 2" xfId="7200" xr:uid="{00000000-0005-0000-0000-0000111C0000}"/>
    <cellStyle name="Normal 2 4 2 31 11 3" xfId="7201" xr:uid="{00000000-0005-0000-0000-0000121C0000}"/>
    <cellStyle name="Normal 2 4 2 31 12" xfId="7202" xr:uid="{00000000-0005-0000-0000-0000131C0000}"/>
    <cellStyle name="Normal 2 4 2 31 12 2" xfId="7203" xr:uid="{00000000-0005-0000-0000-0000141C0000}"/>
    <cellStyle name="Normal 2 4 2 31 12 3" xfId="7204" xr:uid="{00000000-0005-0000-0000-0000151C0000}"/>
    <cellStyle name="Normal 2 4 2 31 13" xfId="7205" xr:uid="{00000000-0005-0000-0000-0000161C0000}"/>
    <cellStyle name="Normal 2 4 2 31 13 2" xfId="7206" xr:uid="{00000000-0005-0000-0000-0000171C0000}"/>
    <cellStyle name="Normal 2 4 2 31 13 3" xfId="7207" xr:uid="{00000000-0005-0000-0000-0000181C0000}"/>
    <cellStyle name="Normal 2 4 2 31 14" xfId="7208" xr:uid="{00000000-0005-0000-0000-0000191C0000}"/>
    <cellStyle name="Normal 2 4 2 31 14 2" xfId="7209" xr:uid="{00000000-0005-0000-0000-00001A1C0000}"/>
    <cellStyle name="Normal 2 4 2 31 14 3" xfId="7210" xr:uid="{00000000-0005-0000-0000-00001B1C0000}"/>
    <cellStyle name="Normal 2 4 2 31 15" xfId="7211" xr:uid="{00000000-0005-0000-0000-00001C1C0000}"/>
    <cellStyle name="Normal 2 4 2 31 16" xfId="7212" xr:uid="{00000000-0005-0000-0000-00001D1C0000}"/>
    <cellStyle name="Normal 2 4 2 31 2" xfId="7213" xr:uid="{00000000-0005-0000-0000-00001E1C0000}"/>
    <cellStyle name="Normal 2 4 2 31 2 2" xfId="7214" xr:uid="{00000000-0005-0000-0000-00001F1C0000}"/>
    <cellStyle name="Normal 2 4 2 31 2 3" xfId="7215" xr:uid="{00000000-0005-0000-0000-0000201C0000}"/>
    <cellStyle name="Normal 2 4 2 31 3" xfId="7216" xr:uid="{00000000-0005-0000-0000-0000211C0000}"/>
    <cellStyle name="Normal 2 4 2 31 3 2" xfId="7217" xr:uid="{00000000-0005-0000-0000-0000221C0000}"/>
    <cellStyle name="Normal 2 4 2 31 3 3" xfId="7218" xr:uid="{00000000-0005-0000-0000-0000231C0000}"/>
    <cellStyle name="Normal 2 4 2 31 4" xfId="7219" xr:uid="{00000000-0005-0000-0000-0000241C0000}"/>
    <cellStyle name="Normal 2 4 2 31 4 2" xfId="7220" xr:uid="{00000000-0005-0000-0000-0000251C0000}"/>
    <cellStyle name="Normal 2 4 2 31 4 3" xfId="7221" xr:uid="{00000000-0005-0000-0000-0000261C0000}"/>
    <cellStyle name="Normal 2 4 2 31 5" xfId="7222" xr:uid="{00000000-0005-0000-0000-0000271C0000}"/>
    <cellStyle name="Normal 2 4 2 31 5 2" xfId="7223" xr:uid="{00000000-0005-0000-0000-0000281C0000}"/>
    <cellStyle name="Normal 2 4 2 31 5 3" xfId="7224" xr:uid="{00000000-0005-0000-0000-0000291C0000}"/>
    <cellStyle name="Normal 2 4 2 31 6" xfId="7225" xr:uid="{00000000-0005-0000-0000-00002A1C0000}"/>
    <cellStyle name="Normal 2 4 2 31 6 2" xfId="7226" xr:uid="{00000000-0005-0000-0000-00002B1C0000}"/>
    <cellStyle name="Normal 2 4 2 31 6 3" xfId="7227" xr:uid="{00000000-0005-0000-0000-00002C1C0000}"/>
    <cellStyle name="Normal 2 4 2 31 7" xfId="7228" xr:uid="{00000000-0005-0000-0000-00002D1C0000}"/>
    <cellStyle name="Normal 2 4 2 31 7 2" xfId="7229" xr:uid="{00000000-0005-0000-0000-00002E1C0000}"/>
    <cellStyle name="Normal 2 4 2 31 7 3" xfId="7230" xr:uid="{00000000-0005-0000-0000-00002F1C0000}"/>
    <cellStyle name="Normal 2 4 2 31 8" xfId="7231" xr:uid="{00000000-0005-0000-0000-0000301C0000}"/>
    <cellStyle name="Normal 2 4 2 31 8 2" xfId="7232" xr:uid="{00000000-0005-0000-0000-0000311C0000}"/>
    <cellStyle name="Normal 2 4 2 31 8 3" xfId="7233" xr:uid="{00000000-0005-0000-0000-0000321C0000}"/>
    <cellStyle name="Normal 2 4 2 31 9" xfId="7234" xr:uid="{00000000-0005-0000-0000-0000331C0000}"/>
    <cellStyle name="Normal 2 4 2 31 9 2" xfId="7235" xr:uid="{00000000-0005-0000-0000-0000341C0000}"/>
    <cellStyle name="Normal 2 4 2 31 9 3" xfId="7236" xr:uid="{00000000-0005-0000-0000-0000351C0000}"/>
    <cellStyle name="Normal 2 4 2 32" xfId="7237" xr:uid="{00000000-0005-0000-0000-0000361C0000}"/>
    <cellStyle name="Normal 2 4 2 33" xfId="7238" xr:uid="{00000000-0005-0000-0000-0000371C0000}"/>
    <cellStyle name="Normal 2 4 2 33 2" xfId="7239" xr:uid="{00000000-0005-0000-0000-0000381C0000}"/>
    <cellStyle name="Normal 2 4 2 33 3" xfId="7240" xr:uid="{00000000-0005-0000-0000-0000391C0000}"/>
    <cellStyle name="Normal 2 4 2 34" xfId="7241" xr:uid="{00000000-0005-0000-0000-00003A1C0000}"/>
    <cellStyle name="Normal 2 4 2 34 2" xfId="7242" xr:uid="{00000000-0005-0000-0000-00003B1C0000}"/>
    <cellStyle name="Normal 2 4 2 34 3" xfId="7243" xr:uid="{00000000-0005-0000-0000-00003C1C0000}"/>
    <cellStyle name="Normal 2 4 2 35" xfId="7244" xr:uid="{00000000-0005-0000-0000-00003D1C0000}"/>
    <cellStyle name="Normal 2 4 2 35 2" xfId="7245" xr:uid="{00000000-0005-0000-0000-00003E1C0000}"/>
    <cellStyle name="Normal 2 4 2 35 3" xfId="7246" xr:uid="{00000000-0005-0000-0000-00003F1C0000}"/>
    <cellStyle name="Normal 2 4 2 36" xfId="7247" xr:uid="{00000000-0005-0000-0000-0000401C0000}"/>
    <cellStyle name="Normal 2 4 2 36 2" xfId="7248" xr:uid="{00000000-0005-0000-0000-0000411C0000}"/>
    <cellStyle name="Normal 2 4 2 36 3" xfId="7249" xr:uid="{00000000-0005-0000-0000-0000421C0000}"/>
    <cellStyle name="Normal 2 4 2 37" xfId="7250" xr:uid="{00000000-0005-0000-0000-0000431C0000}"/>
    <cellStyle name="Normal 2 4 2 37 2" xfId="7251" xr:uid="{00000000-0005-0000-0000-0000441C0000}"/>
    <cellStyle name="Normal 2 4 2 37 3" xfId="7252" xr:uid="{00000000-0005-0000-0000-0000451C0000}"/>
    <cellStyle name="Normal 2 4 2 38" xfId="7253" xr:uid="{00000000-0005-0000-0000-0000461C0000}"/>
    <cellStyle name="Normal 2 4 2 38 2" xfId="7254" xr:uid="{00000000-0005-0000-0000-0000471C0000}"/>
    <cellStyle name="Normal 2 4 2 38 3" xfId="7255" xr:uid="{00000000-0005-0000-0000-0000481C0000}"/>
    <cellStyle name="Normal 2 4 2 39" xfId="7256" xr:uid="{00000000-0005-0000-0000-0000491C0000}"/>
    <cellStyle name="Normal 2 4 2 39 2" xfId="7257" xr:uid="{00000000-0005-0000-0000-00004A1C0000}"/>
    <cellStyle name="Normal 2 4 2 39 3" xfId="7258" xr:uid="{00000000-0005-0000-0000-00004B1C0000}"/>
    <cellStyle name="Normal 2 4 2 4" xfId="7259" xr:uid="{00000000-0005-0000-0000-00004C1C0000}"/>
    <cellStyle name="Normal 2 4 2 4 2" xfId="7260" xr:uid="{00000000-0005-0000-0000-00004D1C0000}"/>
    <cellStyle name="Normal 2 4 2 40" xfId="7261" xr:uid="{00000000-0005-0000-0000-00004E1C0000}"/>
    <cellStyle name="Normal 2 4 2 40 2" xfId="7262" xr:uid="{00000000-0005-0000-0000-00004F1C0000}"/>
    <cellStyle name="Normal 2 4 2 40 3" xfId="7263" xr:uid="{00000000-0005-0000-0000-0000501C0000}"/>
    <cellStyle name="Normal 2 4 2 41" xfId="7264" xr:uid="{00000000-0005-0000-0000-0000511C0000}"/>
    <cellStyle name="Normal 2 4 2 41 2" xfId="7265" xr:uid="{00000000-0005-0000-0000-0000521C0000}"/>
    <cellStyle name="Normal 2 4 2 41 3" xfId="7266" xr:uid="{00000000-0005-0000-0000-0000531C0000}"/>
    <cellStyle name="Normal 2 4 2 42" xfId="7267" xr:uid="{00000000-0005-0000-0000-0000541C0000}"/>
    <cellStyle name="Normal 2 4 2 42 2" xfId="7268" xr:uid="{00000000-0005-0000-0000-0000551C0000}"/>
    <cellStyle name="Normal 2 4 2 42 3" xfId="7269" xr:uid="{00000000-0005-0000-0000-0000561C0000}"/>
    <cellStyle name="Normal 2 4 2 43" xfId="7270" xr:uid="{00000000-0005-0000-0000-0000571C0000}"/>
    <cellStyle name="Normal 2 4 2 43 2" xfId="7271" xr:uid="{00000000-0005-0000-0000-0000581C0000}"/>
    <cellStyle name="Normal 2 4 2 43 3" xfId="7272" xr:uid="{00000000-0005-0000-0000-0000591C0000}"/>
    <cellStyle name="Normal 2 4 2 44" xfId="7273" xr:uid="{00000000-0005-0000-0000-00005A1C0000}"/>
    <cellStyle name="Normal 2 4 2 44 2" xfId="7274" xr:uid="{00000000-0005-0000-0000-00005B1C0000}"/>
    <cellStyle name="Normal 2 4 2 44 3" xfId="7275" xr:uid="{00000000-0005-0000-0000-00005C1C0000}"/>
    <cellStyle name="Normal 2 4 2 45" xfId="7276" xr:uid="{00000000-0005-0000-0000-00005D1C0000}"/>
    <cellStyle name="Normal 2 4 2 45 2" xfId="7277" xr:uid="{00000000-0005-0000-0000-00005E1C0000}"/>
    <cellStyle name="Normal 2 4 2 45 3" xfId="7278" xr:uid="{00000000-0005-0000-0000-00005F1C0000}"/>
    <cellStyle name="Normal 2 4 2 46" xfId="7279" xr:uid="{00000000-0005-0000-0000-0000601C0000}"/>
    <cellStyle name="Normal 2 4 2 47" xfId="7280" xr:uid="{00000000-0005-0000-0000-0000611C0000}"/>
    <cellStyle name="Normal 2 4 2 48" xfId="7281" xr:uid="{00000000-0005-0000-0000-0000621C0000}"/>
    <cellStyle name="Normal 2 4 2 49" xfId="7282" xr:uid="{00000000-0005-0000-0000-0000631C0000}"/>
    <cellStyle name="Normal 2 4 2 5" xfId="7283" xr:uid="{00000000-0005-0000-0000-0000641C0000}"/>
    <cellStyle name="Normal 2 4 2 5 2" xfId="7284" xr:uid="{00000000-0005-0000-0000-0000651C0000}"/>
    <cellStyle name="Normal 2 4 2 50" xfId="7285" xr:uid="{00000000-0005-0000-0000-0000661C0000}"/>
    <cellStyle name="Normal 2 4 2 51" xfId="7286" xr:uid="{00000000-0005-0000-0000-0000671C0000}"/>
    <cellStyle name="Normal 2 4 2 52" xfId="7287" xr:uid="{00000000-0005-0000-0000-0000681C0000}"/>
    <cellStyle name="Normal 2 4 2 53" xfId="7288" xr:uid="{00000000-0005-0000-0000-0000691C0000}"/>
    <cellStyle name="Normal 2 4 2 54" xfId="7289" xr:uid="{00000000-0005-0000-0000-00006A1C0000}"/>
    <cellStyle name="Normal 2 4 2 55" xfId="7290" xr:uid="{00000000-0005-0000-0000-00006B1C0000}"/>
    <cellStyle name="Normal 2 4 2 56" xfId="7291" xr:uid="{00000000-0005-0000-0000-00006C1C0000}"/>
    <cellStyle name="Normal 2 4 2 57" xfId="7292" xr:uid="{00000000-0005-0000-0000-00006D1C0000}"/>
    <cellStyle name="Normal 2 4 2 58" xfId="7293" xr:uid="{00000000-0005-0000-0000-00006E1C0000}"/>
    <cellStyle name="Normal 2 4 2 6" xfId="7294" xr:uid="{00000000-0005-0000-0000-00006F1C0000}"/>
    <cellStyle name="Normal 2 4 2 6 2" xfId="7295" xr:uid="{00000000-0005-0000-0000-0000701C0000}"/>
    <cellStyle name="Normal 2 4 2 7" xfId="7296" xr:uid="{00000000-0005-0000-0000-0000711C0000}"/>
    <cellStyle name="Normal 2 4 2 7 2" xfId="7297" xr:uid="{00000000-0005-0000-0000-0000721C0000}"/>
    <cellStyle name="Normal 2 4 2 8" xfId="7298" xr:uid="{00000000-0005-0000-0000-0000731C0000}"/>
    <cellStyle name="Normal 2 4 2 8 2" xfId="7299" xr:uid="{00000000-0005-0000-0000-0000741C0000}"/>
    <cellStyle name="Normal 2 4 2 8 2 2" xfId="7300" xr:uid="{00000000-0005-0000-0000-0000751C0000}"/>
    <cellStyle name="Normal 2 4 2 8 2 3" xfId="7301" xr:uid="{00000000-0005-0000-0000-0000761C0000}"/>
    <cellStyle name="Normal 2 4 2 8 3" xfId="7302" xr:uid="{00000000-0005-0000-0000-0000771C0000}"/>
    <cellStyle name="Normal 2 4 2 8 4" xfId="7303" xr:uid="{00000000-0005-0000-0000-0000781C0000}"/>
    <cellStyle name="Normal 2 4 2 9" xfId="7304" xr:uid="{00000000-0005-0000-0000-0000791C0000}"/>
    <cellStyle name="Normal 2 4 20" xfId="7305" xr:uid="{00000000-0005-0000-0000-00007A1C0000}"/>
    <cellStyle name="Normal 2 4 20 10" xfId="7306" xr:uid="{00000000-0005-0000-0000-00007B1C0000}"/>
    <cellStyle name="Normal 2 4 20 10 2" xfId="7307" xr:uid="{00000000-0005-0000-0000-00007C1C0000}"/>
    <cellStyle name="Normal 2 4 20 10 3" xfId="7308" xr:uid="{00000000-0005-0000-0000-00007D1C0000}"/>
    <cellStyle name="Normal 2 4 20 11" xfId="7309" xr:uid="{00000000-0005-0000-0000-00007E1C0000}"/>
    <cellStyle name="Normal 2 4 20 11 2" xfId="7310" xr:uid="{00000000-0005-0000-0000-00007F1C0000}"/>
    <cellStyle name="Normal 2 4 20 11 3" xfId="7311" xr:uid="{00000000-0005-0000-0000-0000801C0000}"/>
    <cellStyle name="Normal 2 4 20 12" xfId="7312" xr:uid="{00000000-0005-0000-0000-0000811C0000}"/>
    <cellStyle name="Normal 2 4 20 12 2" xfId="7313" xr:uid="{00000000-0005-0000-0000-0000821C0000}"/>
    <cellStyle name="Normal 2 4 20 12 3" xfId="7314" xr:uid="{00000000-0005-0000-0000-0000831C0000}"/>
    <cellStyle name="Normal 2 4 20 13" xfId="7315" xr:uid="{00000000-0005-0000-0000-0000841C0000}"/>
    <cellStyle name="Normal 2 4 20 13 2" xfId="7316" xr:uid="{00000000-0005-0000-0000-0000851C0000}"/>
    <cellStyle name="Normal 2 4 20 13 3" xfId="7317" xr:uid="{00000000-0005-0000-0000-0000861C0000}"/>
    <cellStyle name="Normal 2 4 20 14" xfId="7318" xr:uid="{00000000-0005-0000-0000-0000871C0000}"/>
    <cellStyle name="Normal 2 4 20 14 2" xfId="7319" xr:uid="{00000000-0005-0000-0000-0000881C0000}"/>
    <cellStyle name="Normal 2 4 20 14 3" xfId="7320" xr:uid="{00000000-0005-0000-0000-0000891C0000}"/>
    <cellStyle name="Normal 2 4 20 15" xfId="7321" xr:uid="{00000000-0005-0000-0000-00008A1C0000}"/>
    <cellStyle name="Normal 2 4 20 16" xfId="7322" xr:uid="{00000000-0005-0000-0000-00008B1C0000}"/>
    <cellStyle name="Normal 2 4 20 2" xfId="7323" xr:uid="{00000000-0005-0000-0000-00008C1C0000}"/>
    <cellStyle name="Normal 2 4 20 2 2" xfId="7324" xr:uid="{00000000-0005-0000-0000-00008D1C0000}"/>
    <cellStyle name="Normal 2 4 20 2 3" xfId="7325" xr:uid="{00000000-0005-0000-0000-00008E1C0000}"/>
    <cellStyle name="Normal 2 4 20 3" xfId="7326" xr:uid="{00000000-0005-0000-0000-00008F1C0000}"/>
    <cellStyle name="Normal 2 4 20 3 2" xfId="7327" xr:uid="{00000000-0005-0000-0000-0000901C0000}"/>
    <cellStyle name="Normal 2 4 20 3 3" xfId="7328" xr:uid="{00000000-0005-0000-0000-0000911C0000}"/>
    <cellStyle name="Normal 2 4 20 4" xfId="7329" xr:uid="{00000000-0005-0000-0000-0000921C0000}"/>
    <cellStyle name="Normal 2 4 20 4 2" xfId="7330" xr:uid="{00000000-0005-0000-0000-0000931C0000}"/>
    <cellStyle name="Normal 2 4 20 4 3" xfId="7331" xr:uid="{00000000-0005-0000-0000-0000941C0000}"/>
    <cellStyle name="Normal 2 4 20 5" xfId="7332" xr:uid="{00000000-0005-0000-0000-0000951C0000}"/>
    <cellStyle name="Normal 2 4 20 5 2" xfId="7333" xr:uid="{00000000-0005-0000-0000-0000961C0000}"/>
    <cellStyle name="Normal 2 4 20 5 3" xfId="7334" xr:uid="{00000000-0005-0000-0000-0000971C0000}"/>
    <cellStyle name="Normal 2 4 20 6" xfId="7335" xr:uid="{00000000-0005-0000-0000-0000981C0000}"/>
    <cellStyle name="Normal 2 4 20 6 2" xfId="7336" xr:uid="{00000000-0005-0000-0000-0000991C0000}"/>
    <cellStyle name="Normal 2 4 20 6 3" xfId="7337" xr:uid="{00000000-0005-0000-0000-00009A1C0000}"/>
    <cellStyle name="Normal 2 4 20 7" xfId="7338" xr:uid="{00000000-0005-0000-0000-00009B1C0000}"/>
    <cellStyle name="Normal 2 4 20 7 2" xfId="7339" xr:uid="{00000000-0005-0000-0000-00009C1C0000}"/>
    <cellStyle name="Normal 2 4 20 7 3" xfId="7340" xr:uid="{00000000-0005-0000-0000-00009D1C0000}"/>
    <cellStyle name="Normal 2 4 20 8" xfId="7341" xr:uid="{00000000-0005-0000-0000-00009E1C0000}"/>
    <cellStyle name="Normal 2 4 20 8 2" xfId="7342" xr:uid="{00000000-0005-0000-0000-00009F1C0000}"/>
    <cellStyle name="Normal 2 4 20 8 3" xfId="7343" xr:uid="{00000000-0005-0000-0000-0000A01C0000}"/>
    <cellStyle name="Normal 2 4 20 9" xfId="7344" xr:uid="{00000000-0005-0000-0000-0000A11C0000}"/>
    <cellStyle name="Normal 2 4 20 9 2" xfId="7345" xr:uid="{00000000-0005-0000-0000-0000A21C0000}"/>
    <cellStyle name="Normal 2 4 20 9 3" xfId="7346" xr:uid="{00000000-0005-0000-0000-0000A31C0000}"/>
    <cellStyle name="Normal 2 4 3" xfId="7347" xr:uid="{00000000-0005-0000-0000-0000A41C0000}"/>
    <cellStyle name="Normal 2 4 3 10" xfId="7348" xr:uid="{00000000-0005-0000-0000-0000A51C0000}"/>
    <cellStyle name="Normal 2 4 3 11" xfId="7349" xr:uid="{00000000-0005-0000-0000-0000A61C0000}"/>
    <cellStyle name="Normal 2 4 3 11 2" xfId="7350" xr:uid="{00000000-0005-0000-0000-0000A71C0000}"/>
    <cellStyle name="Normal 2 4 3 11 2 10" xfId="7351" xr:uid="{00000000-0005-0000-0000-0000A81C0000}"/>
    <cellStyle name="Normal 2 4 3 11 2 10 2" xfId="7352" xr:uid="{00000000-0005-0000-0000-0000A91C0000}"/>
    <cellStyle name="Normal 2 4 3 11 2 10 3" xfId="7353" xr:uid="{00000000-0005-0000-0000-0000AA1C0000}"/>
    <cellStyle name="Normal 2 4 3 11 2 11" xfId="7354" xr:uid="{00000000-0005-0000-0000-0000AB1C0000}"/>
    <cellStyle name="Normal 2 4 3 11 2 11 2" xfId="7355" xr:uid="{00000000-0005-0000-0000-0000AC1C0000}"/>
    <cellStyle name="Normal 2 4 3 11 2 11 3" xfId="7356" xr:uid="{00000000-0005-0000-0000-0000AD1C0000}"/>
    <cellStyle name="Normal 2 4 3 11 2 12" xfId="7357" xr:uid="{00000000-0005-0000-0000-0000AE1C0000}"/>
    <cellStyle name="Normal 2 4 3 11 2 12 2" xfId="7358" xr:uid="{00000000-0005-0000-0000-0000AF1C0000}"/>
    <cellStyle name="Normal 2 4 3 11 2 12 3" xfId="7359" xr:uid="{00000000-0005-0000-0000-0000B01C0000}"/>
    <cellStyle name="Normal 2 4 3 11 2 13" xfId="7360" xr:uid="{00000000-0005-0000-0000-0000B11C0000}"/>
    <cellStyle name="Normal 2 4 3 11 2 13 2" xfId="7361" xr:uid="{00000000-0005-0000-0000-0000B21C0000}"/>
    <cellStyle name="Normal 2 4 3 11 2 13 3" xfId="7362" xr:uid="{00000000-0005-0000-0000-0000B31C0000}"/>
    <cellStyle name="Normal 2 4 3 11 2 14" xfId="7363" xr:uid="{00000000-0005-0000-0000-0000B41C0000}"/>
    <cellStyle name="Normal 2 4 3 11 2 14 2" xfId="7364" xr:uid="{00000000-0005-0000-0000-0000B51C0000}"/>
    <cellStyle name="Normal 2 4 3 11 2 14 3" xfId="7365" xr:uid="{00000000-0005-0000-0000-0000B61C0000}"/>
    <cellStyle name="Normal 2 4 3 11 2 15" xfId="7366" xr:uid="{00000000-0005-0000-0000-0000B71C0000}"/>
    <cellStyle name="Normal 2 4 3 11 2 16" xfId="7367" xr:uid="{00000000-0005-0000-0000-0000B81C0000}"/>
    <cellStyle name="Normal 2 4 3 11 2 2" xfId="7368" xr:uid="{00000000-0005-0000-0000-0000B91C0000}"/>
    <cellStyle name="Normal 2 4 3 11 2 2 2" xfId="7369" xr:uid="{00000000-0005-0000-0000-0000BA1C0000}"/>
    <cellStyle name="Normal 2 4 3 11 2 2 3" xfId="7370" xr:uid="{00000000-0005-0000-0000-0000BB1C0000}"/>
    <cellStyle name="Normal 2 4 3 11 2 3" xfId="7371" xr:uid="{00000000-0005-0000-0000-0000BC1C0000}"/>
    <cellStyle name="Normal 2 4 3 11 2 3 2" xfId="7372" xr:uid="{00000000-0005-0000-0000-0000BD1C0000}"/>
    <cellStyle name="Normal 2 4 3 11 2 3 3" xfId="7373" xr:uid="{00000000-0005-0000-0000-0000BE1C0000}"/>
    <cellStyle name="Normal 2 4 3 11 2 4" xfId="7374" xr:uid="{00000000-0005-0000-0000-0000BF1C0000}"/>
    <cellStyle name="Normal 2 4 3 11 2 4 2" xfId="7375" xr:uid="{00000000-0005-0000-0000-0000C01C0000}"/>
    <cellStyle name="Normal 2 4 3 11 2 4 3" xfId="7376" xr:uid="{00000000-0005-0000-0000-0000C11C0000}"/>
    <cellStyle name="Normal 2 4 3 11 2 5" xfId="7377" xr:uid="{00000000-0005-0000-0000-0000C21C0000}"/>
    <cellStyle name="Normal 2 4 3 11 2 5 2" xfId="7378" xr:uid="{00000000-0005-0000-0000-0000C31C0000}"/>
    <cellStyle name="Normal 2 4 3 11 2 5 3" xfId="7379" xr:uid="{00000000-0005-0000-0000-0000C41C0000}"/>
    <cellStyle name="Normal 2 4 3 11 2 6" xfId="7380" xr:uid="{00000000-0005-0000-0000-0000C51C0000}"/>
    <cellStyle name="Normal 2 4 3 11 2 6 2" xfId="7381" xr:uid="{00000000-0005-0000-0000-0000C61C0000}"/>
    <cellStyle name="Normal 2 4 3 11 2 6 3" xfId="7382" xr:uid="{00000000-0005-0000-0000-0000C71C0000}"/>
    <cellStyle name="Normal 2 4 3 11 2 7" xfId="7383" xr:uid="{00000000-0005-0000-0000-0000C81C0000}"/>
    <cellStyle name="Normal 2 4 3 11 2 7 2" xfId="7384" xr:uid="{00000000-0005-0000-0000-0000C91C0000}"/>
    <cellStyle name="Normal 2 4 3 11 2 7 3" xfId="7385" xr:uid="{00000000-0005-0000-0000-0000CA1C0000}"/>
    <cellStyle name="Normal 2 4 3 11 2 8" xfId="7386" xr:uid="{00000000-0005-0000-0000-0000CB1C0000}"/>
    <cellStyle name="Normal 2 4 3 11 2 8 2" xfId="7387" xr:uid="{00000000-0005-0000-0000-0000CC1C0000}"/>
    <cellStyle name="Normal 2 4 3 11 2 8 3" xfId="7388" xr:uid="{00000000-0005-0000-0000-0000CD1C0000}"/>
    <cellStyle name="Normal 2 4 3 11 2 9" xfId="7389" xr:uid="{00000000-0005-0000-0000-0000CE1C0000}"/>
    <cellStyle name="Normal 2 4 3 11 2 9 2" xfId="7390" xr:uid="{00000000-0005-0000-0000-0000CF1C0000}"/>
    <cellStyle name="Normal 2 4 3 11 2 9 3" xfId="7391" xr:uid="{00000000-0005-0000-0000-0000D01C0000}"/>
    <cellStyle name="Normal 2 4 3 11 3" xfId="7392" xr:uid="{00000000-0005-0000-0000-0000D11C0000}"/>
    <cellStyle name="Normal 2 4 3 11 3 10" xfId="7393" xr:uid="{00000000-0005-0000-0000-0000D21C0000}"/>
    <cellStyle name="Normal 2 4 3 11 3 10 2" xfId="7394" xr:uid="{00000000-0005-0000-0000-0000D31C0000}"/>
    <cellStyle name="Normal 2 4 3 11 3 10 3" xfId="7395" xr:uid="{00000000-0005-0000-0000-0000D41C0000}"/>
    <cellStyle name="Normal 2 4 3 11 3 11" xfId="7396" xr:uid="{00000000-0005-0000-0000-0000D51C0000}"/>
    <cellStyle name="Normal 2 4 3 11 3 11 2" xfId="7397" xr:uid="{00000000-0005-0000-0000-0000D61C0000}"/>
    <cellStyle name="Normal 2 4 3 11 3 11 3" xfId="7398" xr:uid="{00000000-0005-0000-0000-0000D71C0000}"/>
    <cellStyle name="Normal 2 4 3 11 3 12" xfId="7399" xr:uid="{00000000-0005-0000-0000-0000D81C0000}"/>
    <cellStyle name="Normal 2 4 3 11 3 12 2" xfId="7400" xr:uid="{00000000-0005-0000-0000-0000D91C0000}"/>
    <cellStyle name="Normal 2 4 3 11 3 12 3" xfId="7401" xr:uid="{00000000-0005-0000-0000-0000DA1C0000}"/>
    <cellStyle name="Normal 2 4 3 11 3 13" xfId="7402" xr:uid="{00000000-0005-0000-0000-0000DB1C0000}"/>
    <cellStyle name="Normal 2 4 3 11 3 13 2" xfId="7403" xr:uid="{00000000-0005-0000-0000-0000DC1C0000}"/>
    <cellStyle name="Normal 2 4 3 11 3 13 3" xfId="7404" xr:uid="{00000000-0005-0000-0000-0000DD1C0000}"/>
    <cellStyle name="Normal 2 4 3 11 3 14" xfId="7405" xr:uid="{00000000-0005-0000-0000-0000DE1C0000}"/>
    <cellStyle name="Normal 2 4 3 11 3 14 2" xfId="7406" xr:uid="{00000000-0005-0000-0000-0000DF1C0000}"/>
    <cellStyle name="Normal 2 4 3 11 3 14 3" xfId="7407" xr:uid="{00000000-0005-0000-0000-0000E01C0000}"/>
    <cellStyle name="Normal 2 4 3 11 3 15" xfId="7408" xr:uid="{00000000-0005-0000-0000-0000E11C0000}"/>
    <cellStyle name="Normal 2 4 3 11 3 16" xfId="7409" xr:uid="{00000000-0005-0000-0000-0000E21C0000}"/>
    <cellStyle name="Normal 2 4 3 11 3 2" xfId="7410" xr:uid="{00000000-0005-0000-0000-0000E31C0000}"/>
    <cellStyle name="Normal 2 4 3 11 3 2 2" xfId="7411" xr:uid="{00000000-0005-0000-0000-0000E41C0000}"/>
    <cellStyle name="Normal 2 4 3 11 3 2 3" xfId="7412" xr:uid="{00000000-0005-0000-0000-0000E51C0000}"/>
    <cellStyle name="Normal 2 4 3 11 3 3" xfId="7413" xr:uid="{00000000-0005-0000-0000-0000E61C0000}"/>
    <cellStyle name="Normal 2 4 3 11 3 3 2" xfId="7414" xr:uid="{00000000-0005-0000-0000-0000E71C0000}"/>
    <cellStyle name="Normal 2 4 3 11 3 3 3" xfId="7415" xr:uid="{00000000-0005-0000-0000-0000E81C0000}"/>
    <cellStyle name="Normal 2 4 3 11 3 4" xfId="7416" xr:uid="{00000000-0005-0000-0000-0000E91C0000}"/>
    <cellStyle name="Normal 2 4 3 11 3 4 2" xfId="7417" xr:uid="{00000000-0005-0000-0000-0000EA1C0000}"/>
    <cellStyle name="Normal 2 4 3 11 3 4 3" xfId="7418" xr:uid="{00000000-0005-0000-0000-0000EB1C0000}"/>
    <cellStyle name="Normal 2 4 3 11 3 5" xfId="7419" xr:uid="{00000000-0005-0000-0000-0000EC1C0000}"/>
    <cellStyle name="Normal 2 4 3 11 3 5 2" xfId="7420" xr:uid="{00000000-0005-0000-0000-0000ED1C0000}"/>
    <cellStyle name="Normal 2 4 3 11 3 5 3" xfId="7421" xr:uid="{00000000-0005-0000-0000-0000EE1C0000}"/>
    <cellStyle name="Normal 2 4 3 11 3 6" xfId="7422" xr:uid="{00000000-0005-0000-0000-0000EF1C0000}"/>
    <cellStyle name="Normal 2 4 3 11 3 6 2" xfId="7423" xr:uid="{00000000-0005-0000-0000-0000F01C0000}"/>
    <cellStyle name="Normal 2 4 3 11 3 6 3" xfId="7424" xr:uid="{00000000-0005-0000-0000-0000F11C0000}"/>
    <cellStyle name="Normal 2 4 3 11 3 7" xfId="7425" xr:uid="{00000000-0005-0000-0000-0000F21C0000}"/>
    <cellStyle name="Normal 2 4 3 11 3 7 2" xfId="7426" xr:uid="{00000000-0005-0000-0000-0000F31C0000}"/>
    <cellStyle name="Normal 2 4 3 11 3 7 3" xfId="7427" xr:uid="{00000000-0005-0000-0000-0000F41C0000}"/>
    <cellStyle name="Normal 2 4 3 11 3 8" xfId="7428" xr:uid="{00000000-0005-0000-0000-0000F51C0000}"/>
    <cellStyle name="Normal 2 4 3 11 3 8 2" xfId="7429" xr:uid="{00000000-0005-0000-0000-0000F61C0000}"/>
    <cellStyle name="Normal 2 4 3 11 3 8 3" xfId="7430" xr:uid="{00000000-0005-0000-0000-0000F71C0000}"/>
    <cellStyle name="Normal 2 4 3 11 3 9" xfId="7431" xr:uid="{00000000-0005-0000-0000-0000F81C0000}"/>
    <cellStyle name="Normal 2 4 3 11 3 9 2" xfId="7432" xr:uid="{00000000-0005-0000-0000-0000F91C0000}"/>
    <cellStyle name="Normal 2 4 3 11 3 9 3" xfId="7433" xr:uid="{00000000-0005-0000-0000-0000FA1C0000}"/>
    <cellStyle name="Normal 2 4 3 11 4" xfId="7434" xr:uid="{00000000-0005-0000-0000-0000FB1C0000}"/>
    <cellStyle name="Normal 2 4 3 11 4 10" xfId="7435" xr:uid="{00000000-0005-0000-0000-0000FC1C0000}"/>
    <cellStyle name="Normal 2 4 3 11 4 10 2" xfId="7436" xr:uid="{00000000-0005-0000-0000-0000FD1C0000}"/>
    <cellStyle name="Normal 2 4 3 11 4 10 3" xfId="7437" xr:uid="{00000000-0005-0000-0000-0000FE1C0000}"/>
    <cellStyle name="Normal 2 4 3 11 4 11" xfId="7438" xr:uid="{00000000-0005-0000-0000-0000FF1C0000}"/>
    <cellStyle name="Normal 2 4 3 11 4 11 2" xfId="7439" xr:uid="{00000000-0005-0000-0000-0000001D0000}"/>
    <cellStyle name="Normal 2 4 3 11 4 11 3" xfId="7440" xr:uid="{00000000-0005-0000-0000-0000011D0000}"/>
    <cellStyle name="Normal 2 4 3 11 4 12" xfId="7441" xr:uid="{00000000-0005-0000-0000-0000021D0000}"/>
    <cellStyle name="Normal 2 4 3 11 4 12 2" xfId="7442" xr:uid="{00000000-0005-0000-0000-0000031D0000}"/>
    <cellStyle name="Normal 2 4 3 11 4 12 3" xfId="7443" xr:uid="{00000000-0005-0000-0000-0000041D0000}"/>
    <cellStyle name="Normal 2 4 3 11 4 13" xfId="7444" xr:uid="{00000000-0005-0000-0000-0000051D0000}"/>
    <cellStyle name="Normal 2 4 3 11 4 13 2" xfId="7445" xr:uid="{00000000-0005-0000-0000-0000061D0000}"/>
    <cellStyle name="Normal 2 4 3 11 4 13 3" xfId="7446" xr:uid="{00000000-0005-0000-0000-0000071D0000}"/>
    <cellStyle name="Normal 2 4 3 11 4 14" xfId="7447" xr:uid="{00000000-0005-0000-0000-0000081D0000}"/>
    <cellStyle name="Normal 2 4 3 11 4 14 2" xfId="7448" xr:uid="{00000000-0005-0000-0000-0000091D0000}"/>
    <cellStyle name="Normal 2 4 3 11 4 14 3" xfId="7449" xr:uid="{00000000-0005-0000-0000-00000A1D0000}"/>
    <cellStyle name="Normal 2 4 3 11 4 15" xfId="7450" xr:uid="{00000000-0005-0000-0000-00000B1D0000}"/>
    <cellStyle name="Normal 2 4 3 11 4 16" xfId="7451" xr:uid="{00000000-0005-0000-0000-00000C1D0000}"/>
    <cellStyle name="Normal 2 4 3 11 4 2" xfId="7452" xr:uid="{00000000-0005-0000-0000-00000D1D0000}"/>
    <cellStyle name="Normal 2 4 3 11 4 2 2" xfId="7453" xr:uid="{00000000-0005-0000-0000-00000E1D0000}"/>
    <cellStyle name="Normal 2 4 3 11 4 2 3" xfId="7454" xr:uid="{00000000-0005-0000-0000-00000F1D0000}"/>
    <cellStyle name="Normal 2 4 3 11 4 3" xfId="7455" xr:uid="{00000000-0005-0000-0000-0000101D0000}"/>
    <cellStyle name="Normal 2 4 3 11 4 3 2" xfId="7456" xr:uid="{00000000-0005-0000-0000-0000111D0000}"/>
    <cellStyle name="Normal 2 4 3 11 4 3 3" xfId="7457" xr:uid="{00000000-0005-0000-0000-0000121D0000}"/>
    <cellStyle name="Normal 2 4 3 11 4 4" xfId="7458" xr:uid="{00000000-0005-0000-0000-0000131D0000}"/>
    <cellStyle name="Normal 2 4 3 11 4 4 2" xfId="7459" xr:uid="{00000000-0005-0000-0000-0000141D0000}"/>
    <cellStyle name="Normal 2 4 3 11 4 4 3" xfId="7460" xr:uid="{00000000-0005-0000-0000-0000151D0000}"/>
    <cellStyle name="Normal 2 4 3 11 4 5" xfId="7461" xr:uid="{00000000-0005-0000-0000-0000161D0000}"/>
    <cellStyle name="Normal 2 4 3 11 4 5 2" xfId="7462" xr:uid="{00000000-0005-0000-0000-0000171D0000}"/>
    <cellStyle name="Normal 2 4 3 11 4 5 3" xfId="7463" xr:uid="{00000000-0005-0000-0000-0000181D0000}"/>
    <cellStyle name="Normal 2 4 3 11 4 6" xfId="7464" xr:uid="{00000000-0005-0000-0000-0000191D0000}"/>
    <cellStyle name="Normal 2 4 3 11 4 6 2" xfId="7465" xr:uid="{00000000-0005-0000-0000-00001A1D0000}"/>
    <cellStyle name="Normal 2 4 3 11 4 6 3" xfId="7466" xr:uid="{00000000-0005-0000-0000-00001B1D0000}"/>
    <cellStyle name="Normal 2 4 3 11 4 7" xfId="7467" xr:uid="{00000000-0005-0000-0000-00001C1D0000}"/>
    <cellStyle name="Normal 2 4 3 11 4 7 2" xfId="7468" xr:uid="{00000000-0005-0000-0000-00001D1D0000}"/>
    <cellStyle name="Normal 2 4 3 11 4 7 3" xfId="7469" xr:uid="{00000000-0005-0000-0000-00001E1D0000}"/>
    <cellStyle name="Normal 2 4 3 11 4 8" xfId="7470" xr:uid="{00000000-0005-0000-0000-00001F1D0000}"/>
    <cellStyle name="Normal 2 4 3 11 4 8 2" xfId="7471" xr:uid="{00000000-0005-0000-0000-0000201D0000}"/>
    <cellStyle name="Normal 2 4 3 11 4 8 3" xfId="7472" xr:uid="{00000000-0005-0000-0000-0000211D0000}"/>
    <cellStyle name="Normal 2 4 3 11 4 9" xfId="7473" xr:uid="{00000000-0005-0000-0000-0000221D0000}"/>
    <cellStyle name="Normal 2 4 3 11 4 9 2" xfId="7474" xr:uid="{00000000-0005-0000-0000-0000231D0000}"/>
    <cellStyle name="Normal 2 4 3 11 4 9 3" xfId="7475" xr:uid="{00000000-0005-0000-0000-0000241D0000}"/>
    <cellStyle name="Normal 2 4 3 12" xfId="7476" xr:uid="{00000000-0005-0000-0000-0000251D0000}"/>
    <cellStyle name="Normal 2 4 3 12 10" xfId="7477" xr:uid="{00000000-0005-0000-0000-0000261D0000}"/>
    <cellStyle name="Normal 2 4 3 12 10 2" xfId="7478" xr:uid="{00000000-0005-0000-0000-0000271D0000}"/>
    <cellStyle name="Normal 2 4 3 12 10 3" xfId="7479" xr:uid="{00000000-0005-0000-0000-0000281D0000}"/>
    <cellStyle name="Normal 2 4 3 12 11" xfId="7480" xr:uid="{00000000-0005-0000-0000-0000291D0000}"/>
    <cellStyle name="Normal 2 4 3 12 11 2" xfId="7481" xr:uid="{00000000-0005-0000-0000-00002A1D0000}"/>
    <cellStyle name="Normal 2 4 3 12 11 3" xfId="7482" xr:uid="{00000000-0005-0000-0000-00002B1D0000}"/>
    <cellStyle name="Normal 2 4 3 12 12" xfId="7483" xr:uid="{00000000-0005-0000-0000-00002C1D0000}"/>
    <cellStyle name="Normal 2 4 3 12 12 2" xfId="7484" xr:uid="{00000000-0005-0000-0000-00002D1D0000}"/>
    <cellStyle name="Normal 2 4 3 12 12 3" xfId="7485" xr:uid="{00000000-0005-0000-0000-00002E1D0000}"/>
    <cellStyle name="Normal 2 4 3 12 13" xfId="7486" xr:uid="{00000000-0005-0000-0000-00002F1D0000}"/>
    <cellStyle name="Normal 2 4 3 12 13 2" xfId="7487" xr:uid="{00000000-0005-0000-0000-0000301D0000}"/>
    <cellStyle name="Normal 2 4 3 12 13 3" xfId="7488" xr:uid="{00000000-0005-0000-0000-0000311D0000}"/>
    <cellStyle name="Normal 2 4 3 12 14" xfId="7489" xr:uid="{00000000-0005-0000-0000-0000321D0000}"/>
    <cellStyle name="Normal 2 4 3 12 14 2" xfId="7490" xr:uid="{00000000-0005-0000-0000-0000331D0000}"/>
    <cellStyle name="Normal 2 4 3 12 14 3" xfId="7491" xr:uid="{00000000-0005-0000-0000-0000341D0000}"/>
    <cellStyle name="Normal 2 4 3 12 15" xfId="7492" xr:uid="{00000000-0005-0000-0000-0000351D0000}"/>
    <cellStyle name="Normal 2 4 3 12 16" xfId="7493" xr:uid="{00000000-0005-0000-0000-0000361D0000}"/>
    <cellStyle name="Normal 2 4 3 12 2" xfId="7494" xr:uid="{00000000-0005-0000-0000-0000371D0000}"/>
    <cellStyle name="Normal 2 4 3 12 2 2" xfId="7495" xr:uid="{00000000-0005-0000-0000-0000381D0000}"/>
    <cellStyle name="Normal 2 4 3 12 2 3" xfId="7496" xr:uid="{00000000-0005-0000-0000-0000391D0000}"/>
    <cellStyle name="Normal 2 4 3 12 3" xfId="7497" xr:uid="{00000000-0005-0000-0000-00003A1D0000}"/>
    <cellStyle name="Normal 2 4 3 12 3 2" xfId="7498" xr:uid="{00000000-0005-0000-0000-00003B1D0000}"/>
    <cellStyle name="Normal 2 4 3 12 3 3" xfId="7499" xr:uid="{00000000-0005-0000-0000-00003C1D0000}"/>
    <cellStyle name="Normal 2 4 3 12 4" xfId="7500" xr:uid="{00000000-0005-0000-0000-00003D1D0000}"/>
    <cellStyle name="Normal 2 4 3 12 4 2" xfId="7501" xr:uid="{00000000-0005-0000-0000-00003E1D0000}"/>
    <cellStyle name="Normal 2 4 3 12 4 3" xfId="7502" xr:uid="{00000000-0005-0000-0000-00003F1D0000}"/>
    <cellStyle name="Normal 2 4 3 12 5" xfId="7503" xr:uid="{00000000-0005-0000-0000-0000401D0000}"/>
    <cellStyle name="Normal 2 4 3 12 5 2" xfId="7504" xr:uid="{00000000-0005-0000-0000-0000411D0000}"/>
    <cellStyle name="Normal 2 4 3 12 5 3" xfId="7505" xr:uid="{00000000-0005-0000-0000-0000421D0000}"/>
    <cellStyle name="Normal 2 4 3 12 6" xfId="7506" xr:uid="{00000000-0005-0000-0000-0000431D0000}"/>
    <cellStyle name="Normal 2 4 3 12 6 2" xfId="7507" xr:uid="{00000000-0005-0000-0000-0000441D0000}"/>
    <cellStyle name="Normal 2 4 3 12 6 3" xfId="7508" xr:uid="{00000000-0005-0000-0000-0000451D0000}"/>
    <cellStyle name="Normal 2 4 3 12 7" xfId="7509" xr:uid="{00000000-0005-0000-0000-0000461D0000}"/>
    <cellStyle name="Normal 2 4 3 12 7 2" xfId="7510" xr:uid="{00000000-0005-0000-0000-0000471D0000}"/>
    <cellStyle name="Normal 2 4 3 12 7 3" xfId="7511" xr:uid="{00000000-0005-0000-0000-0000481D0000}"/>
    <cellStyle name="Normal 2 4 3 12 8" xfId="7512" xr:uid="{00000000-0005-0000-0000-0000491D0000}"/>
    <cellStyle name="Normal 2 4 3 12 8 2" xfId="7513" xr:uid="{00000000-0005-0000-0000-00004A1D0000}"/>
    <cellStyle name="Normal 2 4 3 12 8 3" xfId="7514" xr:uid="{00000000-0005-0000-0000-00004B1D0000}"/>
    <cellStyle name="Normal 2 4 3 12 9" xfId="7515" xr:uid="{00000000-0005-0000-0000-00004C1D0000}"/>
    <cellStyle name="Normal 2 4 3 12 9 2" xfId="7516" xr:uid="{00000000-0005-0000-0000-00004D1D0000}"/>
    <cellStyle name="Normal 2 4 3 12 9 3" xfId="7517" xr:uid="{00000000-0005-0000-0000-00004E1D0000}"/>
    <cellStyle name="Normal 2 4 3 13" xfId="7518" xr:uid="{00000000-0005-0000-0000-00004F1D0000}"/>
    <cellStyle name="Normal 2 4 3 14" xfId="7519" xr:uid="{00000000-0005-0000-0000-0000501D0000}"/>
    <cellStyle name="Normal 2 4 3 15" xfId="7520" xr:uid="{00000000-0005-0000-0000-0000511D0000}"/>
    <cellStyle name="Normal 2 4 3 16" xfId="7521" xr:uid="{00000000-0005-0000-0000-0000521D0000}"/>
    <cellStyle name="Normal 2 4 3 16 2" xfId="7522" xr:uid="{00000000-0005-0000-0000-0000531D0000}"/>
    <cellStyle name="Normal 2 4 3 16 3" xfId="7523" xr:uid="{00000000-0005-0000-0000-0000541D0000}"/>
    <cellStyle name="Normal 2 4 3 17" xfId="7524" xr:uid="{00000000-0005-0000-0000-0000551D0000}"/>
    <cellStyle name="Normal 2 4 3 17 2" xfId="7525" xr:uid="{00000000-0005-0000-0000-0000561D0000}"/>
    <cellStyle name="Normal 2 4 3 17 3" xfId="7526" xr:uid="{00000000-0005-0000-0000-0000571D0000}"/>
    <cellStyle name="Normal 2 4 3 18" xfId="7527" xr:uid="{00000000-0005-0000-0000-0000581D0000}"/>
    <cellStyle name="Normal 2 4 3 18 2" xfId="7528" xr:uid="{00000000-0005-0000-0000-0000591D0000}"/>
    <cellStyle name="Normal 2 4 3 18 3" xfId="7529" xr:uid="{00000000-0005-0000-0000-00005A1D0000}"/>
    <cellStyle name="Normal 2 4 3 19" xfId="7530" xr:uid="{00000000-0005-0000-0000-00005B1D0000}"/>
    <cellStyle name="Normal 2 4 3 19 2" xfId="7531" xr:uid="{00000000-0005-0000-0000-00005C1D0000}"/>
    <cellStyle name="Normal 2 4 3 19 3" xfId="7532" xr:uid="{00000000-0005-0000-0000-00005D1D0000}"/>
    <cellStyle name="Normal 2 4 3 2" xfId="7533" xr:uid="{00000000-0005-0000-0000-00005E1D0000}"/>
    <cellStyle name="Normal 2 4 3 2 2" xfId="7534" xr:uid="{00000000-0005-0000-0000-00005F1D0000}"/>
    <cellStyle name="Normal 2 4 3 2 2 2" xfId="7535" xr:uid="{00000000-0005-0000-0000-0000601D0000}"/>
    <cellStyle name="Normal 2 4 3 2 2 2 2" xfId="7536" xr:uid="{00000000-0005-0000-0000-0000611D0000}"/>
    <cellStyle name="Normal 2 4 3 2 2 2 2 2" xfId="7537" xr:uid="{00000000-0005-0000-0000-0000621D0000}"/>
    <cellStyle name="Normal 2 4 3 2 2 2 2 2 2" xfId="7538" xr:uid="{00000000-0005-0000-0000-0000631D0000}"/>
    <cellStyle name="Normal 2 4 3 2 2 2 2 2 3" xfId="7539" xr:uid="{00000000-0005-0000-0000-0000641D0000}"/>
    <cellStyle name="Normal 2 4 3 2 2 2 2 3" xfId="7540" xr:uid="{00000000-0005-0000-0000-0000651D0000}"/>
    <cellStyle name="Normal 2 4 3 2 2 2 2 4" xfId="7541" xr:uid="{00000000-0005-0000-0000-0000661D0000}"/>
    <cellStyle name="Normal 2 4 3 2 2 2 3" xfId="7542" xr:uid="{00000000-0005-0000-0000-0000671D0000}"/>
    <cellStyle name="Normal 2 4 3 2 2 2 4" xfId="7543" xr:uid="{00000000-0005-0000-0000-0000681D0000}"/>
    <cellStyle name="Normal 2 4 3 2 2 2 5" xfId="7544" xr:uid="{00000000-0005-0000-0000-0000691D0000}"/>
    <cellStyle name="Normal 2 4 3 2 2 2 5 2" xfId="7545" xr:uid="{00000000-0005-0000-0000-00006A1D0000}"/>
    <cellStyle name="Normal 2 4 3 2 2 2 5 3" xfId="7546" xr:uid="{00000000-0005-0000-0000-00006B1D0000}"/>
    <cellStyle name="Normal 2 4 3 2 2 2 6" xfId="7547" xr:uid="{00000000-0005-0000-0000-00006C1D0000}"/>
    <cellStyle name="Normal 2 4 3 2 2 3" xfId="7548" xr:uid="{00000000-0005-0000-0000-00006D1D0000}"/>
    <cellStyle name="Normal 2 4 3 2 2 4" xfId="7549" xr:uid="{00000000-0005-0000-0000-00006E1D0000}"/>
    <cellStyle name="Normal 2 4 3 2 2 5" xfId="7550" xr:uid="{00000000-0005-0000-0000-00006F1D0000}"/>
    <cellStyle name="Normal 2 4 3 2 2 6" xfId="7551" xr:uid="{00000000-0005-0000-0000-0000701D0000}"/>
    <cellStyle name="Normal 2 4 3 2 2 6 2" xfId="7552" xr:uid="{00000000-0005-0000-0000-0000711D0000}"/>
    <cellStyle name="Normal 2 4 3 2 2 6 3" xfId="7553" xr:uid="{00000000-0005-0000-0000-0000721D0000}"/>
    <cellStyle name="Normal 2 4 3 2 2 7" xfId="7554" xr:uid="{00000000-0005-0000-0000-0000731D0000}"/>
    <cellStyle name="Normal 2 4 3 2 3" xfId="7555" xr:uid="{00000000-0005-0000-0000-0000741D0000}"/>
    <cellStyle name="Normal 2 4 3 2 3 2" xfId="7556" xr:uid="{00000000-0005-0000-0000-0000751D0000}"/>
    <cellStyle name="Normal 2 4 3 2 3 3" xfId="7557" xr:uid="{00000000-0005-0000-0000-0000761D0000}"/>
    <cellStyle name="Normal 2 4 3 2 3 4" xfId="7558" xr:uid="{00000000-0005-0000-0000-0000771D0000}"/>
    <cellStyle name="Normal 2 4 3 2 4" xfId="7559" xr:uid="{00000000-0005-0000-0000-0000781D0000}"/>
    <cellStyle name="Normal 2 4 3 2 5" xfId="7560" xr:uid="{00000000-0005-0000-0000-0000791D0000}"/>
    <cellStyle name="Normal 2 4 3 2 6" xfId="7561" xr:uid="{00000000-0005-0000-0000-00007A1D0000}"/>
    <cellStyle name="Normal 2 4 3 2 7" xfId="7562" xr:uid="{00000000-0005-0000-0000-00007B1D0000}"/>
    <cellStyle name="Normal 2 4 3 2 7 2" xfId="7563" xr:uid="{00000000-0005-0000-0000-00007C1D0000}"/>
    <cellStyle name="Normal 2 4 3 2 7 3" xfId="7564" xr:uid="{00000000-0005-0000-0000-00007D1D0000}"/>
    <cellStyle name="Normal 2 4 3 2 8" xfId="7565" xr:uid="{00000000-0005-0000-0000-00007E1D0000}"/>
    <cellStyle name="Normal 2 4 3 20" xfId="7566" xr:uid="{00000000-0005-0000-0000-00007F1D0000}"/>
    <cellStyle name="Normal 2 4 3 20 2" xfId="7567" xr:uid="{00000000-0005-0000-0000-0000801D0000}"/>
    <cellStyle name="Normal 2 4 3 20 3" xfId="7568" xr:uid="{00000000-0005-0000-0000-0000811D0000}"/>
    <cellStyle name="Normal 2 4 3 21" xfId="7569" xr:uid="{00000000-0005-0000-0000-0000821D0000}"/>
    <cellStyle name="Normal 2 4 3 21 2" xfId="7570" xr:uid="{00000000-0005-0000-0000-0000831D0000}"/>
    <cellStyle name="Normal 2 4 3 21 3" xfId="7571" xr:uid="{00000000-0005-0000-0000-0000841D0000}"/>
    <cellStyle name="Normal 2 4 3 22" xfId="7572" xr:uid="{00000000-0005-0000-0000-0000851D0000}"/>
    <cellStyle name="Normal 2 4 3 22 2" xfId="7573" xr:uid="{00000000-0005-0000-0000-0000861D0000}"/>
    <cellStyle name="Normal 2 4 3 22 3" xfId="7574" xr:uid="{00000000-0005-0000-0000-0000871D0000}"/>
    <cellStyle name="Normal 2 4 3 23" xfId="7575" xr:uid="{00000000-0005-0000-0000-0000881D0000}"/>
    <cellStyle name="Normal 2 4 3 23 2" xfId="7576" xr:uid="{00000000-0005-0000-0000-0000891D0000}"/>
    <cellStyle name="Normal 2 4 3 23 3" xfId="7577" xr:uid="{00000000-0005-0000-0000-00008A1D0000}"/>
    <cellStyle name="Normal 2 4 3 24" xfId="7578" xr:uid="{00000000-0005-0000-0000-00008B1D0000}"/>
    <cellStyle name="Normal 2 4 3 24 2" xfId="7579" xr:uid="{00000000-0005-0000-0000-00008C1D0000}"/>
    <cellStyle name="Normal 2 4 3 24 3" xfId="7580" xr:uid="{00000000-0005-0000-0000-00008D1D0000}"/>
    <cellStyle name="Normal 2 4 3 25" xfId="7581" xr:uid="{00000000-0005-0000-0000-00008E1D0000}"/>
    <cellStyle name="Normal 2 4 3 25 2" xfId="7582" xr:uid="{00000000-0005-0000-0000-00008F1D0000}"/>
    <cellStyle name="Normal 2 4 3 25 3" xfId="7583" xr:uid="{00000000-0005-0000-0000-0000901D0000}"/>
    <cellStyle name="Normal 2 4 3 26" xfId="7584" xr:uid="{00000000-0005-0000-0000-0000911D0000}"/>
    <cellStyle name="Normal 2 4 3 26 2" xfId="7585" xr:uid="{00000000-0005-0000-0000-0000921D0000}"/>
    <cellStyle name="Normal 2 4 3 26 3" xfId="7586" xr:uid="{00000000-0005-0000-0000-0000931D0000}"/>
    <cellStyle name="Normal 2 4 3 27" xfId="7587" xr:uid="{00000000-0005-0000-0000-0000941D0000}"/>
    <cellStyle name="Normal 2 4 3 27 2" xfId="7588" xr:uid="{00000000-0005-0000-0000-0000951D0000}"/>
    <cellStyle name="Normal 2 4 3 27 3" xfId="7589" xr:uid="{00000000-0005-0000-0000-0000961D0000}"/>
    <cellStyle name="Normal 2 4 3 28" xfId="7590" xr:uid="{00000000-0005-0000-0000-0000971D0000}"/>
    <cellStyle name="Normal 2 4 3 28 2" xfId="7591" xr:uid="{00000000-0005-0000-0000-0000981D0000}"/>
    <cellStyle name="Normal 2 4 3 28 3" xfId="7592" xr:uid="{00000000-0005-0000-0000-0000991D0000}"/>
    <cellStyle name="Normal 2 4 3 29" xfId="7593" xr:uid="{00000000-0005-0000-0000-00009A1D0000}"/>
    <cellStyle name="Normal 2 4 3 3" xfId="7594" xr:uid="{00000000-0005-0000-0000-00009B1D0000}"/>
    <cellStyle name="Normal 2 4 3 30" xfId="7595" xr:uid="{00000000-0005-0000-0000-00009C1D0000}"/>
    <cellStyle name="Normal 2 4 3 31" xfId="7596" xr:uid="{00000000-0005-0000-0000-00009D1D0000}"/>
    <cellStyle name="Normal 2 4 3 32" xfId="7597" xr:uid="{00000000-0005-0000-0000-00009E1D0000}"/>
    <cellStyle name="Normal 2 4 3 33" xfId="7598" xr:uid="{00000000-0005-0000-0000-00009F1D0000}"/>
    <cellStyle name="Normal 2 4 3 34" xfId="7599" xr:uid="{00000000-0005-0000-0000-0000A01D0000}"/>
    <cellStyle name="Normal 2 4 3 35" xfId="7600" xr:uid="{00000000-0005-0000-0000-0000A11D0000}"/>
    <cellStyle name="Normal 2 4 3 36" xfId="7601" xr:uid="{00000000-0005-0000-0000-0000A21D0000}"/>
    <cellStyle name="Normal 2 4 3 37" xfId="7602" xr:uid="{00000000-0005-0000-0000-0000A31D0000}"/>
    <cellStyle name="Normal 2 4 3 38" xfId="7603" xr:uid="{00000000-0005-0000-0000-0000A41D0000}"/>
    <cellStyle name="Normal 2 4 3 39" xfId="7604" xr:uid="{00000000-0005-0000-0000-0000A51D0000}"/>
    <cellStyle name="Normal 2 4 3 4" xfId="7605" xr:uid="{00000000-0005-0000-0000-0000A61D0000}"/>
    <cellStyle name="Normal 2 4 3 40" xfId="7606" xr:uid="{00000000-0005-0000-0000-0000A71D0000}"/>
    <cellStyle name="Normal 2 4 3 41" xfId="7607" xr:uid="{00000000-0005-0000-0000-0000A81D0000}"/>
    <cellStyle name="Normal 2 4 3 5" xfId="7608" xr:uid="{00000000-0005-0000-0000-0000A91D0000}"/>
    <cellStyle name="Normal 2 4 3 6" xfId="7609" xr:uid="{00000000-0005-0000-0000-0000AA1D0000}"/>
    <cellStyle name="Normal 2 4 3 7" xfId="7610" xr:uid="{00000000-0005-0000-0000-0000AB1D0000}"/>
    <cellStyle name="Normal 2 4 3 8" xfId="7611" xr:uid="{00000000-0005-0000-0000-0000AC1D0000}"/>
    <cellStyle name="Normal 2 4 3 9" xfId="7612" xr:uid="{00000000-0005-0000-0000-0000AD1D0000}"/>
    <cellStyle name="Normal 2 4 4" xfId="7613" xr:uid="{00000000-0005-0000-0000-0000AE1D0000}"/>
    <cellStyle name="Normal 2 4 4 10" xfId="7614" xr:uid="{00000000-0005-0000-0000-0000AF1D0000}"/>
    <cellStyle name="Normal 2 4 4 10 2" xfId="7615" xr:uid="{00000000-0005-0000-0000-0000B01D0000}"/>
    <cellStyle name="Normal 2 4 4 10 3" xfId="7616" xr:uid="{00000000-0005-0000-0000-0000B11D0000}"/>
    <cellStyle name="Normal 2 4 4 11" xfId="7617" xr:uid="{00000000-0005-0000-0000-0000B21D0000}"/>
    <cellStyle name="Normal 2 4 4 11 2" xfId="7618" xr:uid="{00000000-0005-0000-0000-0000B31D0000}"/>
    <cellStyle name="Normal 2 4 4 11 3" xfId="7619" xr:uid="{00000000-0005-0000-0000-0000B41D0000}"/>
    <cellStyle name="Normal 2 4 4 12" xfId="7620" xr:uid="{00000000-0005-0000-0000-0000B51D0000}"/>
    <cellStyle name="Normal 2 4 4 12 2" xfId="7621" xr:uid="{00000000-0005-0000-0000-0000B61D0000}"/>
    <cellStyle name="Normal 2 4 4 12 3" xfId="7622" xr:uid="{00000000-0005-0000-0000-0000B71D0000}"/>
    <cellStyle name="Normal 2 4 4 13" xfId="7623" xr:uid="{00000000-0005-0000-0000-0000B81D0000}"/>
    <cellStyle name="Normal 2 4 4 13 2" xfId="7624" xr:uid="{00000000-0005-0000-0000-0000B91D0000}"/>
    <cellStyle name="Normal 2 4 4 13 3" xfId="7625" xr:uid="{00000000-0005-0000-0000-0000BA1D0000}"/>
    <cellStyle name="Normal 2 4 4 14" xfId="7626" xr:uid="{00000000-0005-0000-0000-0000BB1D0000}"/>
    <cellStyle name="Normal 2 4 4 14 2" xfId="7627" xr:uid="{00000000-0005-0000-0000-0000BC1D0000}"/>
    <cellStyle name="Normal 2 4 4 14 3" xfId="7628" xr:uid="{00000000-0005-0000-0000-0000BD1D0000}"/>
    <cellStyle name="Normal 2 4 4 15" xfId="7629" xr:uid="{00000000-0005-0000-0000-0000BE1D0000}"/>
    <cellStyle name="Normal 2 4 4 15 2" xfId="7630" xr:uid="{00000000-0005-0000-0000-0000BF1D0000}"/>
    <cellStyle name="Normal 2 4 4 15 3" xfId="7631" xr:uid="{00000000-0005-0000-0000-0000C01D0000}"/>
    <cellStyle name="Normal 2 4 4 16" xfId="7632" xr:uid="{00000000-0005-0000-0000-0000C11D0000}"/>
    <cellStyle name="Normal 2 4 4 16 2" xfId="7633" xr:uid="{00000000-0005-0000-0000-0000C21D0000}"/>
    <cellStyle name="Normal 2 4 4 16 3" xfId="7634" xr:uid="{00000000-0005-0000-0000-0000C31D0000}"/>
    <cellStyle name="Normal 2 4 4 17" xfId="7635" xr:uid="{00000000-0005-0000-0000-0000C41D0000}"/>
    <cellStyle name="Normal 2 4 4 17 2" xfId="7636" xr:uid="{00000000-0005-0000-0000-0000C51D0000}"/>
    <cellStyle name="Normal 2 4 4 17 3" xfId="7637" xr:uid="{00000000-0005-0000-0000-0000C61D0000}"/>
    <cellStyle name="Normal 2 4 4 18" xfId="7638" xr:uid="{00000000-0005-0000-0000-0000C71D0000}"/>
    <cellStyle name="Normal 2 4 4 18 2" xfId="7639" xr:uid="{00000000-0005-0000-0000-0000C81D0000}"/>
    <cellStyle name="Normal 2 4 4 18 3" xfId="7640" xr:uid="{00000000-0005-0000-0000-0000C91D0000}"/>
    <cellStyle name="Normal 2 4 4 19" xfId="7641" xr:uid="{00000000-0005-0000-0000-0000CA1D0000}"/>
    <cellStyle name="Normal 2 4 4 19 2" xfId="7642" xr:uid="{00000000-0005-0000-0000-0000CB1D0000}"/>
    <cellStyle name="Normal 2 4 4 19 3" xfId="7643" xr:uid="{00000000-0005-0000-0000-0000CC1D0000}"/>
    <cellStyle name="Normal 2 4 4 2" xfId="7644" xr:uid="{00000000-0005-0000-0000-0000CD1D0000}"/>
    <cellStyle name="Normal 2 4 4 2 2" xfId="7645" xr:uid="{00000000-0005-0000-0000-0000CE1D0000}"/>
    <cellStyle name="Normal 2 4 4 2 2 10" xfId="7646" xr:uid="{00000000-0005-0000-0000-0000CF1D0000}"/>
    <cellStyle name="Normal 2 4 4 2 2 10 2" xfId="7647" xr:uid="{00000000-0005-0000-0000-0000D01D0000}"/>
    <cellStyle name="Normal 2 4 4 2 2 10 3" xfId="7648" xr:uid="{00000000-0005-0000-0000-0000D11D0000}"/>
    <cellStyle name="Normal 2 4 4 2 2 11" xfId="7649" xr:uid="{00000000-0005-0000-0000-0000D21D0000}"/>
    <cellStyle name="Normal 2 4 4 2 2 11 2" xfId="7650" xr:uid="{00000000-0005-0000-0000-0000D31D0000}"/>
    <cellStyle name="Normal 2 4 4 2 2 11 3" xfId="7651" xr:uid="{00000000-0005-0000-0000-0000D41D0000}"/>
    <cellStyle name="Normal 2 4 4 2 2 12" xfId="7652" xr:uid="{00000000-0005-0000-0000-0000D51D0000}"/>
    <cellStyle name="Normal 2 4 4 2 2 12 2" xfId="7653" xr:uid="{00000000-0005-0000-0000-0000D61D0000}"/>
    <cellStyle name="Normal 2 4 4 2 2 12 3" xfId="7654" xr:uid="{00000000-0005-0000-0000-0000D71D0000}"/>
    <cellStyle name="Normal 2 4 4 2 2 13" xfId="7655" xr:uid="{00000000-0005-0000-0000-0000D81D0000}"/>
    <cellStyle name="Normal 2 4 4 2 2 13 2" xfId="7656" xr:uid="{00000000-0005-0000-0000-0000D91D0000}"/>
    <cellStyle name="Normal 2 4 4 2 2 13 3" xfId="7657" xr:uid="{00000000-0005-0000-0000-0000DA1D0000}"/>
    <cellStyle name="Normal 2 4 4 2 2 14" xfId="7658" xr:uid="{00000000-0005-0000-0000-0000DB1D0000}"/>
    <cellStyle name="Normal 2 4 4 2 2 14 2" xfId="7659" xr:uid="{00000000-0005-0000-0000-0000DC1D0000}"/>
    <cellStyle name="Normal 2 4 4 2 2 14 3" xfId="7660" xr:uid="{00000000-0005-0000-0000-0000DD1D0000}"/>
    <cellStyle name="Normal 2 4 4 2 2 15" xfId="7661" xr:uid="{00000000-0005-0000-0000-0000DE1D0000}"/>
    <cellStyle name="Normal 2 4 4 2 2 15 2" xfId="7662" xr:uid="{00000000-0005-0000-0000-0000DF1D0000}"/>
    <cellStyle name="Normal 2 4 4 2 2 15 3" xfId="7663" xr:uid="{00000000-0005-0000-0000-0000E01D0000}"/>
    <cellStyle name="Normal 2 4 4 2 2 16" xfId="7664" xr:uid="{00000000-0005-0000-0000-0000E11D0000}"/>
    <cellStyle name="Normal 2 4 4 2 2 16 2" xfId="7665" xr:uid="{00000000-0005-0000-0000-0000E21D0000}"/>
    <cellStyle name="Normal 2 4 4 2 2 16 3" xfId="7666" xr:uid="{00000000-0005-0000-0000-0000E31D0000}"/>
    <cellStyle name="Normal 2 4 4 2 2 17" xfId="7667" xr:uid="{00000000-0005-0000-0000-0000E41D0000}"/>
    <cellStyle name="Normal 2 4 4 2 2 17 2" xfId="7668" xr:uid="{00000000-0005-0000-0000-0000E51D0000}"/>
    <cellStyle name="Normal 2 4 4 2 2 17 3" xfId="7669" xr:uid="{00000000-0005-0000-0000-0000E61D0000}"/>
    <cellStyle name="Normal 2 4 4 2 2 18" xfId="7670" xr:uid="{00000000-0005-0000-0000-0000E71D0000}"/>
    <cellStyle name="Normal 2 4 4 2 2 19" xfId="7671" xr:uid="{00000000-0005-0000-0000-0000E81D0000}"/>
    <cellStyle name="Normal 2 4 4 2 2 2" xfId="7672" xr:uid="{00000000-0005-0000-0000-0000E91D0000}"/>
    <cellStyle name="Normal 2 4 4 2 2 2 2" xfId="7673" xr:uid="{00000000-0005-0000-0000-0000EA1D0000}"/>
    <cellStyle name="Normal 2 4 4 2 2 2 2 2" xfId="7674" xr:uid="{00000000-0005-0000-0000-0000EB1D0000}"/>
    <cellStyle name="Normal 2 4 4 2 2 2 2 3" xfId="7675" xr:uid="{00000000-0005-0000-0000-0000EC1D0000}"/>
    <cellStyle name="Normal 2 4 4 2 2 2 3" xfId="7676" xr:uid="{00000000-0005-0000-0000-0000ED1D0000}"/>
    <cellStyle name="Normal 2 4 4 2 2 2 4" xfId="7677" xr:uid="{00000000-0005-0000-0000-0000EE1D0000}"/>
    <cellStyle name="Normal 2 4 4 2 2 3" xfId="7678" xr:uid="{00000000-0005-0000-0000-0000EF1D0000}"/>
    <cellStyle name="Normal 2 4 4 2 2 4" xfId="7679" xr:uid="{00000000-0005-0000-0000-0000F01D0000}"/>
    <cellStyle name="Normal 2 4 4 2 2 5" xfId="7680" xr:uid="{00000000-0005-0000-0000-0000F11D0000}"/>
    <cellStyle name="Normal 2 4 4 2 2 5 2" xfId="7681" xr:uid="{00000000-0005-0000-0000-0000F21D0000}"/>
    <cellStyle name="Normal 2 4 4 2 2 5 3" xfId="7682" xr:uid="{00000000-0005-0000-0000-0000F31D0000}"/>
    <cellStyle name="Normal 2 4 4 2 2 6" xfId="7683" xr:uid="{00000000-0005-0000-0000-0000F41D0000}"/>
    <cellStyle name="Normal 2 4 4 2 2 6 2" xfId="7684" xr:uid="{00000000-0005-0000-0000-0000F51D0000}"/>
    <cellStyle name="Normal 2 4 4 2 2 6 3" xfId="7685" xr:uid="{00000000-0005-0000-0000-0000F61D0000}"/>
    <cellStyle name="Normal 2 4 4 2 2 7" xfId="7686" xr:uid="{00000000-0005-0000-0000-0000F71D0000}"/>
    <cellStyle name="Normal 2 4 4 2 2 7 2" xfId="7687" xr:uid="{00000000-0005-0000-0000-0000F81D0000}"/>
    <cellStyle name="Normal 2 4 4 2 2 7 3" xfId="7688" xr:uid="{00000000-0005-0000-0000-0000F91D0000}"/>
    <cellStyle name="Normal 2 4 4 2 2 8" xfId="7689" xr:uid="{00000000-0005-0000-0000-0000FA1D0000}"/>
    <cellStyle name="Normal 2 4 4 2 2 8 2" xfId="7690" xr:uid="{00000000-0005-0000-0000-0000FB1D0000}"/>
    <cellStyle name="Normal 2 4 4 2 2 8 3" xfId="7691" xr:uid="{00000000-0005-0000-0000-0000FC1D0000}"/>
    <cellStyle name="Normal 2 4 4 2 2 9" xfId="7692" xr:uid="{00000000-0005-0000-0000-0000FD1D0000}"/>
    <cellStyle name="Normal 2 4 4 2 2 9 2" xfId="7693" xr:uid="{00000000-0005-0000-0000-0000FE1D0000}"/>
    <cellStyle name="Normal 2 4 4 2 2 9 3" xfId="7694" xr:uid="{00000000-0005-0000-0000-0000FF1D0000}"/>
    <cellStyle name="Normal 2 4 4 2 3" xfId="7695" xr:uid="{00000000-0005-0000-0000-0000001E0000}"/>
    <cellStyle name="Normal 2 4 4 2 4" xfId="7696" xr:uid="{00000000-0005-0000-0000-0000011E0000}"/>
    <cellStyle name="Normal 2 4 4 2 4 10" xfId="7697" xr:uid="{00000000-0005-0000-0000-0000021E0000}"/>
    <cellStyle name="Normal 2 4 4 2 4 10 2" xfId="7698" xr:uid="{00000000-0005-0000-0000-0000031E0000}"/>
    <cellStyle name="Normal 2 4 4 2 4 10 3" xfId="7699" xr:uid="{00000000-0005-0000-0000-0000041E0000}"/>
    <cellStyle name="Normal 2 4 4 2 4 11" xfId="7700" xr:uid="{00000000-0005-0000-0000-0000051E0000}"/>
    <cellStyle name="Normal 2 4 4 2 4 11 2" xfId="7701" xr:uid="{00000000-0005-0000-0000-0000061E0000}"/>
    <cellStyle name="Normal 2 4 4 2 4 11 3" xfId="7702" xr:uid="{00000000-0005-0000-0000-0000071E0000}"/>
    <cellStyle name="Normal 2 4 4 2 4 12" xfId="7703" xr:uid="{00000000-0005-0000-0000-0000081E0000}"/>
    <cellStyle name="Normal 2 4 4 2 4 12 2" xfId="7704" xr:uid="{00000000-0005-0000-0000-0000091E0000}"/>
    <cellStyle name="Normal 2 4 4 2 4 12 3" xfId="7705" xr:uid="{00000000-0005-0000-0000-00000A1E0000}"/>
    <cellStyle name="Normal 2 4 4 2 4 13" xfId="7706" xr:uid="{00000000-0005-0000-0000-00000B1E0000}"/>
    <cellStyle name="Normal 2 4 4 2 4 13 2" xfId="7707" xr:uid="{00000000-0005-0000-0000-00000C1E0000}"/>
    <cellStyle name="Normal 2 4 4 2 4 13 3" xfId="7708" xr:uid="{00000000-0005-0000-0000-00000D1E0000}"/>
    <cellStyle name="Normal 2 4 4 2 4 14" xfId="7709" xr:uid="{00000000-0005-0000-0000-00000E1E0000}"/>
    <cellStyle name="Normal 2 4 4 2 4 14 2" xfId="7710" xr:uid="{00000000-0005-0000-0000-00000F1E0000}"/>
    <cellStyle name="Normal 2 4 4 2 4 14 3" xfId="7711" xr:uid="{00000000-0005-0000-0000-0000101E0000}"/>
    <cellStyle name="Normal 2 4 4 2 4 15" xfId="7712" xr:uid="{00000000-0005-0000-0000-0000111E0000}"/>
    <cellStyle name="Normal 2 4 4 2 4 16" xfId="7713" xr:uid="{00000000-0005-0000-0000-0000121E0000}"/>
    <cellStyle name="Normal 2 4 4 2 4 2" xfId="7714" xr:uid="{00000000-0005-0000-0000-0000131E0000}"/>
    <cellStyle name="Normal 2 4 4 2 4 2 2" xfId="7715" xr:uid="{00000000-0005-0000-0000-0000141E0000}"/>
    <cellStyle name="Normal 2 4 4 2 4 2 3" xfId="7716" xr:uid="{00000000-0005-0000-0000-0000151E0000}"/>
    <cellStyle name="Normal 2 4 4 2 4 3" xfId="7717" xr:uid="{00000000-0005-0000-0000-0000161E0000}"/>
    <cellStyle name="Normal 2 4 4 2 4 3 2" xfId="7718" xr:uid="{00000000-0005-0000-0000-0000171E0000}"/>
    <cellStyle name="Normal 2 4 4 2 4 3 3" xfId="7719" xr:uid="{00000000-0005-0000-0000-0000181E0000}"/>
    <cellStyle name="Normal 2 4 4 2 4 4" xfId="7720" xr:uid="{00000000-0005-0000-0000-0000191E0000}"/>
    <cellStyle name="Normal 2 4 4 2 4 4 2" xfId="7721" xr:uid="{00000000-0005-0000-0000-00001A1E0000}"/>
    <cellStyle name="Normal 2 4 4 2 4 4 3" xfId="7722" xr:uid="{00000000-0005-0000-0000-00001B1E0000}"/>
    <cellStyle name="Normal 2 4 4 2 4 5" xfId="7723" xr:uid="{00000000-0005-0000-0000-00001C1E0000}"/>
    <cellStyle name="Normal 2 4 4 2 4 5 2" xfId="7724" xr:uid="{00000000-0005-0000-0000-00001D1E0000}"/>
    <cellStyle name="Normal 2 4 4 2 4 5 3" xfId="7725" xr:uid="{00000000-0005-0000-0000-00001E1E0000}"/>
    <cellStyle name="Normal 2 4 4 2 4 6" xfId="7726" xr:uid="{00000000-0005-0000-0000-00001F1E0000}"/>
    <cellStyle name="Normal 2 4 4 2 4 6 2" xfId="7727" xr:uid="{00000000-0005-0000-0000-0000201E0000}"/>
    <cellStyle name="Normal 2 4 4 2 4 6 3" xfId="7728" xr:uid="{00000000-0005-0000-0000-0000211E0000}"/>
    <cellStyle name="Normal 2 4 4 2 4 7" xfId="7729" xr:uid="{00000000-0005-0000-0000-0000221E0000}"/>
    <cellStyle name="Normal 2 4 4 2 4 7 2" xfId="7730" xr:uid="{00000000-0005-0000-0000-0000231E0000}"/>
    <cellStyle name="Normal 2 4 4 2 4 7 3" xfId="7731" xr:uid="{00000000-0005-0000-0000-0000241E0000}"/>
    <cellStyle name="Normal 2 4 4 2 4 8" xfId="7732" xr:uid="{00000000-0005-0000-0000-0000251E0000}"/>
    <cellStyle name="Normal 2 4 4 2 4 8 2" xfId="7733" xr:uid="{00000000-0005-0000-0000-0000261E0000}"/>
    <cellStyle name="Normal 2 4 4 2 4 8 3" xfId="7734" xr:uid="{00000000-0005-0000-0000-0000271E0000}"/>
    <cellStyle name="Normal 2 4 4 2 4 9" xfId="7735" xr:uid="{00000000-0005-0000-0000-0000281E0000}"/>
    <cellStyle name="Normal 2 4 4 2 4 9 2" xfId="7736" xr:uid="{00000000-0005-0000-0000-0000291E0000}"/>
    <cellStyle name="Normal 2 4 4 2 4 9 3" xfId="7737" xr:uid="{00000000-0005-0000-0000-00002A1E0000}"/>
    <cellStyle name="Normal 2 4 4 2 5" xfId="7738" xr:uid="{00000000-0005-0000-0000-00002B1E0000}"/>
    <cellStyle name="Normal 2 4 4 2 5 10" xfId="7739" xr:uid="{00000000-0005-0000-0000-00002C1E0000}"/>
    <cellStyle name="Normal 2 4 4 2 5 10 2" xfId="7740" xr:uid="{00000000-0005-0000-0000-00002D1E0000}"/>
    <cellStyle name="Normal 2 4 4 2 5 10 3" xfId="7741" xr:uid="{00000000-0005-0000-0000-00002E1E0000}"/>
    <cellStyle name="Normal 2 4 4 2 5 11" xfId="7742" xr:uid="{00000000-0005-0000-0000-00002F1E0000}"/>
    <cellStyle name="Normal 2 4 4 2 5 11 2" xfId="7743" xr:uid="{00000000-0005-0000-0000-0000301E0000}"/>
    <cellStyle name="Normal 2 4 4 2 5 11 3" xfId="7744" xr:uid="{00000000-0005-0000-0000-0000311E0000}"/>
    <cellStyle name="Normal 2 4 4 2 5 12" xfId="7745" xr:uid="{00000000-0005-0000-0000-0000321E0000}"/>
    <cellStyle name="Normal 2 4 4 2 5 12 2" xfId="7746" xr:uid="{00000000-0005-0000-0000-0000331E0000}"/>
    <cellStyle name="Normal 2 4 4 2 5 12 3" xfId="7747" xr:uid="{00000000-0005-0000-0000-0000341E0000}"/>
    <cellStyle name="Normal 2 4 4 2 5 13" xfId="7748" xr:uid="{00000000-0005-0000-0000-0000351E0000}"/>
    <cellStyle name="Normal 2 4 4 2 5 13 2" xfId="7749" xr:uid="{00000000-0005-0000-0000-0000361E0000}"/>
    <cellStyle name="Normal 2 4 4 2 5 13 3" xfId="7750" xr:uid="{00000000-0005-0000-0000-0000371E0000}"/>
    <cellStyle name="Normal 2 4 4 2 5 14" xfId="7751" xr:uid="{00000000-0005-0000-0000-0000381E0000}"/>
    <cellStyle name="Normal 2 4 4 2 5 14 2" xfId="7752" xr:uid="{00000000-0005-0000-0000-0000391E0000}"/>
    <cellStyle name="Normal 2 4 4 2 5 14 3" xfId="7753" xr:uid="{00000000-0005-0000-0000-00003A1E0000}"/>
    <cellStyle name="Normal 2 4 4 2 5 15" xfId="7754" xr:uid="{00000000-0005-0000-0000-00003B1E0000}"/>
    <cellStyle name="Normal 2 4 4 2 5 16" xfId="7755" xr:uid="{00000000-0005-0000-0000-00003C1E0000}"/>
    <cellStyle name="Normal 2 4 4 2 5 2" xfId="7756" xr:uid="{00000000-0005-0000-0000-00003D1E0000}"/>
    <cellStyle name="Normal 2 4 4 2 5 2 2" xfId="7757" xr:uid="{00000000-0005-0000-0000-00003E1E0000}"/>
    <cellStyle name="Normal 2 4 4 2 5 2 3" xfId="7758" xr:uid="{00000000-0005-0000-0000-00003F1E0000}"/>
    <cellStyle name="Normal 2 4 4 2 5 3" xfId="7759" xr:uid="{00000000-0005-0000-0000-0000401E0000}"/>
    <cellStyle name="Normal 2 4 4 2 5 3 2" xfId="7760" xr:uid="{00000000-0005-0000-0000-0000411E0000}"/>
    <cellStyle name="Normal 2 4 4 2 5 3 3" xfId="7761" xr:uid="{00000000-0005-0000-0000-0000421E0000}"/>
    <cellStyle name="Normal 2 4 4 2 5 4" xfId="7762" xr:uid="{00000000-0005-0000-0000-0000431E0000}"/>
    <cellStyle name="Normal 2 4 4 2 5 4 2" xfId="7763" xr:uid="{00000000-0005-0000-0000-0000441E0000}"/>
    <cellStyle name="Normal 2 4 4 2 5 4 3" xfId="7764" xr:uid="{00000000-0005-0000-0000-0000451E0000}"/>
    <cellStyle name="Normal 2 4 4 2 5 5" xfId="7765" xr:uid="{00000000-0005-0000-0000-0000461E0000}"/>
    <cellStyle name="Normal 2 4 4 2 5 5 2" xfId="7766" xr:uid="{00000000-0005-0000-0000-0000471E0000}"/>
    <cellStyle name="Normal 2 4 4 2 5 5 3" xfId="7767" xr:uid="{00000000-0005-0000-0000-0000481E0000}"/>
    <cellStyle name="Normal 2 4 4 2 5 6" xfId="7768" xr:uid="{00000000-0005-0000-0000-0000491E0000}"/>
    <cellStyle name="Normal 2 4 4 2 5 6 2" xfId="7769" xr:uid="{00000000-0005-0000-0000-00004A1E0000}"/>
    <cellStyle name="Normal 2 4 4 2 5 6 3" xfId="7770" xr:uid="{00000000-0005-0000-0000-00004B1E0000}"/>
    <cellStyle name="Normal 2 4 4 2 5 7" xfId="7771" xr:uid="{00000000-0005-0000-0000-00004C1E0000}"/>
    <cellStyle name="Normal 2 4 4 2 5 7 2" xfId="7772" xr:uid="{00000000-0005-0000-0000-00004D1E0000}"/>
    <cellStyle name="Normal 2 4 4 2 5 7 3" xfId="7773" xr:uid="{00000000-0005-0000-0000-00004E1E0000}"/>
    <cellStyle name="Normal 2 4 4 2 5 8" xfId="7774" xr:uid="{00000000-0005-0000-0000-00004F1E0000}"/>
    <cellStyle name="Normal 2 4 4 2 5 8 2" xfId="7775" xr:uid="{00000000-0005-0000-0000-0000501E0000}"/>
    <cellStyle name="Normal 2 4 4 2 5 8 3" xfId="7776" xr:uid="{00000000-0005-0000-0000-0000511E0000}"/>
    <cellStyle name="Normal 2 4 4 2 5 9" xfId="7777" xr:uid="{00000000-0005-0000-0000-0000521E0000}"/>
    <cellStyle name="Normal 2 4 4 2 5 9 2" xfId="7778" xr:uid="{00000000-0005-0000-0000-0000531E0000}"/>
    <cellStyle name="Normal 2 4 4 2 5 9 3" xfId="7779" xr:uid="{00000000-0005-0000-0000-0000541E0000}"/>
    <cellStyle name="Normal 2 4 4 2 6" xfId="7780" xr:uid="{00000000-0005-0000-0000-0000551E0000}"/>
    <cellStyle name="Normal 2 4 4 2 6 2" xfId="7781" xr:uid="{00000000-0005-0000-0000-0000561E0000}"/>
    <cellStyle name="Normal 2 4 4 2 6 3" xfId="7782" xr:uid="{00000000-0005-0000-0000-0000571E0000}"/>
    <cellStyle name="Normal 2 4 4 2 7" xfId="7783" xr:uid="{00000000-0005-0000-0000-0000581E0000}"/>
    <cellStyle name="Normal 2 4 4 20" xfId="7784" xr:uid="{00000000-0005-0000-0000-0000591E0000}"/>
    <cellStyle name="Normal 2 4 4 21" xfId="7785" xr:uid="{00000000-0005-0000-0000-00005A1E0000}"/>
    <cellStyle name="Normal 2 4 4 22" xfId="7786" xr:uid="{00000000-0005-0000-0000-00005B1E0000}"/>
    <cellStyle name="Normal 2 4 4 23" xfId="7787" xr:uid="{00000000-0005-0000-0000-00005C1E0000}"/>
    <cellStyle name="Normal 2 4 4 24" xfId="7788" xr:uid="{00000000-0005-0000-0000-00005D1E0000}"/>
    <cellStyle name="Normal 2 4 4 25" xfId="7789" xr:uid="{00000000-0005-0000-0000-00005E1E0000}"/>
    <cellStyle name="Normal 2 4 4 26" xfId="7790" xr:uid="{00000000-0005-0000-0000-00005F1E0000}"/>
    <cellStyle name="Normal 2 4 4 27" xfId="7791" xr:uid="{00000000-0005-0000-0000-0000601E0000}"/>
    <cellStyle name="Normal 2 4 4 28" xfId="7792" xr:uid="{00000000-0005-0000-0000-0000611E0000}"/>
    <cellStyle name="Normal 2 4 4 29" xfId="7793" xr:uid="{00000000-0005-0000-0000-0000621E0000}"/>
    <cellStyle name="Normal 2 4 4 3" xfId="7794" xr:uid="{00000000-0005-0000-0000-0000631E0000}"/>
    <cellStyle name="Normal 2 4 4 3 2" xfId="7795" xr:uid="{00000000-0005-0000-0000-0000641E0000}"/>
    <cellStyle name="Normal 2 4 4 3 2 10" xfId="7796" xr:uid="{00000000-0005-0000-0000-0000651E0000}"/>
    <cellStyle name="Normal 2 4 4 3 2 10 2" xfId="7797" xr:uid="{00000000-0005-0000-0000-0000661E0000}"/>
    <cellStyle name="Normal 2 4 4 3 2 10 3" xfId="7798" xr:uid="{00000000-0005-0000-0000-0000671E0000}"/>
    <cellStyle name="Normal 2 4 4 3 2 11" xfId="7799" xr:uid="{00000000-0005-0000-0000-0000681E0000}"/>
    <cellStyle name="Normal 2 4 4 3 2 11 2" xfId="7800" xr:uid="{00000000-0005-0000-0000-0000691E0000}"/>
    <cellStyle name="Normal 2 4 4 3 2 11 3" xfId="7801" xr:uid="{00000000-0005-0000-0000-00006A1E0000}"/>
    <cellStyle name="Normal 2 4 4 3 2 12" xfId="7802" xr:uid="{00000000-0005-0000-0000-00006B1E0000}"/>
    <cellStyle name="Normal 2 4 4 3 2 12 2" xfId="7803" xr:uid="{00000000-0005-0000-0000-00006C1E0000}"/>
    <cellStyle name="Normal 2 4 4 3 2 12 3" xfId="7804" xr:uid="{00000000-0005-0000-0000-00006D1E0000}"/>
    <cellStyle name="Normal 2 4 4 3 2 13" xfId="7805" xr:uid="{00000000-0005-0000-0000-00006E1E0000}"/>
    <cellStyle name="Normal 2 4 4 3 2 13 2" xfId="7806" xr:uid="{00000000-0005-0000-0000-00006F1E0000}"/>
    <cellStyle name="Normal 2 4 4 3 2 13 3" xfId="7807" xr:uid="{00000000-0005-0000-0000-0000701E0000}"/>
    <cellStyle name="Normal 2 4 4 3 2 14" xfId="7808" xr:uid="{00000000-0005-0000-0000-0000711E0000}"/>
    <cellStyle name="Normal 2 4 4 3 2 14 2" xfId="7809" xr:uid="{00000000-0005-0000-0000-0000721E0000}"/>
    <cellStyle name="Normal 2 4 4 3 2 14 3" xfId="7810" xr:uid="{00000000-0005-0000-0000-0000731E0000}"/>
    <cellStyle name="Normal 2 4 4 3 2 15" xfId="7811" xr:uid="{00000000-0005-0000-0000-0000741E0000}"/>
    <cellStyle name="Normal 2 4 4 3 2 16" xfId="7812" xr:uid="{00000000-0005-0000-0000-0000751E0000}"/>
    <cellStyle name="Normal 2 4 4 3 2 2" xfId="7813" xr:uid="{00000000-0005-0000-0000-0000761E0000}"/>
    <cellStyle name="Normal 2 4 4 3 2 2 2" xfId="7814" xr:uid="{00000000-0005-0000-0000-0000771E0000}"/>
    <cellStyle name="Normal 2 4 4 3 2 2 3" xfId="7815" xr:uid="{00000000-0005-0000-0000-0000781E0000}"/>
    <cellStyle name="Normal 2 4 4 3 2 3" xfId="7816" xr:uid="{00000000-0005-0000-0000-0000791E0000}"/>
    <cellStyle name="Normal 2 4 4 3 2 3 2" xfId="7817" xr:uid="{00000000-0005-0000-0000-00007A1E0000}"/>
    <cellStyle name="Normal 2 4 4 3 2 3 3" xfId="7818" xr:uid="{00000000-0005-0000-0000-00007B1E0000}"/>
    <cellStyle name="Normal 2 4 4 3 2 4" xfId="7819" xr:uid="{00000000-0005-0000-0000-00007C1E0000}"/>
    <cellStyle name="Normal 2 4 4 3 2 4 2" xfId="7820" xr:uid="{00000000-0005-0000-0000-00007D1E0000}"/>
    <cellStyle name="Normal 2 4 4 3 2 4 3" xfId="7821" xr:uid="{00000000-0005-0000-0000-00007E1E0000}"/>
    <cellStyle name="Normal 2 4 4 3 2 5" xfId="7822" xr:uid="{00000000-0005-0000-0000-00007F1E0000}"/>
    <cellStyle name="Normal 2 4 4 3 2 5 2" xfId="7823" xr:uid="{00000000-0005-0000-0000-0000801E0000}"/>
    <cellStyle name="Normal 2 4 4 3 2 5 3" xfId="7824" xr:uid="{00000000-0005-0000-0000-0000811E0000}"/>
    <cellStyle name="Normal 2 4 4 3 2 6" xfId="7825" xr:uid="{00000000-0005-0000-0000-0000821E0000}"/>
    <cellStyle name="Normal 2 4 4 3 2 6 2" xfId="7826" xr:uid="{00000000-0005-0000-0000-0000831E0000}"/>
    <cellStyle name="Normal 2 4 4 3 2 6 3" xfId="7827" xr:uid="{00000000-0005-0000-0000-0000841E0000}"/>
    <cellStyle name="Normal 2 4 4 3 2 7" xfId="7828" xr:uid="{00000000-0005-0000-0000-0000851E0000}"/>
    <cellStyle name="Normal 2 4 4 3 2 7 2" xfId="7829" xr:uid="{00000000-0005-0000-0000-0000861E0000}"/>
    <cellStyle name="Normal 2 4 4 3 2 7 3" xfId="7830" xr:uid="{00000000-0005-0000-0000-0000871E0000}"/>
    <cellStyle name="Normal 2 4 4 3 2 8" xfId="7831" xr:uid="{00000000-0005-0000-0000-0000881E0000}"/>
    <cellStyle name="Normal 2 4 4 3 2 8 2" xfId="7832" xr:uid="{00000000-0005-0000-0000-0000891E0000}"/>
    <cellStyle name="Normal 2 4 4 3 2 8 3" xfId="7833" xr:uid="{00000000-0005-0000-0000-00008A1E0000}"/>
    <cellStyle name="Normal 2 4 4 3 2 9" xfId="7834" xr:uid="{00000000-0005-0000-0000-00008B1E0000}"/>
    <cellStyle name="Normal 2 4 4 3 2 9 2" xfId="7835" xr:uid="{00000000-0005-0000-0000-00008C1E0000}"/>
    <cellStyle name="Normal 2 4 4 3 2 9 3" xfId="7836" xr:uid="{00000000-0005-0000-0000-00008D1E0000}"/>
    <cellStyle name="Normal 2 4 4 3 3" xfId="7837" xr:uid="{00000000-0005-0000-0000-00008E1E0000}"/>
    <cellStyle name="Normal 2 4 4 3 3 10" xfId="7838" xr:uid="{00000000-0005-0000-0000-00008F1E0000}"/>
    <cellStyle name="Normal 2 4 4 3 3 10 2" xfId="7839" xr:uid="{00000000-0005-0000-0000-0000901E0000}"/>
    <cellStyle name="Normal 2 4 4 3 3 10 3" xfId="7840" xr:uid="{00000000-0005-0000-0000-0000911E0000}"/>
    <cellStyle name="Normal 2 4 4 3 3 11" xfId="7841" xr:uid="{00000000-0005-0000-0000-0000921E0000}"/>
    <cellStyle name="Normal 2 4 4 3 3 11 2" xfId="7842" xr:uid="{00000000-0005-0000-0000-0000931E0000}"/>
    <cellStyle name="Normal 2 4 4 3 3 11 3" xfId="7843" xr:uid="{00000000-0005-0000-0000-0000941E0000}"/>
    <cellStyle name="Normal 2 4 4 3 3 12" xfId="7844" xr:uid="{00000000-0005-0000-0000-0000951E0000}"/>
    <cellStyle name="Normal 2 4 4 3 3 12 2" xfId="7845" xr:uid="{00000000-0005-0000-0000-0000961E0000}"/>
    <cellStyle name="Normal 2 4 4 3 3 12 3" xfId="7846" xr:uid="{00000000-0005-0000-0000-0000971E0000}"/>
    <cellStyle name="Normal 2 4 4 3 3 13" xfId="7847" xr:uid="{00000000-0005-0000-0000-0000981E0000}"/>
    <cellStyle name="Normal 2 4 4 3 3 13 2" xfId="7848" xr:uid="{00000000-0005-0000-0000-0000991E0000}"/>
    <cellStyle name="Normal 2 4 4 3 3 13 3" xfId="7849" xr:uid="{00000000-0005-0000-0000-00009A1E0000}"/>
    <cellStyle name="Normal 2 4 4 3 3 14" xfId="7850" xr:uid="{00000000-0005-0000-0000-00009B1E0000}"/>
    <cellStyle name="Normal 2 4 4 3 3 14 2" xfId="7851" xr:uid="{00000000-0005-0000-0000-00009C1E0000}"/>
    <cellStyle name="Normal 2 4 4 3 3 14 3" xfId="7852" xr:uid="{00000000-0005-0000-0000-00009D1E0000}"/>
    <cellStyle name="Normal 2 4 4 3 3 15" xfId="7853" xr:uid="{00000000-0005-0000-0000-00009E1E0000}"/>
    <cellStyle name="Normal 2 4 4 3 3 16" xfId="7854" xr:uid="{00000000-0005-0000-0000-00009F1E0000}"/>
    <cellStyle name="Normal 2 4 4 3 3 2" xfId="7855" xr:uid="{00000000-0005-0000-0000-0000A01E0000}"/>
    <cellStyle name="Normal 2 4 4 3 3 2 2" xfId="7856" xr:uid="{00000000-0005-0000-0000-0000A11E0000}"/>
    <cellStyle name="Normal 2 4 4 3 3 2 3" xfId="7857" xr:uid="{00000000-0005-0000-0000-0000A21E0000}"/>
    <cellStyle name="Normal 2 4 4 3 3 3" xfId="7858" xr:uid="{00000000-0005-0000-0000-0000A31E0000}"/>
    <cellStyle name="Normal 2 4 4 3 3 3 2" xfId="7859" xr:uid="{00000000-0005-0000-0000-0000A41E0000}"/>
    <cellStyle name="Normal 2 4 4 3 3 3 3" xfId="7860" xr:uid="{00000000-0005-0000-0000-0000A51E0000}"/>
    <cellStyle name="Normal 2 4 4 3 3 4" xfId="7861" xr:uid="{00000000-0005-0000-0000-0000A61E0000}"/>
    <cellStyle name="Normal 2 4 4 3 3 4 2" xfId="7862" xr:uid="{00000000-0005-0000-0000-0000A71E0000}"/>
    <cellStyle name="Normal 2 4 4 3 3 4 3" xfId="7863" xr:uid="{00000000-0005-0000-0000-0000A81E0000}"/>
    <cellStyle name="Normal 2 4 4 3 3 5" xfId="7864" xr:uid="{00000000-0005-0000-0000-0000A91E0000}"/>
    <cellStyle name="Normal 2 4 4 3 3 5 2" xfId="7865" xr:uid="{00000000-0005-0000-0000-0000AA1E0000}"/>
    <cellStyle name="Normal 2 4 4 3 3 5 3" xfId="7866" xr:uid="{00000000-0005-0000-0000-0000AB1E0000}"/>
    <cellStyle name="Normal 2 4 4 3 3 6" xfId="7867" xr:uid="{00000000-0005-0000-0000-0000AC1E0000}"/>
    <cellStyle name="Normal 2 4 4 3 3 6 2" xfId="7868" xr:uid="{00000000-0005-0000-0000-0000AD1E0000}"/>
    <cellStyle name="Normal 2 4 4 3 3 6 3" xfId="7869" xr:uid="{00000000-0005-0000-0000-0000AE1E0000}"/>
    <cellStyle name="Normal 2 4 4 3 3 7" xfId="7870" xr:uid="{00000000-0005-0000-0000-0000AF1E0000}"/>
    <cellStyle name="Normal 2 4 4 3 3 7 2" xfId="7871" xr:uid="{00000000-0005-0000-0000-0000B01E0000}"/>
    <cellStyle name="Normal 2 4 4 3 3 7 3" xfId="7872" xr:uid="{00000000-0005-0000-0000-0000B11E0000}"/>
    <cellStyle name="Normal 2 4 4 3 3 8" xfId="7873" xr:uid="{00000000-0005-0000-0000-0000B21E0000}"/>
    <cellStyle name="Normal 2 4 4 3 3 8 2" xfId="7874" xr:uid="{00000000-0005-0000-0000-0000B31E0000}"/>
    <cellStyle name="Normal 2 4 4 3 3 8 3" xfId="7875" xr:uid="{00000000-0005-0000-0000-0000B41E0000}"/>
    <cellStyle name="Normal 2 4 4 3 3 9" xfId="7876" xr:uid="{00000000-0005-0000-0000-0000B51E0000}"/>
    <cellStyle name="Normal 2 4 4 3 3 9 2" xfId="7877" xr:uid="{00000000-0005-0000-0000-0000B61E0000}"/>
    <cellStyle name="Normal 2 4 4 3 3 9 3" xfId="7878" xr:uid="{00000000-0005-0000-0000-0000B71E0000}"/>
    <cellStyle name="Normal 2 4 4 3 4" xfId="7879" xr:uid="{00000000-0005-0000-0000-0000B81E0000}"/>
    <cellStyle name="Normal 2 4 4 3 4 10" xfId="7880" xr:uid="{00000000-0005-0000-0000-0000B91E0000}"/>
    <cellStyle name="Normal 2 4 4 3 4 10 2" xfId="7881" xr:uid="{00000000-0005-0000-0000-0000BA1E0000}"/>
    <cellStyle name="Normal 2 4 4 3 4 10 3" xfId="7882" xr:uid="{00000000-0005-0000-0000-0000BB1E0000}"/>
    <cellStyle name="Normal 2 4 4 3 4 11" xfId="7883" xr:uid="{00000000-0005-0000-0000-0000BC1E0000}"/>
    <cellStyle name="Normal 2 4 4 3 4 11 2" xfId="7884" xr:uid="{00000000-0005-0000-0000-0000BD1E0000}"/>
    <cellStyle name="Normal 2 4 4 3 4 11 3" xfId="7885" xr:uid="{00000000-0005-0000-0000-0000BE1E0000}"/>
    <cellStyle name="Normal 2 4 4 3 4 12" xfId="7886" xr:uid="{00000000-0005-0000-0000-0000BF1E0000}"/>
    <cellStyle name="Normal 2 4 4 3 4 12 2" xfId="7887" xr:uid="{00000000-0005-0000-0000-0000C01E0000}"/>
    <cellStyle name="Normal 2 4 4 3 4 12 3" xfId="7888" xr:uid="{00000000-0005-0000-0000-0000C11E0000}"/>
    <cellStyle name="Normal 2 4 4 3 4 13" xfId="7889" xr:uid="{00000000-0005-0000-0000-0000C21E0000}"/>
    <cellStyle name="Normal 2 4 4 3 4 13 2" xfId="7890" xr:uid="{00000000-0005-0000-0000-0000C31E0000}"/>
    <cellStyle name="Normal 2 4 4 3 4 13 3" xfId="7891" xr:uid="{00000000-0005-0000-0000-0000C41E0000}"/>
    <cellStyle name="Normal 2 4 4 3 4 14" xfId="7892" xr:uid="{00000000-0005-0000-0000-0000C51E0000}"/>
    <cellStyle name="Normal 2 4 4 3 4 14 2" xfId="7893" xr:uid="{00000000-0005-0000-0000-0000C61E0000}"/>
    <cellStyle name="Normal 2 4 4 3 4 14 3" xfId="7894" xr:uid="{00000000-0005-0000-0000-0000C71E0000}"/>
    <cellStyle name="Normal 2 4 4 3 4 15" xfId="7895" xr:uid="{00000000-0005-0000-0000-0000C81E0000}"/>
    <cellStyle name="Normal 2 4 4 3 4 16" xfId="7896" xr:uid="{00000000-0005-0000-0000-0000C91E0000}"/>
    <cellStyle name="Normal 2 4 4 3 4 2" xfId="7897" xr:uid="{00000000-0005-0000-0000-0000CA1E0000}"/>
    <cellStyle name="Normal 2 4 4 3 4 2 2" xfId="7898" xr:uid="{00000000-0005-0000-0000-0000CB1E0000}"/>
    <cellStyle name="Normal 2 4 4 3 4 2 3" xfId="7899" xr:uid="{00000000-0005-0000-0000-0000CC1E0000}"/>
    <cellStyle name="Normal 2 4 4 3 4 3" xfId="7900" xr:uid="{00000000-0005-0000-0000-0000CD1E0000}"/>
    <cellStyle name="Normal 2 4 4 3 4 3 2" xfId="7901" xr:uid="{00000000-0005-0000-0000-0000CE1E0000}"/>
    <cellStyle name="Normal 2 4 4 3 4 3 3" xfId="7902" xr:uid="{00000000-0005-0000-0000-0000CF1E0000}"/>
    <cellStyle name="Normal 2 4 4 3 4 4" xfId="7903" xr:uid="{00000000-0005-0000-0000-0000D01E0000}"/>
    <cellStyle name="Normal 2 4 4 3 4 4 2" xfId="7904" xr:uid="{00000000-0005-0000-0000-0000D11E0000}"/>
    <cellStyle name="Normal 2 4 4 3 4 4 3" xfId="7905" xr:uid="{00000000-0005-0000-0000-0000D21E0000}"/>
    <cellStyle name="Normal 2 4 4 3 4 5" xfId="7906" xr:uid="{00000000-0005-0000-0000-0000D31E0000}"/>
    <cellStyle name="Normal 2 4 4 3 4 5 2" xfId="7907" xr:uid="{00000000-0005-0000-0000-0000D41E0000}"/>
    <cellStyle name="Normal 2 4 4 3 4 5 3" xfId="7908" xr:uid="{00000000-0005-0000-0000-0000D51E0000}"/>
    <cellStyle name="Normal 2 4 4 3 4 6" xfId="7909" xr:uid="{00000000-0005-0000-0000-0000D61E0000}"/>
    <cellStyle name="Normal 2 4 4 3 4 6 2" xfId="7910" xr:uid="{00000000-0005-0000-0000-0000D71E0000}"/>
    <cellStyle name="Normal 2 4 4 3 4 6 3" xfId="7911" xr:uid="{00000000-0005-0000-0000-0000D81E0000}"/>
    <cellStyle name="Normal 2 4 4 3 4 7" xfId="7912" xr:uid="{00000000-0005-0000-0000-0000D91E0000}"/>
    <cellStyle name="Normal 2 4 4 3 4 7 2" xfId="7913" xr:uid="{00000000-0005-0000-0000-0000DA1E0000}"/>
    <cellStyle name="Normal 2 4 4 3 4 7 3" xfId="7914" xr:uid="{00000000-0005-0000-0000-0000DB1E0000}"/>
    <cellStyle name="Normal 2 4 4 3 4 8" xfId="7915" xr:uid="{00000000-0005-0000-0000-0000DC1E0000}"/>
    <cellStyle name="Normal 2 4 4 3 4 8 2" xfId="7916" xr:uid="{00000000-0005-0000-0000-0000DD1E0000}"/>
    <cellStyle name="Normal 2 4 4 3 4 8 3" xfId="7917" xr:uid="{00000000-0005-0000-0000-0000DE1E0000}"/>
    <cellStyle name="Normal 2 4 4 3 4 9" xfId="7918" xr:uid="{00000000-0005-0000-0000-0000DF1E0000}"/>
    <cellStyle name="Normal 2 4 4 3 4 9 2" xfId="7919" xr:uid="{00000000-0005-0000-0000-0000E01E0000}"/>
    <cellStyle name="Normal 2 4 4 3 4 9 3" xfId="7920" xr:uid="{00000000-0005-0000-0000-0000E11E0000}"/>
    <cellStyle name="Normal 2 4 4 30" xfId="7921" xr:uid="{00000000-0005-0000-0000-0000E21E0000}"/>
    <cellStyle name="Normal 2 4 4 31" xfId="7922" xr:uid="{00000000-0005-0000-0000-0000E31E0000}"/>
    <cellStyle name="Normal 2 4 4 32" xfId="7923" xr:uid="{00000000-0005-0000-0000-0000E41E0000}"/>
    <cellStyle name="Normal 2 4 4 4" xfId="7924" xr:uid="{00000000-0005-0000-0000-0000E51E0000}"/>
    <cellStyle name="Normal 2 4 4 5" xfId="7925" xr:uid="{00000000-0005-0000-0000-0000E61E0000}"/>
    <cellStyle name="Normal 2 4 4 6" xfId="7926" xr:uid="{00000000-0005-0000-0000-0000E71E0000}"/>
    <cellStyle name="Normal 2 4 4 7" xfId="7927" xr:uid="{00000000-0005-0000-0000-0000E81E0000}"/>
    <cellStyle name="Normal 2 4 4 7 2" xfId="7928" xr:uid="{00000000-0005-0000-0000-0000E91E0000}"/>
    <cellStyle name="Normal 2 4 4 7 3" xfId="7929" xr:uid="{00000000-0005-0000-0000-0000EA1E0000}"/>
    <cellStyle name="Normal 2 4 4 8" xfId="7930" xr:uid="{00000000-0005-0000-0000-0000EB1E0000}"/>
    <cellStyle name="Normal 2 4 4 8 2" xfId="7931" xr:uid="{00000000-0005-0000-0000-0000EC1E0000}"/>
    <cellStyle name="Normal 2 4 4 8 3" xfId="7932" xr:uid="{00000000-0005-0000-0000-0000ED1E0000}"/>
    <cellStyle name="Normal 2 4 4 9" xfId="7933" xr:uid="{00000000-0005-0000-0000-0000EE1E0000}"/>
    <cellStyle name="Normal 2 4 4 9 2" xfId="7934" xr:uid="{00000000-0005-0000-0000-0000EF1E0000}"/>
    <cellStyle name="Normal 2 4 4 9 3" xfId="7935" xr:uid="{00000000-0005-0000-0000-0000F01E0000}"/>
    <cellStyle name="Normal 2 4 5" xfId="7936" xr:uid="{00000000-0005-0000-0000-0000F11E0000}"/>
    <cellStyle name="Normal 2 4 5 10" xfId="7937" xr:uid="{00000000-0005-0000-0000-0000F21E0000}"/>
    <cellStyle name="Normal 2 4 5 10 2" xfId="7938" xr:uid="{00000000-0005-0000-0000-0000F31E0000}"/>
    <cellStyle name="Normal 2 4 5 10 3" xfId="7939" xr:uid="{00000000-0005-0000-0000-0000F41E0000}"/>
    <cellStyle name="Normal 2 4 5 11" xfId="7940" xr:uid="{00000000-0005-0000-0000-0000F51E0000}"/>
    <cellStyle name="Normal 2 4 5 11 2" xfId="7941" xr:uid="{00000000-0005-0000-0000-0000F61E0000}"/>
    <cellStyle name="Normal 2 4 5 11 3" xfId="7942" xr:uid="{00000000-0005-0000-0000-0000F71E0000}"/>
    <cellStyle name="Normal 2 4 5 12" xfId="7943" xr:uid="{00000000-0005-0000-0000-0000F81E0000}"/>
    <cellStyle name="Normal 2 4 5 12 2" xfId="7944" xr:uid="{00000000-0005-0000-0000-0000F91E0000}"/>
    <cellStyle name="Normal 2 4 5 12 3" xfId="7945" xr:uid="{00000000-0005-0000-0000-0000FA1E0000}"/>
    <cellStyle name="Normal 2 4 5 13" xfId="7946" xr:uid="{00000000-0005-0000-0000-0000FB1E0000}"/>
    <cellStyle name="Normal 2 4 5 13 2" xfId="7947" xr:uid="{00000000-0005-0000-0000-0000FC1E0000}"/>
    <cellStyle name="Normal 2 4 5 13 3" xfId="7948" xr:uid="{00000000-0005-0000-0000-0000FD1E0000}"/>
    <cellStyle name="Normal 2 4 5 14" xfId="7949" xr:uid="{00000000-0005-0000-0000-0000FE1E0000}"/>
    <cellStyle name="Normal 2 4 5 14 2" xfId="7950" xr:uid="{00000000-0005-0000-0000-0000FF1E0000}"/>
    <cellStyle name="Normal 2 4 5 14 3" xfId="7951" xr:uid="{00000000-0005-0000-0000-0000001F0000}"/>
    <cellStyle name="Normal 2 4 5 15" xfId="7952" xr:uid="{00000000-0005-0000-0000-0000011F0000}"/>
    <cellStyle name="Normal 2 4 5 15 2" xfId="7953" xr:uid="{00000000-0005-0000-0000-0000021F0000}"/>
    <cellStyle name="Normal 2 4 5 15 3" xfId="7954" xr:uid="{00000000-0005-0000-0000-0000031F0000}"/>
    <cellStyle name="Normal 2 4 5 16" xfId="7955" xr:uid="{00000000-0005-0000-0000-0000041F0000}"/>
    <cellStyle name="Normal 2 4 5 16 2" xfId="7956" xr:uid="{00000000-0005-0000-0000-0000051F0000}"/>
    <cellStyle name="Normal 2 4 5 16 3" xfId="7957" xr:uid="{00000000-0005-0000-0000-0000061F0000}"/>
    <cellStyle name="Normal 2 4 5 17" xfId="7958" xr:uid="{00000000-0005-0000-0000-0000071F0000}"/>
    <cellStyle name="Normal 2 4 5 17 2" xfId="7959" xr:uid="{00000000-0005-0000-0000-0000081F0000}"/>
    <cellStyle name="Normal 2 4 5 17 3" xfId="7960" xr:uid="{00000000-0005-0000-0000-0000091F0000}"/>
    <cellStyle name="Normal 2 4 5 18" xfId="7961" xr:uid="{00000000-0005-0000-0000-00000A1F0000}"/>
    <cellStyle name="Normal 2 4 5 18 2" xfId="7962" xr:uid="{00000000-0005-0000-0000-00000B1F0000}"/>
    <cellStyle name="Normal 2 4 5 18 3" xfId="7963" xr:uid="{00000000-0005-0000-0000-00000C1F0000}"/>
    <cellStyle name="Normal 2 4 5 19" xfId="7964" xr:uid="{00000000-0005-0000-0000-00000D1F0000}"/>
    <cellStyle name="Normal 2 4 5 19 2" xfId="7965" xr:uid="{00000000-0005-0000-0000-00000E1F0000}"/>
    <cellStyle name="Normal 2 4 5 19 3" xfId="7966" xr:uid="{00000000-0005-0000-0000-00000F1F0000}"/>
    <cellStyle name="Normal 2 4 5 2" xfId="7967" xr:uid="{00000000-0005-0000-0000-0000101F0000}"/>
    <cellStyle name="Normal 2 4 5 2 2" xfId="7968" xr:uid="{00000000-0005-0000-0000-0000111F0000}"/>
    <cellStyle name="Normal 2 4 5 2 2 10" xfId="7969" xr:uid="{00000000-0005-0000-0000-0000121F0000}"/>
    <cellStyle name="Normal 2 4 5 2 2 10 2" xfId="7970" xr:uid="{00000000-0005-0000-0000-0000131F0000}"/>
    <cellStyle name="Normal 2 4 5 2 2 10 3" xfId="7971" xr:uid="{00000000-0005-0000-0000-0000141F0000}"/>
    <cellStyle name="Normal 2 4 5 2 2 11" xfId="7972" xr:uid="{00000000-0005-0000-0000-0000151F0000}"/>
    <cellStyle name="Normal 2 4 5 2 2 11 2" xfId="7973" xr:uid="{00000000-0005-0000-0000-0000161F0000}"/>
    <cellStyle name="Normal 2 4 5 2 2 11 3" xfId="7974" xr:uid="{00000000-0005-0000-0000-0000171F0000}"/>
    <cellStyle name="Normal 2 4 5 2 2 12" xfId="7975" xr:uid="{00000000-0005-0000-0000-0000181F0000}"/>
    <cellStyle name="Normal 2 4 5 2 2 12 2" xfId="7976" xr:uid="{00000000-0005-0000-0000-0000191F0000}"/>
    <cellStyle name="Normal 2 4 5 2 2 12 3" xfId="7977" xr:uid="{00000000-0005-0000-0000-00001A1F0000}"/>
    <cellStyle name="Normal 2 4 5 2 2 13" xfId="7978" xr:uid="{00000000-0005-0000-0000-00001B1F0000}"/>
    <cellStyle name="Normal 2 4 5 2 2 13 2" xfId="7979" xr:uid="{00000000-0005-0000-0000-00001C1F0000}"/>
    <cellStyle name="Normal 2 4 5 2 2 13 3" xfId="7980" xr:uid="{00000000-0005-0000-0000-00001D1F0000}"/>
    <cellStyle name="Normal 2 4 5 2 2 14" xfId="7981" xr:uid="{00000000-0005-0000-0000-00001E1F0000}"/>
    <cellStyle name="Normal 2 4 5 2 2 14 2" xfId="7982" xr:uid="{00000000-0005-0000-0000-00001F1F0000}"/>
    <cellStyle name="Normal 2 4 5 2 2 14 3" xfId="7983" xr:uid="{00000000-0005-0000-0000-0000201F0000}"/>
    <cellStyle name="Normal 2 4 5 2 2 15" xfId="7984" xr:uid="{00000000-0005-0000-0000-0000211F0000}"/>
    <cellStyle name="Normal 2 4 5 2 2 15 2" xfId="7985" xr:uid="{00000000-0005-0000-0000-0000221F0000}"/>
    <cellStyle name="Normal 2 4 5 2 2 15 3" xfId="7986" xr:uid="{00000000-0005-0000-0000-0000231F0000}"/>
    <cellStyle name="Normal 2 4 5 2 2 16" xfId="7987" xr:uid="{00000000-0005-0000-0000-0000241F0000}"/>
    <cellStyle name="Normal 2 4 5 2 2 16 2" xfId="7988" xr:uid="{00000000-0005-0000-0000-0000251F0000}"/>
    <cellStyle name="Normal 2 4 5 2 2 16 3" xfId="7989" xr:uid="{00000000-0005-0000-0000-0000261F0000}"/>
    <cellStyle name="Normal 2 4 5 2 2 17" xfId="7990" xr:uid="{00000000-0005-0000-0000-0000271F0000}"/>
    <cellStyle name="Normal 2 4 5 2 2 17 2" xfId="7991" xr:uid="{00000000-0005-0000-0000-0000281F0000}"/>
    <cellStyle name="Normal 2 4 5 2 2 17 3" xfId="7992" xr:uid="{00000000-0005-0000-0000-0000291F0000}"/>
    <cellStyle name="Normal 2 4 5 2 2 18" xfId="7993" xr:uid="{00000000-0005-0000-0000-00002A1F0000}"/>
    <cellStyle name="Normal 2 4 5 2 2 19" xfId="7994" xr:uid="{00000000-0005-0000-0000-00002B1F0000}"/>
    <cellStyle name="Normal 2 4 5 2 2 2" xfId="7995" xr:uid="{00000000-0005-0000-0000-00002C1F0000}"/>
    <cellStyle name="Normal 2 4 5 2 2 2 2" xfId="7996" xr:uid="{00000000-0005-0000-0000-00002D1F0000}"/>
    <cellStyle name="Normal 2 4 5 2 2 2 2 2" xfId="7997" xr:uid="{00000000-0005-0000-0000-00002E1F0000}"/>
    <cellStyle name="Normal 2 4 5 2 2 2 2 3" xfId="7998" xr:uid="{00000000-0005-0000-0000-00002F1F0000}"/>
    <cellStyle name="Normal 2 4 5 2 2 2 3" xfId="7999" xr:uid="{00000000-0005-0000-0000-0000301F0000}"/>
    <cellStyle name="Normal 2 4 5 2 2 2 4" xfId="8000" xr:uid="{00000000-0005-0000-0000-0000311F0000}"/>
    <cellStyle name="Normal 2 4 5 2 2 3" xfId="8001" xr:uid="{00000000-0005-0000-0000-0000321F0000}"/>
    <cellStyle name="Normal 2 4 5 2 2 4" xfId="8002" xr:uid="{00000000-0005-0000-0000-0000331F0000}"/>
    <cellStyle name="Normal 2 4 5 2 2 5" xfId="8003" xr:uid="{00000000-0005-0000-0000-0000341F0000}"/>
    <cellStyle name="Normal 2 4 5 2 2 5 2" xfId="8004" xr:uid="{00000000-0005-0000-0000-0000351F0000}"/>
    <cellStyle name="Normal 2 4 5 2 2 5 3" xfId="8005" xr:uid="{00000000-0005-0000-0000-0000361F0000}"/>
    <cellStyle name="Normal 2 4 5 2 2 6" xfId="8006" xr:uid="{00000000-0005-0000-0000-0000371F0000}"/>
    <cellStyle name="Normal 2 4 5 2 2 6 2" xfId="8007" xr:uid="{00000000-0005-0000-0000-0000381F0000}"/>
    <cellStyle name="Normal 2 4 5 2 2 6 3" xfId="8008" xr:uid="{00000000-0005-0000-0000-0000391F0000}"/>
    <cellStyle name="Normal 2 4 5 2 2 7" xfId="8009" xr:uid="{00000000-0005-0000-0000-00003A1F0000}"/>
    <cellStyle name="Normal 2 4 5 2 2 7 2" xfId="8010" xr:uid="{00000000-0005-0000-0000-00003B1F0000}"/>
    <cellStyle name="Normal 2 4 5 2 2 7 3" xfId="8011" xr:uid="{00000000-0005-0000-0000-00003C1F0000}"/>
    <cellStyle name="Normal 2 4 5 2 2 8" xfId="8012" xr:uid="{00000000-0005-0000-0000-00003D1F0000}"/>
    <cellStyle name="Normal 2 4 5 2 2 8 2" xfId="8013" xr:uid="{00000000-0005-0000-0000-00003E1F0000}"/>
    <cellStyle name="Normal 2 4 5 2 2 8 3" xfId="8014" xr:uid="{00000000-0005-0000-0000-00003F1F0000}"/>
    <cellStyle name="Normal 2 4 5 2 2 9" xfId="8015" xr:uid="{00000000-0005-0000-0000-0000401F0000}"/>
    <cellStyle name="Normal 2 4 5 2 2 9 2" xfId="8016" xr:uid="{00000000-0005-0000-0000-0000411F0000}"/>
    <cellStyle name="Normal 2 4 5 2 2 9 3" xfId="8017" xr:uid="{00000000-0005-0000-0000-0000421F0000}"/>
    <cellStyle name="Normal 2 4 5 2 3" xfId="8018" xr:uid="{00000000-0005-0000-0000-0000431F0000}"/>
    <cellStyle name="Normal 2 4 5 2 4" xfId="8019" xr:uid="{00000000-0005-0000-0000-0000441F0000}"/>
    <cellStyle name="Normal 2 4 5 2 4 10" xfId="8020" xr:uid="{00000000-0005-0000-0000-0000451F0000}"/>
    <cellStyle name="Normal 2 4 5 2 4 10 2" xfId="8021" xr:uid="{00000000-0005-0000-0000-0000461F0000}"/>
    <cellStyle name="Normal 2 4 5 2 4 10 3" xfId="8022" xr:uid="{00000000-0005-0000-0000-0000471F0000}"/>
    <cellStyle name="Normal 2 4 5 2 4 11" xfId="8023" xr:uid="{00000000-0005-0000-0000-0000481F0000}"/>
    <cellStyle name="Normal 2 4 5 2 4 11 2" xfId="8024" xr:uid="{00000000-0005-0000-0000-0000491F0000}"/>
    <cellStyle name="Normal 2 4 5 2 4 11 3" xfId="8025" xr:uid="{00000000-0005-0000-0000-00004A1F0000}"/>
    <cellStyle name="Normal 2 4 5 2 4 12" xfId="8026" xr:uid="{00000000-0005-0000-0000-00004B1F0000}"/>
    <cellStyle name="Normal 2 4 5 2 4 12 2" xfId="8027" xr:uid="{00000000-0005-0000-0000-00004C1F0000}"/>
    <cellStyle name="Normal 2 4 5 2 4 12 3" xfId="8028" xr:uid="{00000000-0005-0000-0000-00004D1F0000}"/>
    <cellStyle name="Normal 2 4 5 2 4 13" xfId="8029" xr:uid="{00000000-0005-0000-0000-00004E1F0000}"/>
    <cellStyle name="Normal 2 4 5 2 4 13 2" xfId="8030" xr:uid="{00000000-0005-0000-0000-00004F1F0000}"/>
    <cellStyle name="Normal 2 4 5 2 4 13 3" xfId="8031" xr:uid="{00000000-0005-0000-0000-0000501F0000}"/>
    <cellStyle name="Normal 2 4 5 2 4 14" xfId="8032" xr:uid="{00000000-0005-0000-0000-0000511F0000}"/>
    <cellStyle name="Normal 2 4 5 2 4 14 2" xfId="8033" xr:uid="{00000000-0005-0000-0000-0000521F0000}"/>
    <cellStyle name="Normal 2 4 5 2 4 14 3" xfId="8034" xr:uid="{00000000-0005-0000-0000-0000531F0000}"/>
    <cellStyle name="Normal 2 4 5 2 4 15" xfId="8035" xr:uid="{00000000-0005-0000-0000-0000541F0000}"/>
    <cellStyle name="Normal 2 4 5 2 4 16" xfId="8036" xr:uid="{00000000-0005-0000-0000-0000551F0000}"/>
    <cellStyle name="Normal 2 4 5 2 4 2" xfId="8037" xr:uid="{00000000-0005-0000-0000-0000561F0000}"/>
    <cellStyle name="Normal 2 4 5 2 4 2 2" xfId="8038" xr:uid="{00000000-0005-0000-0000-0000571F0000}"/>
    <cellStyle name="Normal 2 4 5 2 4 2 3" xfId="8039" xr:uid="{00000000-0005-0000-0000-0000581F0000}"/>
    <cellStyle name="Normal 2 4 5 2 4 3" xfId="8040" xr:uid="{00000000-0005-0000-0000-0000591F0000}"/>
    <cellStyle name="Normal 2 4 5 2 4 3 2" xfId="8041" xr:uid="{00000000-0005-0000-0000-00005A1F0000}"/>
    <cellStyle name="Normal 2 4 5 2 4 3 3" xfId="8042" xr:uid="{00000000-0005-0000-0000-00005B1F0000}"/>
    <cellStyle name="Normal 2 4 5 2 4 4" xfId="8043" xr:uid="{00000000-0005-0000-0000-00005C1F0000}"/>
    <cellStyle name="Normal 2 4 5 2 4 4 2" xfId="8044" xr:uid="{00000000-0005-0000-0000-00005D1F0000}"/>
    <cellStyle name="Normal 2 4 5 2 4 4 3" xfId="8045" xr:uid="{00000000-0005-0000-0000-00005E1F0000}"/>
    <cellStyle name="Normal 2 4 5 2 4 5" xfId="8046" xr:uid="{00000000-0005-0000-0000-00005F1F0000}"/>
    <cellStyle name="Normal 2 4 5 2 4 5 2" xfId="8047" xr:uid="{00000000-0005-0000-0000-0000601F0000}"/>
    <cellStyle name="Normal 2 4 5 2 4 5 3" xfId="8048" xr:uid="{00000000-0005-0000-0000-0000611F0000}"/>
    <cellStyle name="Normal 2 4 5 2 4 6" xfId="8049" xr:uid="{00000000-0005-0000-0000-0000621F0000}"/>
    <cellStyle name="Normal 2 4 5 2 4 6 2" xfId="8050" xr:uid="{00000000-0005-0000-0000-0000631F0000}"/>
    <cellStyle name="Normal 2 4 5 2 4 6 3" xfId="8051" xr:uid="{00000000-0005-0000-0000-0000641F0000}"/>
    <cellStyle name="Normal 2 4 5 2 4 7" xfId="8052" xr:uid="{00000000-0005-0000-0000-0000651F0000}"/>
    <cellStyle name="Normal 2 4 5 2 4 7 2" xfId="8053" xr:uid="{00000000-0005-0000-0000-0000661F0000}"/>
    <cellStyle name="Normal 2 4 5 2 4 7 3" xfId="8054" xr:uid="{00000000-0005-0000-0000-0000671F0000}"/>
    <cellStyle name="Normal 2 4 5 2 4 8" xfId="8055" xr:uid="{00000000-0005-0000-0000-0000681F0000}"/>
    <cellStyle name="Normal 2 4 5 2 4 8 2" xfId="8056" xr:uid="{00000000-0005-0000-0000-0000691F0000}"/>
    <cellStyle name="Normal 2 4 5 2 4 8 3" xfId="8057" xr:uid="{00000000-0005-0000-0000-00006A1F0000}"/>
    <cellStyle name="Normal 2 4 5 2 4 9" xfId="8058" xr:uid="{00000000-0005-0000-0000-00006B1F0000}"/>
    <cellStyle name="Normal 2 4 5 2 4 9 2" xfId="8059" xr:uid="{00000000-0005-0000-0000-00006C1F0000}"/>
    <cellStyle name="Normal 2 4 5 2 4 9 3" xfId="8060" xr:uid="{00000000-0005-0000-0000-00006D1F0000}"/>
    <cellStyle name="Normal 2 4 5 2 5" xfId="8061" xr:uid="{00000000-0005-0000-0000-00006E1F0000}"/>
    <cellStyle name="Normal 2 4 5 2 5 10" xfId="8062" xr:uid="{00000000-0005-0000-0000-00006F1F0000}"/>
    <cellStyle name="Normal 2 4 5 2 5 10 2" xfId="8063" xr:uid="{00000000-0005-0000-0000-0000701F0000}"/>
    <cellStyle name="Normal 2 4 5 2 5 10 3" xfId="8064" xr:uid="{00000000-0005-0000-0000-0000711F0000}"/>
    <cellStyle name="Normal 2 4 5 2 5 11" xfId="8065" xr:uid="{00000000-0005-0000-0000-0000721F0000}"/>
    <cellStyle name="Normal 2 4 5 2 5 11 2" xfId="8066" xr:uid="{00000000-0005-0000-0000-0000731F0000}"/>
    <cellStyle name="Normal 2 4 5 2 5 11 3" xfId="8067" xr:uid="{00000000-0005-0000-0000-0000741F0000}"/>
    <cellStyle name="Normal 2 4 5 2 5 12" xfId="8068" xr:uid="{00000000-0005-0000-0000-0000751F0000}"/>
    <cellStyle name="Normal 2 4 5 2 5 12 2" xfId="8069" xr:uid="{00000000-0005-0000-0000-0000761F0000}"/>
    <cellStyle name="Normal 2 4 5 2 5 12 3" xfId="8070" xr:uid="{00000000-0005-0000-0000-0000771F0000}"/>
    <cellStyle name="Normal 2 4 5 2 5 13" xfId="8071" xr:uid="{00000000-0005-0000-0000-0000781F0000}"/>
    <cellStyle name="Normal 2 4 5 2 5 13 2" xfId="8072" xr:uid="{00000000-0005-0000-0000-0000791F0000}"/>
    <cellStyle name="Normal 2 4 5 2 5 13 3" xfId="8073" xr:uid="{00000000-0005-0000-0000-00007A1F0000}"/>
    <cellStyle name="Normal 2 4 5 2 5 14" xfId="8074" xr:uid="{00000000-0005-0000-0000-00007B1F0000}"/>
    <cellStyle name="Normal 2 4 5 2 5 14 2" xfId="8075" xr:uid="{00000000-0005-0000-0000-00007C1F0000}"/>
    <cellStyle name="Normal 2 4 5 2 5 14 3" xfId="8076" xr:uid="{00000000-0005-0000-0000-00007D1F0000}"/>
    <cellStyle name="Normal 2 4 5 2 5 15" xfId="8077" xr:uid="{00000000-0005-0000-0000-00007E1F0000}"/>
    <cellStyle name="Normal 2 4 5 2 5 16" xfId="8078" xr:uid="{00000000-0005-0000-0000-00007F1F0000}"/>
    <cellStyle name="Normal 2 4 5 2 5 2" xfId="8079" xr:uid="{00000000-0005-0000-0000-0000801F0000}"/>
    <cellStyle name="Normal 2 4 5 2 5 2 2" xfId="8080" xr:uid="{00000000-0005-0000-0000-0000811F0000}"/>
    <cellStyle name="Normal 2 4 5 2 5 2 3" xfId="8081" xr:uid="{00000000-0005-0000-0000-0000821F0000}"/>
    <cellStyle name="Normal 2 4 5 2 5 3" xfId="8082" xr:uid="{00000000-0005-0000-0000-0000831F0000}"/>
    <cellStyle name="Normal 2 4 5 2 5 3 2" xfId="8083" xr:uid="{00000000-0005-0000-0000-0000841F0000}"/>
    <cellStyle name="Normal 2 4 5 2 5 3 3" xfId="8084" xr:uid="{00000000-0005-0000-0000-0000851F0000}"/>
    <cellStyle name="Normal 2 4 5 2 5 4" xfId="8085" xr:uid="{00000000-0005-0000-0000-0000861F0000}"/>
    <cellStyle name="Normal 2 4 5 2 5 4 2" xfId="8086" xr:uid="{00000000-0005-0000-0000-0000871F0000}"/>
    <cellStyle name="Normal 2 4 5 2 5 4 3" xfId="8087" xr:uid="{00000000-0005-0000-0000-0000881F0000}"/>
    <cellStyle name="Normal 2 4 5 2 5 5" xfId="8088" xr:uid="{00000000-0005-0000-0000-0000891F0000}"/>
    <cellStyle name="Normal 2 4 5 2 5 5 2" xfId="8089" xr:uid="{00000000-0005-0000-0000-00008A1F0000}"/>
    <cellStyle name="Normal 2 4 5 2 5 5 3" xfId="8090" xr:uid="{00000000-0005-0000-0000-00008B1F0000}"/>
    <cellStyle name="Normal 2 4 5 2 5 6" xfId="8091" xr:uid="{00000000-0005-0000-0000-00008C1F0000}"/>
    <cellStyle name="Normal 2 4 5 2 5 6 2" xfId="8092" xr:uid="{00000000-0005-0000-0000-00008D1F0000}"/>
    <cellStyle name="Normal 2 4 5 2 5 6 3" xfId="8093" xr:uid="{00000000-0005-0000-0000-00008E1F0000}"/>
    <cellStyle name="Normal 2 4 5 2 5 7" xfId="8094" xr:uid="{00000000-0005-0000-0000-00008F1F0000}"/>
    <cellStyle name="Normal 2 4 5 2 5 7 2" xfId="8095" xr:uid="{00000000-0005-0000-0000-0000901F0000}"/>
    <cellStyle name="Normal 2 4 5 2 5 7 3" xfId="8096" xr:uid="{00000000-0005-0000-0000-0000911F0000}"/>
    <cellStyle name="Normal 2 4 5 2 5 8" xfId="8097" xr:uid="{00000000-0005-0000-0000-0000921F0000}"/>
    <cellStyle name="Normal 2 4 5 2 5 8 2" xfId="8098" xr:uid="{00000000-0005-0000-0000-0000931F0000}"/>
    <cellStyle name="Normal 2 4 5 2 5 8 3" xfId="8099" xr:uid="{00000000-0005-0000-0000-0000941F0000}"/>
    <cellStyle name="Normal 2 4 5 2 5 9" xfId="8100" xr:uid="{00000000-0005-0000-0000-0000951F0000}"/>
    <cellStyle name="Normal 2 4 5 2 5 9 2" xfId="8101" xr:uid="{00000000-0005-0000-0000-0000961F0000}"/>
    <cellStyle name="Normal 2 4 5 2 5 9 3" xfId="8102" xr:uid="{00000000-0005-0000-0000-0000971F0000}"/>
    <cellStyle name="Normal 2 4 5 2 6" xfId="8103" xr:uid="{00000000-0005-0000-0000-0000981F0000}"/>
    <cellStyle name="Normal 2 4 5 2 6 2" xfId="8104" xr:uid="{00000000-0005-0000-0000-0000991F0000}"/>
    <cellStyle name="Normal 2 4 5 2 6 3" xfId="8105" xr:uid="{00000000-0005-0000-0000-00009A1F0000}"/>
    <cellStyle name="Normal 2 4 5 2 7" xfId="8106" xr:uid="{00000000-0005-0000-0000-00009B1F0000}"/>
    <cellStyle name="Normal 2 4 5 20" xfId="8107" xr:uid="{00000000-0005-0000-0000-00009C1F0000}"/>
    <cellStyle name="Normal 2 4 5 21" xfId="8108" xr:uid="{00000000-0005-0000-0000-00009D1F0000}"/>
    <cellStyle name="Normal 2 4 5 22" xfId="8109" xr:uid="{00000000-0005-0000-0000-00009E1F0000}"/>
    <cellStyle name="Normal 2 4 5 23" xfId="8110" xr:uid="{00000000-0005-0000-0000-00009F1F0000}"/>
    <cellStyle name="Normal 2 4 5 24" xfId="8111" xr:uid="{00000000-0005-0000-0000-0000A01F0000}"/>
    <cellStyle name="Normal 2 4 5 25" xfId="8112" xr:uid="{00000000-0005-0000-0000-0000A11F0000}"/>
    <cellStyle name="Normal 2 4 5 26" xfId="8113" xr:uid="{00000000-0005-0000-0000-0000A21F0000}"/>
    <cellStyle name="Normal 2 4 5 27" xfId="8114" xr:uid="{00000000-0005-0000-0000-0000A31F0000}"/>
    <cellStyle name="Normal 2 4 5 28" xfId="8115" xr:uid="{00000000-0005-0000-0000-0000A41F0000}"/>
    <cellStyle name="Normal 2 4 5 29" xfId="8116" xr:uid="{00000000-0005-0000-0000-0000A51F0000}"/>
    <cellStyle name="Normal 2 4 5 3" xfId="8117" xr:uid="{00000000-0005-0000-0000-0000A61F0000}"/>
    <cellStyle name="Normal 2 4 5 3 2" xfId="8118" xr:uid="{00000000-0005-0000-0000-0000A71F0000}"/>
    <cellStyle name="Normal 2 4 5 3 2 10" xfId="8119" xr:uid="{00000000-0005-0000-0000-0000A81F0000}"/>
    <cellStyle name="Normal 2 4 5 3 2 10 2" xfId="8120" xr:uid="{00000000-0005-0000-0000-0000A91F0000}"/>
    <cellStyle name="Normal 2 4 5 3 2 10 3" xfId="8121" xr:uid="{00000000-0005-0000-0000-0000AA1F0000}"/>
    <cellStyle name="Normal 2 4 5 3 2 11" xfId="8122" xr:uid="{00000000-0005-0000-0000-0000AB1F0000}"/>
    <cellStyle name="Normal 2 4 5 3 2 11 2" xfId="8123" xr:uid="{00000000-0005-0000-0000-0000AC1F0000}"/>
    <cellStyle name="Normal 2 4 5 3 2 11 3" xfId="8124" xr:uid="{00000000-0005-0000-0000-0000AD1F0000}"/>
    <cellStyle name="Normal 2 4 5 3 2 12" xfId="8125" xr:uid="{00000000-0005-0000-0000-0000AE1F0000}"/>
    <cellStyle name="Normal 2 4 5 3 2 12 2" xfId="8126" xr:uid="{00000000-0005-0000-0000-0000AF1F0000}"/>
    <cellStyle name="Normal 2 4 5 3 2 12 3" xfId="8127" xr:uid="{00000000-0005-0000-0000-0000B01F0000}"/>
    <cellStyle name="Normal 2 4 5 3 2 13" xfId="8128" xr:uid="{00000000-0005-0000-0000-0000B11F0000}"/>
    <cellStyle name="Normal 2 4 5 3 2 13 2" xfId="8129" xr:uid="{00000000-0005-0000-0000-0000B21F0000}"/>
    <cellStyle name="Normal 2 4 5 3 2 13 3" xfId="8130" xr:uid="{00000000-0005-0000-0000-0000B31F0000}"/>
    <cellStyle name="Normal 2 4 5 3 2 14" xfId="8131" xr:uid="{00000000-0005-0000-0000-0000B41F0000}"/>
    <cellStyle name="Normal 2 4 5 3 2 14 2" xfId="8132" xr:uid="{00000000-0005-0000-0000-0000B51F0000}"/>
    <cellStyle name="Normal 2 4 5 3 2 14 3" xfId="8133" xr:uid="{00000000-0005-0000-0000-0000B61F0000}"/>
    <cellStyle name="Normal 2 4 5 3 2 15" xfId="8134" xr:uid="{00000000-0005-0000-0000-0000B71F0000}"/>
    <cellStyle name="Normal 2 4 5 3 2 16" xfId="8135" xr:uid="{00000000-0005-0000-0000-0000B81F0000}"/>
    <cellStyle name="Normal 2 4 5 3 2 2" xfId="8136" xr:uid="{00000000-0005-0000-0000-0000B91F0000}"/>
    <cellStyle name="Normal 2 4 5 3 2 2 2" xfId="8137" xr:uid="{00000000-0005-0000-0000-0000BA1F0000}"/>
    <cellStyle name="Normal 2 4 5 3 2 2 3" xfId="8138" xr:uid="{00000000-0005-0000-0000-0000BB1F0000}"/>
    <cellStyle name="Normal 2 4 5 3 2 3" xfId="8139" xr:uid="{00000000-0005-0000-0000-0000BC1F0000}"/>
    <cellStyle name="Normal 2 4 5 3 2 3 2" xfId="8140" xr:uid="{00000000-0005-0000-0000-0000BD1F0000}"/>
    <cellStyle name="Normal 2 4 5 3 2 3 3" xfId="8141" xr:uid="{00000000-0005-0000-0000-0000BE1F0000}"/>
    <cellStyle name="Normal 2 4 5 3 2 4" xfId="8142" xr:uid="{00000000-0005-0000-0000-0000BF1F0000}"/>
    <cellStyle name="Normal 2 4 5 3 2 4 2" xfId="8143" xr:uid="{00000000-0005-0000-0000-0000C01F0000}"/>
    <cellStyle name="Normal 2 4 5 3 2 4 3" xfId="8144" xr:uid="{00000000-0005-0000-0000-0000C11F0000}"/>
    <cellStyle name="Normal 2 4 5 3 2 5" xfId="8145" xr:uid="{00000000-0005-0000-0000-0000C21F0000}"/>
    <cellStyle name="Normal 2 4 5 3 2 5 2" xfId="8146" xr:uid="{00000000-0005-0000-0000-0000C31F0000}"/>
    <cellStyle name="Normal 2 4 5 3 2 5 3" xfId="8147" xr:uid="{00000000-0005-0000-0000-0000C41F0000}"/>
    <cellStyle name="Normal 2 4 5 3 2 6" xfId="8148" xr:uid="{00000000-0005-0000-0000-0000C51F0000}"/>
    <cellStyle name="Normal 2 4 5 3 2 6 2" xfId="8149" xr:uid="{00000000-0005-0000-0000-0000C61F0000}"/>
    <cellStyle name="Normal 2 4 5 3 2 6 3" xfId="8150" xr:uid="{00000000-0005-0000-0000-0000C71F0000}"/>
    <cellStyle name="Normal 2 4 5 3 2 7" xfId="8151" xr:uid="{00000000-0005-0000-0000-0000C81F0000}"/>
    <cellStyle name="Normal 2 4 5 3 2 7 2" xfId="8152" xr:uid="{00000000-0005-0000-0000-0000C91F0000}"/>
    <cellStyle name="Normal 2 4 5 3 2 7 3" xfId="8153" xr:uid="{00000000-0005-0000-0000-0000CA1F0000}"/>
    <cellStyle name="Normal 2 4 5 3 2 8" xfId="8154" xr:uid="{00000000-0005-0000-0000-0000CB1F0000}"/>
    <cellStyle name="Normal 2 4 5 3 2 8 2" xfId="8155" xr:uid="{00000000-0005-0000-0000-0000CC1F0000}"/>
    <cellStyle name="Normal 2 4 5 3 2 8 3" xfId="8156" xr:uid="{00000000-0005-0000-0000-0000CD1F0000}"/>
    <cellStyle name="Normal 2 4 5 3 2 9" xfId="8157" xr:uid="{00000000-0005-0000-0000-0000CE1F0000}"/>
    <cellStyle name="Normal 2 4 5 3 2 9 2" xfId="8158" xr:uid="{00000000-0005-0000-0000-0000CF1F0000}"/>
    <cellStyle name="Normal 2 4 5 3 2 9 3" xfId="8159" xr:uid="{00000000-0005-0000-0000-0000D01F0000}"/>
    <cellStyle name="Normal 2 4 5 3 3" xfId="8160" xr:uid="{00000000-0005-0000-0000-0000D11F0000}"/>
    <cellStyle name="Normal 2 4 5 3 3 10" xfId="8161" xr:uid="{00000000-0005-0000-0000-0000D21F0000}"/>
    <cellStyle name="Normal 2 4 5 3 3 10 2" xfId="8162" xr:uid="{00000000-0005-0000-0000-0000D31F0000}"/>
    <cellStyle name="Normal 2 4 5 3 3 10 3" xfId="8163" xr:uid="{00000000-0005-0000-0000-0000D41F0000}"/>
    <cellStyle name="Normal 2 4 5 3 3 11" xfId="8164" xr:uid="{00000000-0005-0000-0000-0000D51F0000}"/>
    <cellStyle name="Normal 2 4 5 3 3 11 2" xfId="8165" xr:uid="{00000000-0005-0000-0000-0000D61F0000}"/>
    <cellStyle name="Normal 2 4 5 3 3 11 3" xfId="8166" xr:uid="{00000000-0005-0000-0000-0000D71F0000}"/>
    <cellStyle name="Normal 2 4 5 3 3 12" xfId="8167" xr:uid="{00000000-0005-0000-0000-0000D81F0000}"/>
    <cellStyle name="Normal 2 4 5 3 3 12 2" xfId="8168" xr:uid="{00000000-0005-0000-0000-0000D91F0000}"/>
    <cellStyle name="Normal 2 4 5 3 3 12 3" xfId="8169" xr:uid="{00000000-0005-0000-0000-0000DA1F0000}"/>
    <cellStyle name="Normal 2 4 5 3 3 13" xfId="8170" xr:uid="{00000000-0005-0000-0000-0000DB1F0000}"/>
    <cellStyle name="Normal 2 4 5 3 3 13 2" xfId="8171" xr:uid="{00000000-0005-0000-0000-0000DC1F0000}"/>
    <cellStyle name="Normal 2 4 5 3 3 13 3" xfId="8172" xr:uid="{00000000-0005-0000-0000-0000DD1F0000}"/>
    <cellStyle name="Normal 2 4 5 3 3 14" xfId="8173" xr:uid="{00000000-0005-0000-0000-0000DE1F0000}"/>
    <cellStyle name="Normal 2 4 5 3 3 14 2" xfId="8174" xr:uid="{00000000-0005-0000-0000-0000DF1F0000}"/>
    <cellStyle name="Normal 2 4 5 3 3 14 3" xfId="8175" xr:uid="{00000000-0005-0000-0000-0000E01F0000}"/>
    <cellStyle name="Normal 2 4 5 3 3 15" xfId="8176" xr:uid="{00000000-0005-0000-0000-0000E11F0000}"/>
    <cellStyle name="Normal 2 4 5 3 3 16" xfId="8177" xr:uid="{00000000-0005-0000-0000-0000E21F0000}"/>
    <cellStyle name="Normal 2 4 5 3 3 2" xfId="8178" xr:uid="{00000000-0005-0000-0000-0000E31F0000}"/>
    <cellStyle name="Normal 2 4 5 3 3 2 2" xfId="8179" xr:uid="{00000000-0005-0000-0000-0000E41F0000}"/>
    <cellStyle name="Normal 2 4 5 3 3 2 3" xfId="8180" xr:uid="{00000000-0005-0000-0000-0000E51F0000}"/>
    <cellStyle name="Normal 2 4 5 3 3 3" xfId="8181" xr:uid="{00000000-0005-0000-0000-0000E61F0000}"/>
    <cellStyle name="Normal 2 4 5 3 3 3 2" xfId="8182" xr:uid="{00000000-0005-0000-0000-0000E71F0000}"/>
    <cellStyle name="Normal 2 4 5 3 3 3 3" xfId="8183" xr:uid="{00000000-0005-0000-0000-0000E81F0000}"/>
    <cellStyle name="Normal 2 4 5 3 3 4" xfId="8184" xr:uid="{00000000-0005-0000-0000-0000E91F0000}"/>
    <cellStyle name="Normal 2 4 5 3 3 4 2" xfId="8185" xr:uid="{00000000-0005-0000-0000-0000EA1F0000}"/>
    <cellStyle name="Normal 2 4 5 3 3 4 3" xfId="8186" xr:uid="{00000000-0005-0000-0000-0000EB1F0000}"/>
    <cellStyle name="Normal 2 4 5 3 3 5" xfId="8187" xr:uid="{00000000-0005-0000-0000-0000EC1F0000}"/>
    <cellStyle name="Normal 2 4 5 3 3 5 2" xfId="8188" xr:uid="{00000000-0005-0000-0000-0000ED1F0000}"/>
    <cellStyle name="Normal 2 4 5 3 3 5 3" xfId="8189" xr:uid="{00000000-0005-0000-0000-0000EE1F0000}"/>
    <cellStyle name="Normal 2 4 5 3 3 6" xfId="8190" xr:uid="{00000000-0005-0000-0000-0000EF1F0000}"/>
    <cellStyle name="Normal 2 4 5 3 3 6 2" xfId="8191" xr:uid="{00000000-0005-0000-0000-0000F01F0000}"/>
    <cellStyle name="Normal 2 4 5 3 3 6 3" xfId="8192" xr:uid="{00000000-0005-0000-0000-0000F11F0000}"/>
    <cellStyle name="Normal 2 4 5 3 3 7" xfId="8193" xr:uid="{00000000-0005-0000-0000-0000F21F0000}"/>
    <cellStyle name="Normal 2 4 5 3 3 7 2" xfId="8194" xr:uid="{00000000-0005-0000-0000-0000F31F0000}"/>
    <cellStyle name="Normal 2 4 5 3 3 7 3" xfId="8195" xr:uid="{00000000-0005-0000-0000-0000F41F0000}"/>
    <cellStyle name="Normal 2 4 5 3 3 8" xfId="8196" xr:uid="{00000000-0005-0000-0000-0000F51F0000}"/>
    <cellStyle name="Normal 2 4 5 3 3 8 2" xfId="8197" xr:uid="{00000000-0005-0000-0000-0000F61F0000}"/>
    <cellStyle name="Normal 2 4 5 3 3 8 3" xfId="8198" xr:uid="{00000000-0005-0000-0000-0000F71F0000}"/>
    <cellStyle name="Normal 2 4 5 3 3 9" xfId="8199" xr:uid="{00000000-0005-0000-0000-0000F81F0000}"/>
    <cellStyle name="Normal 2 4 5 3 3 9 2" xfId="8200" xr:uid="{00000000-0005-0000-0000-0000F91F0000}"/>
    <cellStyle name="Normal 2 4 5 3 3 9 3" xfId="8201" xr:uid="{00000000-0005-0000-0000-0000FA1F0000}"/>
    <cellStyle name="Normal 2 4 5 3 4" xfId="8202" xr:uid="{00000000-0005-0000-0000-0000FB1F0000}"/>
    <cellStyle name="Normal 2 4 5 3 4 10" xfId="8203" xr:uid="{00000000-0005-0000-0000-0000FC1F0000}"/>
    <cellStyle name="Normal 2 4 5 3 4 10 2" xfId="8204" xr:uid="{00000000-0005-0000-0000-0000FD1F0000}"/>
    <cellStyle name="Normal 2 4 5 3 4 10 3" xfId="8205" xr:uid="{00000000-0005-0000-0000-0000FE1F0000}"/>
    <cellStyle name="Normal 2 4 5 3 4 11" xfId="8206" xr:uid="{00000000-0005-0000-0000-0000FF1F0000}"/>
    <cellStyle name="Normal 2 4 5 3 4 11 2" xfId="8207" xr:uid="{00000000-0005-0000-0000-000000200000}"/>
    <cellStyle name="Normal 2 4 5 3 4 11 3" xfId="8208" xr:uid="{00000000-0005-0000-0000-000001200000}"/>
    <cellStyle name="Normal 2 4 5 3 4 12" xfId="8209" xr:uid="{00000000-0005-0000-0000-000002200000}"/>
    <cellStyle name="Normal 2 4 5 3 4 12 2" xfId="8210" xr:uid="{00000000-0005-0000-0000-000003200000}"/>
    <cellStyle name="Normal 2 4 5 3 4 12 3" xfId="8211" xr:uid="{00000000-0005-0000-0000-000004200000}"/>
    <cellStyle name="Normal 2 4 5 3 4 13" xfId="8212" xr:uid="{00000000-0005-0000-0000-000005200000}"/>
    <cellStyle name="Normal 2 4 5 3 4 13 2" xfId="8213" xr:uid="{00000000-0005-0000-0000-000006200000}"/>
    <cellStyle name="Normal 2 4 5 3 4 13 3" xfId="8214" xr:uid="{00000000-0005-0000-0000-000007200000}"/>
    <cellStyle name="Normal 2 4 5 3 4 14" xfId="8215" xr:uid="{00000000-0005-0000-0000-000008200000}"/>
    <cellStyle name="Normal 2 4 5 3 4 14 2" xfId="8216" xr:uid="{00000000-0005-0000-0000-000009200000}"/>
    <cellStyle name="Normal 2 4 5 3 4 14 3" xfId="8217" xr:uid="{00000000-0005-0000-0000-00000A200000}"/>
    <cellStyle name="Normal 2 4 5 3 4 15" xfId="8218" xr:uid="{00000000-0005-0000-0000-00000B200000}"/>
    <cellStyle name="Normal 2 4 5 3 4 16" xfId="8219" xr:uid="{00000000-0005-0000-0000-00000C200000}"/>
    <cellStyle name="Normal 2 4 5 3 4 2" xfId="8220" xr:uid="{00000000-0005-0000-0000-00000D200000}"/>
    <cellStyle name="Normal 2 4 5 3 4 2 2" xfId="8221" xr:uid="{00000000-0005-0000-0000-00000E200000}"/>
    <cellStyle name="Normal 2 4 5 3 4 2 3" xfId="8222" xr:uid="{00000000-0005-0000-0000-00000F200000}"/>
    <cellStyle name="Normal 2 4 5 3 4 3" xfId="8223" xr:uid="{00000000-0005-0000-0000-000010200000}"/>
    <cellStyle name="Normal 2 4 5 3 4 3 2" xfId="8224" xr:uid="{00000000-0005-0000-0000-000011200000}"/>
    <cellStyle name="Normal 2 4 5 3 4 3 3" xfId="8225" xr:uid="{00000000-0005-0000-0000-000012200000}"/>
    <cellStyle name="Normal 2 4 5 3 4 4" xfId="8226" xr:uid="{00000000-0005-0000-0000-000013200000}"/>
    <cellStyle name="Normal 2 4 5 3 4 4 2" xfId="8227" xr:uid="{00000000-0005-0000-0000-000014200000}"/>
    <cellStyle name="Normal 2 4 5 3 4 4 3" xfId="8228" xr:uid="{00000000-0005-0000-0000-000015200000}"/>
    <cellStyle name="Normal 2 4 5 3 4 5" xfId="8229" xr:uid="{00000000-0005-0000-0000-000016200000}"/>
    <cellStyle name="Normal 2 4 5 3 4 5 2" xfId="8230" xr:uid="{00000000-0005-0000-0000-000017200000}"/>
    <cellStyle name="Normal 2 4 5 3 4 5 3" xfId="8231" xr:uid="{00000000-0005-0000-0000-000018200000}"/>
    <cellStyle name="Normal 2 4 5 3 4 6" xfId="8232" xr:uid="{00000000-0005-0000-0000-000019200000}"/>
    <cellStyle name="Normal 2 4 5 3 4 6 2" xfId="8233" xr:uid="{00000000-0005-0000-0000-00001A200000}"/>
    <cellStyle name="Normal 2 4 5 3 4 6 3" xfId="8234" xr:uid="{00000000-0005-0000-0000-00001B200000}"/>
    <cellStyle name="Normal 2 4 5 3 4 7" xfId="8235" xr:uid="{00000000-0005-0000-0000-00001C200000}"/>
    <cellStyle name="Normal 2 4 5 3 4 7 2" xfId="8236" xr:uid="{00000000-0005-0000-0000-00001D200000}"/>
    <cellStyle name="Normal 2 4 5 3 4 7 3" xfId="8237" xr:uid="{00000000-0005-0000-0000-00001E200000}"/>
    <cellStyle name="Normal 2 4 5 3 4 8" xfId="8238" xr:uid="{00000000-0005-0000-0000-00001F200000}"/>
    <cellStyle name="Normal 2 4 5 3 4 8 2" xfId="8239" xr:uid="{00000000-0005-0000-0000-000020200000}"/>
    <cellStyle name="Normal 2 4 5 3 4 8 3" xfId="8240" xr:uid="{00000000-0005-0000-0000-000021200000}"/>
    <cellStyle name="Normal 2 4 5 3 4 9" xfId="8241" xr:uid="{00000000-0005-0000-0000-000022200000}"/>
    <cellStyle name="Normal 2 4 5 3 4 9 2" xfId="8242" xr:uid="{00000000-0005-0000-0000-000023200000}"/>
    <cellStyle name="Normal 2 4 5 3 4 9 3" xfId="8243" xr:uid="{00000000-0005-0000-0000-000024200000}"/>
    <cellStyle name="Normal 2 4 5 30" xfId="8244" xr:uid="{00000000-0005-0000-0000-000025200000}"/>
    <cellStyle name="Normal 2 4 5 31" xfId="8245" xr:uid="{00000000-0005-0000-0000-000026200000}"/>
    <cellStyle name="Normal 2 4 5 32" xfId="8246" xr:uid="{00000000-0005-0000-0000-000027200000}"/>
    <cellStyle name="Normal 2 4 5 4" xfId="8247" xr:uid="{00000000-0005-0000-0000-000028200000}"/>
    <cellStyle name="Normal 2 4 5 5" xfId="8248" xr:uid="{00000000-0005-0000-0000-000029200000}"/>
    <cellStyle name="Normal 2 4 5 6" xfId="8249" xr:uid="{00000000-0005-0000-0000-00002A200000}"/>
    <cellStyle name="Normal 2 4 5 7" xfId="8250" xr:uid="{00000000-0005-0000-0000-00002B200000}"/>
    <cellStyle name="Normal 2 4 5 7 2" xfId="8251" xr:uid="{00000000-0005-0000-0000-00002C200000}"/>
    <cellStyle name="Normal 2 4 5 7 3" xfId="8252" xr:uid="{00000000-0005-0000-0000-00002D200000}"/>
    <cellStyle name="Normal 2 4 5 8" xfId="8253" xr:uid="{00000000-0005-0000-0000-00002E200000}"/>
    <cellStyle name="Normal 2 4 5 8 2" xfId="8254" xr:uid="{00000000-0005-0000-0000-00002F200000}"/>
    <cellStyle name="Normal 2 4 5 8 3" xfId="8255" xr:uid="{00000000-0005-0000-0000-000030200000}"/>
    <cellStyle name="Normal 2 4 5 9" xfId="8256" xr:uid="{00000000-0005-0000-0000-000031200000}"/>
    <cellStyle name="Normal 2 4 5 9 2" xfId="8257" xr:uid="{00000000-0005-0000-0000-000032200000}"/>
    <cellStyle name="Normal 2 4 5 9 3" xfId="8258" xr:uid="{00000000-0005-0000-0000-000033200000}"/>
    <cellStyle name="Normal 2 4 6" xfId="8259" xr:uid="{00000000-0005-0000-0000-000034200000}"/>
    <cellStyle name="Normal 2 4 7" xfId="8260" xr:uid="{00000000-0005-0000-0000-000035200000}"/>
    <cellStyle name="Normal 2 4 8" xfId="8261" xr:uid="{00000000-0005-0000-0000-000036200000}"/>
    <cellStyle name="Normal 2 4 9" xfId="8262" xr:uid="{00000000-0005-0000-0000-000037200000}"/>
    <cellStyle name="Normal 2 40" xfId="8263" xr:uid="{00000000-0005-0000-0000-000038200000}"/>
    <cellStyle name="Normal 2 41" xfId="8264" xr:uid="{00000000-0005-0000-0000-000039200000}"/>
    <cellStyle name="Normal 2 42" xfId="8265" xr:uid="{00000000-0005-0000-0000-00003A200000}"/>
    <cellStyle name="Normal 2 43" xfId="8266" xr:uid="{00000000-0005-0000-0000-00003B200000}"/>
    <cellStyle name="Normal 2 44" xfId="8267" xr:uid="{00000000-0005-0000-0000-00003C200000}"/>
    <cellStyle name="Normal 2 45" xfId="8268" xr:uid="{00000000-0005-0000-0000-00003D200000}"/>
    <cellStyle name="Normal 2 46" xfId="8269" xr:uid="{00000000-0005-0000-0000-00003E200000}"/>
    <cellStyle name="Normal 2 47" xfId="8270" xr:uid="{00000000-0005-0000-0000-00003F200000}"/>
    <cellStyle name="Normal 2 48" xfId="8271" xr:uid="{00000000-0005-0000-0000-000040200000}"/>
    <cellStyle name="Normal 2 49" xfId="8272" xr:uid="{00000000-0005-0000-0000-000041200000}"/>
    <cellStyle name="Normal 2 49 10" xfId="8273" xr:uid="{00000000-0005-0000-0000-000042200000}"/>
    <cellStyle name="Normal 2 49 10 10" xfId="8274" xr:uid="{00000000-0005-0000-0000-000043200000}"/>
    <cellStyle name="Normal 2 49 10 10 2" xfId="8275" xr:uid="{00000000-0005-0000-0000-000044200000}"/>
    <cellStyle name="Normal 2 49 10 10 3" xfId="8276" xr:uid="{00000000-0005-0000-0000-000045200000}"/>
    <cellStyle name="Normal 2 49 10 11" xfId="8277" xr:uid="{00000000-0005-0000-0000-000046200000}"/>
    <cellStyle name="Normal 2 49 10 11 2" xfId="8278" xr:uid="{00000000-0005-0000-0000-000047200000}"/>
    <cellStyle name="Normal 2 49 10 11 3" xfId="8279" xr:uid="{00000000-0005-0000-0000-000048200000}"/>
    <cellStyle name="Normal 2 49 10 12" xfId="8280" xr:uid="{00000000-0005-0000-0000-000049200000}"/>
    <cellStyle name="Normal 2 49 10 12 2" xfId="8281" xr:uid="{00000000-0005-0000-0000-00004A200000}"/>
    <cellStyle name="Normal 2 49 10 12 3" xfId="8282" xr:uid="{00000000-0005-0000-0000-00004B200000}"/>
    <cellStyle name="Normal 2 49 10 13" xfId="8283" xr:uid="{00000000-0005-0000-0000-00004C200000}"/>
    <cellStyle name="Normal 2 49 10 13 2" xfId="8284" xr:uid="{00000000-0005-0000-0000-00004D200000}"/>
    <cellStyle name="Normal 2 49 10 13 3" xfId="8285" xr:uid="{00000000-0005-0000-0000-00004E200000}"/>
    <cellStyle name="Normal 2 49 10 14" xfId="8286" xr:uid="{00000000-0005-0000-0000-00004F200000}"/>
    <cellStyle name="Normal 2 49 10 14 2" xfId="8287" xr:uid="{00000000-0005-0000-0000-000050200000}"/>
    <cellStyle name="Normal 2 49 10 14 3" xfId="8288" xr:uid="{00000000-0005-0000-0000-000051200000}"/>
    <cellStyle name="Normal 2 49 10 15" xfId="8289" xr:uid="{00000000-0005-0000-0000-000052200000}"/>
    <cellStyle name="Normal 2 49 10 16" xfId="8290" xr:uid="{00000000-0005-0000-0000-000053200000}"/>
    <cellStyle name="Normal 2 49 10 2" xfId="8291" xr:uid="{00000000-0005-0000-0000-000054200000}"/>
    <cellStyle name="Normal 2 49 10 2 2" xfId="8292" xr:uid="{00000000-0005-0000-0000-000055200000}"/>
    <cellStyle name="Normal 2 49 10 2 3" xfId="8293" xr:uid="{00000000-0005-0000-0000-000056200000}"/>
    <cellStyle name="Normal 2 49 10 3" xfId="8294" xr:uid="{00000000-0005-0000-0000-000057200000}"/>
    <cellStyle name="Normal 2 49 10 3 2" xfId="8295" xr:uid="{00000000-0005-0000-0000-000058200000}"/>
    <cellStyle name="Normal 2 49 10 3 3" xfId="8296" xr:uid="{00000000-0005-0000-0000-000059200000}"/>
    <cellStyle name="Normal 2 49 10 4" xfId="8297" xr:uid="{00000000-0005-0000-0000-00005A200000}"/>
    <cellStyle name="Normal 2 49 10 4 2" xfId="8298" xr:uid="{00000000-0005-0000-0000-00005B200000}"/>
    <cellStyle name="Normal 2 49 10 4 3" xfId="8299" xr:uid="{00000000-0005-0000-0000-00005C200000}"/>
    <cellStyle name="Normal 2 49 10 5" xfId="8300" xr:uid="{00000000-0005-0000-0000-00005D200000}"/>
    <cellStyle name="Normal 2 49 10 5 2" xfId="8301" xr:uid="{00000000-0005-0000-0000-00005E200000}"/>
    <cellStyle name="Normal 2 49 10 5 3" xfId="8302" xr:uid="{00000000-0005-0000-0000-00005F200000}"/>
    <cellStyle name="Normal 2 49 10 6" xfId="8303" xr:uid="{00000000-0005-0000-0000-000060200000}"/>
    <cellStyle name="Normal 2 49 10 6 2" xfId="8304" xr:uid="{00000000-0005-0000-0000-000061200000}"/>
    <cellStyle name="Normal 2 49 10 6 3" xfId="8305" xr:uid="{00000000-0005-0000-0000-000062200000}"/>
    <cellStyle name="Normal 2 49 10 7" xfId="8306" xr:uid="{00000000-0005-0000-0000-000063200000}"/>
    <cellStyle name="Normal 2 49 10 7 2" xfId="8307" xr:uid="{00000000-0005-0000-0000-000064200000}"/>
    <cellStyle name="Normal 2 49 10 7 3" xfId="8308" xr:uid="{00000000-0005-0000-0000-000065200000}"/>
    <cellStyle name="Normal 2 49 10 8" xfId="8309" xr:uid="{00000000-0005-0000-0000-000066200000}"/>
    <cellStyle name="Normal 2 49 10 8 2" xfId="8310" xr:uid="{00000000-0005-0000-0000-000067200000}"/>
    <cellStyle name="Normal 2 49 10 8 3" xfId="8311" xr:uid="{00000000-0005-0000-0000-000068200000}"/>
    <cellStyle name="Normal 2 49 10 9" xfId="8312" xr:uid="{00000000-0005-0000-0000-000069200000}"/>
    <cellStyle name="Normal 2 49 10 9 2" xfId="8313" xr:uid="{00000000-0005-0000-0000-00006A200000}"/>
    <cellStyle name="Normal 2 49 10 9 3" xfId="8314" xr:uid="{00000000-0005-0000-0000-00006B200000}"/>
    <cellStyle name="Normal 2 49 11" xfId="8315" xr:uid="{00000000-0005-0000-0000-00006C200000}"/>
    <cellStyle name="Normal 2 49 11 2" xfId="8316" xr:uid="{00000000-0005-0000-0000-00006D200000}"/>
    <cellStyle name="Normal 2 49 11 3" xfId="8317" xr:uid="{00000000-0005-0000-0000-00006E200000}"/>
    <cellStyle name="Normal 2 49 12" xfId="8318" xr:uid="{00000000-0005-0000-0000-00006F200000}"/>
    <cellStyle name="Normal 2 49 12 2" xfId="8319" xr:uid="{00000000-0005-0000-0000-000070200000}"/>
    <cellStyle name="Normal 2 49 12 3" xfId="8320" xr:uid="{00000000-0005-0000-0000-000071200000}"/>
    <cellStyle name="Normal 2 49 13" xfId="8321" xr:uid="{00000000-0005-0000-0000-000072200000}"/>
    <cellStyle name="Normal 2 49 13 2" xfId="8322" xr:uid="{00000000-0005-0000-0000-000073200000}"/>
    <cellStyle name="Normal 2 49 13 3" xfId="8323" xr:uid="{00000000-0005-0000-0000-000074200000}"/>
    <cellStyle name="Normal 2 49 14" xfId="8324" xr:uid="{00000000-0005-0000-0000-000075200000}"/>
    <cellStyle name="Normal 2 49 14 2" xfId="8325" xr:uid="{00000000-0005-0000-0000-000076200000}"/>
    <cellStyle name="Normal 2 49 14 3" xfId="8326" xr:uid="{00000000-0005-0000-0000-000077200000}"/>
    <cellStyle name="Normal 2 49 15" xfId="8327" xr:uid="{00000000-0005-0000-0000-000078200000}"/>
    <cellStyle name="Normal 2 49 15 2" xfId="8328" xr:uid="{00000000-0005-0000-0000-000079200000}"/>
    <cellStyle name="Normal 2 49 15 3" xfId="8329" xr:uid="{00000000-0005-0000-0000-00007A200000}"/>
    <cellStyle name="Normal 2 49 16" xfId="8330" xr:uid="{00000000-0005-0000-0000-00007B200000}"/>
    <cellStyle name="Normal 2 49 16 2" xfId="8331" xr:uid="{00000000-0005-0000-0000-00007C200000}"/>
    <cellStyle name="Normal 2 49 16 3" xfId="8332" xr:uid="{00000000-0005-0000-0000-00007D200000}"/>
    <cellStyle name="Normal 2 49 17" xfId="8333" xr:uid="{00000000-0005-0000-0000-00007E200000}"/>
    <cellStyle name="Normal 2 49 17 2" xfId="8334" xr:uid="{00000000-0005-0000-0000-00007F200000}"/>
    <cellStyle name="Normal 2 49 17 3" xfId="8335" xr:uid="{00000000-0005-0000-0000-000080200000}"/>
    <cellStyle name="Normal 2 49 18" xfId="8336" xr:uid="{00000000-0005-0000-0000-000081200000}"/>
    <cellStyle name="Normal 2 49 18 2" xfId="8337" xr:uid="{00000000-0005-0000-0000-000082200000}"/>
    <cellStyle name="Normal 2 49 18 3" xfId="8338" xr:uid="{00000000-0005-0000-0000-000083200000}"/>
    <cellStyle name="Normal 2 49 19" xfId="8339" xr:uid="{00000000-0005-0000-0000-000084200000}"/>
    <cellStyle name="Normal 2 49 19 2" xfId="8340" xr:uid="{00000000-0005-0000-0000-000085200000}"/>
    <cellStyle name="Normal 2 49 19 3" xfId="8341" xr:uid="{00000000-0005-0000-0000-000086200000}"/>
    <cellStyle name="Normal 2 49 2" xfId="8342" xr:uid="{00000000-0005-0000-0000-000087200000}"/>
    <cellStyle name="Normal 2 49 2 10" xfId="8343" xr:uid="{00000000-0005-0000-0000-000088200000}"/>
    <cellStyle name="Normal 2 49 2 10 2" xfId="8344" xr:uid="{00000000-0005-0000-0000-000089200000}"/>
    <cellStyle name="Normal 2 49 2 10 3" xfId="8345" xr:uid="{00000000-0005-0000-0000-00008A200000}"/>
    <cellStyle name="Normal 2 49 2 11" xfId="8346" xr:uid="{00000000-0005-0000-0000-00008B200000}"/>
    <cellStyle name="Normal 2 49 2 11 2" xfId="8347" xr:uid="{00000000-0005-0000-0000-00008C200000}"/>
    <cellStyle name="Normal 2 49 2 11 3" xfId="8348" xr:uid="{00000000-0005-0000-0000-00008D200000}"/>
    <cellStyle name="Normal 2 49 2 12" xfId="8349" xr:uid="{00000000-0005-0000-0000-00008E200000}"/>
    <cellStyle name="Normal 2 49 2 12 2" xfId="8350" xr:uid="{00000000-0005-0000-0000-00008F200000}"/>
    <cellStyle name="Normal 2 49 2 12 3" xfId="8351" xr:uid="{00000000-0005-0000-0000-000090200000}"/>
    <cellStyle name="Normal 2 49 2 13" xfId="8352" xr:uid="{00000000-0005-0000-0000-000091200000}"/>
    <cellStyle name="Normal 2 49 2 13 2" xfId="8353" xr:uid="{00000000-0005-0000-0000-000092200000}"/>
    <cellStyle name="Normal 2 49 2 13 3" xfId="8354" xr:uid="{00000000-0005-0000-0000-000093200000}"/>
    <cellStyle name="Normal 2 49 2 14" xfId="8355" xr:uid="{00000000-0005-0000-0000-000094200000}"/>
    <cellStyle name="Normal 2 49 2 14 2" xfId="8356" xr:uid="{00000000-0005-0000-0000-000095200000}"/>
    <cellStyle name="Normal 2 49 2 14 3" xfId="8357" xr:uid="{00000000-0005-0000-0000-000096200000}"/>
    <cellStyle name="Normal 2 49 2 15" xfId="8358" xr:uid="{00000000-0005-0000-0000-000097200000}"/>
    <cellStyle name="Normal 2 49 2 15 2" xfId="8359" xr:uid="{00000000-0005-0000-0000-000098200000}"/>
    <cellStyle name="Normal 2 49 2 15 3" xfId="8360" xr:uid="{00000000-0005-0000-0000-000099200000}"/>
    <cellStyle name="Normal 2 49 2 16" xfId="8361" xr:uid="{00000000-0005-0000-0000-00009A200000}"/>
    <cellStyle name="Normal 2 49 2 17" xfId="8362" xr:uid="{00000000-0005-0000-0000-00009B200000}"/>
    <cellStyle name="Normal 2 49 2 2" xfId="8363" xr:uid="{00000000-0005-0000-0000-00009C200000}"/>
    <cellStyle name="Normal 2 49 2 2 10" xfId="8364" xr:uid="{00000000-0005-0000-0000-00009D200000}"/>
    <cellStyle name="Normal 2 49 2 2 10 2" xfId="8365" xr:uid="{00000000-0005-0000-0000-00009E200000}"/>
    <cellStyle name="Normal 2 49 2 2 10 3" xfId="8366" xr:uid="{00000000-0005-0000-0000-00009F200000}"/>
    <cellStyle name="Normal 2 49 2 2 11" xfId="8367" xr:uid="{00000000-0005-0000-0000-0000A0200000}"/>
    <cellStyle name="Normal 2 49 2 2 11 2" xfId="8368" xr:uid="{00000000-0005-0000-0000-0000A1200000}"/>
    <cellStyle name="Normal 2 49 2 2 11 3" xfId="8369" xr:uid="{00000000-0005-0000-0000-0000A2200000}"/>
    <cellStyle name="Normal 2 49 2 2 12" xfId="8370" xr:uid="{00000000-0005-0000-0000-0000A3200000}"/>
    <cellStyle name="Normal 2 49 2 2 12 2" xfId="8371" xr:uid="{00000000-0005-0000-0000-0000A4200000}"/>
    <cellStyle name="Normal 2 49 2 2 12 3" xfId="8372" xr:uid="{00000000-0005-0000-0000-0000A5200000}"/>
    <cellStyle name="Normal 2 49 2 2 13" xfId="8373" xr:uid="{00000000-0005-0000-0000-0000A6200000}"/>
    <cellStyle name="Normal 2 49 2 2 13 2" xfId="8374" xr:uid="{00000000-0005-0000-0000-0000A7200000}"/>
    <cellStyle name="Normal 2 49 2 2 13 3" xfId="8375" xr:uid="{00000000-0005-0000-0000-0000A8200000}"/>
    <cellStyle name="Normal 2 49 2 2 14" xfId="8376" xr:uid="{00000000-0005-0000-0000-0000A9200000}"/>
    <cellStyle name="Normal 2 49 2 2 14 2" xfId="8377" xr:uid="{00000000-0005-0000-0000-0000AA200000}"/>
    <cellStyle name="Normal 2 49 2 2 14 3" xfId="8378" xr:uid="{00000000-0005-0000-0000-0000AB200000}"/>
    <cellStyle name="Normal 2 49 2 2 15" xfId="8379" xr:uid="{00000000-0005-0000-0000-0000AC200000}"/>
    <cellStyle name="Normal 2 49 2 2 16" xfId="8380" xr:uid="{00000000-0005-0000-0000-0000AD200000}"/>
    <cellStyle name="Normal 2 49 2 2 2" xfId="8381" xr:uid="{00000000-0005-0000-0000-0000AE200000}"/>
    <cellStyle name="Normal 2 49 2 2 2 2" xfId="8382" xr:uid="{00000000-0005-0000-0000-0000AF200000}"/>
    <cellStyle name="Normal 2 49 2 2 2 3" xfId="8383" xr:uid="{00000000-0005-0000-0000-0000B0200000}"/>
    <cellStyle name="Normal 2 49 2 2 3" xfId="8384" xr:uid="{00000000-0005-0000-0000-0000B1200000}"/>
    <cellStyle name="Normal 2 49 2 2 3 2" xfId="8385" xr:uid="{00000000-0005-0000-0000-0000B2200000}"/>
    <cellStyle name="Normal 2 49 2 2 3 3" xfId="8386" xr:uid="{00000000-0005-0000-0000-0000B3200000}"/>
    <cellStyle name="Normal 2 49 2 2 4" xfId="8387" xr:uid="{00000000-0005-0000-0000-0000B4200000}"/>
    <cellStyle name="Normal 2 49 2 2 4 2" xfId="8388" xr:uid="{00000000-0005-0000-0000-0000B5200000}"/>
    <cellStyle name="Normal 2 49 2 2 4 3" xfId="8389" xr:uid="{00000000-0005-0000-0000-0000B6200000}"/>
    <cellStyle name="Normal 2 49 2 2 5" xfId="8390" xr:uid="{00000000-0005-0000-0000-0000B7200000}"/>
    <cellStyle name="Normal 2 49 2 2 5 2" xfId="8391" xr:uid="{00000000-0005-0000-0000-0000B8200000}"/>
    <cellStyle name="Normal 2 49 2 2 5 3" xfId="8392" xr:uid="{00000000-0005-0000-0000-0000B9200000}"/>
    <cellStyle name="Normal 2 49 2 2 6" xfId="8393" xr:uid="{00000000-0005-0000-0000-0000BA200000}"/>
    <cellStyle name="Normal 2 49 2 2 6 2" xfId="8394" xr:uid="{00000000-0005-0000-0000-0000BB200000}"/>
    <cellStyle name="Normal 2 49 2 2 6 3" xfId="8395" xr:uid="{00000000-0005-0000-0000-0000BC200000}"/>
    <cellStyle name="Normal 2 49 2 2 7" xfId="8396" xr:uid="{00000000-0005-0000-0000-0000BD200000}"/>
    <cellStyle name="Normal 2 49 2 2 7 2" xfId="8397" xr:uid="{00000000-0005-0000-0000-0000BE200000}"/>
    <cellStyle name="Normal 2 49 2 2 7 3" xfId="8398" xr:uid="{00000000-0005-0000-0000-0000BF200000}"/>
    <cellStyle name="Normal 2 49 2 2 8" xfId="8399" xr:uid="{00000000-0005-0000-0000-0000C0200000}"/>
    <cellStyle name="Normal 2 49 2 2 8 2" xfId="8400" xr:uid="{00000000-0005-0000-0000-0000C1200000}"/>
    <cellStyle name="Normal 2 49 2 2 8 3" xfId="8401" xr:uid="{00000000-0005-0000-0000-0000C2200000}"/>
    <cellStyle name="Normal 2 49 2 2 9" xfId="8402" xr:uid="{00000000-0005-0000-0000-0000C3200000}"/>
    <cellStyle name="Normal 2 49 2 2 9 2" xfId="8403" xr:uid="{00000000-0005-0000-0000-0000C4200000}"/>
    <cellStyle name="Normal 2 49 2 2 9 3" xfId="8404" xr:uid="{00000000-0005-0000-0000-0000C5200000}"/>
    <cellStyle name="Normal 2 49 2 3" xfId="8405" xr:uid="{00000000-0005-0000-0000-0000C6200000}"/>
    <cellStyle name="Normal 2 49 2 3 2" xfId="8406" xr:uid="{00000000-0005-0000-0000-0000C7200000}"/>
    <cellStyle name="Normal 2 49 2 3 3" xfId="8407" xr:uid="{00000000-0005-0000-0000-0000C8200000}"/>
    <cellStyle name="Normal 2 49 2 4" xfId="8408" xr:uid="{00000000-0005-0000-0000-0000C9200000}"/>
    <cellStyle name="Normal 2 49 2 4 2" xfId="8409" xr:uid="{00000000-0005-0000-0000-0000CA200000}"/>
    <cellStyle name="Normal 2 49 2 4 3" xfId="8410" xr:uid="{00000000-0005-0000-0000-0000CB200000}"/>
    <cellStyle name="Normal 2 49 2 5" xfId="8411" xr:uid="{00000000-0005-0000-0000-0000CC200000}"/>
    <cellStyle name="Normal 2 49 2 5 2" xfId="8412" xr:uid="{00000000-0005-0000-0000-0000CD200000}"/>
    <cellStyle name="Normal 2 49 2 5 3" xfId="8413" xr:uid="{00000000-0005-0000-0000-0000CE200000}"/>
    <cellStyle name="Normal 2 49 2 6" xfId="8414" xr:uid="{00000000-0005-0000-0000-0000CF200000}"/>
    <cellStyle name="Normal 2 49 2 6 2" xfId="8415" xr:uid="{00000000-0005-0000-0000-0000D0200000}"/>
    <cellStyle name="Normal 2 49 2 6 3" xfId="8416" xr:uid="{00000000-0005-0000-0000-0000D1200000}"/>
    <cellStyle name="Normal 2 49 2 7" xfId="8417" xr:uid="{00000000-0005-0000-0000-0000D2200000}"/>
    <cellStyle name="Normal 2 49 2 7 2" xfId="8418" xr:uid="{00000000-0005-0000-0000-0000D3200000}"/>
    <cellStyle name="Normal 2 49 2 7 3" xfId="8419" xr:uid="{00000000-0005-0000-0000-0000D4200000}"/>
    <cellStyle name="Normal 2 49 2 8" xfId="8420" xr:uid="{00000000-0005-0000-0000-0000D5200000}"/>
    <cellStyle name="Normal 2 49 2 8 2" xfId="8421" xr:uid="{00000000-0005-0000-0000-0000D6200000}"/>
    <cellStyle name="Normal 2 49 2 8 3" xfId="8422" xr:uid="{00000000-0005-0000-0000-0000D7200000}"/>
    <cellStyle name="Normal 2 49 2 9" xfId="8423" xr:uid="{00000000-0005-0000-0000-0000D8200000}"/>
    <cellStyle name="Normal 2 49 2 9 2" xfId="8424" xr:uid="{00000000-0005-0000-0000-0000D9200000}"/>
    <cellStyle name="Normal 2 49 2 9 3" xfId="8425" xr:uid="{00000000-0005-0000-0000-0000DA200000}"/>
    <cellStyle name="Normal 2 49 20" xfId="8426" xr:uid="{00000000-0005-0000-0000-0000DB200000}"/>
    <cellStyle name="Normal 2 49 20 2" xfId="8427" xr:uid="{00000000-0005-0000-0000-0000DC200000}"/>
    <cellStyle name="Normal 2 49 20 3" xfId="8428" xr:uid="{00000000-0005-0000-0000-0000DD200000}"/>
    <cellStyle name="Normal 2 49 21" xfId="8429" xr:uid="{00000000-0005-0000-0000-0000DE200000}"/>
    <cellStyle name="Normal 2 49 21 2" xfId="8430" xr:uid="{00000000-0005-0000-0000-0000DF200000}"/>
    <cellStyle name="Normal 2 49 21 3" xfId="8431" xr:uid="{00000000-0005-0000-0000-0000E0200000}"/>
    <cellStyle name="Normal 2 49 22" xfId="8432" xr:uid="{00000000-0005-0000-0000-0000E1200000}"/>
    <cellStyle name="Normal 2 49 22 2" xfId="8433" xr:uid="{00000000-0005-0000-0000-0000E2200000}"/>
    <cellStyle name="Normal 2 49 22 3" xfId="8434" xr:uid="{00000000-0005-0000-0000-0000E3200000}"/>
    <cellStyle name="Normal 2 49 23" xfId="8435" xr:uid="{00000000-0005-0000-0000-0000E4200000}"/>
    <cellStyle name="Normal 2 49 23 2" xfId="8436" xr:uid="{00000000-0005-0000-0000-0000E5200000}"/>
    <cellStyle name="Normal 2 49 23 3" xfId="8437" xr:uid="{00000000-0005-0000-0000-0000E6200000}"/>
    <cellStyle name="Normal 2 49 24" xfId="8438" xr:uid="{00000000-0005-0000-0000-0000E7200000}"/>
    <cellStyle name="Normal 2 49 25" xfId="8439" xr:uid="{00000000-0005-0000-0000-0000E8200000}"/>
    <cellStyle name="Normal 2 49 3" xfId="8440" xr:uid="{00000000-0005-0000-0000-0000E9200000}"/>
    <cellStyle name="Normal 2 49 3 10" xfId="8441" xr:uid="{00000000-0005-0000-0000-0000EA200000}"/>
    <cellStyle name="Normal 2 49 3 10 2" xfId="8442" xr:uid="{00000000-0005-0000-0000-0000EB200000}"/>
    <cellStyle name="Normal 2 49 3 10 3" xfId="8443" xr:uid="{00000000-0005-0000-0000-0000EC200000}"/>
    <cellStyle name="Normal 2 49 3 11" xfId="8444" xr:uid="{00000000-0005-0000-0000-0000ED200000}"/>
    <cellStyle name="Normal 2 49 3 11 2" xfId="8445" xr:uid="{00000000-0005-0000-0000-0000EE200000}"/>
    <cellStyle name="Normal 2 49 3 11 3" xfId="8446" xr:uid="{00000000-0005-0000-0000-0000EF200000}"/>
    <cellStyle name="Normal 2 49 3 12" xfId="8447" xr:uid="{00000000-0005-0000-0000-0000F0200000}"/>
    <cellStyle name="Normal 2 49 3 12 2" xfId="8448" xr:uid="{00000000-0005-0000-0000-0000F1200000}"/>
    <cellStyle name="Normal 2 49 3 12 3" xfId="8449" xr:uid="{00000000-0005-0000-0000-0000F2200000}"/>
    <cellStyle name="Normal 2 49 3 13" xfId="8450" xr:uid="{00000000-0005-0000-0000-0000F3200000}"/>
    <cellStyle name="Normal 2 49 3 13 2" xfId="8451" xr:uid="{00000000-0005-0000-0000-0000F4200000}"/>
    <cellStyle name="Normal 2 49 3 13 3" xfId="8452" xr:uid="{00000000-0005-0000-0000-0000F5200000}"/>
    <cellStyle name="Normal 2 49 3 14" xfId="8453" xr:uid="{00000000-0005-0000-0000-0000F6200000}"/>
    <cellStyle name="Normal 2 49 3 14 2" xfId="8454" xr:uid="{00000000-0005-0000-0000-0000F7200000}"/>
    <cellStyle name="Normal 2 49 3 14 3" xfId="8455" xr:uid="{00000000-0005-0000-0000-0000F8200000}"/>
    <cellStyle name="Normal 2 49 3 15" xfId="8456" xr:uid="{00000000-0005-0000-0000-0000F9200000}"/>
    <cellStyle name="Normal 2 49 3 15 2" xfId="8457" xr:uid="{00000000-0005-0000-0000-0000FA200000}"/>
    <cellStyle name="Normal 2 49 3 15 3" xfId="8458" xr:uid="{00000000-0005-0000-0000-0000FB200000}"/>
    <cellStyle name="Normal 2 49 3 16" xfId="8459" xr:uid="{00000000-0005-0000-0000-0000FC200000}"/>
    <cellStyle name="Normal 2 49 3 17" xfId="8460" xr:uid="{00000000-0005-0000-0000-0000FD200000}"/>
    <cellStyle name="Normal 2 49 3 2" xfId="8461" xr:uid="{00000000-0005-0000-0000-0000FE200000}"/>
    <cellStyle name="Normal 2 49 3 2 10" xfId="8462" xr:uid="{00000000-0005-0000-0000-0000FF200000}"/>
    <cellStyle name="Normal 2 49 3 2 10 2" xfId="8463" xr:uid="{00000000-0005-0000-0000-000000210000}"/>
    <cellStyle name="Normal 2 49 3 2 10 3" xfId="8464" xr:uid="{00000000-0005-0000-0000-000001210000}"/>
    <cellStyle name="Normal 2 49 3 2 11" xfId="8465" xr:uid="{00000000-0005-0000-0000-000002210000}"/>
    <cellStyle name="Normal 2 49 3 2 11 2" xfId="8466" xr:uid="{00000000-0005-0000-0000-000003210000}"/>
    <cellStyle name="Normal 2 49 3 2 11 3" xfId="8467" xr:uid="{00000000-0005-0000-0000-000004210000}"/>
    <cellStyle name="Normal 2 49 3 2 12" xfId="8468" xr:uid="{00000000-0005-0000-0000-000005210000}"/>
    <cellStyle name="Normal 2 49 3 2 12 2" xfId="8469" xr:uid="{00000000-0005-0000-0000-000006210000}"/>
    <cellStyle name="Normal 2 49 3 2 12 3" xfId="8470" xr:uid="{00000000-0005-0000-0000-000007210000}"/>
    <cellStyle name="Normal 2 49 3 2 13" xfId="8471" xr:uid="{00000000-0005-0000-0000-000008210000}"/>
    <cellStyle name="Normal 2 49 3 2 13 2" xfId="8472" xr:uid="{00000000-0005-0000-0000-000009210000}"/>
    <cellStyle name="Normal 2 49 3 2 13 3" xfId="8473" xr:uid="{00000000-0005-0000-0000-00000A210000}"/>
    <cellStyle name="Normal 2 49 3 2 14" xfId="8474" xr:uid="{00000000-0005-0000-0000-00000B210000}"/>
    <cellStyle name="Normal 2 49 3 2 14 2" xfId="8475" xr:uid="{00000000-0005-0000-0000-00000C210000}"/>
    <cellStyle name="Normal 2 49 3 2 14 3" xfId="8476" xr:uid="{00000000-0005-0000-0000-00000D210000}"/>
    <cellStyle name="Normal 2 49 3 2 15" xfId="8477" xr:uid="{00000000-0005-0000-0000-00000E210000}"/>
    <cellStyle name="Normal 2 49 3 2 16" xfId="8478" xr:uid="{00000000-0005-0000-0000-00000F210000}"/>
    <cellStyle name="Normal 2 49 3 2 2" xfId="8479" xr:uid="{00000000-0005-0000-0000-000010210000}"/>
    <cellStyle name="Normal 2 49 3 2 2 2" xfId="8480" xr:uid="{00000000-0005-0000-0000-000011210000}"/>
    <cellStyle name="Normal 2 49 3 2 2 3" xfId="8481" xr:uid="{00000000-0005-0000-0000-000012210000}"/>
    <cellStyle name="Normal 2 49 3 2 3" xfId="8482" xr:uid="{00000000-0005-0000-0000-000013210000}"/>
    <cellStyle name="Normal 2 49 3 2 3 2" xfId="8483" xr:uid="{00000000-0005-0000-0000-000014210000}"/>
    <cellStyle name="Normal 2 49 3 2 3 3" xfId="8484" xr:uid="{00000000-0005-0000-0000-000015210000}"/>
    <cellStyle name="Normal 2 49 3 2 4" xfId="8485" xr:uid="{00000000-0005-0000-0000-000016210000}"/>
    <cellStyle name="Normal 2 49 3 2 4 2" xfId="8486" xr:uid="{00000000-0005-0000-0000-000017210000}"/>
    <cellStyle name="Normal 2 49 3 2 4 3" xfId="8487" xr:uid="{00000000-0005-0000-0000-000018210000}"/>
    <cellStyle name="Normal 2 49 3 2 5" xfId="8488" xr:uid="{00000000-0005-0000-0000-000019210000}"/>
    <cellStyle name="Normal 2 49 3 2 5 2" xfId="8489" xr:uid="{00000000-0005-0000-0000-00001A210000}"/>
    <cellStyle name="Normal 2 49 3 2 5 3" xfId="8490" xr:uid="{00000000-0005-0000-0000-00001B210000}"/>
    <cellStyle name="Normal 2 49 3 2 6" xfId="8491" xr:uid="{00000000-0005-0000-0000-00001C210000}"/>
    <cellStyle name="Normal 2 49 3 2 6 2" xfId="8492" xr:uid="{00000000-0005-0000-0000-00001D210000}"/>
    <cellStyle name="Normal 2 49 3 2 6 3" xfId="8493" xr:uid="{00000000-0005-0000-0000-00001E210000}"/>
    <cellStyle name="Normal 2 49 3 2 7" xfId="8494" xr:uid="{00000000-0005-0000-0000-00001F210000}"/>
    <cellStyle name="Normal 2 49 3 2 7 2" xfId="8495" xr:uid="{00000000-0005-0000-0000-000020210000}"/>
    <cellStyle name="Normal 2 49 3 2 7 3" xfId="8496" xr:uid="{00000000-0005-0000-0000-000021210000}"/>
    <cellStyle name="Normal 2 49 3 2 8" xfId="8497" xr:uid="{00000000-0005-0000-0000-000022210000}"/>
    <cellStyle name="Normal 2 49 3 2 8 2" xfId="8498" xr:uid="{00000000-0005-0000-0000-000023210000}"/>
    <cellStyle name="Normal 2 49 3 2 8 3" xfId="8499" xr:uid="{00000000-0005-0000-0000-000024210000}"/>
    <cellStyle name="Normal 2 49 3 2 9" xfId="8500" xr:uid="{00000000-0005-0000-0000-000025210000}"/>
    <cellStyle name="Normal 2 49 3 2 9 2" xfId="8501" xr:uid="{00000000-0005-0000-0000-000026210000}"/>
    <cellStyle name="Normal 2 49 3 2 9 3" xfId="8502" xr:uid="{00000000-0005-0000-0000-000027210000}"/>
    <cellStyle name="Normal 2 49 3 3" xfId="8503" xr:uid="{00000000-0005-0000-0000-000028210000}"/>
    <cellStyle name="Normal 2 49 3 3 2" xfId="8504" xr:uid="{00000000-0005-0000-0000-000029210000}"/>
    <cellStyle name="Normal 2 49 3 3 3" xfId="8505" xr:uid="{00000000-0005-0000-0000-00002A210000}"/>
    <cellStyle name="Normal 2 49 3 4" xfId="8506" xr:uid="{00000000-0005-0000-0000-00002B210000}"/>
    <cellStyle name="Normal 2 49 3 4 2" xfId="8507" xr:uid="{00000000-0005-0000-0000-00002C210000}"/>
    <cellStyle name="Normal 2 49 3 4 3" xfId="8508" xr:uid="{00000000-0005-0000-0000-00002D210000}"/>
    <cellStyle name="Normal 2 49 3 5" xfId="8509" xr:uid="{00000000-0005-0000-0000-00002E210000}"/>
    <cellStyle name="Normal 2 49 3 5 2" xfId="8510" xr:uid="{00000000-0005-0000-0000-00002F210000}"/>
    <cellStyle name="Normal 2 49 3 5 3" xfId="8511" xr:uid="{00000000-0005-0000-0000-000030210000}"/>
    <cellStyle name="Normal 2 49 3 6" xfId="8512" xr:uid="{00000000-0005-0000-0000-000031210000}"/>
    <cellStyle name="Normal 2 49 3 6 2" xfId="8513" xr:uid="{00000000-0005-0000-0000-000032210000}"/>
    <cellStyle name="Normal 2 49 3 6 3" xfId="8514" xr:uid="{00000000-0005-0000-0000-000033210000}"/>
    <cellStyle name="Normal 2 49 3 7" xfId="8515" xr:uid="{00000000-0005-0000-0000-000034210000}"/>
    <cellStyle name="Normal 2 49 3 7 2" xfId="8516" xr:uid="{00000000-0005-0000-0000-000035210000}"/>
    <cellStyle name="Normal 2 49 3 7 3" xfId="8517" xr:uid="{00000000-0005-0000-0000-000036210000}"/>
    <cellStyle name="Normal 2 49 3 8" xfId="8518" xr:uid="{00000000-0005-0000-0000-000037210000}"/>
    <cellStyle name="Normal 2 49 3 8 2" xfId="8519" xr:uid="{00000000-0005-0000-0000-000038210000}"/>
    <cellStyle name="Normal 2 49 3 8 3" xfId="8520" xr:uid="{00000000-0005-0000-0000-000039210000}"/>
    <cellStyle name="Normal 2 49 3 9" xfId="8521" xr:uid="{00000000-0005-0000-0000-00003A210000}"/>
    <cellStyle name="Normal 2 49 3 9 2" xfId="8522" xr:uid="{00000000-0005-0000-0000-00003B210000}"/>
    <cellStyle name="Normal 2 49 3 9 3" xfId="8523" xr:uid="{00000000-0005-0000-0000-00003C210000}"/>
    <cellStyle name="Normal 2 49 4" xfId="8524" xr:uid="{00000000-0005-0000-0000-00003D210000}"/>
    <cellStyle name="Normal 2 49 4 10" xfId="8525" xr:uid="{00000000-0005-0000-0000-00003E210000}"/>
    <cellStyle name="Normal 2 49 4 10 2" xfId="8526" xr:uid="{00000000-0005-0000-0000-00003F210000}"/>
    <cellStyle name="Normal 2 49 4 10 3" xfId="8527" xr:uid="{00000000-0005-0000-0000-000040210000}"/>
    <cellStyle name="Normal 2 49 4 11" xfId="8528" xr:uid="{00000000-0005-0000-0000-000041210000}"/>
    <cellStyle name="Normal 2 49 4 11 2" xfId="8529" xr:uid="{00000000-0005-0000-0000-000042210000}"/>
    <cellStyle name="Normal 2 49 4 11 3" xfId="8530" xr:uid="{00000000-0005-0000-0000-000043210000}"/>
    <cellStyle name="Normal 2 49 4 12" xfId="8531" xr:uid="{00000000-0005-0000-0000-000044210000}"/>
    <cellStyle name="Normal 2 49 4 12 2" xfId="8532" xr:uid="{00000000-0005-0000-0000-000045210000}"/>
    <cellStyle name="Normal 2 49 4 12 3" xfId="8533" xr:uid="{00000000-0005-0000-0000-000046210000}"/>
    <cellStyle name="Normal 2 49 4 13" xfId="8534" xr:uid="{00000000-0005-0000-0000-000047210000}"/>
    <cellStyle name="Normal 2 49 4 13 2" xfId="8535" xr:uid="{00000000-0005-0000-0000-000048210000}"/>
    <cellStyle name="Normal 2 49 4 13 3" xfId="8536" xr:uid="{00000000-0005-0000-0000-000049210000}"/>
    <cellStyle name="Normal 2 49 4 14" xfId="8537" xr:uid="{00000000-0005-0000-0000-00004A210000}"/>
    <cellStyle name="Normal 2 49 4 14 2" xfId="8538" xr:uid="{00000000-0005-0000-0000-00004B210000}"/>
    <cellStyle name="Normal 2 49 4 14 3" xfId="8539" xr:uid="{00000000-0005-0000-0000-00004C210000}"/>
    <cellStyle name="Normal 2 49 4 15" xfId="8540" xr:uid="{00000000-0005-0000-0000-00004D210000}"/>
    <cellStyle name="Normal 2 49 4 15 2" xfId="8541" xr:uid="{00000000-0005-0000-0000-00004E210000}"/>
    <cellStyle name="Normal 2 49 4 15 3" xfId="8542" xr:uid="{00000000-0005-0000-0000-00004F210000}"/>
    <cellStyle name="Normal 2 49 4 16" xfId="8543" xr:uid="{00000000-0005-0000-0000-000050210000}"/>
    <cellStyle name="Normal 2 49 4 17" xfId="8544" xr:uid="{00000000-0005-0000-0000-000051210000}"/>
    <cellStyle name="Normal 2 49 4 2" xfId="8545" xr:uid="{00000000-0005-0000-0000-000052210000}"/>
    <cellStyle name="Normal 2 49 4 2 10" xfId="8546" xr:uid="{00000000-0005-0000-0000-000053210000}"/>
    <cellStyle name="Normal 2 49 4 2 10 2" xfId="8547" xr:uid="{00000000-0005-0000-0000-000054210000}"/>
    <cellStyle name="Normal 2 49 4 2 10 3" xfId="8548" xr:uid="{00000000-0005-0000-0000-000055210000}"/>
    <cellStyle name="Normal 2 49 4 2 11" xfId="8549" xr:uid="{00000000-0005-0000-0000-000056210000}"/>
    <cellStyle name="Normal 2 49 4 2 11 2" xfId="8550" xr:uid="{00000000-0005-0000-0000-000057210000}"/>
    <cellStyle name="Normal 2 49 4 2 11 3" xfId="8551" xr:uid="{00000000-0005-0000-0000-000058210000}"/>
    <cellStyle name="Normal 2 49 4 2 12" xfId="8552" xr:uid="{00000000-0005-0000-0000-000059210000}"/>
    <cellStyle name="Normal 2 49 4 2 12 2" xfId="8553" xr:uid="{00000000-0005-0000-0000-00005A210000}"/>
    <cellStyle name="Normal 2 49 4 2 12 3" xfId="8554" xr:uid="{00000000-0005-0000-0000-00005B210000}"/>
    <cellStyle name="Normal 2 49 4 2 13" xfId="8555" xr:uid="{00000000-0005-0000-0000-00005C210000}"/>
    <cellStyle name="Normal 2 49 4 2 13 2" xfId="8556" xr:uid="{00000000-0005-0000-0000-00005D210000}"/>
    <cellStyle name="Normal 2 49 4 2 13 3" xfId="8557" xr:uid="{00000000-0005-0000-0000-00005E210000}"/>
    <cellStyle name="Normal 2 49 4 2 14" xfId="8558" xr:uid="{00000000-0005-0000-0000-00005F210000}"/>
    <cellStyle name="Normal 2 49 4 2 14 2" xfId="8559" xr:uid="{00000000-0005-0000-0000-000060210000}"/>
    <cellStyle name="Normal 2 49 4 2 14 3" xfId="8560" xr:uid="{00000000-0005-0000-0000-000061210000}"/>
    <cellStyle name="Normal 2 49 4 2 15" xfId="8561" xr:uid="{00000000-0005-0000-0000-000062210000}"/>
    <cellStyle name="Normal 2 49 4 2 16" xfId="8562" xr:uid="{00000000-0005-0000-0000-000063210000}"/>
    <cellStyle name="Normal 2 49 4 2 2" xfId="8563" xr:uid="{00000000-0005-0000-0000-000064210000}"/>
    <cellStyle name="Normal 2 49 4 2 2 2" xfId="8564" xr:uid="{00000000-0005-0000-0000-000065210000}"/>
    <cellStyle name="Normal 2 49 4 2 2 3" xfId="8565" xr:uid="{00000000-0005-0000-0000-000066210000}"/>
    <cellStyle name="Normal 2 49 4 2 3" xfId="8566" xr:uid="{00000000-0005-0000-0000-000067210000}"/>
    <cellStyle name="Normal 2 49 4 2 3 2" xfId="8567" xr:uid="{00000000-0005-0000-0000-000068210000}"/>
    <cellStyle name="Normal 2 49 4 2 3 3" xfId="8568" xr:uid="{00000000-0005-0000-0000-000069210000}"/>
    <cellStyle name="Normal 2 49 4 2 4" xfId="8569" xr:uid="{00000000-0005-0000-0000-00006A210000}"/>
    <cellStyle name="Normal 2 49 4 2 4 2" xfId="8570" xr:uid="{00000000-0005-0000-0000-00006B210000}"/>
    <cellStyle name="Normal 2 49 4 2 4 3" xfId="8571" xr:uid="{00000000-0005-0000-0000-00006C210000}"/>
    <cellStyle name="Normal 2 49 4 2 5" xfId="8572" xr:uid="{00000000-0005-0000-0000-00006D210000}"/>
    <cellStyle name="Normal 2 49 4 2 5 2" xfId="8573" xr:uid="{00000000-0005-0000-0000-00006E210000}"/>
    <cellStyle name="Normal 2 49 4 2 5 3" xfId="8574" xr:uid="{00000000-0005-0000-0000-00006F210000}"/>
    <cellStyle name="Normal 2 49 4 2 6" xfId="8575" xr:uid="{00000000-0005-0000-0000-000070210000}"/>
    <cellStyle name="Normal 2 49 4 2 6 2" xfId="8576" xr:uid="{00000000-0005-0000-0000-000071210000}"/>
    <cellStyle name="Normal 2 49 4 2 6 3" xfId="8577" xr:uid="{00000000-0005-0000-0000-000072210000}"/>
    <cellStyle name="Normal 2 49 4 2 7" xfId="8578" xr:uid="{00000000-0005-0000-0000-000073210000}"/>
    <cellStyle name="Normal 2 49 4 2 7 2" xfId="8579" xr:uid="{00000000-0005-0000-0000-000074210000}"/>
    <cellStyle name="Normal 2 49 4 2 7 3" xfId="8580" xr:uid="{00000000-0005-0000-0000-000075210000}"/>
    <cellStyle name="Normal 2 49 4 2 8" xfId="8581" xr:uid="{00000000-0005-0000-0000-000076210000}"/>
    <cellStyle name="Normal 2 49 4 2 8 2" xfId="8582" xr:uid="{00000000-0005-0000-0000-000077210000}"/>
    <cellStyle name="Normal 2 49 4 2 8 3" xfId="8583" xr:uid="{00000000-0005-0000-0000-000078210000}"/>
    <cellStyle name="Normal 2 49 4 2 9" xfId="8584" xr:uid="{00000000-0005-0000-0000-000079210000}"/>
    <cellStyle name="Normal 2 49 4 2 9 2" xfId="8585" xr:uid="{00000000-0005-0000-0000-00007A210000}"/>
    <cellStyle name="Normal 2 49 4 2 9 3" xfId="8586" xr:uid="{00000000-0005-0000-0000-00007B210000}"/>
    <cellStyle name="Normal 2 49 4 3" xfId="8587" xr:uid="{00000000-0005-0000-0000-00007C210000}"/>
    <cellStyle name="Normal 2 49 4 3 2" xfId="8588" xr:uid="{00000000-0005-0000-0000-00007D210000}"/>
    <cellStyle name="Normal 2 49 4 3 3" xfId="8589" xr:uid="{00000000-0005-0000-0000-00007E210000}"/>
    <cellStyle name="Normal 2 49 4 4" xfId="8590" xr:uid="{00000000-0005-0000-0000-00007F210000}"/>
    <cellStyle name="Normal 2 49 4 4 2" xfId="8591" xr:uid="{00000000-0005-0000-0000-000080210000}"/>
    <cellStyle name="Normal 2 49 4 4 3" xfId="8592" xr:uid="{00000000-0005-0000-0000-000081210000}"/>
    <cellStyle name="Normal 2 49 4 5" xfId="8593" xr:uid="{00000000-0005-0000-0000-000082210000}"/>
    <cellStyle name="Normal 2 49 4 5 2" xfId="8594" xr:uid="{00000000-0005-0000-0000-000083210000}"/>
    <cellStyle name="Normal 2 49 4 5 3" xfId="8595" xr:uid="{00000000-0005-0000-0000-000084210000}"/>
    <cellStyle name="Normal 2 49 4 6" xfId="8596" xr:uid="{00000000-0005-0000-0000-000085210000}"/>
    <cellStyle name="Normal 2 49 4 6 2" xfId="8597" xr:uid="{00000000-0005-0000-0000-000086210000}"/>
    <cellStyle name="Normal 2 49 4 6 3" xfId="8598" xr:uid="{00000000-0005-0000-0000-000087210000}"/>
    <cellStyle name="Normal 2 49 4 7" xfId="8599" xr:uid="{00000000-0005-0000-0000-000088210000}"/>
    <cellStyle name="Normal 2 49 4 7 2" xfId="8600" xr:uid="{00000000-0005-0000-0000-000089210000}"/>
    <cellStyle name="Normal 2 49 4 7 3" xfId="8601" xr:uid="{00000000-0005-0000-0000-00008A210000}"/>
    <cellStyle name="Normal 2 49 4 8" xfId="8602" xr:uid="{00000000-0005-0000-0000-00008B210000}"/>
    <cellStyle name="Normal 2 49 4 8 2" xfId="8603" xr:uid="{00000000-0005-0000-0000-00008C210000}"/>
    <cellStyle name="Normal 2 49 4 8 3" xfId="8604" xr:uid="{00000000-0005-0000-0000-00008D210000}"/>
    <cellStyle name="Normal 2 49 4 9" xfId="8605" xr:uid="{00000000-0005-0000-0000-00008E210000}"/>
    <cellStyle name="Normal 2 49 4 9 2" xfId="8606" xr:uid="{00000000-0005-0000-0000-00008F210000}"/>
    <cellStyle name="Normal 2 49 4 9 3" xfId="8607" xr:uid="{00000000-0005-0000-0000-000090210000}"/>
    <cellStyle name="Normal 2 49 5" xfId="8608" xr:uid="{00000000-0005-0000-0000-000091210000}"/>
    <cellStyle name="Normal 2 49 5 10" xfId="8609" xr:uid="{00000000-0005-0000-0000-000092210000}"/>
    <cellStyle name="Normal 2 49 5 10 2" xfId="8610" xr:uid="{00000000-0005-0000-0000-000093210000}"/>
    <cellStyle name="Normal 2 49 5 10 3" xfId="8611" xr:uid="{00000000-0005-0000-0000-000094210000}"/>
    <cellStyle name="Normal 2 49 5 11" xfId="8612" xr:uid="{00000000-0005-0000-0000-000095210000}"/>
    <cellStyle name="Normal 2 49 5 11 2" xfId="8613" xr:uid="{00000000-0005-0000-0000-000096210000}"/>
    <cellStyle name="Normal 2 49 5 11 3" xfId="8614" xr:uid="{00000000-0005-0000-0000-000097210000}"/>
    <cellStyle name="Normal 2 49 5 12" xfId="8615" xr:uid="{00000000-0005-0000-0000-000098210000}"/>
    <cellStyle name="Normal 2 49 5 12 2" xfId="8616" xr:uid="{00000000-0005-0000-0000-000099210000}"/>
    <cellStyle name="Normal 2 49 5 12 3" xfId="8617" xr:uid="{00000000-0005-0000-0000-00009A210000}"/>
    <cellStyle name="Normal 2 49 5 13" xfId="8618" xr:uid="{00000000-0005-0000-0000-00009B210000}"/>
    <cellStyle name="Normal 2 49 5 13 2" xfId="8619" xr:uid="{00000000-0005-0000-0000-00009C210000}"/>
    <cellStyle name="Normal 2 49 5 13 3" xfId="8620" xr:uid="{00000000-0005-0000-0000-00009D210000}"/>
    <cellStyle name="Normal 2 49 5 14" xfId="8621" xr:uid="{00000000-0005-0000-0000-00009E210000}"/>
    <cellStyle name="Normal 2 49 5 14 2" xfId="8622" xr:uid="{00000000-0005-0000-0000-00009F210000}"/>
    <cellStyle name="Normal 2 49 5 14 3" xfId="8623" xr:uid="{00000000-0005-0000-0000-0000A0210000}"/>
    <cellStyle name="Normal 2 49 5 15" xfId="8624" xr:uid="{00000000-0005-0000-0000-0000A1210000}"/>
    <cellStyle name="Normal 2 49 5 16" xfId="8625" xr:uid="{00000000-0005-0000-0000-0000A2210000}"/>
    <cellStyle name="Normal 2 49 5 2" xfId="8626" xr:uid="{00000000-0005-0000-0000-0000A3210000}"/>
    <cellStyle name="Normal 2 49 5 2 2" xfId="8627" xr:uid="{00000000-0005-0000-0000-0000A4210000}"/>
    <cellStyle name="Normal 2 49 5 2 3" xfId="8628" xr:uid="{00000000-0005-0000-0000-0000A5210000}"/>
    <cellStyle name="Normal 2 49 5 3" xfId="8629" xr:uid="{00000000-0005-0000-0000-0000A6210000}"/>
    <cellStyle name="Normal 2 49 5 3 2" xfId="8630" xr:uid="{00000000-0005-0000-0000-0000A7210000}"/>
    <cellStyle name="Normal 2 49 5 3 3" xfId="8631" xr:uid="{00000000-0005-0000-0000-0000A8210000}"/>
    <cellStyle name="Normal 2 49 5 4" xfId="8632" xr:uid="{00000000-0005-0000-0000-0000A9210000}"/>
    <cellStyle name="Normal 2 49 5 4 2" xfId="8633" xr:uid="{00000000-0005-0000-0000-0000AA210000}"/>
    <cellStyle name="Normal 2 49 5 4 3" xfId="8634" xr:uid="{00000000-0005-0000-0000-0000AB210000}"/>
    <cellStyle name="Normal 2 49 5 5" xfId="8635" xr:uid="{00000000-0005-0000-0000-0000AC210000}"/>
    <cellStyle name="Normal 2 49 5 5 2" xfId="8636" xr:uid="{00000000-0005-0000-0000-0000AD210000}"/>
    <cellStyle name="Normal 2 49 5 5 3" xfId="8637" xr:uid="{00000000-0005-0000-0000-0000AE210000}"/>
    <cellStyle name="Normal 2 49 5 6" xfId="8638" xr:uid="{00000000-0005-0000-0000-0000AF210000}"/>
    <cellStyle name="Normal 2 49 5 6 2" xfId="8639" xr:uid="{00000000-0005-0000-0000-0000B0210000}"/>
    <cellStyle name="Normal 2 49 5 6 3" xfId="8640" xr:uid="{00000000-0005-0000-0000-0000B1210000}"/>
    <cellStyle name="Normal 2 49 5 7" xfId="8641" xr:uid="{00000000-0005-0000-0000-0000B2210000}"/>
    <cellStyle name="Normal 2 49 5 7 2" xfId="8642" xr:uid="{00000000-0005-0000-0000-0000B3210000}"/>
    <cellStyle name="Normal 2 49 5 7 3" xfId="8643" xr:uid="{00000000-0005-0000-0000-0000B4210000}"/>
    <cellStyle name="Normal 2 49 5 8" xfId="8644" xr:uid="{00000000-0005-0000-0000-0000B5210000}"/>
    <cellStyle name="Normal 2 49 5 8 2" xfId="8645" xr:uid="{00000000-0005-0000-0000-0000B6210000}"/>
    <cellStyle name="Normal 2 49 5 8 3" xfId="8646" xr:uid="{00000000-0005-0000-0000-0000B7210000}"/>
    <cellStyle name="Normal 2 49 5 9" xfId="8647" xr:uid="{00000000-0005-0000-0000-0000B8210000}"/>
    <cellStyle name="Normal 2 49 5 9 2" xfId="8648" xr:uid="{00000000-0005-0000-0000-0000B9210000}"/>
    <cellStyle name="Normal 2 49 5 9 3" xfId="8649" xr:uid="{00000000-0005-0000-0000-0000BA210000}"/>
    <cellStyle name="Normal 2 49 6" xfId="8650" xr:uid="{00000000-0005-0000-0000-0000BB210000}"/>
    <cellStyle name="Normal 2 49 6 10" xfId="8651" xr:uid="{00000000-0005-0000-0000-0000BC210000}"/>
    <cellStyle name="Normal 2 49 6 10 2" xfId="8652" xr:uid="{00000000-0005-0000-0000-0000BD210000}"/>
    <cellStyle name="Normal 2 49 6 10 3" xfId="8653" xr:uid="{00000000-0005-0000-0000-0000BE210000}"/>
    <cellStyle name="Normal 2 49 6 11" xfId="8654" xr:uid="{00000000-0005-0000-0000-0000BF210000}"/>
    <cellStyle name="Normal 2 49 6 11 2" xfId="8655" xr:uid="{00000000-0005-0000-0000-0000C0210000}"/>
    <cellStyle name="Normal 2 49 6 11 3" xfId="8656" xr:uid="{00000000-0005-0000-0000-0000C1210000}"/>
    <cellStyle name="Normal 2 49 6 12" xfId="8657" xr:uid="{00000000-0005-0000-0000-0000C2210000}"/>
    <cellStyle name="Normal 2 49 6 12 2" xfId="8658" xr:uid="{00000000-0005-0000-0000-0000C3210000}"/>
    <cellStyle name="Normal 2 49 6 12 3" xfId="8659" xr:uid="{00000000-0005-0000-0000-0000C4210000}"/>
    <cellStyle name="Normal 2 49 6 13" xfId="8660" xr:uid="{00000000-0005-0000-0000-0000C5210000}"/>
    <cellStyle name="Normal 2 49 6 13 2" xfId="8661" xr:uid="{00000000-0005-0000-0000-0000C6210000}"/>
    <cellStyle name="Normal 2 49 6 13 3" xfId="8662" xr:uid="{00000000-0005-0000-0000-0000C7210000}"/>
    <cellStyle name="Normal 2 49 6 14" xfId="8663" xr:uid="{00000000-0005-0000-0000-0000C8210000}"/>
    <cellStyle name="Normal 2 49 6 14 2" xfId="8664" xr:uid="{00000000-0005-0000-0000-0000C9210000}"/>
    <cellStyle name="Normal 2 49 6 14 3" xfId="8665" xr:uid="{00000000-0005-0000-0000-0000CA210000}"/>
    <cellStyle name="Normal 2 49 6 15" xfId="8666" xr:uid="{00000000-0005-0000-0000-0000CB210000}"/>
    <cellStyle name="Normal 2 49 6 16" xfId="8667" xr:uid="{00000000-0005-0000-0000-0000CC210000}"/>
    <cellStyle name="Normal 2 49 6 2" xfId="8668" xr:uid="{00000000-0005-0000-0000-0000CD210000}"/>
    <cellStyle name="Normal 2 49 6 2 2" xfId="8669" xr:uid="{00000000-0005-0000-0000-0000CE210000}"/>
    <cellStyle name="Normal 2 49 6 2 3" xfId="8670" xr:uid="{00000000-0005-0000-0000-0000CF210000}"/>
    <cellStyle name="Normal 2 49 6 3" xfId="8671" xr:uid="{00000000-0005-0000-0000-0000D0210000}"/>
    <cellStyle name="Normal 2 49 6 3 2" xfId="8672" xr:uid="{00000000-0005-0000-0000-0000D1210000}"/>
    <cellStyle name="Normal 2 49 6 3 3" xfId="8673" xr:uid="{00000000-0005-0000-0000-0000D2210000}"/>
    <cellStyle name="Normal 2 49 6 4" xfId="8674" xr:uid="{00000000-0005-0000-0000-0000D3210000}"/>
    <cellStyle name="Normal 2 49 6 4 2" xfId="8675" xr:uid="{00000000-0005-0000-0000-0000D4210000}"/>
    <cellStyle name="Normal 2 49 6 4 3" xfId="8676" xr:uid="{00000000-0005-0000-0000-0000D5210000}"/>
    <cellStyle name="Normal 2 49 6 5" xfId="8677" xr:uid="{00000000-0005-0000-0000-0000D6210000}"/>
    <cellStyle name="Normal 2 49 6 5 2" xfId="8678" xr:uid="{00000000-0005-0000-0000-0000D7210000}"/>
    <cellStyle name="Normal 2 49 6 5 3" xfId="8679" xr:uid="{00000000-0005-0000-0000-0000D8210000}"/>
    <cellStyle name="Normal 2 49 6 6" xfId="8680" xr:uid="{00000000-0005-0000-0000-0000D9210000}"/>
    <cellStyle name="Normal 2 49 6 6 2" xfId="8681" xr:uid="{00000000-0005-0000-0000-0000DA210000}"/>
    <cellStyle name="Normal 2 49 6 6 3" xfId="8682" xr:uid="{00000000-0005-0000-0000-0000DB210000}"/>
    <cellStyle name="Normal 2 49 6 7" xfId="8683" xr:uid="{00000000-0005-0000-0000-0000DC210000}"/>
    <cellStyle name="Normal 2 49 6 7 2" xfId="8684" xr:uid="{00000000-0005-0000-0000-0000DD210000}"/>
    <cellStyle name="Normal 2 49 6 7 3" xfId="8685" xr:uid="{00000000-0005-0000-0000-0000DE210000}"/>
    <cellStyle name="Normal 2 49 6 8" xfId="8686" xr:uid="{00000000-0005-0000-0000-0000DF210000}"/>
    <cellStyle name="Normal 2 49 6 8 2" xfId="8687" xr:uid="{00000000-0005-0000-0000-0000E0210000}"/>
    <cellStyle name="Normal 2 49 6 8 3" xfId="8688" xr:uid="{00000000-0005-0000-0000-0000E1210000}"/>
    <cellStyle name="Normal 2 49 6 9" xfId="8689" xr:uid="{00000000-0005-0000-0000-0000E2210000}"/>
    <cellStyle name="Normal 2 49 6 9 2" xfId="8690" xr:uid="{00000000-0005-0000-0000-0000E3210000}"/>
    <cellStyle name="Normal 2 49 6 9 3" xfId="8691" xr:uid="{00000000-0005-0000-0000-0000E4210000}"/>
    <cellStyle name="Normal 2 49 7" xfId="8692" xr:uid="{00000000-0005-0000-0000-0000E5210000}"/>
    <cellStyle name="Normal 2 49 7 10" xfId="8693" xr:uid="{00000000-0005-0000-0000-0000E6210000}"/>
    <cellStyle name="Normal 2 49 7 10 2" xfId="8694" xr:uid="{00000000-0005-0000-0000-0000E7210000}"/>
    <cellStyle name="Normal 2 49 7 10 3" xfId="8695" xr:uid="{00000000-0005-0000-0000-0000E8210000}"/>
    <cellStyle name="Normal 2 49 7 11" xfId="8696" xr:uid="{00000000-0005-0000-0000-0000E9210000}"/>
    <cellStyle name="Normal 2 49 7 11 2" xfId="8697" xr:uid="{00000000-0005-0000-0000-0000EA210000}"/>
    <cellStyle name="Normal 2 49 7 11 3" xfId="8698" xr:uid="{00000000-0005-0000-0000-0000EB210000}"/>
    <cellStyle name="Normal 2 49 7 12" xfId="8699" xr:uid="{00000000-0005-0000-0000-0000EC210000}"/>
    <cellStyle name="Normal 2 49 7 12 2" xfId="8700" xr:uid="{00000000-0005-0000-0000-0000ED210000}"/>
    <cellStyle name="Normal 2 49 7 12 3" xfId="8701" xr:uid="{00000000-0005-0000-0000-0000EE210000}"/>
    <cellStyle name="Normal 2 49 7 13" xfId="8702" xr:uid="{00000000-0005-0000-0000-0000EF210000}"/>
    <cellStyle name="Normal 2 49 7 13 2" xfId="8703" xr:uid="{00000000-0005-0000-0000-0000F0210000}"/>
    <cellStyle name="Normal 2 49 7 13 3" xfId="8704" xr:uid="{00000000-0005-0000-0000-0000F1210000}"/>
    <cellStyle name="Normal 2 49 7 14" xfId="8705" xr:uid="{00000000-0005-0000-0000-0000F2210000}"/>
    <cellStyle name="Normal 2 49 7 14 2" xfId="8706" xr:uid="{00000000-0005-0000-0000-0000F3210000}"/>
    <cellStyle name="Normal 2 49 7 14 3" xfId="8707" xr:uid="{00000000-0005-0000-0000-0000F4210000}"/>
    <cellStyle name="Normal 2 49 7 15" xfId="8708" xr:uid="{00000000-0005-0000-0000-0000F5210000}"/>
    <cellStyle name="Normal 2 49 7 16" xfId="8709" xr:uid="{00000000-0005-0000-0000-0000F6210000}"/>
    <cellStyle name="Normal 2 49 7 2" xfId="8710" xr:uid="{00000000-0005-0000-0000-0000F7210000}"/>
    <cellStyle name="Normal 2 49 7 2 2" xfId="8711" xr:uid="{00000000-0005-0000-0000-0000F8210000}"/>
    <cellStyle name="Normal 2 49 7 2 3" xfId="8712" xr:uid="{00000000-0005-0000-0000-0000F9210000}"/>
    <cellStyle name="Normal 2 49 7 3" xfId="8713" xr:uid="{00000000-0005-0000-0000-0000FA210000}"/>
    <cellStyle name="Normal 2 49 7 3 2" xfId="8714" xr:uid="{00000000-0005-0000-0000-0000FB210000}"/>
    <cellStyle name="Normal 2 49 7 3 3" xfId="8715" xr:uid="{00000000-0005-0000-0000-0000FC210000}"/>
    <cellStyle name="Normal 2 49 7 4" xfId="8716" xr:uid="{00000000-0005-0000-0000-0000FD210000}"/>
    <cellStyle name="Normal 2 49 7 4 2" xfId="8717" xr:uid="{00000000-0005-0000-0000-0000FE210000}"/>
    <cellStyle name="Normal 2 49 7 4 3" xfId="8718" xr:uid="{00000000-0005-0000-0000-0000FF210000}"/>
    <cellStyle name="Normal 2 49 7 5" xfId="8719" xr:uid="{00000000-0005-0000-0000-000000220000}"/>
    <cellStyle name="Normal 2 49 7 5 2" xfId="8720" xr:uid="{00000000-0005-0000-0000-000001220000}"/>
    <cellStyle name="Normal 2 49 7 5 3" xfId="8721" xr:uid="{00000000-0005-0000-0000-000002220000}"/>
    <cellStyle name="Normal 2 49 7 6" xfId="8722" xr:uid="{00000000-0005-0000-0000-000003220000}"/>
    <cellStyle name="Normal 2 49 7 6 2" xfId="8723" xr:uid="{00000000-0005-0000-0000-000004220000}"/>
    <cellStyle name="Normal 2 49 7 6 3" xfId="8724" xr:uid="{00000000-0005-0000-0000-000005220000}"/>
    <cellStyle name="Normal 2 49 7 7" xfId="8725" xr:uid="{00000000-0005-0000-0000-000006220000}"/>
    <cellStyle name="Normal 2 49 7 7 2" xfId="8726" xr:uid="{00000000-0005-0000-0000-000007220000}"/>
    <cellStyle name="Normal 2 49 7 7 3" xfId="8727" xr:uid="{00000000-0005-0000-0000-000008220000}"/>
    <cellStyle name="Normal 2 49 7 8" xfId="8728" xr:uid="{00000000-0005-0000-0000-000009220000}"/>
    <cellStyle name="Normal 2 49 7 8 2" xfId="8729" xr:uid="{00000000-0005-0000-0000-00000A220000}"/>
    <cellStyle name="Normal 2 49 7 8 3" xfId="8730" xr:uid="{00000000-0005-0000-0000-00000B220000}"/>
    <cellStyle name="Normal 2 49 7 9" xfId="8731" xr:uid="{00000000-0005-0000-0000-00000C220000}"/>
    <cellStyle name="Normal 2 49 7 9 2" xfId="8732" xr:uid="{00000000-0005-0000-0000-00000D220000}"/>
    <cellStyle name="Normal 2 49 7 9 3" xfId="8733" xr:uid="{00000000-0005-0000-0000-00000E220000}"/>
    <cellStyle name="Normal 2 49 8" xfId="8734" xr:uid="{00000000-0005-0000-0000-00000F220000}"/>
    <cellStyle name="Normal 2 49 8 10" xfId="8735" xr:uid="{00000000-0005-0000-0000-000010220000}"/>
    <cellStyle name="Normal 2 49 8 10 2" xfId="8736" xr:uid="{00000000-0005-0000-0000-000011220000}"/>
    <cellStyle name="Normal 2 49 8 10 3" xfId="8737" xr:uid="{00000000-0005-0000-0000-000012220000}"/>
    <cellStyle name="Normal 2 49 8 11" xfId="8738" xr:uid="{00000000-0005-0000-0000-000013220000}"/>
    <cellStyle name="Normal 2 49 8 11 2" xfId="8739" xr:uid="{00000000-0005-0000-0000-000014220000}"/>
    <cellStyle name="Normal 2 49 8 11 3" xfId="8740" xr:uid="{00000000-0005-0000-0000-000015220000}"/>
    <cellStyle name="Normal 2 49 8 12" xfId="8741" xr:uid="{00000000-0005-0000-0000-000016220000}"/>
    <cellStyle name="Normal 2 49 8 12 2" xfId="8742" xr:uid="{00000000-0005-0000-0000-000017220000}"/>
    <cellStyle name="Normal 2 49 8 12 3" xfId="8743" xr:uid="{00000000-0005-0000-0000-000018220000}"/>
    <cellStyle name="Normal 2 49 8 13" xfId="8744" xr:uid="{00000000-0005-0000-0000-000019220000}"/>
    <cellStyle name="Normal 2 49 8 13 2" xfId="8745" xr:uid="{00000000-0005-0000-0000-00001A220000}"/>
    <cellStyle name="Normal 2 49 8 13 3" xfId="8746" xr:uid="{00000000-0005-0000-0000-00001B220000}"/>
    <cellStyle name="Normal 2 49 8 14" xfId="8747" xr:uid="{00000000-0005-0000-0000-00001C220000}"/>
    <cellStyle name="Normal 2 49 8 14 2" xfId="8748" xr:uid="{00000000-0005-0000-0000-00001D220000}"/>
    <cellStyle name="Normal 2 49 8 14 3" xfId="8749" xr:uid="{00000000-0005-0000-0000-00001E220000}"/>
    <cellStyle name="Normal 2 49 8 15" xfId="8750" xr:uid="{00000000-0005-0000-0000-00001F220000}"/>
    <cellStyle name="Normal 2 49 8 16" xfId="8751" xr:uid="{00000000-0005-0000-0000-000020220000}"/>
    <cellStyle name="Normal 2 49 8 2" xfId="8752" xr:uid="{00000000-0005-0000-0000-000021220000}"/>
    <cellStyle name="Normal 2 49 8 2 2" xfId="8753" xr:uid="{00000000-0005-0000-0000-000022220000}"/>
    <cellStyle name="Normal 2 49 8 2 3" xfId="8754" xr:uid="{00000000-0005-0000-0000-000023220000}"/>
    <cellStyle name="Normal 2 49 8 3" xfId="8755" xr:uid="{00000000-0005-0000-0000-000024220000}"/>
    <cellStyle name="Normal 2 49 8 3 2" xfId="8756" xr:uid="{00000000-0005-0000-0000-000025220000}"/>
    <cellStyle name="Normal 2 49 8 3 3" xfId="8757" xr:uid="{00000000-0005-0000-0000-000026220000}"/>
    <cellStyle name="Normal 2 49 8 4" xfId="8758" xr:uid="{00000000-0005-0000-0000-000027220000}"/>
    <cellStyle name="Normal 2 49 8 4 2" xfId="8759" xr:uid="{00000000-0005-0000-0000-000028220000}"/>
    <cellStyle name="Normal 2 49 8 4 3" xfId="8760" xr:uid="{00000000-0005-0000-0000-000029220000}"/>
    <cellStyle name="Normal 2 49 8 5" xfId="8761" xr:uid="{00000000-0005-0000-0000-00002A220000}"/>
    <cellStyle name="Normal 2 49 8 5 2" xfId="8762" xr:uid="{00000000-0005-0000-0000-00002B220000}"/>
    <cellStyle name="Normal 2 49 8 5 3" xfId="8763" xr:uid="{00000000-0005-0000-0000-00002C220000}"/>
    <cellStyle name="Normal 2 49 8 6" xfId="8764" xr:uid="{00000000-0005-0000-0000-00002D220000}"/>
    <cellStyle name="Normal 2 49 8 6 2" xfId="8765" xr:uid="{00000000-0005-0000-0000-00002E220000}"/>
    <cellStyle name="Normal 2 49 8 6 3" xfId="8766" xr:uid="{00000000-0005-0000-0000-00002F220000}"/>
    <cellStyle name="Normal 2 49 8 7" xfId="8767" xr:uid="{00000000-0005-0000-0000-000030220000}"/>
    <cellStyle name="Normal 2 49 8 7 2" xfId="8768" xr:uid="{00000000-0005-0000-0000-000031220000}"/>
    <cellStyle name="Normal 2 49 8 7 3" xfId="8769" xr:uid="{00000000-0005-0000-0000-000032220000}"/>
    <cellStyle name="Normal 2 49 8 8" xfId="8770" xr:uid="{00000000-0005-0000-0000-000033220000}"/>
    <cellStyle name="Normal 2 49 8 8 2" xfId="8771" xr:uid="{00000000-0005-0000-0000-000034220000}"/>
    <cellStyle name="Normal 2 49 8 8 3" xfId="8772" xr:uid="{00000000-0005-0000-0000-000035220000}"/>
    <cellStyle name="Normal 2 49 8 9" xfId="8773" xr:uid="{00000000-0005-0000-0000-000036220000}"/>
    <cellStyle name="Normal 2 49 8 9 2" xfId="8774" xr:uid="{00000000-0005-0000-0000-000037220000}"/>
    <cellStyle name="Normal 2 49 8 9 3" xfId="8775" xr:uid="{00000000-0005-0000-0000-000038220000}"/>
    <cellStyle name="Normal 2 49 9" xfId="8776" xr:uid="{00000000-0005-0000-0000-000039220000}"/>
    <cellStyle name="Normal 2 49 9 10" xfId="8777" xr:uid="{00000000-0005-0000-0000-00003A220000}"/>
    <cellStyle name="Normal 2 49 9 10 2" xfId="8778" xr:uid="{00000000-0005-0000-0000-00003B220000}"/>
    <cellStyle name="Normal 2 49 9 10 3" xfId="8779" xr:uid="{00000000-0005-0000-0000-00003C220000}"/>
    <cellStyle name="Normal 2 49 9 11" xfId="8780" xr:uid="{00000000-0005-0000-0000-00003D220000}"/>
    <cellStyle name="Normal 2 49 9 11 2" xfId="8781" xr:uid="{00000000-0005-0000-0000-00003E220000}"/>
    <cellStyle name="Normal 2 49 9 11 3" xfId="8782" xr:uid="{00000000-0005-0000-0000-00003F220000}"/>
    <cellStyle name="Normal 2 49 9 12" xfId="8783" xr:uid="{00000000-0005-0000-0000-000040220000}"/>
    <cellStyle name="Normal 2 49 9 12 2" xfId="8784" xr:uid="{00000000-0005-0000-0000-000041220000}"/>
    <cellStyle name="Normal 2 49 9 12 3" xfId="8785" xr:uid="{00000000-0005-0000-0000-000042220000}"/>
    <cellStyle name="Normal 2 49 9 13" xfId="8786" xr:uid="{00000000-0005-0000-0000-000043220000}"/>
    <cellStyle name="Normal 2 49 9 13 2" xfId="8787" xr:uid="{00000000-0005-0000-0000-000044220000}"/>
    <cellStyle name="Normal 2 49 9 13 3" xfId="8788" xr:uid="{00000000-0005-0000-0000-000045220000}"/>
    <cellStyle name="Normal 2 49 9 14" xfId="8789" xr:uid="{00000000-0005-0000-0000-000046220000}"/>
    <cellStyle name="Normal 2 49 9 14 2" xfId="8790" xr:uid="{00000000-0005-0000-0000-000047220000}"/>
    <cellStyle name="Normal 2 49 9 14 3" xfId="8791" xr:uid="{00000000-0005-0000-0000-000048220000}"/>
    <cellStyle name="Normal 2 49 9 15" xfId="8792" xr:uid="{00000000-0005-0000-0000-000049220000}"/>
    <cellStyle name="Normal 2 49 9 16" xfId="8793" xr:uid="{00000000-0005-0000-0000-00004A220000}"/>
    <cellStyle name="Normal 2 49 9 2" xfId="8794" xr:uid="{00000000-0005-0000-0000-00004B220000}"/>
    <cellStyle name="Normal 2 49 9 2 2" xfId="8795" xr:uid="{00000000-0005-0000-0000-00004C220000}"/>
    <cellStyle name="Normal 2 49 9 2 3" xfId="8796" xr:uid="{00000000-0005-0000-0000-00004D220000}"/>
    <cellStyle name="Normal 2 49 9 3" xfId="8797" xr:uid="{00000000-0005-0000-0000-00004E220000}"/>
    <cellStyle name="Normal 2 49 9 3 2" xfId="8798" xr:uid="{00000000-0005-0000-0000-00004F220000}"/>
    <cellStyle name="Normal 2 49 9 3 3" xfId="8799" xr:uid="{00000000-0005-0000-0000-000050220000}"/>
    <cellStyle name="Normal 2 49 9 4" xfId="8800" xr:uid="{00000000-0005-0000-0000-000051220000}"/>
    <cellStyle name="Normal 2 49 9 4 2" xfId="8801" xr:uid="{00000000-0005-0000-0000-000052220000}"/>
    <cellStyle name="Normal 2 49 9 4 3" xfId="8802" xr:uid="{00000000-0005-0000-0000-000053220000}"/>
    <cellStyle name="Normal 2 49 9 5" xfId="8803" xr:uid="{00000000-0005-0000-0000-000054220000}"/>
    <cellStyle name="Normal 2 49 9 5 2" xfId="8804" xr:uid="{00000000-0005-0000-0000-000055220000}"/>
    <cellStyle name="Normal 2 49 9 5 3" xfId="8805" xr:uid="{00000000-0005-0000-0000-000056220000}"/>
    <cellStyle name="Normal 2 49 9 6" xfId="8806" xr:uid="{00000000-0005-0000-0000-000057220000}"/>
    <cellStyle name="Normal 2 49 9 6 2" xfId="8807" xr:uid="{00000000-0005-0000-0000-000058220000}"/>
    <cellStyle name="Normal 2 49 9 6 3" xfId="8808" xr:uid="{00000000-0005-0000-0000-000059220000}"/>
    <cellStyle name="Normal 2 49 9 7" xfId="8809" xr:uid="{00000000-0005-0000-0000-00005A220000}"/>
    <cellStyle name="Normal 2 49 9 7 2" xfId="8810" xr:uid="{00000000-0005-0000-0000-00005B220000}"/>
    <cellStyle name="Normal 2 49 9 7 3" xfId="8811" xr:uid="{00000000-0005-0000-0000-00005C220000}"/>
    <cellStyle name="Normal 2 49 9 8" xfId="8812" xr:uid="{00000000-0005-0000-0000-00005D220000}"/>
    <cellStyle name="Normal 2 49 9 8 2" xfId="8813" xr:uid="{00000000-0005-0000-0000-00005E220000}"/>
    <cellStyle name="Normal 2 49 9 8 3" xfId="8814" xr:uid="{00000000-0005-0000-0000-00005F220000}"/>
    <cellStyle name="Normal 2 49 9 9" xfId="8815" xr:uid="{00000000-0005-0000-0000-000060220000}"/>
    <cellStyle name="Normal 2 49 9 9 2" xfId="8816" xr:uid="{00000000-0005-0000-0000-000061220000}"/>
    <cellStyle name="Normal 2 49 9 9 3" xfId="8817" xr:uid="{00000000-0005-0000-0000-000062220000}"/>
    <cellStyle name="Normal 2 5" xfId="8818" xr:uid="{00000000-0005-0000-0000-000063220000}"/>
    <cellStyle name="Normal 2 5 2" xfId="8819" xr:uid="{00000000-0005-0000-0000-000064220000}"/>
    <cellStyle name="Normal 2 5 2 2" xfId="8820" xr:uid="{00000000-0005-0000-0000-000065220000}"/>
    <cellStyle name="Normal 2 5 2 2 2" xfId="8821" xr:uid="{00000000-0005-0000-0000-000066220000}"/>
    <cellStyle name="Normal 2 5 2 3" xfId="8822" xr:uid="{00000000-0005-0000-0000-000067220000}"/>
    <cellStyle name="Normal 2 5 2 3 2" xfId="8823" xr:uid="{00000000-0005-0000-0000-000068220000}"/>
    <cellStyle name="Normal 2 5 2 4" xfId="8824" xr:uid="{00000000-0005-0000-0000-000069220000}"/>
    <cellStyle name="Normal 2 5 2 4 2" xfId="8825" xr:uid="{00000000-0005-0000-0000-00006A220000}"/>
    <cellStyle name="Normal 2 5 2 5" xfId="8826" xr:uid="{00000000-0005-0000-0000-00006B220000}"/>
    <cellStyle name="Normal 2 5 2 5 2" xfId="8827" xr:uid="{00000000-0005-0000-0000-00006C220000}"/>
    <cellStyle name="Normal 2 5 2 6" xfId="8828" xr:uid="{00000000-0005-0000-0000-00006D220000}"/>
    <cellStyle name="Normal 2 5 2 6 2" xfId="8829" xr:uid="{00000000-0005-0000-0000-00006E220000}"/>
    <cellStyle name="Normal 2 5 2 7" xfId="8830" xr:uid="{00000000-0005-0000-0000-00006F220000}"/>
    <cellStyle name="Normal 2 5 2 7 2" xfId="8831" xr:uid="{00000000-0005-0000-0000-000070220000}"/>
    <cellStyle name="Normal 2 5 3" xfId="8832" xr:uid="{00000000-0005-0000-0000-000071220000}"/>
    <cellStyle name="Normal 2 5 4" xfId="8833" xr:uid="{00000000-0005-0000-0000-000072220000}"/>
    <cellStyle name="Normal 2 5 5" xfId="8834" xr:uid="{00000000-0005-0000-0000-000073220000}"/>
    <cellStyle name="Normal 2 5 6" xfId="8835" xr:uid="{00000000-0005-0000-0000-000074220000}"/>
    <cellStyle name="Normal 2 5 7" xfId="8836" xr:uid="{00000000-0005-0000-0000-000075220000}"/>
    <cellStyle name="Normal 2 5 8" xfId="8837" xr:uid="{00000000-0005-0000-0000-000076220000}"/>
    <cellStyle name="Normal 2 50" xfId="8838" xr:uid="{00000000-0005-0000-0000-000077220000}"/>
    <cellStyle name="Normal 2 50 10" xfId="8839" xr:uid="{00000000-0005-0000-0000-000078220000}"/>
    <cellStyle name="Normal 2 50 10 10" xfId="8840" xr:uid="{00000000-0005-0000-0000-000079220000}"/>
    <cellStyle name="Normal 2 50 10 10 2" xfId="8841" xr:uid="{00000000-0005-0000-0000-00007A220000}"/>
    <cellStyle name="Normal 2 50 10 10 3" xfId="8842" xr:uid="{00000000-0005-0000-0000-00007B220000}"/>
    <cellStyle name="Normal 2 50 10 11" xfId="8843" xr:uid="{00000000-0005-0000-0000-00007C220000}"/>
    <cellStyle name="Normal 2 50 10 11 2" xfId="8844" xr:uid="{00000000-0005-0000-0000-00007D220000}"/>
    <cellStyle name="Normal 2 50 10 11 3" xfId="8845" xr:uid="{00000000-0005-0000-0000-00007E220000}"/>
    <cellStyle name="Normal 2 50 10 12" xfId="8846" xr:uid="{00000000-0005-0000-0000-00007F220000}"/>
    <cellStyle name="Normal 2 50 10 12 2" xfId="8847" xr:uid="{00000000-0005-0000-0000-000080220000}"/>
    <cellStyle name="Normal 2 50 10 12 3" xfId="8848" xr:uid="{00000000-0005-0000-0000-000081220000}"/>
    <cellStyle name="Normal 2 50 10 13" xfId="8849" xr:uid="{00000000-0005-0000-0000-000082220000}"/>
    <cellStyle name="Normal 2 50 10 13 2" xfId="8850" xr:uid="{00000000-0005-0000-0000-000083220000}"/>
    <cellStyle name="Normal 2 50 10 13 3" xfId="8851" xr:uid="{00000000-0005-0000-0000-000084220000}"/>
    <cellStyle name="Normal 2 50 10 14" xfId="8852" xr:uid="{00000000-0005-0000-0000-000085220000}"/>
    <cellStyle name="Normal 2 50 10 14 2" xfId="8853" xr:uid="{00000000-0005-0000-0000-000086220000}"/>
    <cellStyle name="Normal 2 50 10 14 3" xfId="8854" xr:uid="{00000000-0005-0000-0000-000087220000}"/>
    <cellStyle name="Normal 2 50 10 15" xfId="8855" xr:uid="{00000000-0005-0000-0000-000088220000}"/>
    <cellStyle name="Normal 2 50 10 16" xfId="8856" xr:uid="{00000000-0005-0000-0000-000089220000}"/>
    <cellStyle name="Normal 2 50 10 2" xfId="8857" xr:uid="{00000000-0005-0000-0000-00008A220000}"/>
    <cellStyle name="Normal 2 50 10 2 2" xfId="8858" xr:uid="{00000000-0005-0000-0000-00008B220000}"/>
    <cellStyle name="Normal 2 50 10 2 3" xfId="8859" xr:uid="{00000000-0005-0000-0000-00008C220000}"/>
    <cellStyle name="Normal 2 50 10 3" xfId="8860" xr:uid="{00000000-0005-0000-0000-00008D220000}"/>
    <cellStyle name="Normal 2 50 10 3 2" xfId="8861" xr:uid="{00000000-0005-0000-0000-00008E220000}"/>
    <cellStyle name="Normal 2 50 10 3 3" xfId="8862" xr:uid="{00000000-0005-0000-0000-00008F220000}"/>
    <cellStyle name="Normal 2 50 10 4" xfId="8863" xr:uid="{00000000-0005-0000-0000-000090220000}"/>
    <cellStyle name="Normal 2 50 10 4 2" xfId="8864" xr:uid="{00000000-0005-0000-0000-000091220000}"/>
    <cellStyle name="Normal 2 50 10 4 3" xfId="8865" xr:uid="{00000000-0005-0000-0000-000092220000}"/>
    <cellStyle name="Normal 2 50 10 5" xfId="8866" xr:uid="{00000000-0005-0000-0000-000093220000}"/>
    <cellStyle name="Normal 2 50 10 5 2" xfId="8867" xr:uid="{00000000-0005-0000-0000-000094220000}"/>
    <cellStyle name="Normal 2 50 10 5 3" xfId="8868" xr:uid="{00000000-0005-0000-0000-000095220000}"/>
    <cellStyle name="Normal 2 50 10 6" xfId="8869" xr:uid="{00000000-0005-0000-0000-000096220000}"/>
    <cellStyle name="Normal 2 50 10 6 2" xfId="8870" xr:uid="{00000000-0005-0000-0000-000097220000}"/>
    <cellStyle name="Normal 2 50 10 6 3" xfId="8871" xr:uid="{00000000-0005-0000-0000-000098220000}"/>
    <cellStyle name="Normal 2 50 10 7" xfId="8872" xr:uid="{00000000-0005-0000-0000-000099220000}"/>
    <cellStyle name="Normal 2 50 10 7 2" xfId="8873" xr:uid="{00000000-0005-0000-0000-00009A220000}"/>
    <cellStyle name="Normal 2 50 10 7 3" xfId="8874" xr:uid="{00000000-0005-0000-0000-00009B220000}"/>
    <cellStyle name="Normal 2 50 10 8" xfId="8875" xr:uid="{00000000-0005-0000-0000-00009C220000}"/>
    <cellStyle name="Normal 2 50 10 8 2" xfId="8876" xr:uid="{00000000-0005-0000-0000-00009D220000}"/>
    <cellStyle name="Normal 2 50 10 8 3" xfId="8877" xr:uid="{00000000-0005-0000-0000-00009E220000}"/>
    <cellStyle name="Normal 2 50 10 9" xfId="8878" xr:uid="{00000000-0005-0000-0000-00009F220000}"/>
    <cellStyle name="Normal 2 50 10 9 2" xfId="8879" xr:uid="{00000000-0005-0000-0000-0000A0220000}"/>
    <cellStyle name="Normal 2 50 10 9 3" xfId="8880" xr:uid="{00000000-0005-0000-0000-0000A1220000}"/>
    <cellStyle name="Normal 2 50 11" xfId="8881" xr:uid="{00000000-0005-0000-0000-0000A2220000}"/>
    <cellStyle name="Normal 2 50 11 2" xfId="8882" xr:uid="{00000000-0005-0000-0000-0000A3220000}"/>
    <cellStyle name="Normal 2 50 11 3" xfId="8883" xr:uid="{00000000-0005-0000-0000-0000A4220000}"/>
    <cellStyle name="Normal 2 50 12" xfId="8884" xr:uid="{00000000-0005-0000-0000-0000A5220000}"/>
    <cellStyle name="Normal 2 50 12 2" xfId="8885" xr:uid="{00000000-0005-0000-0000-0000A6220000}"/>
    <cellStyle name="Normal 2 50 12 3" xfId="8886" xr:uid="{00000000-0005-0000-0000-0000A7220000}"/>
    <cellStyle name="Normal 2 50 13" xfId="8887" xr:uid="{00000000-0005-0000-0000-0000A8220000}"/>
    <cellStyle name="Normal 2 50 13 2" xfId="8888" xr:uid="{00000000-0005-0000-0000-0000A9220000}"/>
    <cellStyle name="Normal 2 50 13 3" xfId="8889" xr:uid="{00000000-0005-0000-0000-0000AA220000}"/>
    <cellStyle name="Normal 2 50 14" xfId="8890" xr:uid="{00000000-0005-0000-0000-0000AB220000}"/>
    <cellStyle name="Normal 2 50 14 2" xfId="8891" xr:uid="{00000000-0005-0000-0000-0000AC220000}"/>
    <cellStyle name="Normal 2 50 14 3" xfId="8892" xr:uid="{00000000-0005-0000-0000-0000AD220000}"/>
    <cellStyle name="Normal 2 50 15" xfId="8893" xr:uid="{00000000-0005-0000-0000-0000AE220000}"/>
    <cellStyle name="Normal 2 50 15 2" xfId="8894" xr:uid="{00000000-0005-0000-0000-0000AF220000}"/>
    <cellStyle name="Normal 2 50 15 3" xfId="8895" xr:uid="{00000000-0005-0000-0000-0000B0220000}"/>
    <cellStyle name="Normal 2 50 16" xfId="8896" xr:uid="{00000000-0005-0000-0000-0000B1220000}"/>
    <cellStyle name="Normal 2 50 16 2" xfId="8897" xr:uid="{00000000-0005-0000-0000-0000B2220000}"/>
    <cellStyle name="Normal 2 50 16 3" xfId="8898" xr:uid="{00000000-0005-0000-0000-0000B3220000}"/>
    <cellStyle name="Normal 2 50 17" xfId="8899" xr:uid="{00000000-0005-0000-0000-0000B4220000}"/>
    <cellStyle name="Normal 2 50 17 2" xfId="8900" xr:uid="{00000000-0005-0000-0000-0000B5220000}"/>
    <cellStyle name="Normal 2 50 17 3" xfId="8901" xr:uid="{00000000-0005-0000-0000-0000B6220000}"/>
    <cellStyle name="Normal 2 50 18" xfId="8902" xr:uid="{00000000-0005-0000-0000-0000B7220000}"/>
    <cellStyle name="Normal 2 50 18 2" xfId="8903" xr:uid="{00000000-0005-0000-0000-0000B8220000}"/>
    <cellStyle name="Normal 2 50 18 3" xfId="8904" xr:uid="{00000000-0005-0000-0000-0000B9220000}"/>
    <cellStyle name="Normal 2 50 19" xfId="8905" xr:uid="{00000000-0005-0000-0000-0000BA220000}"/>
    <cellStyle name="Normal 2 50 19 2" xfId="8906" xr:uid="{00000000-0005-0000-0000-0000BB220000}"/>
    <cellStyle name="Normal 2 50 19 3" xfId="8907" xr:uid="{00000000-0005-0000-0000-0000BC220000}"/>
    <cellStyle name="Normal 2 50 2" xfId="8908" xr:uid="{00000000-0005-0000-0000-0000BD220000}"/>
    <cellStyle name="Normal 2 50 2 10" xfId="8909" xr:uid="{00000000-0005-0000-0000-0000BE220000}"/>
    <cellStyle name="Normal 2 50 2 10 2" xfId="8910" xr:uid="{00000000-0005-0000-0000-0000BF220000}"/>
    <cellStyle name="Normal 2 50 2 10 3" xfId="8911" xr:uid="{00000000-0005-0000-0000-0000C0220000}"/>
    <cellStyle name="Normal 2 50 2 11" xfId="8912" xr:uid="{00000000-0005-0000-0000-0000C1220000}"/>
    <cellStyle name="Normal 2 50 2 11 2" xfId="8913" xr:uid="{00000000-0005-0000-0000-0000C2220000}"/>
    <cellStyle name="Normal 2 50 2 11 3" xfId="8914" xr:uid="{00000000-0005-0000-0000-0000C3220000}"/>
    <cellStyle name="Normal 2 50 2 12" xfId="8915" xr:uid="{00000000-0005-0000-0000-0000C4220000}"/>
    <cellStyle name="Normal 2 50 2 12 2" xfId="8916" xr:uid="{00000000-0005-0000-0000-0000C5220000}"/>
    <cellStyle name="Normal 2 50 2 12 3" xfId="8917" xr:uid="{00000000-0005-0000-0000-0000C6220000}"/>
    <cellStyle name="Normal 2 50 2 13" xfId="8918" xr:uid="{00000000-0005-0000-0000-0000C7220000}"/>
    <cellStyle name="Normal 2 50 2 13 2" xfId="8919" xr:uid="{00000000-0005-0000-0000-0000C8220000}"/>
    <cellStyle name="Normal 2 50 2 13 3" xfId="8920" xr:uid="{00000000-0005-0000-0000-0000C9220000}"/>
    <cellStyle name="Normal 2 50 2 14" xfId="8921" xr:uid="{00000000-0005-0000-0000-0000CA220000}"/>
    <cellStyle name="Normal 2 50 2 14 2" xfId="8922" xr:uid="{00000000-0005-0000-0000-0000CB220000}"/>
    <cellStyle name="Normal 2 50 2 14 3" xfId="8923" xr:uid="{00000000-0005-0000-0000-0000CC220000}"/>
    <cellStyle name="Normal 2 50 2 15" xfId="8924" xr:uid="{00000000-0005-0000-0000-0000CD220000}"/>
    <cellStyle name="Normal 2 50 2 15 2" xfId="8925" xr:uid="{00000000-0005-0000-0000-0000CE220000}"/>
    <cellStyle name="Normal 2 50 2 15 3" xfId="8926" xr:uid="{00000000-0005-0000-0000-0000CF220000}"/>
    <cellStyle name="Normal 2 50 2 16" xfId="8927" xr:uid="{00000000-0005-0000-0000-0000D0220000}"/>
    <cellStyle name="Normal 2 50 2 17" xfId="8928" xr:uid="{00000000-0005-0000-0000-0000D1220000}"/>
    <cellStyle name="Normal 2 50 2 2" xfId="8929" xr:uid="{00000000-0005-0000-0000-0000D2220000}"/>
    <cellStyle name="Normal 2 50 2 2 10" xfId="8930" xr:uid="{00000000-0005-0000-0000-0000D3220000}"/>
    <cellStyle name="Normal 2 50 2 2 10 2" xfId="8931" xr:uid="{00000000-0005-0000-0000-0000D4220000}"/>
    <cellStyle name="Normal 2 50 2 2 10 3" xfId="8932" xr:uid="{00000000-0005-0000-0000-0000D5220000}"/>
    <cellStyle name="Normal 2 50 2 2 11" xfId="8933" xr:uid="{00000000-0005-0000-0000-0000D6220000}"/>
    <cellStyle name="Normal 2 50 2 2 11 2" xfId="8934" xr:uid="{00000000-0005-0000-0000-0000D7220000}"/>
    <cellStyle name="Normal 2 50 2 2 11 3" xfId="8935" xr:uid="{00000000-0005-0000-0000-0000D8220000}"/>
    <cellStyle name="Normal 2 50 2 2 12" xfId="8936" xr:uid="{00000000-0005-0000-0000-0000D9220000}"/>
    <cellStyle name="Normal 2 50 2 2 12 2" xfId="8937" xr:uid="{00000000-0005-0000-0000-0000DA220000}"/>
    <cellStyle name="Normal 2 50 2 2 12 3" xfId="8938" xr:uid="{00000000-0005-0000-0000-0000DB220000}"/>
    <cellStyle name="Normal 2 50 2 2 13" xfId="8939" xr:uid="{00000000-0005-0000-0000-0000DC220000}"/>
    <cellStyle name="Normal 2 50 2 2 13 2" xfId="8940" xr:uid="{00000000-0005-0000-0000-0000DD220000}"/>
    <cellStyle name="Normal 2 50 2 2 13 3" xfId="8941" xr:uid="{00000000-0005-0000-0000-0000DE220000}"/>
    <cellStyle name="Normal 2 50 2 2 14" xfId="8942" xr:uid="{00000000-0005-0000-0000-0000DF220000}"/>
    <cellStyle name="Normal 2 50 2 2 14 2" xfId="8943" xr:uid="{00000000-0005-0000-0000-0000E0220000}"/>
    <cellStyle name="Normal 2 50 2 2 14 3" xfId="8944" xr:uid="{00000000-0005-0000-0000-0000E1220000}"/>
    <cellStyle name="Normal 2 50 2 2 15" xfId="8945" xr:uid="{00000000-0005-0000-0000-0000E2220000}"/>
    <cellStyle name="Normal 2 50 2 2 16" xfId="8946" xr:uid="{00000000-0005-0000-0000-0000E3220000}"/>
    <cellStyle name="Normal 2 50 2 2 2" xfId="8947" xr:uid="{00000000-0005-0000-0000-0000E4220000}"/>
    <cellStyle name="Normal 2 50 2 2 2 2" xfId="8948" xr:uid="{00000000-0005-0000-0000-0000E5220000}"/>
    <cellStyle name="Normal 2 50 2 2 2 3" xfId="8949" xr:uid="{00000000-0005-0000-0000-0000E6220000}"/>
    <cellStyle name="Normal 2 50 2 2 3" xfId="8950" xr:uid="{00000000-0005-0000-0000-0000E7220000}"/>
    <cellStyle name="Normal 2 50 2 2 3 2" xfId="8951" xr:uid="{00000000-0005-0000-0000-0000E8220000}"/>
    <cellStyle name="Normal 2 50 2 2 3 3" xfId="8952" xr:uid="{00000000-0005-0000-0000-0000E9220000}"/>
    <cellStyle name="Normal 2 50 2 2 4" xfId="8953" xr:uid="{00000000-0005-0000-0000-0000EA220000}"/>
    <cellStyle name="Normal 2 50 2 2 4 2" xfId="8954" xr:uid="{00000000-0005-0000-0000-0000EB220000}"/>
    <cellStyle name="Normal 2 50 2 2 4 3" xfId="8955" xr:uid="{00000000-0005-0000-0000-0000EC220000}"/>
    <cellStyle name="Normal 2 50 2 2 5" xfId="8956" xr:uid="{00000000-0005-0000-0000-0000ED220000}"/>
    <cellStyle name="Normal 2 50 2 2 5 2" xfId="8957" xr:uid="{00000000-0005-0000-0000-0000EE220000}"/>
    <cellStyle name="Normal 2 50 2 2 5 3" xfId="8958" xr:uid="{00000000-0005-0000-0000-0000EF220000}"/>
    <cellStyle name="Normal 2 50 2 2 6" xfId="8959" xr:uid="{00000000-0005-0000-0000-0000F0220000}"/>
    <cellStyle name="Normal 2 50 2 2 6 2" xfId="8960" xr:uid="{00000000-0005-0000-0000-0000F1220000}"/>
    <cellStyle name="Normal 2 50 2 2 6 3" xfId="8961" xr:uid="{00000000-0005-0000-0000-0000F2220000}"/>
    <cellStyle name="Normal 2 50 2 2 7" xfId="8962" xr:uid="{00000000-0005-0000-0000-0000F3220000}"/>
    <cellStyle name="Normal 2 50 2 2 7 2" xfId="8963" xr:uid="{00000000-0005-0000-0000-0000F4220000}"/>
    <cellStyle name="Normal 2 50 2 2 7 3" xfId="8964" xr:uid="{00000000-0005-0000-0000-0000F5220000}"/>
    <cellStyle name="Normal 2 50 2 2 8" xfId="8965" xr:uid="{00000000-0005-0000-0000-0000F6220000}"/>
    <cellStyle name="Normal 2 50 2 2 8 2" xfId="8966" xr:uid="{00000000-0005-0000-0000-0000F7220000}"/>
    <cellStyle name="Normal 2 50 2 2 8 3" xfId="8967" xr:uid="{00000000-0005-0000-0000-0000F8220000}"/>
    <cellStyle name="Normal 2 50 2 2 9" xfId="8968" xr:uid="{00000000-0005-0000-0000-0000F9220000}"/>
    <cellStyle name="Normal 2 50 2 2 9 2" xfId="8969" xr:uid="{00000000-0005-0000-0000-0000FA220000}"/>
    <cellStyle name="Normal 2 50 2 2 9 3" xfId="8970" xr:uid="{00000000-0005-0000-0000-0000FB220000}"/>
    <cellStyle name="Normal 2 50 2 3" xfId="8971" xr:uid="{00000000-0005-0000-0000-0000FC220000}"/>
    <cellStyle name="Normal 2 50 2 3 2" xfId="8972" xr:uid="{00000000-0005-0000-0000-0000FD220000}"/>
    <cellStyle name="Normal 2 50 2 3 3" xfId="8973" xr:uid="{00000000-0005-0000-0000-0000FE220000}"/>
    <cellStyle name="Normal 2 50 2 4" xfId="8974" xr:uid="{00000000-0005-0000-0000-0000FF220000}"/>
    <cellStyle name="Normal 2 50 2 4 2" xfId="8975" xr:uid="{00000000-0005-0000-0000-000000230000}"/>
    <cellStyle name="Normal 2 50 2 4 3" xfId="8976" xr:uid="{00000000-0005-0000-0000-000001230000}"/>
    <cellStyle name="Normal 2 50 2 5" xfId="8977" xr:uid="{00000000-0005-0000-0000-000002230000}"/>
    <cellStyle name="Normal 2 50 2 5 2" xfId="8978" xr:uid="{00000000-0005-0000-0000-000003230000}"/>
    <cellStyle name="Normal 2 50 2 5 3" xfId="8979" xr:uid="{00000000-0005-0000-0000-000004230000}"/>
    <cellStyle name="Normal 2 50 2 6" xfId="8980" xr:uid="{00000000-0005-0000-0000-000005230000}"/>
    <cellStyle name="Normal 2 50 2 6 2" xfId="8981" xr:uid="{00000000-0005-0000-0000-000006230000}"/>
    <cellStyle name="Normal 2 50 2 6 3" xfId="8982" xr:uid="{00000000-0005-0000-0000-000007230000}"/>
    <cellStyle name="Normal 2 50 2 7" xfId="8983" xr:uid="{00000000-0005-0000-0000-000008230000}"/>
    <cellStyle name="Normal 2 50 2 7 2" xfId="8984" xr:uid="{00000000-0005-0000-0000-000009230000}"/>
    <cellStyle name="Normal 2 50 2 7 3" xfId="8985" xr:uid="{00000000-0005-0000-0000-00000A230000}"/>
    <cellStyle name="Normal 2 50 2 8" xfId="8986" xr:uid="{00000000-0005-0000-0000-00000B230000}"/>
    <cellStyle name="Normal 2 50 2 8 2" xfId="8987" xr:uid="{00000000-0005-0000-0000-00000C230000}"/>
    <cellStyle name="Normal 2 50 2 8 3" xfId="8988" xr:uid="{00000000-0005-0000-0000-00000D230000}"/>
    <cellStyle name="Normal 2 50 2 9" xfId="8989" xr:uid="{00000000-0005-0000-0000-00000E230000}"/>
    <cellStyle name="Normal 2 50 2 9 2" xfId="8990" xr:uid="{00000000-0005-0000-0000-00000F230000}"/>
    <cellStyle name="Normal 2 50 2 9 3" xfId="8991" xr:uid="{00000000-0005-0000-0000-000010230000}"/>
    <cellStyle name="Normal 2 50 20" xfId="8992" xr:uid="{00000000-0005-0000-0000-000011230000}"/>
    <cellStyle name="Normal 2 50 20 2" xfId="8993" xr:uid="{00000000-0005-0000-0000-000012230000}"/>
    <cellStyle name="Normal 2 50 20 3" xfId="8994" xr:uid="{00000000-0005-0000-0000-000013230000}"/>
    <cellStyle name="Normal 2 50 21" xfId="8995" xr:uid="{00000000-0005-0000-0000-000014230000}"/>
    <cellStyle name="Normal 2 50 21 2" xfId="8996" xr:uid="{00000000-0005-0000-0000-000015230000}"/>
    <cellStyle name="Normal 2 50 21 3" xfId="8997" xr:uid="{00000000-0005-0000-0000-000016230000}"/>
    <cellStyle name="Normal 2 50 22" xfId="8998" xr:uid="{00000000-0005-0000-0000-000017230000}"/>
    <cellStyle name="Normal 2 50 22 2" xfId="8999" xr:uid="{00000000-0005-0000-0000-000018230000}"/>
    <cellStyle name="Normal 2 50 22 3" xfId="9000" xr:uid="{00000000-0005-0000-0000-000019230000}"/>
    <cellStyle name="Normal 2 50 23" xfId="9001" xr:uid="{00000000-0005-0000-0000-00001A230000}"/>
    <cellStyle name="Normal 2 50 23 2" xfId="9002" xr:uid="{00000000-0005-0000-0000-00001B230000}"/>
    <cellStyle name="Normal 2 50 23 3" xfId="9003" xr:uid="{00000000-0005-0000-0000-00001C230000}"/>
    <cellStyle name="Normal 2 50 24" xfId="9004" xr:uid="{00000000-0005-0000-0000-00001D230000}"/>
    <cellStyle name="Normal 2 50 25" xfId="9005" xr:uid="{00000000-0005-0000-0000-00001E230000}"/>
    <cellStyle name="Normal 2 50 3" xfId="9006" xr:uid="{00000000-0005-0000-0000-00001F230000}"/>
    <cellStyle name="Normal 2 50 3 10" xfId="9007" xr:uid="{00000000-0005-0000-0000-000020230000}"/>
    <cellStyle name="Normal 2 50 3 10 2" xfId="9008" xr:uid="{00000000-0005-0000-0000-000021230000}"/>
    <cellStyle name="Normal 2 50 3 10 3" xfId="9009" xr:uid="{00000000-0005-0000-0000-000022230000}"/>
    <cellStyle name="Normal 2 50 3 11" xfId="9010" xr:uid="{00000000-0005-0000-0000-000023230000}"/>
    <cellStyle name="Normal 2 50 3 11 2" xfId="9011" xr:uid="{00000000-0005-0000-0000-000024230000}"/>
    <cellStyle name="Normal 2 50 3 11 3" xfId="9012" xr:uid="{00000000-0005-0000-0000-000025230000}"/>
    <cellStyle name="Normal 2 50 3 12" xfId="9013" xr:uid="{00000000-0005-0000-0000-000026230000}"/>
    <cellStyle name="Normal 2 50 3 12 2" xfId="9014" xr:uid="{00000000-0005-0000-0000-000027230000}"/>
    <cellStyle name="Normal 2 50 3 12 3" xfId="9015" xr:uid="{00000000-0005-0000-0000-000028230000}"/>
    <cellStyle name="Normal 2 50 3 13" xfId="9016" xr:uid="{00000000-0005-0000-0000-000029230000}"/>
    <cellStyle name="Normal 2 50 3 13 2" xfId="9017" xr:uid="{00000000-0005-0000-0000-00002A230000}"/>
    <cellStyle name="Normal 2 50 3 13 3" xfId="9018" xr:uid="{00000000-0005-0000-0000-00002B230000}"/>
    <cellStyle name="Normal 2 50 3 14" xfId="9019" xr:uid="{00000000-0005-0000-0000-00002C230000}"/>
    <cellStyle name="Normal 2 50 3 14 2" xfId="9020" xr:uid="{00000000-0005-0000-0000-00002D230000}"/>
    <cellStyle name="Normal 2 50 3 14 3" xfId="9021" xr:uid="{00000000-0005-0000-0000-00002E230000}"/>
    <cellStyle name="Normal 2 50 3 15" xfId="9022" xr:uid="{00000000-0005-0000-0000-00002F230000}"/>
    <cellStyle name="Normal 2 50 3 15 2" xfId="9023" xr:uid="{00000000-0005-0000-0000-000030230000}"/>
    <cellStyle name="Normal 2 50 3 15 3" xfId="9024" xr:uid="{00000000-0005-0000-0000-000031230000}"/>
    <cellStyle name="Normal 2 50 3 16" xfId="9025" xr:uid="{00000000-0005-0000-0000-000032230000}"/>
    <cellStyle name="Normal 2 50 3 17" xfId="9026" xr:uid="{00000000-0005-0000-0000-000033230000}"/>
    <cellStyle name="Normal 2 50 3 2" xfId="9027" xr:uid="{00000000-0005-0000-0000-000034230000}"/>
    <cellStyle name="Normal 2 50 3 2 10" xfId="9028" xr:uid="{00000000-0005-0000-0000-000035230000}"/>
    <cellStyle name="Normal 2 50 3 2 10 2" xfId="9029" xr:uid="{00000000-0005-0000-0000-000036230000}"/>
    <cellStyle name="Normal 2 50 3 2 10 3" xfId="9030" xr:uid="{00000000-0005-0000-0000-000037230000}"/>
    <cellStyle name="Normal 2 50 3 2 11" xfId="9031" xr:uid="{00000000-0005-0000-0000-000038230000}"/>
    <cellStyle name="Normal 2 50 3 2 11 2" xfId="9032" xr:uid="{00000000-0005-0000-0000-000039230000}"/>
    <cellStyle name="Normal 2 50 3 2 11 3" xfId="9033" xr:uid="{00000000-0005-0000-0000-00003A230000}"/>
    <cellStyle name="Normal 2 50 3 2 12" xfId="9034" xr:uid="{00000000-0005-0000-0000-00003B230000}"/>
    <cellStyle name="Normal 2 50 3 2 12 2" xfId="9035" xr:uid="{00000000-0005-0000-0000-00003C230000}"/>
    <cellStyle name="Normal 2 50 3 2 12 3" xfId="9036" xr:uid="{00000000-0005-0000-0000-00003D230000}"/>
    <cellStyle name="Normal 2 50 3 2 13" xfId="9037" xr:uid="{00000000-0005-0000-0000-00003E230000}"/>
    <cellStyle name="Normal 2 50 3 2 13 2" xfId="9038" xr:uid="{00000000-0005-0000-0000-00003F230000}"/>
    <cellStyle name="Normal 2 50 3 2 13 3" xfId="9039" xr:uid="{00000000-0005-0000-0000-000040230000}"/>
    <cellStyle name="Normal 2 50 3 2 14" xfId="9040" xr:uid="{00000000-0005-0000-0000-000041230000}"/>
    <cellStyle name="Normal 2 50 3 2 14 2" xfId="9041" xr:uid="{00000000-0005-0000-0000-000042230000}"/>
    <cellStyle name="Normal 2 50 3 2 14 3" xfId="9042" xr:uid="{00000000-0005-0000-0000-000043230000}"/>
    <cellStyle name="Normal 2 50 3 2 15" xfId="9043" xr:uid="{00000000-0005-0000-0000-000044230000}"/>
    <cellStyle name="Normal 2 50 3 2 16" xfId="9044" xr:uid="{00000000-0005-0000-0000-000045230000}"/>
    <cellStyle name="Normal 2 50 3 2 2" xfId="9045" xr:uid="{00000000-0005-0000-0000-000046230000}"/>
    <cellStyle name="Normal 2 50 3 2 2 2" xfId="9046" xr:uid="{00000000-0005-0000-0000-000047230000}"/>
    <cellStyle name="Normal 2 50 3 2 2 3" xfId="9047" xr:uid="{00000000-0005-0000-0000-000048230000}"/>
    <cellStyle name="Normal 2 50 3 2 3" xfId="9048" xr:uid="{00000000-0005-0000-0000-000049230000}"/>
    <cellStyle name="Normal 2 50 3 2 3 2" xfId="9049" xr:uid="{00000000-0005-0000-0000-00004A230000}"/>
    <cellStyle name="Normal 2 50 3 2 3 3" xfId="9050" xr:uid="{00000000-0005-0000-0000-00004B230000}"/>
    <cellStyle name="Normal 2 50 3 2 4" xfId="9051" xr:uid="{00000000-0005-0000-0000-00004C230000}"/>
    <cellStyle name="Normal 2 50 3 2 4 2" xfId="9052" xr:uid="{00000000-0005-0000-0000-00004D230000}"/>
    <cellStyle name="Normal 2 50 3 2 4 3" xfId="9053" xr:uid="{00000000-0005-0000-0000-00004E230000}"/>
    <cellStyle name="Normal 2 50 3 2 5" xfId="9054" xr:uid="{00000000-0005-0000-0000-00004F230000}"/>
    <cellStyle name="Normal 2 50 3 2 5 2" xfId="9055" xr:uid="{00000000-0005-0000-0000-000050230000}"/>
    <cellStyle name="Normal 2 50 3 2 5 3" xfId="9056" xr:uid="{00000000-0005-0000-0000-000051230000}"/>
    <cellStyle name="Normal 2 50 3 2 6" xfId="9057" xr:uid="{00000000-0005-0000-0000-000052230000}"/>
    <cellStyle name="Normal 2 50 3 2 6 2" xfId="9058" xr:uid="{00000000-0005-0000-0000-000053230000}"/>
    <cellStyle name="Normal 2 50 3 2 6 3" xfId="9059" xr:uid="{00000000-0005-0000-0000-000054230000}"/>
    <cellStyle name="Normal 2 50 3 2 7" xfId="9060" xr:uid="{00000000-0005-0000-0000-000055230000}"/>
    <cellStyle name="Normal 2 50 3 2 7 2" xfId="9061" xr:uid="{00000000-0005-0000-0000-000056230000}"/>
    <cellStyle name="Normal 2 50 3 2 7 3" xfId="9062" xr:uid="{00000000-0005-0000-0000-000057230000}"/>
    <cellStyle name="Normal 2 50 3 2 8" xfId="9063" xr:uid="{00000000-0005-0000-0000-000058230000}"/>
    <cellStyle name="Normal 2 50 3 2 8 2" xfId="9064" xr:uid="{00000000-0005-0000-0000-000059230000}"/>
    <cellStyle name="Normal 2 50 3 2 8 3" xfId="9065" xr:uid="{00000000-0005-0000-0000-00005A230000}"/>
    <cellStyle name="Normal 2 50 3 2 9" xfId="9066" xr:uid="{00000000-0005-0000-0000-00005B230000}"/>
    <cellStyle name="Normal 2 50 3 2 9 2" xfId="9067" xr:uid="{00000000-0005-0000-0000-00005C230000}"/>
    <cellStyle name="Normal 2 50 3 2 9 3" xfId="9068" xr:uid="{00000000-0005-0000-0000-00005D230000}"/>
    <cellStyle name="Normal 2 50 3 3" xfId="9069" xr:uid="{00000000-0005-0000-0000-00005E230000}"/>
    <cellStyle name="Normal 2 50 3 3 2" xfId="9070" xr:uid="{00000000-0005-0000-0000-00005F230000}"/>
    <cellStyle name="Normal 2 50 3 3 3" xfId="9071" xr:uid="{00000000-0005-0000-0000-000060230000}"/>
    <cellStyle name="Normal 2 50 3 4" xfId="9072" xr:uid="{00000000-0005-0000-0000-000061230000}"/>
    <cellStyle name="Normal 2 50 3 4 2" xfId="9073" xr:uid="{00000000-0005-0000-0000-000062230000}"/>
    <cellStyle name="Normal 2 50 3 4 3" xfId="9074" xr:uid="{00000000-0005-0000-0000-000063230000}"/>
    <cellStyle name="Normal 2 50 3 5" xfId="9075" xr:uid="{00000000-0005-0000-0000-000064230000}"/>
    <cellStyle name="Normal 2 50 3 5 2" xfId="9076" xr:uid="{00000000-0005-0000-0000-000065230000}"/>
    <cellStyle name="Normal 2 50 3 5 3" xfId="9077" xr:uid="{00000000-0005-0000-0000-000066230000}"/>
    <cellStyle name="Normal 2 50 3 6" xfId="9078" xr:uid="{00000000-0005-0000-0000-000067230000}"/>
    <cellStyle name="Normal 2 50 3 6 2" xfId="9079" xr:uid="{00000000-0005-0000-0000-000068230000}"/>
    <cellStyle name="Normal 2 50 3 6 3" xfId="9080" xr:uid="{00000000-0005-0000-0000-000069230000}"/>
    <cellStyle name="Normal 2 50 3 7" xfId="9081" xr:uid="{00000000-0005-0000-0000-00006A230000}"/>
    <cellStyle name="Normal 2 50 3 7 2" xfId="9082" xr:uid="{00000000-0005-0000-0000-00006B230000}"/>
    <cellStyle name="Normal 2 50 3 7 3" xfId="9083" xr:uid="{00000000-0005-0000-0000-00006C230000}"/>
    <cellStyle name="Normal 2 50 3 8" xfId="9084" xr:uid="{00000000-0005-0000-0000-00006D230000}"/>
    <cellStyle name="Normal 2 50 3 8 2" xfId="9085" xr:uid="{00000000-0005-0000-0000-00006E230000}"/>
    <cellStyle name="Normal 2 50 3 8 3" xfId="9086" xr:uid="{00000000-0005-0000-0000-00006F230000}"/>
    <cellStyle name="Normal 2 50 3 9" xfId="9087" xr:uid="{00000000-0005-0000-0000-000070230000}"/>
    <cellStyle name="Normal 2 50 3 9 2" xfId="9088" xr:uid="{00000000-0005-0000-0000-000071230000}"/>
    <cellStyle name="Normal 2 50 3 9 3" xfId="9089" xr:uid="{00000000-0005-0000-0000-000072230000}"/>
    <cellStyle name="Normal 2 50 4" xfId="9090" xr:uid="{00000000-0005-0000-0000-000073230000}"/>
    <cellStyle name="Normal 2 50 4 10" xfId="9091" xr:uid="{00000000-0005-0000-0000-000074230000}"/>
    <cellStyle name="Normal 2 50 4 10 2" xfId="9092" xr:uid="{00000000-0005-0000-0000-000075230000}"/>
    <cellStyle name="Normal 2 50 4 10 3" xfId="9093" xr:uid="{00000000-0005-0000-0000-000076230000}"/>
    <cellStyle name="Normal 2 50 4 11" xfId="9094" xr:uid="{00000000-0005-0000-0000-000077230000}"/>
    <cellStyle name="Normal 2 50 4 11 2" xfId="9095" xr:uid="{00000000-0005-0000-0000-000078230000}"/>
    <cellStyle name="Normal 2 50 4 11 3" xfId="9096" xr:uid="{00000000-0005-0000-0000-000079230000}"/>
    <cellStyle name="Normal 2 50 4 12" xfId="9097" xr:uid="{00000000-0005-0000-0000-00007A230000}"/>
    <cellStyle name="Normal 2 50 4 12 2" xfId="9098" xr:uid="{00000000-0005-0000-0000-00007B230000}"/>
    <cellStyle name="Normal 2 50 4 12 3" xfId="9099" xr:uid="{00000000-0005-0000-0000-00007C230000}"/>
    <cellStyle name="Normal 2 50 4 13" xfId="9100" xr:uid="{00000000-0005-0000-0000-00007D230000}"/>
    <cellStyle name="Normal 2 50 4 13 2" xfId="9101" xr:uid="{00000000-0005-0000-0000-00007E230000}"/>
    <cellStyle name="Normal 2 50 4 13 3" xfId="9102" xr:uid="{00000000-0005-0000-0000-00007F230000}"/>
    <cellStyle name="Normal 2 50 4 14" xfId="9103" xr:uid="{00000000-0005-0000-0000-000080230000}"/>
    <cellStyle name="Normal 2 50 4 14 2" xfId="9104" xr:uid="{00000000-0005-0000-0000-000081230000}"/>
    <cellStyle name="Normal 2 50 4 14 3" xfId="9105" xr:uid="{00000000-0005-0000-0000-000082230000}"/>
    <cellStyle name="Normal 2 50 4 15" xfId="9106" xr:uid="{00000000-0005-0000-0000-000083230000}"/>
    <cellStyle name="Normal 2 50 4 15 2" xfId="9107" xr:uid="{00000000-0005-0000-0000-000084230000}"/>
    <cellStyle name="Normal 2 50 4 15 3" xfId="9108" xr:uid="{00000000-0005-0000-0000-000085230000}"/>
    <cellStyle name="Normal 2 50 4 16" xfId="9109" xr:uid="{00000000-0005-0000-0000-000086230000}"/>
    <cellStyle name="Normal 2 50 4 17" xfId="9110" xr:uid="{00000000-0005-0000-0000-000087230000}"/>
    <cellStyle name="Normal 2 50 4 2" xfId="9111" xr:uid="{00000000-0005-0000-0000-000088230000}"/>
    <cellStyle name="Normal 2 50 4 2 10" xfId="9112" xr:uid="{00000000-0005-0000-0000-000089230000}"/>
    <cellStyle name="Normal 2 50 4 2 10 2" xfId="9113" xr:uid="{00000000-0005-0000-0000-00008A230000}"/>
    <cellStyle name="Normal 2 50 4 2 10 3" xfId="9114" xr:uid="{00000000-0005-0000-0000-00008B230000}"/>
    <cellStyle name="Normal 2 50 4 2 11" xfId="9115" xr:uid="{00000000-0005-0000-0000-00008C230000}"/>
    <cellStyle name="Normal 2 50 4 2 11 2" xfId="9116" xr:uid="{00000000-0005-0000-0000-00008D230000}"/>
    <cellStyle name="Normal 2 50 4 2 11 3" xfId="9117" xr:uid="{00000000-0005-0000-0000-00008E230000}"/>
    <cellStyle name="Normal 2 50 4 2 12" xfId="9118" xr:uid="{00000000-0005-0000-0000-00008F230000}"/>
    <cellStyle name="Normal 2 50 4 2 12 2" xfId="9119" xr:uid="{00000000-0005-0000-0000-000090230000}"/>
    <cellStyle name="Normal 2 50 4 2 12 3" xfId="9120" xr:uid="{00000000-0005-0000-0000-000091230000}"/>
    <cellStyle name="Normal 2 50 4 2 13" xfId="9121" xr:uid="{00000000-0005-0000-0000-000092230000}"/>
    <cellStyle name="Normal 2 50 4 2 13 2" xfId="9122" xr:uid="{00000000-0005-0000-0000-000093230000}"/>
    <cellStyle name="Normal 2 50 4 2 13 3" xfId="9123" xr:uid="{00000000-0005-0000-0000-000094230000}"/>
    <cellStyle name="Normal 2 50 4 2 14" xfId="9124" xr:uid="{00000000-0005-0000-0000-000095230000}"/>
    <cellStyle name="Normal 2 50 4 2 14 2" xfId="9125" xr:uid="{00000000-0005-0000-0000-000096230000}"/>
    <cellStyle name="Normal 2 50 4 2 14 3" xfId="9126" xr:uid="{00000000-0005-0000-0000-000097230000}"/>
    <cellStyle name="Normal 2 50 4 2 15" xfId="9127" xr:uid="{00000000-0005-0000-0000-000098230000}"/>
    <cellStyle name="Normal 2 50 4 2 16" xfId="9128" xr:uid="{00000000-0005-0000-0000-000099230000}"/>
    <cellStyle name="Normal 2 50 4 2 2" xfId="9129" xr:uid="{00000000-0005-0000-0000-00009A230000}"/>
    <cellStyle name="Normal 2 50 4 2 2 2" xfId="9130" xr:uid="{00000000-0005-0000-0000-00009B230000}"/>
    <cellStyle name="Normal 2 50 4 2 2 3" xfId="9131" xr:uid="{00000000-0005-0000-0000-00009C230000}"/>
    <cellStyle name="Normal 2 50 4 2 3" xfId="9132" xr:uid="{00000000-0005-0000-0000-00009D230000}"/>
    <cellStyle name="Normal 2 50 4 2 3 2" xfId="9133" xr:uid="{00000000-0005-0000-0000-00009E230000}"/>
    <cellStyle name="Normal 2 50 4 2 3 3" xfId="9134" xr:uid="{00000000-0005-0000-0000-00009F230000}"/>
    <cellStyle name="Normal 2 50 4 2 4" xfId="9135" xr:uid="{00000000-0005-0000-0000-0000A0230000}"/>
    <cellStyle name="Normal 2 50 4 2 4 2" xfId="9136" xr:uid="{00000000-0005-0000-0000-0000A1230000}"/>
    <cellStyle name="Normal 2 50 4 2 4 3" xfId="9137" xr:uid="{00000000-0005-0000-0000-0000A2230000}"/>
    <cellStyle name="Normal 2 50 4 2 5" xfId="9138" xr:uid="{00000000-0005-0000-0000-0000A3230000}"/>
    <cellStyle name="Normal 2 50 4 2 5 2" xfId="9139" xr:uid="{00000000-0005-0000-0000-0000A4230000}"/>
    <cellStyle name="Normal 2 50 4 2 5 3" xfId="9140" xr:uid="{00000000-0005-0000-0000-0000A5230000}"/>
    <cellStyle name="Normal 2 50 4 2 6" xfId="9141" xr:uid="{00000000-0005-0000-0000-0000A6230000}"/>
    <cellStyle name="Normal 2 50 4 2 6 2" xfId="9142" xr:uid="{00000000-0005-0000-0000-0000A7230000}"/>
    <cellStyle name="Normal 2 50 4 2 6 3" xfId="9143" xr:uid="{00000000-0005-0000-0000-0000A8230000}"/>
    <cellStyle name="Normal 2 50 4 2 7" xfId="9144" xr:uid="{00000000-0005-0000-0000-0000A9230000}"/>
    <cellStyle name="Normal 2 50 4 2 7 2" xfId="9145" xr:uid="{00000000-0005-0000-0000-0000AA230000}"/>
    <cellStyle name="Normal 2 50 4 2 7 3" xfId="9146" xr:uid="{00000000-0005-0000-0000-0000AB230000}"/>
    <cellStyle name="Normal 2 50 4 2 8" xfId="9147" xr:uid="{00000000-0005-0000-0000-0000AC230000}"/>
    <cellStyle name="Normal 2 50 4 2 8 2" xfId="9148" xr:uid="{00000000-0005-0000-0000-0000AD230000}"/>
    <cellStyle name="Normal 2 50 4 2 8 3" xfId="9149" xr:uid="{00000000-0005-0000-0000-0000AE230000}"/>
    <cellStyle name="Normal 2 50 4 2 9" xfId="9150" xr:uid="{00000000-0005-0000-0000-0000AF230000}"/>
    <cellStyle name="Normal 2 50 4 2 9 2" xfId="9151" xr:uid="{00000000-0005-0000-0000-0000B0230000}"/>
    <cellStyle name="Normal 2 50 4 2 9 3" xfId="9152" xr:uid="{00000000-0005-0000-0000-0000B1230000}"/>
    <cellStyle name="Normal 2 50 4 3" xfId="9153" xr:uid="{00000000-0005-0000-0000-0000B2230000}"/>
    <cellStyle name="Normal 2 50 4 3 2" xfId="9154" xr:uid="{00000000-0005-0000-0000-0000B3230000}"/>
    <cellStyle name="Normal 2 50 4 3 3" xfId="9155" xr:uid="{00000000-0005-0000-0000-0000B4230000}"/>
    <cellStyle name="Normal 2 50 4 4" xfId="9156" xr:uid="{00000000-0005-0000-0000-0000B5230000}"/>
    <cellStyle name="Normal 2 50 4 4 2" xfId="9157" xr:uid="{00000000-0005-0000-0000-0000B6230000}"/>
    <cellStyle name="Normal 2 50 4 4 3" xfId="9158" xr:uid="{00000000-0005-0000-0000-0000B7230000}"/>
    <cellStyle name="Normal 2 50 4 5" xfId="9159" xr:uid="{00000000-0005-0000-0000-0000B8230000}"/>
    <cellStyle name="Normal 2 50 4 5 2" xfId="9160" xr:uid="{00000000-0005-0000-0000-0000B9230000}"/>
    <cellStyle name="Normal 2 50 4 5 3" xfId="9161" xr:uid="{00000000-0005-0000-0000-0000BA230000}"/>
    <cellStyle name="Normal 2 50 4 6" xfId="9162" xr:uid="{00000000-0005-0000-0000-0000BB230000}"/>
    <cellStyle name="Normal 2 50 4 6 2" xfId="9163" xr:uid="{00000000-0005-0000-0000-0000BC230000}"/>
    <cellStyle name="Normal 2 50 4 6 3" xfId="9164" xr:uid="{00000000-0005-0000-0000-0000BD230000}"/>
    <cellStyle name="Normal 2 50 4 7" xfId="9165" xr:uid="{00000000-0005-0000-0000-0000BE230000}"/>
    <cellStyle name="Normal 2 50 4 7 2" xfId="9166" xr:uid="{00000000-0005-0000-0000-0000BF230000}"/>
    <cellStyle name="Normal 2 50 4 7 3" xfId="9167" xr:uid="{00000000-0005-0000-0000-0000C0230000}"/>
    <cellStyle name="Normal 2 50 4 8" xfId="9168" xr:uid="{00000000-0005-0000-0000-0000C1230000}"/>
    <cellStyle name="Normal 2 50 4 8 2" xfId="9169" xr:uid="{00000000-0005-0000-0000-0000C2230000}"/>
    <cellStyle name="Normal 2 50 4 8 3" xfId="9170" xr:uid="{00000000-0005-0000-0000-0000C3230000}"/>
    <cellStyle name="Normal 2 50 4 9" xfId="9171" xr:uid="{00000000-0005-0000-0000-0000C4230000}"/>
    <cellStyle name="Normal 2 50 4 9 2" xfId="9172" xr:uid="{00000000-0005-0000-0000-0000C5230000}"/>
    <cellStyle name="Normal 2 50 4 9 3" xfId="9173" xr:uid="{00000000-0005-0000-0000-0000C6230000}"/>
    <cellStyle name="Normal 2 50 5" xfId="9174" xr:uid="{00000000-0005-0000-0000-0000C7230000}"/>
    <cellStyle name="Normal 2 50 5 10" xfId="9175" xr:uid="{00000000-0005-0000-0000-0000C8230000}"/>
    <cellStyle name="Normal 2 50 5 10 2" xfId="9176" xr:uid="{00000000-0005-0000-0000-0000C9230000}"/>
    <cellStyle name="Normal 2 50 5 10 3" xfId="9177" xr:uid="{00000000-0005-0000-0000-0000CA230000}"/>
    <cellStyle name="Normal 2 50 5 11" xfId="9178" xr:uid="{00000000-0005-0000-0000-0000CB230000}"/>
    <cellStyle name="Normal 2 50 5 11 2" xfId="9179" xr:uid="{00000000-0005-0000-0000-0000CC230000}"/>
    <cellStyle name="Normal 2 50 5 11 3" xfId="9180" xr:uid="{00000000-0005-0000-0000-0000CD230000}"/>
    <cellStyle name="Normal 2 50 5 12" xfId="9181" xr:uid="{00000000-0005-0000-0000-0000CE230000}"/>
    <cellStyle name="Normal 2 50 5 12 2" xfId="9182" xr:uid="{00000000-0005-0000-0000-0000CF230000}"/>
    <cellStyle name="Normal 2 50 5 12 3" xfId="9183" xr:uid="{00000000-0005-0000-0000-0000D0230000}"/>
    <cellStyle name="Normal 2 50 5 13" xfId="9184" xr:uid="{00000000-0005-0000-0000-0000D1230000}"/>
    <cellStyle name="Normal 2 50 5 13 2" xfId="9185" xr:uid="{00000000-0005-0000-0000-0000D2230000}"/>
    <cellStyle name="Normal 2 50 5 13 3" xfId="9186" xr:uid="{00000000-0005-0000-0000-0000D3230000}"/>
    <cellStyle name="Normal 2 50 5 14" xfId="9187" xr:uid="{00000000-0005-0000-0000-0000D4230000}"/>
    <cellStyle name="Normal 2 50 5 14 2" xfId="9188" xr:uid="{00000000-0005-0000-0000-0000D5230000}"/>
    <cellStyle name="Normal 2 50 5 14 3" xfId="9189" xr:uid="{00000000-0005-0000-0000-0000D6230000}"/>
    <cellStyle name="Normal 2 50 5 15" xfId="9190" xr:uid="{00000000-0005-0000-0000-0000D7230000}"/>
    <cellStyle name="Normal 2 50 5 16" xfId="9191" xr:uid="{00000000-0005-0000-0000-0000D8230000}"/>
    <cellStyle name="Normal 2 50 5 2" xfId="9192" xr:uid="{00000000-0005-0000-0000-0000D9230000}"/>
    <cellStyle name="Normal 2 50 5 2 2" xfId="9193" xr:uid="{00000000-0005-0000-0000-0000DA230000}"/>
    <cellStyle name="Normal 2 50 5 2 3" xfId="9194" xr:uid="{00000000-0005-0000-0000-0000DB230000}"/>
    <cellStyle name="Normal 2 50 5 3" xfId="9195" xr:uid="{00000000-0005-0000-0000-0000DC230000}"/>
    <cellStyle name="Normal 2 50 5 3 2" xfId="9196" xr:uid="{00000000-0005-0000-0000-0000DD230000}"/>
    <cellStyle name="Normal 2 50 5 3 3" xfId="9197" xr:uid="{00000000-0005-0000-0000-0000DE230000}"/>
    <cellStyle name="Normal 2 50 5 4" xfId="9198" xr:uid="{00000000-0005-0000-0000-0000DF230000}"/>
    <cellStyle name="Normal 2 50 5 4 2" xfId="9199" xr:uid="{00000000-0005-0000-0000-0000E0230000}"/>
    <cellStyle name="Normal 2 50 5 4 3" xfId="9200" xr:uid="{00000000-0005-0000-0000-0000E1230000}"/>
    <cellStyle name="Normal 2 50 5 5" xfId="9201" xr:uid="{00000000-0005-0000-0000-0000E2230000}"/>
    <cellStyle name="Normal 2 50 5 5 2" xfId="9202" xr:uid="{00000000-0005-0000-0000-0000E3230000}"/>
    <cellStyle name="Normal 2 50 5 5 3" xfId="9203" xr:uid="{00000000-0005-0000-0000-0000E4230000}"/>
    <cellStyle name="Normal 2 50 5 6" xfId="9204" xr:uid="{00000000-0005-0000-0000-0000E5230000}"/>
    <cellStyle name="Normal 2 50 5 6 2" xfId="9205" xr:uid="{00000000-0005-0000-0000-0000E6230000}"/>
    <cellStyle name="Normal 2 50 5 6 3" xfId="9206" xr:uid="{00000000-0005-0000-0000-0000E7230000}"/>
    <cellStyle name="Normal 2 50 5 7" xfId="9207" xr:uid="{00000000-0005-0000-0000-0000E8230000}"/>
    <cellStyle name="Normal 2 50 5 7 2" xfId="9208" xr:uid="{00000000-0005-0000-0000-0000E9230000}"/>
    <cellStyle name="Normal 2 50 5 7 3" xfId="9209" xr:uid="{00000000-0005-0000-0000-0000EA230000}"/>
    <cellStyle name="Normal 2 50 5 8" xfId="9210" xr:uid="{00000000-0005-0000-0000-0000EB230000}"/>
    <cellStyle name="Normal 2 50 5 8 2" xfId="9211" xr:uid="{00000000-0005-0000-0000-0000EC230000}"/>
    <cellStyle name="Normal 2 50 5 8 3" xfId="9212" xr:uid="{00000000-0005-0000-0000-0000ED230000}"/>
    <cellStyle name="Normal 2 50 5 9" xfId="9213" xr:uid="{00000000-0005-0000-0000-0000EE230000}"/>
    <cellStyle name="Normal 2 50 5 9 2" xfId="9214" xr:uid="{00000000-0005-0000-0000-0000EF230000}"/>
    <cellStyle name="Normal 2 50 5 9 3" xfId="9215" xr:uid="{00000000-0005-0000-0000-0000F0230000}"/>
    <cellStyle name="Normal 2 50 6" xfId="9216" xr:uid="{00000000-0005-0000-0000-0000F1230000}"/>
    <cellStyle name="Normal 2 50 6 10" xfId="9217" xr:uid="{00000000-0005-0000-0000-0000F2230000}"/>
    <cellStyle name="Normal 2 50 6 10 2" xfId="9218" xr:uid="{00000000-0005-0000-0000-0000F3230000}"/>
    <cellStyle name="Normal 2 50 6 10 3" xfId="9219" xr:uid="{00000000-0005-0000-0000-0000F4230000}"/>
    <cellStyle name="Normal 2 50 6 11" xfId="9220" xr:uid="{00000000-0005-0000-0000-0000F5230000}"/>
    <cellStyle name="Normal 2 50 6 11 2" xfId="9221" xr:uid="{00000000-0005-0000-0000-0000F6230000}"/>
    <cellStyle name="Normal 2 50 6 11 3" xfId="9222" xr:uid="{00000000-0005-0000-0000-0000F7230000}"/>
    <cellStyle name="Normal 2 50 6 12" xfId="9223" xr:uid="{00000000-0005-0000-0000-0000F8230000}"/>
    <cellStyle name="Normal 2 50 6 12 2" xfId="9224" xr:uid="{00000000-0005-0000-0000-0000F9230000}"/>
    <cellStyle name="Normal 2 50 6 12 3" xfId="9225" xr:uid="{00000000-0005-0000-0000-0000FA230000}"/>
    <cellStyle name="Normal 2 50 6 13" xfId="9226" xr:uid="{00000000-0005-0000-0000-0000FB230000}"/>
    <cellStyle name="Normal 2 50 6 13 2" xfId="9227" xr:uid="{00000000-0005-0000-0000-0000FC230000}"/>
    <cellStyle name="Normal 2 50 6 13 3" xfId="9228" xr:uid="{00000000-0005-0000-0000-0000FD230000}"/>
    <cellStyle name="Normal 2 50 6 14" xfId="9229" xr:uid="{00000000-0005-0000-0000-0000FE230000}"/>
    <cellStyle name="Normal 2 50 6 14 2" xfId="9230" xr:uid="{00000000-0005-0000-0000-0000FF230000}"/>
    <cellStyle name="Normal 2 50 6 14 3" xfId="9231" xr:uid="{00000000-0005-0000-0000-000000240000}"/>
    <cellStyle name="Normal 2 50 6 15" xfId="9232" xr:uid="{00000000-0005-0000-0000-000001240000}"/>
    <cellStyle name="Normal 2 50 6 16" xfId="9233" xr:uid="{00000000-0005-0000-0000-000002240000}"/>
    <cellStyle name="Normal 2 50 6 2" xfId="9234" xr:uid="{00000000-0005-0000-0000-000003240000}"/>
    <cellStyle name="Normal 2 50 6 2 2" xfId="9235" xr:uid="{00000000-0005-0000-0000-000004240000}"/>
    <cellStyle name="Normal 2 50 6 2 3" xfId="9236" xr:uid="{00000000-0005-0000-0000-000005240000}"/>
    <cellStyle name="Normal 2 50 6 3" xfId="9237" xr:uid="{00000000-0005-0000-0000-000006240000}"/>
    <cellStyle name="Normal 2 50 6 3 2" xfId="9238" xr:uid="{00000000-0005-0000-0000-000007240000}"/>
    <cellStyle name="Normal 2 50 6 3 3" xfId="9239" xr:uid="{00000000-0005-0000-0000-000008240000}"/>
    <cellStyle name="Normal 2 50 6 4" xfId="9240" xr:uid="{00000000-0005-0000-0000-000009240000}"/>
    <cellStyle name="Normal 2 50 6 4 2" xfId="9241" xr:uid="{00000000-0005-0000-0000-00000A240000}"/>
    <cellStyle name="Normal 2 50 6 4 3" xfId="9242" xr:uid="{00000000-0005-0000-0000-00000B240000}"/>
    <cellStyle name="Normal 2 50 6 5" xfId="9243" xr:uid="{00000000-0005-0000-0000-00000C240000}"/>
    <cellStyle name="Normal 2 50 6 5 2" xfId="9244" xr:uid="{00000000-0005-0000-0000-00000D240000}"/>
    <cellStyle name="Normal 2 50 6 5 3" xfId="9245" xr:uid="{00000000-0005-0000-0000-00000E240000}"/>
    <cellStyle name="Normal 2 50 6 6" xfId="9246" xr:uid="{00000000-0005-0000-0000-00000F240000}"/>
    <cellStyle name="Normal 2 50 6 6 2" xfId="9247" xr:uid="{00000000-0005-0000-0000-000010240000}"/>
    <cellStyle name="Normal 2 50 6 6 3" xfId="9248" xr:uid="{00000000-0005-0000-0000-000011240000}"/>
    <cellStyle name="Normal 2 50 6 7" xfId="9249" xr:uid="{00000000-0005-0000-0000-000012240000}"/>
    <cellStyle name="Normal 2 50 6 7 2" xfId="9250" xr:uid="{00000000-0005-0000-0000-000013240000}"/>
    <cellStyle name="Normal 2 50 6 7 3" xfId="9251" xr:uid="{00000000-0005-0000-0000-000014240000}"/>
    <cellStyle name="Normal 2 50 6 8" xfId="9252" xr:uid="{00000000-0005-0000-0000-000015240000}"/>
    <cellStyle name="Normal 2 50 6 8 2" xfId="9253" xr:uid="{00000000-0005-0000-0000-000016240000}"/>
    <cellStyle name="Normal 2 50 6 8 3" xfId="9254" xr:uid="{00000000-0005-0000-0000-000017240000}"/>
    <cellStyle name="Normal 2 50 6 9" xfId="9255" xr:uid="{00000000-0005-0000-0000-000018240000}"/>
    <cellStyle name="Normal 2 50 6 9 2" xfId="9256" xr:uid="{00000000-0005-0000-0000-000019240000}"/>
    <cellStyle name="Normal 2 50 6 9 3" xfId="9257" xr:uid="{00000000-0005-0000-0000-00001A240000}"/>
    <cellStyle name="Normal 2 50 7" xfId="9258" xr:uid="{00000000-0005-0000-0000-00001B240000}"/>
    <cellStyle name="Normal 2 50 7 10" xfId="9259" xr:uid="{00000000-0005-0000-0000-00001C240000}"/>
    <cellStyle name="Normal 2 50 7 10 2" xfId="9260" xr:uid="{00000000-0005-0000-0000-00001D240000}"/>
    <cellStyle name="Normal 2 50 7 10 3" xfId="9261" xr:uid="{00000000-0005-0000-0000-00001E240000}"/>
    <cellStyle name="Normal 2 50 7 11" xfId="9262" xr:uid="{00000000-0005-0000-0000-00001F240000}"/>
    <cellStyle name="Normal 2 50 7 11 2" xfId="9263" xr:uid="{00000000-0005-0000-0000-000020240000}"/>
    <cellStyle name="Normal 2 50 7 11 3" xfId="9264" xr:uid="{00000000-0005-0000-0000-000021240000}"/>
    <cellStyle name="Normal 2 50 7 12" xfId="9265" xr:uid="{00000000-0005-0000-0000-000022240000}"/>
    <cellStyle name="Normal 2 50 7 12 2" xfId="9266" xr:uid="{00000000-0005-0000-0000-000023240000}"/>
    <cellStyle name="Normal 2 50 7 12 3" xfId="9267" xr:uid="{00000000-0005-0000-0000-000024240000}"/>
    <cellStyle name="Normal 2 50 7 13" xfId="9268" xr:uid="{00000000-0005-0000-0000-000025240000}"/>
    <cellStyle name="Normal 2 50 7 13 2" xfId="9269" xr:uid="{00000000-0005-0000-0000-000026240000}"/>
    <cellStyle name="Normal 2 50 7 13 3" xfId="9270" xr:uid="{00000000-0005-0000-0000-000027240000}"/>
    <cellStyle name="Normal 2 50 7 14" xfId="9271" xr:uid="{00000000-0005-0000-0000-000028240000}"/>
    <cellStyle name="Normal 2 50 7 14 2" xfId="9272" xr:uid="{00000000-0005-0000-0000-000029240000}"/>
    <cellStyle name="Normal 2 50 7 14 3" xfId="9273" xr:uid="{00000000-0005-0000-0000-00002A240000}"/>
    <cellStyle name="Normal 2 50 7 15" xfId="9274" xr:uid="{00000000-0005-0000-0000-00002B240000}"/>
    <cellStyle name="Normal 2 50 7 16" xfId="9275" xr:uid="{00000000-0005-0000-0000-00002C240000}"/>
    <cellStyle name="Normal 2 50 7 2" xfId="9276" xr:uid="{00000000-0005-0000-0000-00002D240000}"/>
    <cellStyle name="Normal 2 50 7 2 2" xfId="9277" xr:uid="{00000000-0005-0000-0000-00002E240000}"/>
    <cellStyle name="Normal 2 50 7 2 3" xfId="9278" xr:uid="{00000000-0005-0000-0000-00002F240000}"/>
    <cellStyle name="Normal 2 50 7 3" xfId="9279" xr:uid="{00000000-0005-0000-0000-000030240000}"/>
    <cellStyle name="Normal 2 50 7 3 2" xfId="9280" xr:uid="{00000000-0005-0000-0000-000031240000}"/>
    <cellStyle name="Normal 2 50 7 3 3" xfId="9281" xr:uid="{00000000-0005-0000-0000-000032240000}"/>
    <cellStyle name="Normal 2 50 7 4" xfId="9282" xr:uid="{00000000-0005-0000-0000-000033240000}"/>
    <cellStyle name="Normal 2 50 7 4 2" xfId="9283" xr:uid="{00000000-0005-0000-0000-000034240000}"/>
    <cellStyle name="Normal 2 50 7 4 3" xfId="9284" xr:uid="{00000000-0005-0000-0000-000035240000}"/>
    <cellStyle name="Normal 2 50 7 5" xfId="9285" xr:uid="{00000000-0005-0000-0000-000036240000}"/>
    <cellStyle name="Normal 2 50 7 5 2" xfId="9286" xr:uid="{00000000-0005-0000-0000-000037240000}"/>
    <cellStyle name="Normal 2 50 7 5 3" xfId="9287" xr:uid="{00000000-0005-0000-0000-000038240000}"/>
    <cellStyle name="Normal 2 50 7 6" xfId="9288" xr:uid="{00000000-0005-0000-0000-000039240000}"/>
    <cellStyle name="Normal 2 50 7 6 2" xfId="9289" xr:uid="{00000000-0005-0000-0000-00003A240000}"/>
    <cellStyle name="Normal 2 50 7 6 3" xfId="9290" xr:uid="{00000000-0005-0000-0000-00003B240000}"/>
    <cellStyle name="Normal 2 50 7 7" xfId="9291" xr:uid="{00000000-0005-0000-0000-00003C240000}"/>
    <cellStyle name="Normal 2 50 7 7 2" xfId="9292" xr:uid="{00000000-0005-0000-0000-00003D240000}"/>
    <cellStyle name="Normal 2 50 7 7 3" xfId="9293" xr:uid="{00000000-0005-0000-0000-00003E240000}"/>
    <cellStyle name="Normal 2 50 7 8" xfId="9294" xr:uid="{00000000-0005-0000-0000-00003F240000}"/>
    <cellStyle name="Normal 2 50 7 8 2" xfId="9295" xr:uid="{00000000-0005-0000-0000-000040240000}"/>
    <cellStyle name="Normal 2 50 7 8 3" xfId="9296" xr:uid="{00000000-0005-0000-0000-000041240000}"/>
    <cellStyle name="Normal 2 50 7 9" xfId="9297" xr:uid="{00000000-0005-0000-0000-000042240000}"/>
    <cellStyle name="Normal 2 50 7 9 2" xfId="9298" xr:uid="{00000000-0005-0000-0000-000043240000}"/>
    <cellStyle name="Normal 2 50 7 9 3" xfId="9299" xr:uid="{00000000-0005-0000-0000-000044240000}"/>
    <cellStyle name="Normal 2 50 8" xfId="9300" xr:uid="{00000000-0005-0000-0000-000045240000}"/>
    <cellStyle name="Normal 2 50 8 10" xfId="9301" xr:uid="{00000000-0005-0000-0000-000046240000}"/>
    <cellStyle name="Normal 2 50 8 10 2" xfId="9302" xr:uid="{00000000-0005-0000-0000-000047240000}"/>
    <cellStyle name="Normal 2 50 8 10 3" xfId="9303" xr:uid="{00000000-0005-0000-0000-000048240000}"/>
    <cellStyle name="Normal 2 50 8 11" xfId="9304" xr:uid="{00000000-0005-0000-0000-000049240000}"/>
    <cellStyle name="Normal 2 50 8 11 2" xfId="9305" xr:uid="{00000000-0005-0000-0000-00004A240000}"/>
    <cellStyle name="Normal 2 50 8 11 3" xfId="9306" xr:uid="{00000000-0005-0000-0000-00004B240000}"/>
    <cellStyle name="Normal 2 50 8 12" xfId="9307" xr:uid="{00000000-0005-0000-0000-00004C240000}"/>
    <cellStyle name="Normal 2 50 8 12 2" xfId="9308" xr:uid="{00000000-0005-0000-0000-00004D240000}"/>
    <cellStyle name="Normal 2 50 8 12 3" xfId="9309" xr:uid="{00000000-0005-0000-0000-00004E240000}"/>
    <cellStyle name="Normal 2 50 8 13" xfId="9310" xr:uid="{00000000-0005-0000-0000-00004F240000}"/>
    <cellStyle name="Normal 2 50 8 13 2" xfId="9311" xr:uid="{00000000-0005-0000-0000-000050240000}"/>
    <cellStyle name="Normal 2 50 8 13 3" xfId="9312" xr:uid="{00000000-0005-0000-0000-000051240000}"/>
    <cellStyle name="Normal 2 50 8 14" xfId="9313" xr:uid="{00000000-0005-0000-0000-000052240000}"/>
    <cellStyle name="Normal 2 50 8 14 2" xfId="9314" xr:uid="{00000000-0005-0000-0000-000053240000}"/>
    <cellStyle name="Normal 2 50 8 14 3" xfId="9315" xr:uid="{00000000-0005-0000-0000-000054240000}"/>
    <cellStyle name="Normal 2 50 8 15" xfId="9316" xr:uid="{00000000-0005-0000-0000-000055240000}"/>
    <cellStyle name="Normal 2 50 8 16" xfId="9317" xr:uid="{00000000-0005-0000-0000-000056240000}"/>
    <cellStyle name="Normal 2 50 8 2" xfId="9318" xr:uid="{00000000-0005-0000-0000-000057240000}"/>
    <cellStyle name="Normal 2 50 8 2 2" xfId="9319" xr:uid="{00000000-0005-0000-0000-000058240000}"/>
    <cellStyle name="Normal 2 50 8 2 3" xfId="9320" xr:uid="{00000000-0005-0000-0000-000059240000}"/>
    <cellStyle name="Normal 2 50 8 3" xfId="9321" xr:uid="{00000000-0005-0000-0000-00005A240000}"/>
    <cellStyle name="Normal 2 50 8 3 2" xfId="9322" xr:uid="{00000000-0005-0000-0000-00005B240000}"/>
    <cellStyle name="Normal 2 50 8 3 3" xfId="9323" xr:uid="{00000000-0005-0000-0000-00005C240000}"/>
    <cellStyle name="Normal 2 50 8 4" xfId="9324" xr:uid="{00000000-0005-0000-0000-00005D240000}"/>
    <cellStyle name="Normal 2 50 8 4 2" xfId="9325" xr:uid="{00000000-0005-0000-0000-00005E240000}"/>
    <cellStyle name="Normal 2 50 8 4 3" xfId="9326" xr:uid="{00000000-0005-0000-0000-00005F240000}"/>
    <cellStyle name="Normal 2 50 8 5" xfId="9327" xr:uid="{00000000-0005-0000-0000-000060240000}"/>
    <cellStyle name="Normal 2 50 8 5 2" xfId="9328" xr:uid="{00000000-0005-0000-0000-000061240000}"/>
    <cellStyle name="Normal 2 50 8 5 3" xfId="9329" xr:uid="{00000000-0005-0000-0000-000062240000}"/>
    <cellStyle name="Normal 2 50 8 6" xfId="9330" xr:uid="{00000000-0005-0000-0000-000063240000}"/>
    <cellStyle name="Normal 2 50 8 6 2" xfId="9331" xr:uid="{00000000-0005-0000-0000-000064240000}"/>
    <cellStyle name="Normal 2 50 8 6 3" xfId="9332" xr:uid="{00000000-0005-0000-0000-000065240000}"/>
    <cellStyle name="Normal 2 50 8 7" xfId="9333" xr:uid="{00000000-0005-0000-0000-000066240000}"/>
    <cellStyle name="Normal 2 50 8 7 2" xfId="9334" xr:uid="{00000000-0005-0000-0000-000067240000}"/>
    <cellStyle name="Normal 2 50 8 7 3" xfId="9335" xr:uid="{00000000-0005-0000-0000-000068240000}"/>
    <cellStyle name="Normal 2 50 8 8" xfId="9336" xr:uid="{00000000-0005-0000-0000-000069240000}"/>
    <cellStyle name="Normal 2 50 8 8 2" xfId="9337" xr:uid="{00000000-0005-0000-0000-00006A240000}"/>
    <cellStyle name="Normal 2 50 8 8 3" xfId="9338" xr:uid="{00000000-0005-0000-0000-00006B240000}"/>
    <cellStyle name="Normal 2 50 8 9" xfId="9339" xr:uid="{00000000-0005-0000-0000-00006C240000}"/>
    <cellStyle name="Normal 2 50 8 9 2" xfId="9340" xr:uid="{00000000-0005-0000-0000-00006D240000}"/>
    <cellStyle name="Normal 2 50 8 9 3" xfId="9341" xr:uid="{00000000-0005-0000-0000-00006E240000}"/>
    <cellStyle name="Normal 2 50 9" xfId="9342" xr:uid="{00000000-0005-0000-0000-00006F240000}"/>
    <cellStyle name="Normal 2 50 9 10" xfId="9343" xr:uid="{00000000-0005-0000-0000-000070240000}"/>
    <cellStyle name="Normal 2 50 9 10 2" xfId="9344" xr:uid="{00000000-0005-0000-0000-000071240000}"/>
    <cellStyle name="Normal 2 50 9 10 3" xfId="9345" xr:uid="{00000000-0005-0000-0000-000072240000}"/>
    <cellStyle name="Normal 2 50 9 11" xfId="9346" xr:uid="{00000000-0005-0000-0000-000073240000}"/>
    <cellStyle name="Normal 2 50 9 11 2" xfId="9347" xr:uid="{00000000-0005-0000-0000-000074240000}"/>
    <cellStyle name="Normal 2 50 9 11 3" xfId="9348" xr:uid="{00000000-0005-0000-0000-000075240000}"/>
    <cellStyle name="Normal 2 50 9 12" xfId="9349" xr:uid="{00000000-0005-0000-0000-000076240000}"/>
    <cellStyle name="Normal 2 50 9 12 2" xfId="9350" xr:uid="{00000000-0005-0000-0000-000077240000}"/>
    <cellStyle name="Normal 2 50 9 12 3" xfId="9351" xr:uid="{00000000-0005-0000-0000-000078240000}"/>
    <cellStyle name="Normal 2 50 9 13" xfId="9352" xr:uid="{00000000-0005-0000-0000-000079240000}"/>
    <cellStyle name="Normal 2 50 9 13 2" xfId="9353" xr:uid="{00000000-0005-0000-0000-00007A240000}"/>
    <cellStyle name="Normal 2 50 9 13 3" xfId="9354" xr:uid="{00000000-0005-0000-0000-00007B240000}"/>
    <cellStyle name="Normal 2 50 9 14" xfId="9355" xr:uid="{00000000-0005-0000-0000-00007C240000}"/>
    <cellStyle name="Normal 2 50 9 14 2" xfId="9356" xr:uid="{00000000-0005-0000-0000-00007D240000}"/>
    <cellStyle name="Normal 2 50 9 14 3" xfId="9357" xr:uid="{00000000-0005-0000-0000-00007E240000}"/>
    <cellStyle name="Normal 2 50 9 15" xfId="9358" xr:uid="{00000000-0005-0000-0000-00007F240000}"/>
    <cellStyle name="Normal 2 50 9 16" xfId="9359" xr:uid="{00000000-0005-0000-0000-000080240000}"/>
    <cellStyle name="Normal 2 50 9 2" xfId="9360" xr:uid="{00000000-0005-0000-0000-000081240000}"/>
    <cellStyle name="Normal 2 50 9 2 2" xfId="9361" xr:uid="{00000000-0005-0000-0000-000082240000}"/>
    <cellStyle name="Normal 2 50 9 2 3" xfId="9362" xr:uid="{00000000-0005-0000-0000-000083240000}"/>
    <cellStyle name="Normal 2 50 9 3" xfId="9363" xr:uid="{00000000-0005-0000-0000-000084240000}"/>
    <cellStyle name="Normal 2 50 9 3 2" xfId="9364" xr:uid="{00000000-0005-0000-0000-000085240000}"/>
    <cellStyle name="Normal 2 50 9 3 3" xfId="9365" xr:uid="{00000000-0005-0000-0000-000086240000}"/>
    <cellStyle name="Normal 2 50 9 4" xfId="9366" xr:uid="{00000000-0005-0000-0000-000087240000}"/>
    <cellStyle name="Normal 2 50 9 4 2" xfId="9367" xr:uid="{00000000-0005-0000-0000-000088240000}"/>
    <cellStyle name="Normal 2 50 9 4 3" xfId="9368" xr:uid="{00000000-0005-0000-0000-000089240000}"/>
    <cellStyle name="Normal 2 50 9 5" xfId="9369" xr:uid="{00000000-0005-0000-0000-00008A240000}"/>
    <cellStyle name="Normal 2 50 9 5 2" xfId="9370" xr:uid="{00000000-0005-0000-0000-00008B240000}"/>
    <cellStyle name="Normal 2 50 9 5 3" xfId="9371" xr:uid="{00000000-0005-0000-0000-00008C240000}"/>
    <cellStyle name="Normal 2 50 9 6" xfId="9372" xr:uid="{00000000-0005-0000-0000-00008D240000}"/>
    <cellStyle name="Normal 2 50 9 6 2" xfId="9373" xr:uid="{00000000-0005-0000-0000-00008E240000}"/>
    <cellStyle name="Normal 2 50 9 6 3" xfId="9374" xr:uid="{00000000-0005-0000-0000-00008F240000}"/>
    <cellStyle name="Normal 2 50 9 7" xfId="9375" xr:uid="{00000000-0005-0000-0000-000090240000}"/>
    <cellStyle name="Normal 2 50 9 7 2" xfId="9376" xr:uid="{00000000-0005-0000-0000-000091240000}"/>
    <cellStyle name="Normal 2 50 9 7 3" xfId="9377" xr:uid="{00000000-0005-0000-0000-000092240000}"/>
    <cellStyle name="Normal 2 50 9 8" xfId="9378" xr:uid="{00000000-0005-0000-0000-000093240000}"/>
    <cellStyle name="Normal 2 50 9 8 2" xfId="9379" xr:uid="{00000000-0005-0000-0000-000094240000}"/>
    <cellStyle name="Normal 2 50 9 8 3" xfId="9380" xr:uid="{00000000-0005-0000-0000-000095240000}"/>
    <cellStyle name="Normal 2 50 9 9" xfId="9381" xr:uid="{00000000-0005-0000-0000-000096240000}"/>
    <cellStyle name="Normal 2 50 9 9 2" xfId="9382" xr:uid="{00000000-0005-0000-0000-000097240000}"/>
    <cellStyle name="Normal 2 50 9 9 3" xfId="9383" xr:uid="{00000000-0005-0000-0000-000098240000}"/>
    <cellStyle name="Normal 2 51" xfId="9384" xr:uid="{00000000-0005-0000-0000-000099240000}"/>
    <cellStyle name="Normal 2 51 10" xfId="9385" xr:uid="{00000000-0005-0000-0000-00009A240000}"/>
    <cellStyle name="Normal 2 51 10 10" xfId="9386" xr:uid="{00000000-0005-0000-0000-00009B240000}"/>
    <cellStyle name="Normal 2 51 10 10 2" xfId="9387" xr:uid="{00000000-0005-0000-0000-00009C240000}"/>
    <cellStyle name="Normal 2 51 10 10 3" xfId="9388" xr:uid="{00000000-0005-0000-0000-00009D240000}"/>
    <cellStyle name="Normal 2 51 10 11" xfId="9389" xr:uid="{00000000-0005-0000-0000-00009E240000}"/>
    <cellStyle name="Normal 2 51 10 11 2" xfId="9390" xr:uid="{00000000-0005-0000-0000-00009F240000}"/>
    <cellStyle name="Normal 2 51 10 11 3" xfId="9391" xr:uid="{00000000-0005-0000-0000-0000A0240000}"/>
    <cellStyle name="Normal 2 51 10 12" xfId="9392" xr:uid="{00000000-0005-0000-0000-0000A1240000}"/>
    <cellStyle name="Normal 2 51 10 12 2" xfId="9393" xr:uid="{00000000-0005-0000-0000-0000A2240000}"/>
    <cellStyle name="Normal 2 51 10 12 3" xfId="9394" xr:uid="{00000000-0005-0000-0000-0000A3240000}"/>
    <cellStyle name="Normal 2 51 10 13" xfId="9395" xr:uid="{00000000-0005-0000-0000-0000A4240000}"/>
    <cellStyle name="Normal 2 51 10 13 2" xfId="9396" xr:uid="{00000000-0005-0000-0000-0000A5240000}"/>
    <cellStyle name="Normal 2 51 10 13 3" xfId="9397" xr:uid="{00000000-0005-0000-0000-0000A6240000}"/>
    <cellStyle name="Normal 2 51 10 14" xfId="9398" xr:uid="{00000000-0005-0000-0000-0000A7240000}"/>
    <cellStyle name="Normal 2 51 10 14 2" xfId="9399" xr:uid="{00000000-0005-0000-0000-0000A8240000}"/>
    <cellStyle name="Normal 2 51 10 14 3" xfId="9400" xr:uid="{00000000-0005-0000-0000-0000A9240000}"/>
    <cellStyle name="Normal 2 51 10 15" xfId="9401" xr:uid="{00000000-0005-0000-0000-0000AA240000}"/>
    <cellStyle name="Normal 2 51 10 16" xfId="9402" xr:uid="{00000000-0005-0000-0000-0000AB240000}"/>
    <cellStyle name="Normal 2 51 10 2" xfId="9403" xr:uid="{00000000-0005-0000-0000-0000AC240000}"/>
    <cellStyle name="Normal 2 51 10 2 2" xfId="9404" xr:uid="{00000000-0005-0000-0000-0000AD240000}"/>
    <cellStyle name="Normal 2 51 10 2 3" xfId="9405" xr:uid="{00000000-0005-0000-0000-0000AE240000}"/>
    <cellStyle name="Normal 2 51 10 3" xfId="9406" xr:uid="{00000000-0005-0000-0000-0000AF240000}"/>
    <cellStyle name="Normal 2 51 10 3 2" xfId="9407" xr:uid="{00000000-0005-0000-0000-0000B0240000}"/>
    <cellStyle name="Normal 2 51 10 3 3" xfId="9408" xr:uid="{00000000-0005-0000-0000-0000B1240000}"/>
    <cellStyle name="Normal 2 51 10 4" xfId="9409" xr:uid="{00000000-0005-0000-0000-0000B2240000}"/>
    <cellStyle name="Normal 2 51 10 4 2" xfId="9410" xr:uid="{00000000-0005-0000-0000-0000B3240000}"/>
    <cellStyle name="Normal 2 51 10 4 3" xfId="9411" xr:uid="{00000000-0005-0000-0000-0000B4240000}"/>
    <cellStyle name="Normal 2 51 10 5" xfId="9412" xr:uid="{00000000-0005-0000-0000-0000B5240000}"/>
    <cellStyle name="Normal 2 51 10 5 2" xfId="9413" xr:uid="{00000000-0005-0000-0000-0000B6240000}"/>
    <cellStyle name="Normal 2 51 10 5 3" xfId="9414" xr:uid="{00000000-0005-0000-0000-0000B7240000}"/>
    <cellStyle name="Normal 2 51 10 6" xfId="9415" xr:uid="{00000000-0005-0000-0000-0000B8240000}"/>
    <cellStyle name="Normal 2 51 10 6 2" xfId="9416" xr:uid="{00000000-0005-0000-0000-0000B9240000}"/>
    <cellStyle name="Normal 2 51 10 6 3" xfId="9417" xr:uid="{00000000-0005-0000-0000-0000BA240000}"/>
    <cellStyle name="Normal 2 51 10 7" xfId="9418" xr:uid="{00000000-0005-0000-0000-0000BB240000}"/>
    <cellStyle name="Normal 2 51 10 7 2" xfId="9419" xr:uid="{00000000-0005-0000-0000-0000BC240000}"/>
    <cellStyle name="Normal 2 51 10 7 3" xfId="9420" xr:uid="{00000000-0005-0000-0000-0000BD240000}"/>
    <cellStyle name="Normal 2 51 10 8" xfId="9421" xr:uid="{00000000-0005-0000-0000-0000BE240000}"/>
    <cellStyle name="Normal 2 51 10 8 2" xfId="9422" xr:uid="{00000000-0005-0000-0000-0000BF240000}"/>
    <cellStyle name="Normal 2 51 10 8 3" xfId="9423" xr:uid="{00000000-0005-0000-0000-0000C0240000}"/>
    <cellStyle name="Normal 2 51 10 9" xfId="9424" xr:uid="{00000000-0005-0000-0000-0000C1240000}"/>
    <cellStyle name="Normal 2 51 10 9 2" xfId="9425" xr:uid="{00000000-0005-0000-0000-0000C2240000}"/>
    <cellStyle name="Normal 2 51 10 9 3" xfId="9426" xr:uid="{00000000-0005-0000-0000-0000C3240000}"/>
    <cellStyle name="Normal 2 51 11" xfId="9427" xr:uid="{00000000-0005-0000-0000-0000C4240000}"/>
    <cellStyle name="Normal 2 51 11 2" xfId="9428" xr:uid="{00000000-0005-0000-0000-0000C5240000}"/>
    <cellStyle name="Normal 2 51 11 3" xfId="9429" xr:uid="{00000000-0005-0000-0000-0000C6240000}"/>
    <cellStyle name="Normal 2 51 12" xfId="9430" xr:uid="{00000000-0005-0000-0000-0000C7240000}"/>
    <cellStyle name="Normal 2 51 12 2" xfId="9431" xr:uid="{00000000-0005-0000-0000-0000C8240000}"/>
    <cellStyle name="Normal 2 51 12 3" xfId="9432" xr:uid="{00000000-0005-0000-0000-0000C9240000}"/>
    <cellStyle name="Normal 2 51 13" xfId="9433" xr:uid="{00000000-0005-0000-0000-0000CA240000}"/>
    <cellStyle name="Normal 2 51 13 2" xfId="9434" xr:uid="{00000000-0005-0000-0000-0000CB240000}"/>
    <cellStyle name="Normal 2 51 13 3" xfId="9435" xr:uid="{00000000-0005-0000-0000-0000CC240000}"/>
    <cellStyle name="Normal 2 51 14" xfId="9436" xr:uid="{00000000-0005-0000-0000-0000CD240000}"/>
    <cellStyle name="Normal 2 51 14 2" xfId="9437" xr:uid="{00000000-0005-0000-0000-0000CE240000}"/>
    <cellStyle name="Normal 2 51 14 3" xfId="9438" xr:uid="{00000000-0005-0000-0000-0000CF240000}"/>
    <cellStyle name="Normal 2 51 15" xfId="9439" xr:uid="{00000000-0005-0000-0000-0000D0240000}"/>
    <cellStyle name="Normal 2 51 15 2" xfId="9440" xr:uid="{00000000-0005-0000-0000-0000D1240000}"/>
    <cellStyle name="Normal 2 51 15 3" xfId="9441" xr:uid="{00000000-0005-0000-0000-0000D2240000}"/>
    <cellStyle name="Normal 2 51 16" xfId="9442" xr:uid="{00000000-0005-0000-0000-0000D3240000}"/>
    <cellStyle name="Normal 2 51 16 2" xfId="9443" xr:uid="{00000000-0005-0000-0000-0000D4240000}"/>
    <cellStyle name="Normal 2 51 16 3" xfId="9444" xr:uid="{00000000-0005-0000-0000-0000D5240000}"/>
    <cellStyle name="Normal 2 51 17" xfId="9445" xr:uid="{00000000-0005-0000-0000-0000D6240000}"/>
    <cellStyle name="Normal 2 51 17 2" xfId="9446" xr:uid="{00000000-0005-0000-0000-0000D7240000}"/>
    <cellStyle name="Normal 2 51 17 3" xfId="9447" xr:uid="{00000000-0005-0000-0000-0000D8240000}"/>
    <cellStyle name="Normal 2 51 18" xfId="9448" xr:uid="{00000000-0005-0000-0000-0000D9240000}"/>
    <cellStyle name="Normal 2 51 18 2" xfId="9449" xr:uid="{00000000-0005-0000-0000-0000DA240000}"/>
    <cellStyle name="Normal 2 51 18 3" xfId="9450" xr:uid="{00000000-0005-0000-0000-0000DB240000}"/>
    <cellStyle name="Normal 2 51 19" xfId="9451" xr:uid="{00000000-0005-0000-0000-0000DC240000}"/>
    <cellStyle name="Normal 2 51 19 2" xfId="9452" xr:uid="{00000000-0005-0000-0000-0000DD240000}"/>
    <cellStyle name="Normal 2 51 19 3" xfId="9453" xr:uid="{00000000-0005-0000-0000-0000DE240000}"/>
    <cellStyle name="Normal 2 51 2" xfId="9454" xr:uid="{00000000-0005-0000-0000-0000DF240000}"/>
    <cellStyle name="Normal 2 51 2 10" xfId="9455" xr:uid="{00000000-0005-0000-0000-0000E0240000}"/>
    <cellStyle name="Normal 2 51 2 10 2" xfId="9456" xr:uid="{00000000-0005-0000-0000-0000E1240000}"/>
    <cellStyle name="Normal 2 51 2 10 3" xfId="9457" xr:uid="{00000000-0005-0000-0000-0000E2240000}"/>
    <cellStyle name="Normal 2 51 2 11" xfId="9458" xr:uid="{00000000-0005-0000-0000-0000E3240000}"/>
    <cellStyle name="Normal 2 51 2 11 2" xfId="9459" xr:uid="{00000000-0005-0000-0000-0000E4240000}"/>
    <cellStyle name="Normal 2 51 2 11 3" xfId="9460" xr:uid="{00000000-0005-0000-0000-0000E5240000}"/>
    <cellStyle name="Normal 2 51 2 12" xfId="9461" xr:uid="{00000000-0005-0000-0000-0000E6240000}"/>
    <cellStyle name="Normal 2 51 2 12 2" xfId="9462" xr:uid="{00000000-0005-0000-0000-0000E7240000}"/>
    <cellStyle name="Normal 2 51 2 12 3" xfId="9463" xr:uid="{00000000-0005-0000-0000-0000E8240000}"/>
    <cellStyle name="Normal 2 51 2 13" xfId="9464" xr:uid="{00000000-0005-0000-0000-0000E9240000}"/>
    <cellStyle name="Normal 2 51 2 13 2" xfId="9465" xr:uid="{00000000-0005-0000-0000-0000EA240000}"/>
    <cellStyle name="Normal 2 51 2 13 3" xfId="9466" xr:uid="{00000000-0005-0000-0000-0000EB240000}"/>
    <cellStyle name="Normal 2 51 2 14" xfId="9467" xr:uid="{00000000-0005-0000-0000-0000EC240000}"/>
    <cellStyle name="Normal 2 51 2 14 2" xfId="9468" xr:uid="{00000000-0005-0000-0000-0000ED240000}"/>
    <cellStyle name="Normal 2 51 2 14 3" xfId="9469" xr:uid="{00000000-0005-0000-0000-0000EE240000}"/>
    <cellStyle name="Normal 2 51 2 15" xfId="9470" xr:uid="{00000000-0005-0000-0000-0000EF240000}"/>
    <cellStyle name="Normal 2 51 2 15 2" xfId="9471" xr:uid="{00000000-0005-0000-0000-0000F0240000}"/>
    <cellStyle name="Normal 2 51 2 15 3" xfId="9472" xr:uid="{00000000-0005-0000-0000-0000F1240000}"/>
    <cellStyle name="Normal 2 51 2 16" xfId="9473" xr:uid="{00000000-0005-0000-0000-0000F2240000}"/>
    <cellStyle name="Normal 2 51 2 17" xfId="9474" xr:uid="{00000000-0005-0000-0000-0000F3240000}"/>
    <cellStyle name="Normal 2 51 2 2" xfId="9475" xr:uid="{00000000-0005-0000-0000-0000F4240000}"/>
    <cellStyle name="Normal 2 51 2 2 10" xfId="9476" xr:uid="{00000000-0005-0000-0000-0000F5240000}"/>
    <cellStyle name="Normal 2 51 2 2 10 2" xfId="9477" xr:uid="{00000000-0005-0000-0000-0000F6240000}"/>
    <cellStyle name="Normal 2 51 2 2 10 3" xfId="9478" xr:uid="{00000000-0005-0000-0000-0000F7240000}"/>
    <cellStyle name="Normal 2 51 2 2 11" xfId="9479" xr:uid="{00000000-0005-0000-0000-0000F8240000}"/>
    <cellStyle name="Normal 2 51 2 2 11 2" xfId="9480" xr:uid="{00000000-0005-0000-0000-0000F9240000}"/>
    <cellStyle name="Normal 2 51 2 2 11 3" xfId="9481" xr:uid="{00000000-0005-0000-0000-0000FA240000}"/>
    <cellStyle name="Normal 2 51 2 2 12" xfId="9482" xr:uid="{00000000-0005-0000-0000-0000FB240000}"/>
    <cellStyle name="Normal 2 51 2 2 12 2" xfId="9483" xr:uid="{00000000-0005-0000-0000-0000FC240000}"/>
    <cellStyle name="Normal 2 51 2 2 12 3" xfId="9484" xr:uid="{00000000-0005-0000-0000-0000FD240000}"/>
    <cellStyle name="Normal 2 51 2 2 13" xfId="9485" xr:uid="{00000000-0005-0000-0000-0000FE240000}"/>
    <cellStyle name="Normal 2 51 2 2 13 2" xfId="9486" xr:uid="{00000000-0005-0000-0000-0000FF240000}"/>
    <cellStyle name="Normal 2 51 2 2 13 3" xfId="9487" xr:uid="{00000000-0005-0000-0000-000000250000}"/>
    <cellStyle name="Normal 2 51 2 2 14" xfId="9488" xr:uid="{00000000-0005-0000-0000-000001250000}"/>
    <cellStyle name="Normal 2 51 2 2 14 2" xfId="9489" xr:uid="{00000000-0005-0000-0000-000002250000}"/>
    <cellStyle name="Normal 2 51 2 2 14 3" xfId="9490" xr:uid="{00000000-0005-0000-0000-000003250000}"/>
    <cellStyle name="Normal 2 51 2 2 15" xfId="9491" xr:uid="{00000000-0005-0000-0000-000004250000}"/>
    <cellStyle name="Normal 2 51 2 2 16" xfId="9492" xr:uid="{00000000-0005-0000-0000-000005250000}"/>
    <cellStyle name="Normal 2 51 2 2 2" xfId="9493" xr:uid="{00000000-0005-0000-0000-000006250000}"/>
    <cellStyle name="Normal 2 51 2 2 2 2" xfId="9494" xr:uid="{00000000-0005-0000-0000-000007250000}"/>
    <cellStyle name="Normal 2 51 2 2 2 3" xfId="9495" xr:uid="{00000000-0005-0000-0000-000008250000}"/>
    <cellStyle name="Normal 2 51 2 2 3" xfId="9496" xr:uid="{00000000-0005-0000-0000-000009250000}"/>
    <cellStyle name="Normal 2 51 2 2 3 2" xfId="9497" xr:uid="{00000000-0005-0000-0000-00000A250000}"/>
    <cellStyle name="Normal 2 51 2 2 3 3" xfId="9498" xr:uid="{00000000-0005-0000-0000-00000B250000}"/>
    <cellStyle name="Normal 2 51 2 2 4" xfId="9499" xr:uid="{00000000-0005-0000-0000-00000C250000}"/>
    <cellStyle name="Normal 2 51 2 2 4 2" xfId="9500" xr:uid="{00000000-0005-0000-0000-00000D250000}"/>
    <cellStyle name="Normal 2 51 2 2 4 3" xfId="9501" xr:uid="{00000000-0005-0000-0000-00000E250000}"/>
    <cellStyle name="Normal 2 51 2 2 5" xfId="9502" xr:uid="{00000000-0005-0000-0000-00000F250000}"/>
    <cellStyle name="Normal 2 51 2 2 5 2" xfId="9503" xr:uid="{00000000-0005-0000-0000-000010250000}"/>
    <cellStyle name="Normal 2 51 2 2 5 3" xfId="9504" xr:uid="{00000000-0005-0000-0000-000011250000}"/>
    <cellStyle name="Normal 2 51 2 2 6" xfId="9505" xr:uid="{00000000-0005-0000-0000-000012250000}"/>
    <cellStyle name="Normal 2 51 2 2 6 2" xfId="9506" xr:uid="{00000000-0005-0000-0000-000013250000}"/>
    <cellStyle name="Normal 2 51 2 2 6 3" xfId="9507" xr:uid="{00000000-0005-0000-0000-000014250000}"/>
    <cellStyle name="Normal 2 51 2 2 7" xfId="9508" xr:uid="{00000000-0005-0000-0000-000015250000}"/>
    <cellStyle name="Normal 2 51 2 2 7 2" xfId="9509" xr:uid="{00000000-0005-0000-0000-000016250000}"/>
    <cellStyle name="Normal 2 51 2 2 7 3" xfId="9510" xr:uid="{00000000-0005-0000-0000-000017250000}"/>
    <cellStyle name="Normal 2 51 2 2 8" xfId="9511" xr:uid="{00000000-0005-0000-0000-000018250000}"/>
    <cellStyle name="Normal 2 51 2 2 8 2" xfId="9512" xr:uid="{00000000-0005-0000-0000-000019250000}"/>
    <cellStyle name="Normal 2 51 2 2 8 3" xfId="9513" xr:uid="{00000000-0005-0000-0000-00001A250000}"/>
    <cellStyle name="Normal 2 51 2 2 9" xfId="9514" xr:uid="{00000000-0005-0000-0000-00001B250000}"/>
    <cellStyle name="Normal 2 51 2 2 9 2" xfId="9515" xr:uid="{00000000-0005-0000-0000-00001C250000}"/>
    <cellStyle name="Normal 2 51 2 2 9 3" xfId="9516" xr:uid="{00000000-0005-0000-0000-00001D250000}"/>
    <cellStyle name="Normal 2 51 2 3" xfId="9517" xr:uid="{00000000-0005-0000-0000-00001E250000}"/>
    <cellStyle name="Normal 2 51 2 3 2" xfId="9518" xr:uid="{00000000-0005-0000-0000-00001F250000}"/>
    <cellStyle name="Normal 2 51 2 3 3" xfId="9519" xr:uid="{00000000-0005-0000-0000-000020250000}"/>
    <cellStyle name="Normal 2 51 2 4" xfId="9520" xr:uid="{00000000-0005-0000-0000-000021250000}"/>
    <cellStyle name="Normal 2 51 2 4 2" xfId="9521" xr:uid="{00000000-0005-0000-0000-000022250000}"/>
    <cellStyle name="Normal 2 51 2 4 3" xfId="9522" xr:uid="{00000000-0005-0000-0000-000023250000}"/>
    <cellStyle name="Normal 2 51 2 5" xfId="9523" xr:uid="{00000000-0005-0000-0000-000024250000}"/>
    <cellStyle name="Normal 2 51 2 5 2" xfId="9524" xr:uid="{00000000-0005-0000-0000-000025250000}"/>
    <cellStyle name="Normal 2 51 2 5 3" xfId="9525" xr:uid="{00000000-0005-0000-0000-000026250000}"/>
    <cellStyle name="Normal 2 51 2 6" xfId="9526" xr:uid="{00000000-0005-0000-0000-000027250000}"/>
    <cellStyle name="Normal 2 51 2 6 2" xfId="9527" xr:uid="{00000000-0005-0000-0000-000028250000}"/>
    <cellStyle name="Normal 2 51 2 6 3" xfId="9528" xr:uid="{00000000-0005-0000-0000-000029250000}"/>
    <cellStyle name="Normal 2 51 2 7" xfId="9529" xr:uid="{00000000-0005-0000-0000-00002A250000}"/>
    <cellStyle name="Normal 2 51 2 7 2" xfId="9530" xr:uid="{00000000-0005-0000-0000-00002B250000}"/>
    <cellStyle name="Normal 2 51 2 7 3" xfId="9531" xr:uid="{00000000-0005-0000-0000-00002C250000}"/>
    <cellStyle name="Normal 2 51 2 8" xfId="9532" xr:uid="{00000000-0005-0000-0000-00002D250000}"/>
    <cellStyle name="Normal 2 51 2 8 2" xfId="9533" xr:uid="{00000000-0005-0000-0000-00002E250000}"/>
    <cellStyle name="Normal 2 51 2 8 3" xfId="9534" xr:uid="{00000000-0005-0000-0000-00002F250000}"/>
    <cellStyle name="Normal 2 51 2 9" xfId="9535" xr:uid="{00000000-0005-0000-0000-000030250000}"/>
    <cellStyle name="Normal 2 51 2 9 2" xfId="9536" xr:uid="{00000000-0005-0000-0000-000031250000}"/>
    <cellStyle name="Normal 2 51 2 9 3" xfId="9537" xr:uid="{00000000-0005-0000-0000-000032250000}"/>
    <cellStyle name="Normal 2 51 20" xfId="9538" xr:uid="{00000000-0005-0000-0000-000033250000}"/>
    <cellStyle name="Normal 2 51 20 2" xfId="9539" xr:uid="{00000000-0005-0000-0000-000034250000}"/>
    <cellStyle name="Normal 2 51 20 3" xfId="9540" xr:uid="{00000000-0005-0000-0000-000035250000}"/>
    <cellStyle name="Normal 2 51 21" xfId="9541" xr:uid="{00000000-0005-0000-0000-000036250000}"/>
    <cellStyle name="Normal 2 51 21 2" xfId="9542" xr:uid="{00000000-0005-0000-0000-000037250000}"/>
    <cellStyle name="Normal 2 51 21 3" xfId="9543" xr:uid="{00000000-0005-0000-0000-000038250000}"/>
    <cellStyle name="Normal 2 51 22" xfId="9544" xr:uid="{00000000-0005-0000-0000-000039250000}"/>
    <cellStyle name="Normal 2 51 22 2" xfId="9545" xr:uid="{00000000-0005-0000-0000-00003A250000}"/>
    <cellStyle name="Normal 2 51 22 3" xfId="9546" xr:uid="{00000000-0005-0000-0000-00003B250000}"/>
    <cellStyle name="Normal 2 51 23" xfId="9547" xr:uid="{00000000-0005-0000-0000-00003C250000}"/>
    <cellStyle name="Normal 2 51 23 2" xfId="9548" xr:uid="{00000000-0005-0000-0000-00003D250000}"/>
    <cellStyle name="Normal 2 51 23 3" xfId="9549" xr:uid="{00000000-0005-0000-0000-00003E250000}"/>
    <cellStyle name="Normal 2 51 24" xfId="9550" xr:uid="{00000000-0005-0000-0000-00003F250000}"/>
    <cellStyle name="Normal 2 51 25" xfId="9551" xr:uid="{00000000-0005-0000-0000-000040250000}"/>
    <cellStyle name="Normal 2 51 3" xfId="9552" xr:uid="{00000000-0005-0000-0000-000041250000}"/>
    <cellStyle name="Normal 2 51 3 10" xfId="9553" xr:uid="{00000000-0005-0000-0000-000042250000}"/>
    <cellStyle name="Normal 2 51 3 10 2" xfId="9554" xr:uid="{00000000-0005-0000-0000-000043250000}"/>
    <cellStyle name="Normal 2 51 3 10 3" xfId="9555" xr:uid="{00000000-0005-0000-0000-000044250000}"/>
    <cellStyle name="Normal 2 51 3 11" xfId="9556" xr:uid="{00000000-0005-0000-0000-000045250000}"/>
    <cellStyle name="Normal 2 51 3 11 2" xfId="9557" xr:uid="{00000000-0005-0000-0000-000046250000}"/>
    <cellStyle name="Normal 2 51 3 11 3" xfId="9558" xr:uid="{00000000-0005-0000-0000-000047250000}"/>
    <cellStyle name="Normal 2 51 3 12" xfId="9559" xr:uid="{00000000-0005-0000-0000-000048250000}"/>
    <cellStyle name="Normal 2 51 3 12 2" xfId="9560" xr:uid="{00000000-0005-0000-0000-000049250000}"/>
    <cellStyle name="Normal 2 51 3 12 3" xfId="9561" xr:uid="{00000000-0005-0000-0000-00004A250000}"/>
    <cellStyle name="Normal 2 51 3 13" xfId="9562" xr:uid="{00000000-0005-0000-0000-00004B250000}"/>
    <cellStyle name="Normal 2 51 3 13 2" xfId="9563" xr:uid="{00000000-0005-0000-0000-00004C250000}"/>
    <cellStyle name="Normal 2 51 3 13 3" xfId="9564" xr:uid="{00000000-0005-0000-0000-00004D250000}"/>
    <cellStyle name="Normal 2 51 3 14" xfId="9565" xr:uid="{00000000-0005-0000-0000-00004E250000}"/>
    <cellStyle name="Normal 2 51 3 14 2" xfId="9566" xr:uid="{00000000-0005-0000-0000-00004F250000}"/>
    <cellStyle name="Normal 2 51 3 14 3" xfId="9567" xr:uid="{00000000-0005-0000-0000-000050250000}"/>
    <cellStyle name="Normal 2 51 3 15" xfId="9568" xr:uid="{00000000-0005-0000-0000-000051250000}"/>
    <cellStyle name="Normal 2 51 3 15 2" xfId="9569" xr:uid="{00000000-0005-0000-0000-000052250000}"/>
    <cellStyle name="Normal 2 51 3 15 3" xfId="9570" xr:uid="{00000000-0005-0000-0000-000053250000}"/>
    <cellStyle name="Normal 2 51 3 16" xfId="9571" xr:uid="{00000000-0005-0000-0000-000054250000}"/>
    <cellStyle name="Normal 2 51 3 17" xfId="9572" xr:uid="{00000000-0005-0000-0000-000055250000}"/>
    <cellStyle name="Normal 2 51 3 2" xfId="9573" xr:uid="{00000000-0005-0000-0000-000056250000}"/>
    <cellStyle name="Normal 2 51 3 2 10" xfId="9574" xr:uid="{00000000-0005-0000-0000-000057250000}"/>
    <cellStyle name="Normal 2 51 3 2 10 2" xfId="9575" xr:uid="{00000000-0005-0000-0000-000058250000}"/>
    <cellStyle name="Normal 2 51 3 2 10 3" xfId="9576" xr:uid="{00000000-0005-0000-0000-000059250000}"/>
    <cellStyle name="Normal 2 51 3 2 11" xfId="9577" xr:uid="{00000000-0005-0000-0000-00005A250000}"/>
    <cellStyle name="Normal 2 51 3 2 11 2" xfId="9578" xr:uid="{00000000-0005-0000-0000-00005B250000}"/>
    <cellStyle name="Normal 2 51 3 2 11 3" xfId="9579" xr:uid="{00000000-0005-0000-0000-00005C250000}"/>
    <cellStyle name="Normal 2 51 3 2 12" xfId="9580" xr:uid="{00000000-0005-0000-0000-00005D250000}"/>
    <cellStyle name="Normal 2 51 3 2 12 2" xfId="9581" xr:uid="{00000000-0005-0000-0000-00005E250000}"/>
    <cellStyle name="Normal 2 51 3 2 12 3" xfId="9582" xr:uid="{00000000-0005-0000-0000-00005F250000}"/>
    <cellStyle name="Normal 2 51 3 2 13" xfId="9583" xr:uid="{00000000-0005-0000-0000-000060250000}"/>
    <cellStyle name="Normal 2 51 3 2 13 2" xfId="9584" xr:uid="{00000000-0005-0000-0000-000061250000}"/>
    <cellStyle name="Normal 2 51 3 2 13 3" xfId="9585" xr:uid="{00000000-0005-0000-0000-000062250000}"/>
    <cellStyle name="Normal 2 51 3 2 14" xfId="9586" xr:uid="{00000000-0005-0000-0000-000063250000}"/>
    <cellStyle name="Normal 2 51 3 2 14 2" xfId="9587" xr:uid="{00000000-0005-0000-0000-000064250000}"/>
    <cellStyle name="Normal 2 51 3 2 14 3" xfId="9588" xr:uid="{00000000-0005-0000-0000-000065250000}"/>
    <cellStyle name="Normal 2 51 3 2 15" xfId="9589" xr:uid="{00000000-0005-0000-0000-000066250000}"/>
    <cellStyle name="Normal 2 51 3 2 16" xfId="9590" xr:uid="{00000000-0005-0000-0000-000067250000}"/>
    <cellStyle name="Normal 2 51 3 2 2" xfId="9591" xr:uid="{00000000-0005-0000-0000-000068250000}"/>
    <cellStyle name="Normal 2 51 3 2 2 2" xfId="9592" xr:uid="{00000000-0005-0000-0000-000069250000}"/>
    <cellStyle name="Normal 2 51 3 2 2 3" xfId="9593" xr:uid="{00000000-0005-0000-0000-00006A250000}"/>
    <cellStyle name="Normal 2 51 3 2 3" xfId="9594" xr:uid="{00000000-0005-0000-0000-00006B250000}"/>
    <cellStyle name="Normal 2 51 3 2 3 2" xfId="9595" xr:uid="{00000000-0005-0000-0000-00006C250000}"/>
    <cellStyle name="Normal 2 51 3 2 3 3" xfId="9596" xr:uid="{00000000-0005-0000-0000-00006D250000}"/>
    <cellStyle name="Normal 2 51 3 2 4" xfId="9597" xr:uid="{00000000-0005-0000-0000-00006E250000}"/>
    <cellStyle name="Normal 2 51 3 2 4 2" xfId="9598" xr:uid="{00000000-0005-0000-0000-00006F250000}"/>
    <cellStyle name="Normal 2 51 3 2 4 3" xfId="9599" xr:uid="{00000000-0005-0000-0000-000070250000}"/>
    <cellStyle name="Normal 2 51 3 2 5" xfId="9600" xr:uid="{00000000-0005-0000-0000-000071250000}"/>
    <cellStyle name="Normal 2 51 3 2 5 2" xfId="9601" xr:uid="{00000000-0005-0000-0000-000072250000}"/>
    <cellStyle name="Normal 2 51 3 2 5 3" xfId="9602" xr:uid="{00000000-0005-0000-0000-000073250000}"/>
    <cellStyle name="Normal 2 51 3 2 6" xfId="9603" xr:uid="{00000000-0005-0000-0000-000074250000}"/>
    <cellStyle name="Normal 2 51 3 2 6 2" xfId="9604" xr:uid="{00000000-0005-0000-0000-000075250000}"/>
    <cellStyle name="Normal 2 51 3 2 6 3" xfId="9605" xr:uid="{00000000-0005-0000-0000-000076250000}"/>
    <cellStyle name="Normal 2 51 3 2 7" xfId="9606" xr:uid="{00000000-0005-0000-0000-000077250000}"/>
    <cellStyle name="Normal 2 51 3 2 7 2" xfId="9607" xr:uid="{00000000-0005-0000-0000-000078250000}"/>
    <cellStyle name="Normal 2 51 3 2 7 3" xfId="9608" xr:uid="{00000000-0005-0000-0000-000079250000}"/>
    <cellStyle name="Normal 2 51 3 2 8" xfId="9609" xr:uid="{00000000-0005-0000-0000-00007A250000}"/>
    <cellStyle name="Normal 2 51 3 2 8 2" xfId="9610" xr:uid="{00000000-0005-0000-0000-00007B250000}"/>
    <cellStyle name="Normal 2 51 3 2 8 3" xfId="9611" xr:uid="{00000000-0005-0000-0000-00007C250000}"/>
    <cellStyle name="Normal 2 51 3 2 9" xfId="9612" xr:uid="{00000000-0005-0000-0000-00007D250000}"/>
    <cellStyle name="Normal 2 51 3 2 9 2" xfId="9613" xr:uid="{00000000-0005-0000-0000-00007E250000}"/>
    <cellStyle name="Normal 2 51 3 2 9 3" xfId="9614" xr:uid="{00000000-0005-0000-0000-00007F250000}"/>
    <cellStyle name="Normal 2 51 3 3" xfId="9615" xr:uid="{00000000-0005-0000-0000-000080250000}"/>
    <cellStyle name="Normal 2 51 3 3 2" xfId="9616" xr:uid="{00000000-0005-0000-0000-000081250000}"/>
    <cellStyle name="Normal 2 51 3 3 3" xfId="9617" xr:uid="{00000000-0005-0000-0000-000082250000}"/>
    <cellStyle name="Normal 2 51 3 4" xfId="9618" xr:uid="{00000000-0005-0000-0000-000083250000}"/>
    <cellStyle name="Normal 2 51 3 4 2" xfId="9619" xr:uid="{00000000-0005-0000-0000-000084250000}"/>
    <cellStyle name="Normal 2 51 3 4 3" xfId="9620" xr:uid="{00000000-0005-0000-0000-000085250000}"/>
    <cellStyle name="Normal 2 51 3 5" xfId="9621" xr:uid="{00000000-0005-0000-0000-000086250000}"/>
    <cellStyle name="Normal 2 51 3 5 2" xfId="9622" xr:uid="{00000000-0005-0000-0000-000087250000}"/>
    <cellStyle name="Normal 2 51 3 5 3" xfId="9623" xr:uid="{00000000-0005-0000-0000-000088250000}"/>
    <cellStyle name="Normal 2 51 3 6" xfId="9624" xr:uid="{00000000-0005-0000-0000-000089250000}"/>
    <cellStyle name="Normal 2 51 3 6 2" xfId="9625" xr:uid="{00000000-0005-0000-0000-00008A250000}"/>
    <cellStyle name="Normal 2 51 3 6 3" xfId="9626" xr:uid="{00000000-0005-0000-0000-00008B250000}"/>
    <cellStyle name="Normal 2 51 3 7" xfId="9627" xr:uid="{00000000-0005-0000-0000-00008C250000}"/>
    <cellStyle name="Normal 2 51 3 7 2" xfId="9628" xr:uid="{00000000-0005-0000-0000-00008D250000}"/>
    <cellStyle name="Normal 2 51 3 7 3" xfId="9629" xr:uid="{00000000-0005-0000-0000-00008E250000}"/>
    <cellStyle name="Normal 2 51 3 8" xfId="9630" xr:uid="{00000000-0005-0000-0000-00008F250000}"/>
    <cellStyle name="Normal 2 51 3 8 2" xfId="9631" xr:uid="{00000000-0005-0000-0000-000090250000}"/>
    <cellStyle name="Normal 2 51 3 8 3" xfId="9632" xr:uid="{00000000-0005-0000-0000-000091250000}"/>
    <cellStyle name="Normal 2 51 3 9" xfId="9633" xr:uid="{00000000-0005-0000-0000-000092250000}"/>
    <cellStyle name="Normal 2 51 3 9 2" xfId="9634" xr:uid="{00000000-0005-0000-0000-000093250000}"/>
    <cellStyle name="Normal 2 51 3 9 3" xfId="9635" xr:uid="{00000000-0005-0000-0000-000094250000}"/>
    <cellStyle name="Normal 2 51 4" xfId="9636" xr:uid="{00000000-0005-0000-0000-000095250000}"/>
    <cellStyle name="Normal 2 51 4 10" xfId="9637" xr:uid="{00000000-0005-0000-0000-000096250000}"/>
    <cellStyle name="Normal 2 51 4 10 2" xfId="9638" xr:uid="{00000000-0005-0000-0000-000097250000}"/>
    <cellStyle name="Normal 2 51 4 10 3" xfId="9639" xr:uid="{00000000-0005-0000-0000-000098250000}"/>
    <cellStyle name="Normal 2 51 4 11" xfId="9640" xr:uid="{00000000-0005-0000-0000-000099250000}"/>
    <cellStyle name="Normal 2 51 4 11 2" xfId="9641" xr:uid="{00000000-0005-0000-0000-00009A250000}"/>
    <cellStyle name="Normal 2 51 4 11 3" xfId="9642" xr:uid="{00000000-0005-0000-0000-00009B250000}"/>
    <cellStyle name="Normal 2 51 4 12" xfId="9643" xr:uid="{00000000-0005-0000-0000-00009C250000}"/>
    <cellStyle name="Normal 2 51 4 12 2" xfId="9644" xr:uid="{00000000-0005-0000-0000-00009D250000}"/>
    <cellStyle name="Normal 2 51 4 12 3" xfId="9645" xr:uid="{00000000-0005-0000-0000-00009E250000}"/>
    <cellStyle name="Normal 2 51 4 13" xfId="9646" xr:uid="{00000000-0005-0000-0000-00009F250000}"/>
    <cellStyle name="Normal 2 51 4 13 2" xfId="9647" xr:uid="{00000000-0005-0000-0000-0000A0250000}"/>
    <cellStyle name="Normal 2 51 4 13 3" xfId="9648" xr:uid="{00000000-0005-0000-0000-0000A1250000}"/>
    <cellStyle name="Normal 2 51 4 14" xfId="9649" xr:uid="{00000000-0005-0000-0000-0000A2250000}"/>
    <cellStyle name="Normal 2 51 4 14 2" xfId="9650" xr:uid="{00000000-0005-0000-0000-0000A3250000}"/>
    <cellStyle name="Normal 2 51 4 14 3" xfId="9651" xr:uid="{00000000-0005-0000-0000-0000A4250000}"/>
    <cellStyle name="Normal 2 51 4 15" xfId="9652" xr:uid="{00000000-0005-0000-0000-0000A5250000}"/>
    <cellStyle name="Normal 2 51 4 15 2" xfId="9653" xr:uid="{00000000-0005-0000-0000-0000A6250000}"/>
    <cellStyle name="Normal 2 51 4 15 3" xfId="9654" xr:uid="{00000000-0005-0000-0000-0000A7250000}"/>
    <cellStyle name="Normal 2 51 4 16" xfId="9655" xr:uid="{00000000-0005-0000-0000-0000A8250000}"/>
    <cellStyle name="Normal 2 51 4 17" xfId="9656" xr:uid="{00000000-0005-0000-0000-0000A9250000}"/>
    <cellStyle name="Normal 2 51 4 2" xfId="9657" xr:uid="{00000000-0005-0000-0000-0000AA250000}"/>
    <cellStyle name="Normal 2 51 4 2 10" xfId="9658" xr:uid="{00000000-0005-0000-0000-0000AB250000}"/>
    <cellStyle name="Normal 2 51 4 2 10 2" xfId="9659" xr:uid="{00000000-0005-0000-0000-0000AC250000}"/>
    <cellStyle name="Normal 2 51 4 2 10 3" xfId="9660" xr:uid="{00000000-0005-0000-0000-0000AD250000}"/>
    <cellStyle name="Normal 2 51 4 2 11" xfId="9661" xr:uid="{00000000-0005-0000-0000-0000AE250000}"/>
    <cellStyle name="Normal 2 51 4 2 11 2" xfId="9662" xr:uid="{00000000-0005-0000-0000-0000AF250000}"/>
    <cellStyle name="Normal 2 51 4 2 11 3" xfId="9663" xr:uid="{00000000-0005-0000-0000-0000B0250000}"/>
    <cellStyle name="Normal 2 51 4 2 12" xfId="9664" xr:uid="{00000000-0005-0000-0000-0000B1250000}"/>
    <cellStyle name="Normal 2 51 4 2 12 2" xfId="9665" xr:uid="{00000000-0005-0000-0000-0000B2250000}"/>
    <cellStyle name="Normal 2 51 4 2 12 3" xfId="9666" xr:uid="{00000000-0005-0000-0000-0000B3250000}"/>
    <cellStyle name="Normal 2 51 4 2 13" xfId="9667" xr:uid="{00000000-0005-0000-0000-0000B4250000}"/>
    <cellStyle name="Normal 2 51 4 2 13 2" xfId="9668" xr:uid="{00000000-0005-0000-0000-0000B5250000}"/>
    <cellStyle name="Normal 2 51 4 2 13 3" xfId="9669" xr:uid="{00000000-0005-0000-0000-0000B6250000}"/>
    <cellStyle name="Normal 2 51 4 2 14" xfId="9670" xr:uid="{00000000-0005-0000-0000-0000B7250000}"/>
    <cellStyle name="Normal 2 51 4 2 14 2" xfId="9671" xr:uid="{00000000-0005-0000-0000-0000B8250000}"/>
    <cellStyle name="Normal 2 51 4 2 14 3" xfId="9672" xr:uid="{00000000-0005-0000-0000-0000B9250000}"/>
    <cellStyle name="Normal 2 51 4 2 15" xfId="9673" xr:uid="{00000000-0005-0000-0000-0000BA250000}"/>
    <cellStyle name="Normal 2 51 4 2 16" xfId="9674" xr:uid="{00000000-0005-0000-0000-0000BB250000}"/>
    <cellStyle name="Normal 2 51 4 2 2" xfId="9675" xr:uid="{00000000-0005-0000-0000-0000BC250000}"/>
    <cellStyle name="Normal 2 51 4 2 2 2" xfId="9676" xr:uid="{00000000-0005-0000-0000-0000BD250000}"/>
    <cellStyle name="Normal 2 51 4 2 2 3" xfId="9677" xr:uid="{00000000-0005-0000-0000-0000BE250000}"/>
    <cellStyle name="Normal 2 51 4 2 3" xfId="9678" xr:uid="{00000000-0005-0000-0000-0000BF250000}"/>
    <cellStyle name="Normal 2 51 4 2 3 2" xfId="9679" xr:uid="{00000000-0005-0000-0000-0000C0250000}"/>
    <cellStyle name="Normal 2 51 4 2 3 3" xfId="9680" xr:uid="{00000000-0005-0000-0000-0000C1250000}"/>
    <cellStyle name="Normal 2 51 4 2 4" xfId="9681" xr:uid="{00000000-0005-0000-0000-0000C2250000}"/>
    <cellStyle name="Normal 2 51 4 2 4 2" xfId="9682" xr:uid="{00000000-0005-0000-0000-0000C3250000}"/>
    <cellStyle name="Normal 2 51 4 2 4 3" xfId="9683" xr:uid="{00000000-0005-0000-0000-0000C4250000}"/>
    <cellStyle name="Normal 2 51 4 2 5" xfId="9684" xr:uid="{00000000-0005-0000-0000-0000C5250000}"/>
    <cellStyle name="Normal 2 51 4 2 5 2" xfId="9685" xr:uid="{00000000-0005-0000-0000-0000C6250000}"/>
    <cellStyle name="Normal 2 51 4 2 5 3" xfId="9686" xr:uid="{00000000-0005-0000-0000-0000C7250000}"/>
    <cellStyle name="Normal 2 51 4 2 6" xfId="9687" xr:uid="{00000000-0005-0000-0000-0000C8250000}"/>
    <cellStyle name="Normal 2 51 4 2 6 2" xfId="9688" xr:uid="{00000000-0005-0000-0000-0000C9250000}"/>
    <cellStyle name="Normal 2 51 4 2 6 3" xfId="9689" xr:uid="{00000000-0005-0000-0000-0000CA250000}"/>
    <cellStyle name="Normal 2 51 4 2 7" xfId="9690" xr:uid="{00000000-0005-0000-0000-0000CB250000}"/>
    <cellStyle name="Normal 2 51 4 2 7 2" xfId="9691" xr:uid="{00000000-0005-0000-0000-0000CC250000}"/>
    <cellStyle name="Normal 2 51 4 2 7 3" xfId="9692" xr:uid="{00000000-0005-0000-0000-0000CD250000}"/>
    <cellStyle name="Normal 2 51 4 2 8" xfId="9693" xr:uid="{00000000-0005-0000-0000-0000CE250000}"/>
    <cellStyle name="Normal 2 51 4 2 8 2" xfId="9694" xr:uid="{00000000-0005-0000-0000-0000CF250000}"/>
    <cellStyle name="Normal 2 51 4 2 8 3" xfId="9695" xr:uid="{00000000-0005-0000-0000-0000D0250000}"/>
    <cellStyle name="Normal 2 51 4 2 9" xfId="9696" xr:uid="{00000000-0005-0000-0000-0000D1250000}"/>
    <cellStyle name="Normal 2 51 4 2 9 2" xfId="9697" xr:uid="{00000000-0005-0000-0000-0000D2250000}"/>
    <cellStyle name="Normal 2 51 4 2 9 3" xfId="9698" xr:uid="{00000000-0005-0000-0000-0000D3250000}"/>
    <cellStyle name="Normal 2 51 4 3" xfId="9699" xr:uid="{00000000-0005-0000-0000-0000D4250000}"/>
    <cellStyle name="Normal 2 51 4 3 2" xfId="9700" xr:uid="{00000000-0005-0000-0000-0000D5250000}"/>
    <cellStyle name="Normal 2 51 4 3 3" xfId="9701" xr:uid="{00000000-0005-0000-0000-0000D6250000}"/>
    <cellStyle name="Normal 2 51 4 4" xfId="9702" xr:uid="{00000000-0005-0000-0000-0000D7250000}"/>
    <cellStyle name="Normal 2 51 4 4 2" xfId="9703" xr:uid="{00000000-0005-0000-0000-0000D8250000}"/>
    <cellStyle name="Normal 2 51 4 4 3" xfId="9704" xr:uid="{00000000-0005-0000-0000-0000D9250000}"/>
    <cellStyle name="Normal 2 51 4 5" xfId="9705" xr:uid="{00000000-0005-0000-0000-0000DA250000}"/>
    <cellStyle name="Normal 2 51 4 5 2" xfId="9706" xr:uid="{00000000-0005-0000-0000-0000DB250000}"/>
    <cellStyle name="Normal 2 51 4 5 3" xfId="9707" xr:uid="{00000000-0005-0000-0000-0000DC250000}"/>
    <cellStyle name="Normal 2 51 4 6" xfId="9708" xr:uid="{00000000-0005-0000-0000-0000DD250000}"/>
    <cellStyle name="Normal 2 51 4 6 2" xfId="9709" xr:uid="{00000000-0005-0000-0000-0000DE250000}"/>
    <cellStyle name="Normal 2 51 4 6 3" xfId="9710" xr:uid="{00000000-0005-0000-0000-0000DF250000}"/>
    <cellStyle name="Normal 2 51 4 7" xfId="9711" xr:uid="{00000000-0005-0000-0000-0000E0250000}"/>
    <cellStyle name="Normal 2 51 4 7 2" xfId="9712" xr:uid="{00000000-0005-0000-0000-0000E1250000}"/>
    <cellStyle name="Normal 2 51 4 7 3" xfId="9713" xr:uid="{00000000-0005-0000-0000-0000E2250000}"/>
    <cellStyle name="Normal 2 51 4 8" xfId="9714" xr:uid="{00000000-0005-0000-0000-0000E3250000}"/>
    <cellStyle name="Normal 2 51 4 8 2" xfId="9715" xr:uid="{00000000-0005-0000-0000-0000E4250000}"/>
    <cellStyle name="Normal 2 51 4 8 3" xfId="9716" xr:uid="{00000000-0005-0000-0000-0000E5250000}"/>
    <cellStyle name="Normal 2 51 4 9" xfId="9717" xr:uid="{00000000-0005-0000-0000-0000E6250000}"/>
    <cellStyle name="Normal 2 51 4 9 2" xfId="9718" xr:uid="{00000000-0005-0000-0000-0000E7250000}"/>
    <cellStyle name="Normal 2 51 4 9 3" xfId="9719" xr:uid="{00000000-0005-0000-0000-0000E8250000}"/>
    <cellStyle name="Normal 2 51 5" xfId="9720" xr:uid="{00000000-0005-0000-0000-0000E9250000}"/>
    <cellStyle name="Normal 2 51 5 10" xfId="9721" xr:uid="{00000000-0005-0000-0000-0000EA250000}"/>
    <cellStyle name="Normal 2 51 5 10 2" xfId="9722" xr:uid="{00000000-0005-0000-0000-0000EB250000}"/>
    <cellStyle name="Normal 2 51 5 10 3" xfId="9723" xr:uid="{00000000-0005-0000-0000-0000EC250000}"/>
    <cellStyle name="Normal 2 51 5 11" xfId="9724" xr:uid="{00000000-0005-0000-0000-0000ED250000}"/>
    <cellStyle name="Normal 2 51 5 11 2" xfId="9725" xr:uid="{00000000-0005-0000-0000-0000EE250000}"/>
    <cellStyle name="Normal 2 51 5 11 3" xfId="9726" xr:uid="{00000000-0005-0000-0000-0000EF250000}"/>
    <cellStyle name="Normal 2 51 5 12" xfId="9727" xr:uid="{00000000-0005-0000-0000-0000F0250000}"/>
    <cellStyle name="Normal 2 51 5 12 2" xfId="9728" xr:uid="{00000000-0005-0000-0000-0000F1250000}"/>
    <cellStyle name="Normal 2 51 5 12 3" xfId="9729" xr:uid="{00000000-0005-0000-0000-0000F2250000}"/>
    <cellStyle name="Normal 2 51 5 13" xfId="9730" xr:uid="{00000000-0005-0000-0000-0000F3250000}"/>
    <cellStyle name="Normal 2 51 5 13 2" xfId="9731" xr:uid="{00000000-0005-0000-0000-0000F4250000}"/>
    <cellStyle name="Normal 2 51 5 13 3" xfId="9732" xr:uid="{00000000-0005-0000-0000-0000F5250000}"/>
    <cellStyle name="Normal 2 51 5 14" xfId="9733" xr:uid="{00000000-0005-0000-0000-0000F6250000}"/>
    <cellStyle name="Normal 2 51 5 14 2" xfId="9734" xr:uid="{00000000-0005-0000-0000-0000F7250000}"/>
    <cellStyle name="Normal 2 51 5 14 3" xfId="9735" xr:uid="{00000000-0005-0000-0000-0000F8250000}"/>
    <cellStyle name="Normal 2 51 5 15" xfId="9736" xr:uid="{00000000-0005-0000-0000-0000F9250000}"/>
    <cellStyle name="Normal 2 51 5 16" xfId="9737" xr:uid="{00000000-0005-0000-0000-0000FA250000}"/>
    <cellStyle name="Normal 2 51 5 2" xfId="9738" xr:uid="{00000000-0005-0000-0000-0000FB250000}"/>
    <cellStyle name="Normal 2 51 5 2 2" xfId="9739" xr:uid="{00000000-0005-0000-0000-0000FC250000}"/>
    <cellStyle name="Normal 2 51 5 2 3" xfId="9740" xr:uid="{00000000-0005-0000-0000-0000FD250000}"/>
    <cellStyle name="Normal 2 51 5 3" xfId="9741" xr:uid="{00000000-0005-0000-0000-0000FE250000}"/>
    <cellStyle name="Normal 2 51 5 3 2" xfId="9742" xr:uid="{00000000-0005-0000-0000-0000FF250000}"/>
    <cellStyle name="Normal 2 51 5 3 3" xfId="9743" xr:uid="{00000000-0005-0000-0000-000000260000}"/>
    <cellStyle name="Normal 2 51 5 4" xfId="9744" xr:uid="{00000000-0005-0000-0000-000001260000}"/>
    <cellStyle name="Normal 2 51 5 4 2" xfId="9745" xr:uid="{00000000-0005-0000-0000-000002260000}"/>
    <cellStyle name="Normal 2 51 5 4 3" xfId="9746" xr:uid="{00000000-0005-0000-0000-000003260000}"/>
    <cellStyle name="Normal 2 51 5 5" xfId="9747" xr:uid="{00000000-0005-0000-0000-000004260000}"/>
    <cellStyle name="Normal 2 51 5 5 2" xfId="9748" xr:uid="{00000000-0005-0000-0000-000005260000}"/>
    <cellStyle name="Normal 2 51 5 5 3" xfId="9749" xr:uid="{00000000-0005-0000-0000-000006260000}"/>
    <cellStyle name="Normal 2 51 5 6" xfId="9750" xr:uid="{00000000-0005-0000-0000-000007260000}"/>
    <cellStyle name="Normal 2 51 5 6 2" xfId="9751" xr:uid="{00000000-0005-0000-0000-000008260000}"/>
    <cellStyle name="Normal 2 51 5 6 3" xfId="9752" xr:uid="{00000000-0005-0000-0000-000009260000}"/>
    <cellStyle name="Normal 2 51 5 7" xfId="9753" xr:uid="{00000000-0005-0000-0000-00000A260000}"/>
    <cellStyle name="Normal 2 51 5 7 2" xfId="9754" xr:uid="{00000000-0005-0000-0000-00000B260000}"/>
    <cellStyle name="Normal 2 51 5 7 3" xfId="9755" xr:uid="{00000000-0005-0000-0000-00000C260000}"/>
    <cellStyle name="Normal 2 51 5 8" xfId="9756" xr:uid="{00000000-0005-0000-0000-00000D260000}"/>
    <cellStyle name="Normal 2 51 5 8 2" xfId="9757" xr:uid="{00000000-0005-0000-0000-00000E260000}"/>
    <cellStyle name="Normal 2 51 5 8 3" xfId="9758" xr:uid="{00000000-0005-0000-0000-00000F260000}"/>
    <cellStyle name="Normal 2 51 5 9" xfId="9759" xr:uid="{00000000-0005-0000-0000-000010260000}"/>
    <cellStyle name="Normal 2 51 5 9 2" xfId="9760" xr:uid="{00000000-0005-0000-0000-000011260000}"/>
    <cellStyle name="Normal 2 51 5 9 3" xfId="9761" xr:uid="{00000000-0005-0000-0000-000012260000}"/>
    <cellStyle name="Normal 2 51 6" xfId="9762" xr:uid="{00000000-0005-0000-0000-000013260000}"/>
    <cellStyle name="Normal 2 51 6 10" xfId="9763" xr:uid="{00000000-0005-0000-0000-000014260000}"/>
    <cellStyle name="Normal 2 51 6 10 2" xfId="9764" xr:uid="{00000000-0005-0000-0000-000015260000}"/>
    <cellStyle name="Normal 2 51 6 10 3" xfId="9765" xr:uid="{00000000-0005-0000-0000-000016260000}"/>
    <cellStyle name="Normal 2 51 6 11" xfId="9766" xr:uid="{00000000-0005-0000-0000-000017260000}"/>
    <cellStyle name="Normal 2 51 6 11 2" xfId="9767" xr:uid="{00000000-0005-0000-0000-000018260000}"/>
    <cellStyle name="Normal 2 51 6 11 3" xfId="9768" xr:uid="{00000000-0005-0000-0000-000019260000}"/>
    <cellStyle name="Normal 2 51 6 12" xfId="9769" xr:uid="{00000000-0005-0000-0000-00001A260000}"/>
    <cellStyle name="Normal 2 51 6 12 2" xfId="9770" xr:uid="{00000000-0005-0000-0000-00001B260000}"/>
    <cellStyle name="Normal 2 51 6 12 3" xfId="9771" xr:uid="{00000000-0005-0000-0000-00001C260000}"/>
    <cellStyle name="Normal 2 51 6 13" xfId="9772" xr:uid="{00000000-0005-0000-0000-00001D260000}"/>
    <cellStyle name="Normal 2 51 6 13 2" xfId="9773" xr:uid="{00000000-0005-0000-0000-00001E260000}"/>
    <cellStyle name="Normal 2 51 6 13 3" xfId="9774" xr:uid="{00000000-0005-0000-0000-00001F260000}"/>
    <cellStyle name="Normal 2 51 6 14" xfId="9775" xr:uid="{00000000-0005-0000-0000-000020260000}"/>
    <cellStyle name="Normal 2 51 6 14 2" xfId="9776" xr:uid="{00000000-0005-0000-0000-000021260000}"/>
    <cellStyle name="Normal 2 51 6 14 3" xfId="9777" xr:uid="{00000000-0005-0000-0000-000022260000}"/>
    <cellStyle name="Normal 2 51 6 15" xfId="9778" xr:uid="{00000000-0005-0000-0000-000023260000}"/>
    <cellStyle name="Normal 2 51 6 16" xfId="9779" xr:uid="{00000000-0005-0000-0000-000024260000}"/>
    <cellStyle name="Normal 2 51 6 2" xfId="9780" xr:uid="{00000000-0005-0000-0000-000025260000}"/>
    <cellStyle name="Normal 2 51 6 2 2" xfId="9781" xr:uid="{00000000-0005-0000-0000-000026260000}"/>
    <cellStyle name="Normal 2 51 6 2 3" xfId="9782" xr:uid="{00000000-0005-0000-0000-000027260000}"/>
    <cellStyle name="Normal 2 51 6 3" xfId="9783" xr:uid="{00000000-0005-0000-0000-000028260000}"/>
    <cellStyle name="Normal 2 51 6 3 2" xfId="9784" xr:uid="{00000000-0005-0000-0000-000029260000}"/>
    <cellStyle name="Normal 2 51 6 3 3" xfId="9785" xr:uid="{00000000-0005-0000-0000-00002A260000}"/>
    <cellStyle name="Normal 2 51 6 4" xfId="9786" xr:uid="{00000000-0005-0000-0000-00002B260000}"/>
    <cellStyle name="Normal 2 51 6 4 2" xfId="9787" xr:uid="{00000000-0005-0000-0000-00002C260000}"/>
    <cellStyle name="Normal 2 51 6 4 3" xfId="9788" xr:uid="{00000000-0005-0000-0000-00002D260000}"/>
    <cellStyle name="Normal 2 51 6 5" xfId="9789" xr:uid="{00000000-0005-0000-0000-00002E260000}"/>
    <cellStyle name="Normal 2 51 6 5 2" xfId="9790" xr:uid="{00000000-0005-0000-0000-00002F260000}"/>
    <cellStyle name="Normal 2 51 6 5 3" xfId="9791" xr:uid="{00000000-0005-0000-0000-000030260000}"/>
    <cellStyle name="Normal 2 51 6 6" xfId="9792" xr:uid="{00000000-0005-0000-0000-000031260000}"/>
    <cellStyle name="Normal 2 51 6 6 2" xfId="9793" xr:uid="{00000000-0005-0000-0000-000032260000}"/>
    <cellStyle name="Normal 2 51 6 6 3" xfId="9794" xr:uid="{00000000-0005-0000-0000-000033260000}"/>
    <cellStyle name="Normal 2 51 6 7" xfId="9795" xr:uid="{00000000-0005-0000-0000-000034260000}"/>
    <cellStyle name="Normal 2 51 6 7 2" xfId="9796" xr:uid="{00000000-0005-0000-0000-000035260000}"/>
    <cellStyle name="Normal 2 51 6 7 3" xfId="9797" xr:uid="{00000000-0005-0000-0000-000036260000}"/>
    <cellStyle name="Normal 2 51 6 8" xfId="9798" xr:uid="{00000000-0005-0000-0000-000037260000}"/>
    <cellStyle name="Normal 2 51 6 8 2" xfId="9799" xr:uid="{00000000-0005-0000-0000-000038260000}"/>
    <cellStyle name="Normal 2 51 6 8 3" xfId="9800" xr:uid="{00000000-0005-0000-0000-000039260000}"/>
    <cellStyle name="Normal 2 51 6 9" xfId="9801" xr:uid="{00000000-0005-0000-0000-00003A260000}"/>
    <cellStyle name="Normal 2 51 6 9 2" xfId="9802" xr:uid="{00000000-0005-0000-0000-00003B260000}"/>
    <cellStyle name="Normal 2 51 6 9 3" xfId="9803" xr:uid="{00000000-0005-0000-0000-00003C260000}"/>
    <cellStyle name="Normal 2 51 7" xfId="9804" xr:uid="{00000000-0005-0000-0000-00003D260000}"/>
    <cellStyle name="Normal 2 51 7 10" xfId="9805" xr:uid="{00000000-0005-0000-0000-00003E260000}"/>
    <cellStyle name="Normal 2 51 7 10 2" xfId="9806" xr:uid="{00000000-0005-0000-0000-00003F260000}"/>
    <cellStyle name="Normal 2 51 7 10 3" xfId="9807" xr:uid="{00000000-0005-0000-0000-000040260000}"/>
    <cellStyle name="Normal 2 51 7 11" xfId="9808" xr:uid="{00000000-0005-0000-0000-000041260000}"/>
    <cellStyle name="Normal 2 51 7 11 2" xfId="9809" xr:uid="{00000000-0005-0000-0000-000042260000}"/>
    <cellStyle name="Normal 2 51 7 11 3" xfId="9810" xr:uid="{00000000-0005-0000-0000-000043260000}"/>
    <cellStyle name="Normal 2 51 7 12" xfId="9811" xr:uid="{00000000-0005-0000-0000-000044260000}"/>
    <cellStyle name="Normal 2 51 7 12 2" xfId="9812" xr:uid="{00000000-0005-0000-0000-000045260000}"/>
    <cellStyle name="Normal 2 51 7 12 3" xfId="9813" xr:uid="{00000000-0005-0000-0000-000046260000}"/>
    <cellStyle name="Normal 2 51 7 13" xfId="9814" xr:uid="{00000000-0005-0000-0000-000047260000}"/>
    <cellStyle name="Normal 2 51 7 13 2" xfId="9815" xr:uid="{00000000-0005-0000-0000-000048260000}"/>
    <cellStyle name="Normal 2 51 7 13 3" xfId="9816" xr:uid="{00000000-0005-0000-0000-000049260000}"/>
    <cellStyle name="Normal 2 51 7 14" xfId="9817" xr:uid="{00000000-0005-0000-0000-00004A260000}"/>
    <cellStyle name="Normal 2 51 7 14 2" xfId="9818" xr:uid="{00000000-0005-0000-0000-00004B260000}"/>
    <cellStyle name="Normal 2 51 7 14 3" xfId="9819" xr:uid="{00000000-0005-0000-0000-00004C260000}"/>
    <cellStyle name="Normal 2 51 7 15" xfId="9820" xr:uid="{00000000-0005-0000-0000-00004D260000}"/>
    <cellStyle name="Normal 2 51 7 16" xfId="9821" xr:uid="{00000000-0005-0000-0000-00004E260000}"/>
    <cellStyle name="Normal 2 51 7 2" xfId="9822" xr:uid="{00000000-0005-0000-0000-00004F260000}"/>
    <cellStyle name="Normal 2 51 7 2 2" xfId="9823" xr:uid="{00000000-0005-0000-0000-000050260000}"/>
    <cellStyle name="Normal 2 51 7 2 3" xfId="9824" xr:uid="{00000000-0005-0000-0000-000051260000}"/>
    <cellStyle name="Normal 2 51 7 3" xfId="9825" xr:uid="{00000000-0005-0000-0000-000052260000}"/>
    <cellStyle name="Normal 2 51 7 3 2" xfId="9826" xr:uid="{00000000-0005-0000-0000-000053260000}"/>
    <cellStyle name="Normal 2 51 7 3 3" xfId="9827" xr:uid="{00000000-0005-0000-0000-000054260000}"/>
    <cellStyle name="Normal 2 51 7 4" xfId="9828" xr:uid="{00000000-0005-0000-0000-000055260000}"/>
    <cellStyle name="Normal 2 51 7 4 2" xfId="9829" xr:uid="{00000000-0005-0000-0000-000056260000}"/>
    <cellStyle name="Normal 2 51 7 4 3" xfId="9830" xr:uid="{00000000-0005-0000-0000-000057260000}"/>
    <cellStyle name="Normal 2 51 7 5" xfId="9831" xr:uid="{00000000-0005-0000-0000-000058260000}"/>
    <cellStyle name="Normal 2 51 7 5 2" xfId="9832" xr:uid="{00000000-0005-0000-0000-000059260000}"/>
    <cellStyle name="Normal 2 51 7 5 3" xfId="9833" xr:uid="{00000000-0005-0000-0000-00005A260000}"/>
    <cellStyle name="Normal 2 51 7 6" xfId="9834" xr:uid="{00000000-0005-0000-0000-00005B260000}"/>
    <cellStyle name="Normal 2 51 7 6 2" xfId="9835" xr:uid="{00000000-0005-0000-0000-00005C260000}"/>
    <cellStyle name="Normal 2 51 7 6 3" xfId="9836" xr:uid="{00000000-0005-0000-0000-00005D260000}"/>
    <cellStyle name="Normal 2 51 7 7" xfId="9837" xr:uid="{00000000-0005-0000-0000-00005E260000}"/>
    <cellStyle name="Normal 2 51 7 7 2" xfId="9838" xr:uid="{00000000-0005-0000-0000-00005F260000}"/>
    <cellStyle name="Normal 2 51 7 7 3" xfId="9839" xr:uid="{00000000-0005-0000-0000-000060260000}"/>
    <cellStyle name="Normal 2 51 7 8" xfId="9840" xr:uid="{00000000-0005-0000-0000-000061260000}"/>
    <cellStyle name="Normal 2 51 7 8 2" xfId="9841" xr:uid="{00000000-0005-0000-0000-000062260000}"/>
    <cellStyle name="Normal 2 51 7 8 3" xfId="9842" xr:uid="{00000000-0005-0000-0000-000063260000}"/>
    <cellStyle name="Normal 2 51 7 9" xfId="9843" xr:uid="{00000000-0005-0000-0000-000064260000}"/>
    <cellStyle name="Normal 2 51 7 9 2" xfId="9844" xr:uid="{00000000-0005-0000-0000-000065260000}"/>
    <cellStyle name="Normal 2 51 7 9 3" xfId="9845" xr:uid="{00000000-0005-0000-0000-000066260000}"/>
    <cellStyle name="Normal 2 51 8" xfId="9846" xr:uid="{00000000-0005-0000-0000-000067260000}"/>
    <cellStyle name="Normal 2 51 8 10" xfId="9847" xr:uid="{00000000-0005-0000-0000-000068260000}"/>
    <cellStyle name="Normal 2 51 8 10 2" xfId="9848" xr:uid="{00000000-0005-0000-0000-000069260000}"/>
    <cellStyle name="Normal 2 51 8 10 3" xfId="9849" xr:uid="{00000000-0005-0000-0000-00006A260000}"/>
    <cellStyle name="Normal 2 51 8 11" xfId="9850" xr:uid="{00000000-0005-0000-0000-00006B260000}"/>
    <cellStyle name="Normal 2 51 8 11 2" xfId="9851" xr:uid="{00000000-0005-0000-0000-00006C260000}"/>
    <cellStyle name="Normal 2 51 8 11 3" xfId="9852" xr:uid="{00000000-0005-0000-0000-00006D260000}"/>
    <cellStyle name="Normal 2 51 8 12" xfId="9853" xr:uid="{00000000-0005-0000-0000-00006E260000}"/>
    <cellStyle name="Normal 2 51 8 12 2" xfId="9854" xr:uid="{00000000-0005-0000-0000-00006F260000}"/>
    <cellStyle name="Normal 2 51 8 12 3" xfId="9855" xr:uid="{00000000-0005-0000-0000-000070260000}"/>
    <cellStyle name="Normal 2 51 8 13" xfId="9856" xr:uid="{00000000-0005-0000-0000-000071260000}"/>
    <cellStyle name="Normal 2 51 8 13 2" xfId="9857" xr:uid="{00000000-0005-0000-0000-000072260000}"/>
    <cellStyle name="Normal 2 51 8 13 3" xfId="9858" xr:uid="{00000000-0005-0000-0000-000073260000}"/>
    <cellStyle name="Normal 2 51 8 14" xfId="9859" xr:uid="{00000000-0005-0000-0000-000074260000}"/>
    <cellStyle name="Normal 2 51 8 14 2" xfId="9860" xr:uid="{00000000-0005-0000-0000-000075260000}"/>
    <cellStyle name="Normal 2 51 8 14 3" xfId="9861" xr:uid="{00000000-0005-0000-0000-000076260000}"/>
    <cellStyle name="Normal 2 51 8 15" xfId="9862" xr:uid="{00000000-0005-0000-0000-000077260000}"/>
    <cellStyle name="Normal 2 51 8 16" xfId="9863" xr:uid="{00000000-0005-0000-0000-000078260000}"/>
    <cellStyle name="Normal 2 51 8 2" xfId="9864" xr:uid="{00000000-0005-0000-0000-000079260000}"/>
    <cellStyle name="Normal 2 51 8 2 2" xfId="9865" xr:uid="{00000000-0005-0000-0000-00007A260000}"/>
    <cellStyle name="Normal 2 51 8 2 3" xfId="9866" xr:uid="{00000000-0005-0000-0000-00007B260000}"/>
    <cellStyle name="Normal 2 51 8 3" xfId="9867" xr:uid="{00000000-0005-0000-0000-00007C260000}"/>
    <cellStyle name="Normal 2 51 8 3 2" xfId="9868" xr:uid="{00000000-0005-0000-0000-00007D260000}"/>
    <cellStyle name="Normal 2 51 8 3 3" xfId="9869" xr:uid="{00000000-0005-0000-0000-00007E260000}"/>
    <cellStyle name="Normal 2 51 8 4" xfId="9870" xr:uid="{00000000-0005-0000-0000-00007F260000}"/>
    <cellStyle name="Normal 2 51 8 4 2" xfId="9871" xr:uid="{00000000-0005-0000-0000-000080260000}"/>
    <cellStyle name="Normal 2 51 8 4 3" xfId="9872" xr:uid="{00000000-0005-0000-0000-000081260000}"/>
    <cellStyle name="Normal 2 51 8 5" xfId="9873" xr:uid="{00000000-0005-0000-0000-000082260000}"/>
    <cellStyle name="Normal 2 51 8 5 2" xfId="9874" xr:uid="{00000000-0005-0000-0000-000083260000}"/>
    <cellStyle name="Normal 2 51 8 5 3" xfId="9875" xr:uid="{00000000-0005-0000-0000-000084260000}"/>
    <cellStyle name="Normal 2 51 8 6" xfId="9876" xr:uid="{00000000-0005-0000-0000-000085260000}"/>
    <cellStyle name="Normal 2 51 8 6 2" xfId="9877" xr:uid="{00000000-0005-0000-0000-000086260000}"/>
    <cellStyle name="Normal 2 51 8 6 3" xfId="9878" xr:uid="{00000000-0005-0000-0000-000087260000}"/>
    <cellStyle name="Normal 2 51 8 7" xfId="9879" xr:uid="{00000000-0005-0000-0000-000088260000}"/>
    <cellStyle name="Normal 2 51 8 7 2" xfId="9880" xr:uid="{00000000-0005-0000-0000-000089260000}"/>
    <cellStyle name="Normal 2 51 8 7 3" xfId="9881" xr:uid="{00000000-0005-0000-0000-00008A260000}"/>
    <cellStyle name="Normal 2 51 8 8" xfId="9882" xr:uid="{00000000-0005-0000-0000-00008B260000}"/>
    <cellStyle name="Normal 2 51 8 8 2" xfId="9883" xr:uid="{00000000-0005-0000-0000-00008C260000}"/>
    <cellStyle name="Normal 2 51 8 8 3" xfId="9884" xr:uid="{00000000-0005-0000-0000-00008D260000}"/>
    <cellStyle name="Normal 2 51 8 9" xfId="9885" xr:uid="{00000000-0005-0000-0000-00008E260000}"/>
    <cellStyle name="Normal 2 51 8 9 2" xfId="9886" xr:uid="{00000000-0005-0000-0000-00008F260000}"/>
    <cellStyle name="Normal 2 51 8 9 3" xfId="9887" xr:uid="{00000000-0005-0000-0000-000090260000}"/>
    <cellStyle name="Normal 2 51 9" xfId="9888" xr:uid="{00000000-0005-0000-0000-000091260000}"/>
    <cellStyle name="Normal 2 51 9 10" xfId="9889" xr:uid="{00000000-0005-0000-0000-000092260000}"/>
    <cellStyle name="Normal 2 51 9 10 2" xfId="9890" xr:uid="{00000000-0005-0000-0000-000093260000}"/>
    <cellStyle name="Normal 2 51 9 10 3" xfId="9891" xr:uid="{00000000-0005-0000-0000-000094260000}"/>
    <cellStyle name="Normal 2 51 9 11" xfId="9892" xr:uid="{00000000-0005-0000-0000-000095260000}"/>
    <cellStyle name="Normal 2 51 9 11 2" xfId="9893" xr:uid="{00000000-0005-0000-0000-000096260000}"/>
    <cellStyle name="Normal 2 51 9 11 3" xfId="9894" xr:uid="{00000000-0005-0000-0000-000097260000}"/>
    <cellStyle name="Normal 2 51 9 12" xfId="9895" xr:uid="{00000000-0005-0000-0000-000098260000}"/>
    <cellStyle name="Normal 2 51 9 12 2" xfId="9896" xr:uid="{00000000-0005-0000-0000-000099260000}"/>
    <cellStyle name="Normal 2 51 9 12 3" xfId="9897" xr:uid="{00000000-0005-0000-0000-00009A260000}"/>
    <cellStyle name="Normal 2 51 9 13" xfId="9898" xr:uid="{00000000-0005-0000-0000-00009B260000}"/>
    <cellStyle name="Normal 2 51 9 13 2" xfId="9899" xr:uid="{00000000-0005-0000-0000-00009C260000}"/>
    <cellStyle name="Normal 2 51 9 13 3" xfId="9900" xr:uid="{00000000-0005-0000-0000-00009D260000}"/>
    <cellStyle name="Normal 2 51 9 14" xfId="9901" xr:uid="{00000000-0005-0000-0000-00009E260000}"/>
    <cellStyle name="Normal 2 51 9 14 2" xfId="9902" xr:uid="{00000000-0005-0000-0000-00009F260000}"/>
    <cellStyle name="Normal 2 51 9 14 3" xfId="9903" xr:uid="{00000000-0005-0000-0000-0000A0260000}"/>
    <cellStyle name="Normal 2 51 9 15" xfId="9904" xr:uid="{00000000-0005-0000-0000-0000A1260000}"/>
    <cellStyle name="Normal 2 51 9 16" xfId="9905" xr:uid="{00000000-0005-0000-0000-0000A2260000}"/>
    <cellStyle name="Normal 2 51 9 2" xfId="9906" xr:uid="{00000000-0005-0000-0000-0000A3260000}"/>
    <cellStyle name="Normal 2 51 9 2 2" xfId="9907" xr:uid="{00000000-0005-0000-0000-0000A4260000}"/>
    <cellStyle name="Normal 2 51 9 2 3" xfId="9908" xr:uid="{00000000-0005-0000-0000-0000A5260000}"/>
    <cellStyle name="Normal 2 51 9 3" xfId="9909" xr:uid="{00000000-0005-0000-0000-0000A6260000}"/>
    <cellStyle name="Normal 2 51 9 3 2" xfId="9910" xr:uid="{00000000-0005-0000-0000-0000A7260000}"/>
    <cellStyle name="Normal 2 51 9 3 3" xfId="9911" xr:uid="{00000000-0005-0000-0000-0000A8260000}"/>
    <cellStyle name="Normal 2 51 9 4" xfId="9912" xr:uid="{00000000-0005-0000-0000-0000A9260000}"/>
    <cellStyle name="Normal 2 51 9 4 2" xfId="9913" xr:uid="{00000000-0005-0000-0000-0000AA260000}"/>
    <cellStyle name="Normal 2 51 9 4 3" xfId="9914" xr:uid="{00000000-0005-0000-0000-0000AB260000}"/>
    <cellStyle name="Normal 2 51 9 5" xfId="9915" xr:uid="{00000000-0005-0000-0000-0000AC260000}"/>
    <cellStyle name="Normal 2 51 9 5 2" xfId="9916" xr:uid="{00000000-0005-0000-0000-0000AD260000}"/>
    <cellStyle name="Normal 2 51 9 5 3" xfId="9917" xr:uid="{00000000-0005-0000-0000-0000AE260000}"/>
    <cellStyle name="Normal 2 51 9 6" xfId="9918" xr:uid="{00000000-0005-0000-0000-0000AF260000}"/>
    <cellStyle name="Normal 2 51 9 6 2" xfId="9919" xr:uid="{00000000-0005-0000-0000-0000B0260000}"/>
    <cellStyle name="Normal 2 51 9 6 3" xfId="9920" xr:uid="{00000000-0005-0000-0000-0000B1260000}"/>
    <cellStyle name="Normal 2 51 9 7" xfId="9921" xr:uid="{00000000-0005-0000-0000-0000B2260000}"/>
    <cellStyle name="Normal 2 51 9 7 2" xfId="9922" xr:uid="{00000000-0005-0000-0000-0000B3260000}"/>
    <cellStyle name="Normal 2 51 9 7 3" xfId="9923" xr:uid="{00000000-0005-0000-0000-0000B4260000}"/>
    <cellStyle name="Normal 2 51 9 8" xfId="9924" xr:uid="{00000000-0005-0000-0000-0000B5260000}"/>
    <cellStyle name="Normal 2 51 9 8 2" xfId="9925" xr:uid="{00000000-0005-0000-0000-0000B6260000}"/>
    <cellStyle name="Normal 2 51 9 8 3" xfId="9926" xr:uid="{00000000-0005-0000-0000-0000B7260000}"/>
    <cellStyle name="Normal 2 51 9 9" xfId="9927" xr:uid="{00000000-0005-0000-0000-0000B8260000}"/>
    <cellStyle name="Normal 2 51 9 9 2" xfId="9928" xr:uid="{00000000-0005-0000-0000-0000B9260000}"/>
    <cellStyle name="Normal 2 51 9 9 3" xfId="9929" xr:uid="{00000000-0005-0000-0000-0000BA260000}"/>
    <cellStyle name="Normal 2 52" xfId="9930" xr:uid="{00000000-0005-0000-0000-0000BB260000}"/>
    <cellStyle name="Normal 2 52 10" xfId="9931" xr:uid="{00000000-0005-0000-0000-0000BC260000}"/>
    <cellStyle name="Normal 2 52 10 10" xfId="9932" xr:uid="{00000000-0005-0000-0000-0000BD260000}"/>
    <cellStyle name="Normal 2 52 10 10 2" xfId="9933" xr:uid="{00000000-0005-0000-0000-0000BE260000}"/>
    <cellStyle name="Normal 2 52 10 10 3" xfId="9934" xr:uid="{00000000-0005-0000-0000-0000BF260000}"/>
    <cellStyle name="Normal 2 52 10 11" xfId="9935" xr:uid="{00000000-0005-0000-0000-0000C0260000}"/>
    <cellStyle name="Normal 2 52 10 11 2" xfId="9936" xr:uid="{00000000-0005-0000-0000-0000C1260000}"/>
    <cellStyle name="Normal 2 52 10 11 3" xfId="9937" xr:uid="{00000000-0005-0000-0000-0000C2260000}"/>
    <cellStyle name="Normal 2 52 10 12" xfId="9938" xr:uid="{00000000-0005-0000-0000-0000C3260000}"/>
    <cellStyle name="Normal 2 52 10 12 2" xfId="9939" xr:uid="{00000000-0005-0000-0000-0000C4260000}"/>
    <cellStyle name="Normal 2 52 10 12 3" xfId="9940" xr:uid="{00000000-0005-0000-0000-0000C5260000}"/>
    <cellStyle name="Normal 2 52 10 13" xfId="9941" xr:uid="{00000000-0005-0000-0000-0000C6260000}"/>
    <cellStyle name="Normal 2 52 10 13 2" xfId="9942" xr:uid="{00000000-0005-0000-0000-0000C7260000}"/>
    <cellStyle name="Normal 2 52 10 13 3" xfId="9943" xr:uid="{00000000-0005-0000-0000-0000C8260000}"/>
    <cellStyle name="Normal 2 52 10 14" xfId="9944" xr:uid="{00000000-0005-0000-0000-0000C9260000}"/>
    <cellStyle name="Normal 2 52 10 14 2" xfId="9945" xr:uid="{00000000-0005-0000-0000-0000CA260000}"/>
    <cellStyle name="Normal 2 52 10 14 3" xfId="9946" xr:uid="{00000000-0005-0000-0000-0000CB260000}"/>
    <cellStyle name="Normal 2 52 10 15" xfId="9947" xr:uid="{00000000-0005-0000-0000-0000CC260000}"/>
    <cellStyle name="Normal 2 52 10 16" xfId="9948" xr:uid="{00000000-0005-0000-0000-0000CD260000}"/>
    <cellStyle name="Normal 2 52 10 2" xfId="9949" xr:uid="{00000000-0005-0000-0000-0000CE260000}"/>
    <cellStyle name="Normal 2 52 10 2 2" xfId="9950" xr:uid="{00000000-0005-0000-0000-0000CF260000}"/>
    <cellStyle name="Normal 2 52 10 2 3" xfId="9951" xr:uid="{00000000-0005-0000-0000-0000D0260000}"/>
    <cellStyle name="Normal 2 52 10 3" xfId="9952" xr:uid="{00000000-0005-0000-0000-0000D1260000}"/>
    <cellStyle name="Normal 2 52 10 3 2" xfId="9953" xr:uid="{00000000-0005-0000-0000-0000D2260000}"/>
    <cellStyle name="Normal 2 52 10 3 3" xfId="9954" xr:uid="{00000000-0005-0000-0000-0000D3260000}"/>
    <cellStyle name="Normal 2 52 10 4" xfId="9955" xr:uid="{00000000-0005-0000-0000-0000D4260000}"/>
    <cellStyle name="Normal 2 52 10 4 2" xfId="9956" xr:uid="{00000000-0005-0000-0000-0000D5260000}"/>
    <cellStyle name="Normal 2 52 10 4 3" xfId="9957" xr:uid="{00000000-0005-0000-0000-0000D6260000}"/>
    <cellStyle name="Normal 2 52 10 5" xfId="9958" xr:uid="{00000000-0005-0000-0000-0000D7260000}"/>
    <cellStyle name="Normal 2 52 10 5 2" xfId="9959" xr:uid="{00000000-0005-0000-0000-0000D8260000}"/>
    <cellStyle name="Normal 2 52 10 5 3" xfId="9960" xr:uid="{00000000-0005-0000-0000-0000D9260000}"/>
    <cellStyle name="Normal 2 52 10 6" xfId="9961" xr:uid="{00000000-0005-0000-0000-0000DA260000}"/>
    <cellStyle name="Normal 2 52 10 6 2" xfId="9962" xr:uid="{00000000-0005-0000-0000-0000DB260000}"/>
    <cellStyle name="Normal 2 52 10 6 3" xfId="9963" xr:uid="{00000000-0005-0000-0000-0000DC260000}"/>
    <cellStyle name="Normal 2 52 10 7" xfId="9964" xr:uid="{00000000-0005-0000-0000-0000DD260000}"/>
    <cellStyle name="Normal 2 52 10 7 2" xfId="9965" xr:uid="{00000000-0005-0000-0000-0000DE260000}"/>
    <cellStyle name="Normal 2 52 10 7 3" xfId="9966" xr:uid="{00000000-0005-0000-0000-0000DF260000}"/>
    <cellStyle name="Normal 2 52 10 8" xfId="9967" xr:uid="{00000000-0005-0000-0000-0000E0260000}"/>
    <cellStyle name="Normal 2 52 10 8 2" xfId="9968" xr:uid="{00000000-0005-0000-0000-0000E1260000}"/>
    <cellStyle name="Normal 2 52 10 8 3" xfId="9969" xr:uid="{00000000-0005-0000-0000-0000E2260000}"/>
    <cellStyle name="Normal 2 52 10 9" xfId="9970" xr:uid="{00000000-0005-0000-0000-0000E3260000}"/>
    <cellStyle name="Normal 2 52 10 9 2" xfId="9971" xr:uid="{00000000-0005-0000-0000-0000E4260000}"/>
    <cellStyle name="Normal 2 52 10 9 3" xfId="9972" xr:uid="{00000000-0005-0000-0000-0000E5260000}"/>
    <cellStyle name="Normal 2 52 11" xfId="9973" xr:uid="{00000000-0005-0000-0000-0000E6260000}"/>
    <cellStyle name="Normal 2 52 11 2" xfId="9974" xr:uid="{00000000-0005-0000-0000-0000E7260000}"/>
    <cellStyle name="Normal 2 52 11 3" xfId="9975" xr:uid="{00000000-0005-0000-0000-0000E8260000}"/>
    <cellStyle name="Normal 2 52 12" xfId="9976" xr:uid="{00000000-0005-0000-0000-0000E9260000}"/>
    <cellStyle name="Normal 2 52 12 2" xfId="9977" xr:uid="{00000000-0005-0000-0000-0000EA260000}"/>
    <cellStyle name="Normal 2 52 12 3" xfId="9978" xr:uid="{00000000-0005-0000-0000-0000EB260000}"/>
    <cellStyle name="Normal 2 52 13" xfId="9979" xr:uid="{00000000-0005-0000-0000-0000EC260000}"/>
    <cellStyle name="Normal 2 52 13 2" xfId="9980" xr:uid="{00000000-0005-0000-0000-0000ED260000}"/>
    <cellStyle name="Normal 2 52 13 3" xfId="9981" xr:uid="{00000000-0005-0000-0000-0000EE260000}"/>
    <cellStyle name="Normal 2 52 14" xfId="9982" xr:uid="{00000000-0005-0000-0000-0000EF260000}"/>
    <cellStyle name="Normal 2 52 14 2" xfId="9983" xr:uid="{00000000-0005-0000-0000-0000F0260000}"/>
    <cellStyle name="Normal 2 52 14 3" xfId="9984" xr:uid="{00000000-0005-0000-0000-0000F1260000}"/>
    <cellStyle name="Normal 2 52 15" xfId="9985" xr:uid="{00000000-0005-0000-0000-0000F2260000}"/>
    <cellStyle name="Normal 2 52 15 2" xfId="9986" xr:uid="{00000000-0005-0000-0000-0000F3260000}"/>
    <cellStyle name="Normal 2 52 15 3" xfId="9987" xr:uid="{00000000-0005-0000-0000-0000F4260000}"/>
    <cellStyle name="Normal 2 52 16" xfId="9988" xr:uid="{00000000-0005-0000-0000-0000F5260000}"/>
    <cellStyle name="Normal 2 52 16 2" xfId="9989" xr:uid="{00000000-0005-0000-0000-0000F6260000}"/>
    <cellStyle name="Normal 2 52 16 3" xfId="9990" xr:uid="{00000000-0005-0000-0000-0000F7260000}"/>
    <cellStyle name="Normal 2 52 17" xfId="9991" xr:uid="{00000000-0005-0000-0000-0000F8260000}"/>
    <cellStyle name="Normal 2 52 17 2" xfId="9992" xr:uid="{00000000-0005-0000-0000-0000F9260000}"/>
    <cellStyle name="Normal 2 52 17 3" xfId="9993" xr:uid="{00000000-0005-0000-0000-0000FA260000}"/>
    <cellStyle name="Normal 2 52 18" xfId="9994" xr:uid="{00000000-0005-0000-0000-0000FB260000}"/>
    <cellStyle name="Normal 2 52 18 2" xfId="9995" xr:uid="{00000000-0005-0000-0000-0000FC260000}"/>
    <cellStyle name="Normal 2 52 18 3" xfId="9996" xr:uid="{00000000-0005-0000-0000-0000FD260000}"/>
    <cellStyle name="Normal 2 52 19" xfId="9997" xr:uid="{00000000-0005-0000-0000-0000FE260000}"/>
    <cellStyle name="Normal 2 52 19 2" xfId="9998" xr:uid="{00000000-0005-0000-0000-0000FF260000}"/>
    <cellStyle name="Normal 2 52 19 3" xfId="9999" xr:uid="{00000000-0005-0000-0000-000000270000}"/>
    <cellStyle name="Normal 2 52 2" xfId="10000" xr:uid="{00000000-0005-0000-0000-000001270000}"/>
    <cellStyle name="Normal 2 52 2 10" xfId="10001" xr:uid="{00000000-0005-0000-0000-000002270000}"/>
    <cellStyle name="Normal 2 52 2 10 2" xfId="10002" xr:uid="{00000000-0005-0000-0000-000003270000}"/>
    <cellStyle name="Normal 2 52 2 10 3" xfId="10003" xr:uid="{00000000-0005-0000-0000-000004270000}"/>
    <cellStyle name="Normal 2 52 2 11" xfId="10004" xr:uid="{00000000-0005-0000-0000-000005270000}"/>
    <cellStyle name="Normal 2 52 2 11 2" xfId="10005" xr:uid="{00000000-0005-0000-0000-000006270000}"/>
    <cellStyle name="Normal 2 52 2 11 3" xfId="10006" xr:uid="{00000000-0005-0000-0000-000007270000}"/>
    <cellStyle name="Normal 2 52 2 12" xfId="10007" xr:uid="{00000000-0005-0000-0000-000008270000}"/>
    <cellStyle name="Normal 2 52 2 12 2" xfId="10008" xr:uid="{00000000-0005-0000-0000-000009270000}"/>
    <cellStyle name="Normal 2 52 2 12 3" xfId="10009" xr:uid="{00000000-0005-0000-0000-00000A270000}"/>
    <cellStyle name="Normal 2 52 2 13" xfId="10010" xr:uid="{00000000-0005-0000-0000-00000B270000}"/>
    <cellStyle name="Normal 2 52 2 13 2" xfId="10011" xr:uid="{00000000-0005-0000-0000-00000C270000}"/>
    <cellStyle name="Normal 2 52 2 13 3" xfId="10012" xr:uid="{00000000-0005-0000-0000-00000D270000}"/>
    <cellStyle name="Normal 2 52 2 14" xfId="10013" xr:uid="{00000000-0005-0000-0000-00000E270000}"/>
    <cellStyle name="Normal 2 52 2 14 2" xfId="10014" xr:uid="{00000000-0005-0000-0000-00000F270000}"/>
    <cellStyle name="Normal 2 52 2 14 3" xfId="10015" xr:uid="{00000000-0005-0000-0000-000010270000}"/>
    <cellStyle name="Normal 2 52 2 15" xfId="10016" xr:uid="{00000000-0005-0000-0000-000011270000}"/>
    <cellStyle name="Normal 2 52 2 15 2" xfId="10017" xr:uid="{00000000-0005-0000-0000-000012270000}"/>
    <cellStyle name="Normal 2 52 2 15 3" xfId="10018" xr:uid="{00000000-0005-0000-0000-000013270000}"/>
    <cellStyle name="Normal 2 52 2 16" xfId="10019" xr:uid="{00000000-0005-0000-0000-000014270000}"/>
    <cellStyle name="Normal 2 52 2 17" xfId="10020" xr:uid="{00000000-0005-0000-0000-000015270000}"/>
    <cellStyle name="Normal 2 52 2 2" xfId="10021" xr:uid="{00000000-0005-0000-0000-000016270000}"/>
    <cellStyle name="Normal 2 52 2 2 10" xfId="10022" xr:uid="{00000000-0005-0000-0000-000017270000}"/>
    <cellStyle name="Normal 2 52 2 2 10 2" xfId="10023" xr:uid="{00000000-0005-0000-0000-000018270000}"/>
    <cellStyle name="Normal 2 52 2 2 10 3" xfId="10024" xr:uid="{00000000-0005-0000-0000-000019270000}"/>
    <cellStyle name="Normal 2 52 2 2 11" xfId="10025" xr:uid="{00000000-0005-0000-0000-00001A270000}"/>
    <cellStyle name="Normal 2 52 2 2 11 2" xfId="10026" xr:uid="{00000000-0005-0000-0000-00001B270000}"/>
    <cellStyle name="Normal 2 52 2 2 11 3" xfId="10027" xr:uid="{00000000-0005-0000-0000-00001C270000}"/>
    <cellStyle name="Normal 2 52 2 2 12" xfId="10028" xr:uid="{00000000-0005-0000-0000-00001D270000}"/>
    <cellStyle name="Normal 2 52 2 2 12 2" xfId="10029" xr:uid="{00000000-0005-0000-0000-00001E270000}"/>
    <cellStyle name="Normal 2 52 2 2 12 3" xfId="10030" xr:uid="{00000000-0005-0000-0000-00001F270000}"/>
    <cellStyle name="Normal 2 52 2 2 13" xfId="10031" xr:uid="{00000000-0005-0000-0000-000020270000}"/>
    <cellStyle name="Normal 2 52 2 2 13 2" xfId="10032" xr:uid="{00000000-0005-0000-0000-000021270000}"/>
    <cellStyle name="Normal 2 52 2 2 13 3" xfId="10033" xr:uid="{00000000-0005-0000-0000-000022270000}"/>
    <cellStyle name="Normal 2 52 2 2 14" xfId="10034" xr:uid="{00000000-0005-0000-0000-000023270000}"/>
    <cellStyle name="Normal 2 52 2 2 14 2" xfId="10035" xr:uid="{00000000-0005-0000-0000-000024270000}"/>
    <cellStyle name="Normal 2 52 2 2 14 3" xfId="10036" xr:uid="{00000000-0005-0000-0000-000025270000}"/>
    <cellStyle name="Normal 2 52 2 2 15" xfId="10037" xr:uid="{00000000-0005-0000-0000-000026270000}"/>
    <cellStyle name="Normal 2 52 2 2 16" xfId="10038" xr:uid="{00000000-0005-0000-0000-000027270000}"/>
    <cellStyle name="Normal 2 52 2 2 2" xfId="10039" xr:uid="{00000000-0005-0000-0000-000028270000}"/>
    <cellStyle name="Normal 2 52 2 2 2 2" xfId="10040" xr:uid="{00000000-0005-0000-0000-000029270000}"/>
    <cellStyle name="Normal 2 52 2 2 2 3" xfId="10041" xr:uid="{00000000-0005-0000-0000-00002A270000}"/>
    <cellStyle name="Normal 2 52 2 2 3" xfId="10042" xr:uid="{00000000-0005-0000-0000-00002B270000}"/>
    <cellStyle name="Normal 2 52 2 2 3 2" xfId="10043" xr:uid="{00000000-0005-0000-0000-00002C270000}"/>
    <cellStyle name="Normal 2 52 2 2 3 3" xfId="10044" xr:uid="{00000000-0005-0000-0000-00002D270000}"/>
    <cellStyle name="Normal 2 52 2 2 4" xfId="10045" xr:uid="{00000000-0005-0000-0000-00002E270000}"/>
    <cellStyle name="Normal 2 52 2 2 4 2" xfId="10046" xr:uid="{00000000-0005-0000-0000-00002F270000}"/>
    <cellStyle name="Normal 2 52 2 2 4 3" xfId="10047" xr:uid="{00000000-0005-0000-0000-000030270000}"/>
    <cellStyle name="Normal 2 52 2 2 5" xfId="10048" xr:uid="{00000000-0005-0000-0000-000031270000}"/>
    <cellStyle name="Normal 2 52 2 2 5 2" xfId="10049" xr:uid="{00000000-0005-0000-0000-000032270000}"/>
    <cellStyle name="Normal 2 52 2 2 5 3" xfId="10050" xr:uid="{00000000-0005-0000-0000-000033270000}"/>
    <cellStyle name="Normal 2 52 2 2 6" xfId="10051" xr:uid="{00000000-0005-0000-0000-000034270000}"/>
    <cellStyle name="Normal 2 52 2 2 6 2" xfId="10052" xr:uid="{00000000-0005-0000-0000-000035270000}"/>
    <cellStyle name="Normal 2 52 2 2 6 3" xfId="10053" xr:uid="{00000000-0005-0000-0000-000036270000}"/>
    <cellStyle name="Normal 2 52 2 2 7" xfId="10054" xr:uid="{00000000-0005-0000-0000-000037270000}"/>
    <cellStyle name="Normal 2 52 2 2 7 2" xfId="10055" xr:uid="{00000000-0005-0000-0000-000038270000}"/>
    <cellStyle name="Normal 2 52 2 2 7 3" xfId="10056" xr:uid="{00000000-0005-0000-0000-000039270000}"/>
    <cellStyle name="Normal 2 52 2 2 8" xfId="10057" xr:uid="{00000000-0005-0000-0000-00003A270000}"/>
    <cellStyle name="Normal 2 52 2 2 8 2" xfId="10058" xr:uid="{00000000-0005-0000-0000-00003B270000}"/>
    <cellStyle name="Normal 2 52 2 2 8 3" xfId="10059" xr:uid="{00000000-0005-0000-0000-00003C270000}"/>
    <cellStyle name="Normal 2 52 2 2 9" xfId="10060" xr:uid="{00000000-0005-0000-0000-00003D270000}"/>
    <cellStyle name="Normal 2 52 2 2 9 2" xfId="10061" xr:uid="{00000000-0005-0000-0000-00003E270000}"/>
    <cellStyle name="Normal 2 52 2 2 9 3" xfId="10062" xr:uid="{00000000-0005-0000-0000-00003F270000}"/>
    <cellStyle name="Normal 2 52 2 3" xfId="10063" xr:uid="{00000000-0005-0000-0000-000040270000}"/>
    <cellStyle name="Normal 2 52 2 3 2" xfId="10064" xr:uid="{00000000-0005-0000-0000-000041270000}"/>
    <cellStyle name="Normal 2 52 2 3 3" xfId="10065" xr:uid="{00000000-0005-0000-0000-000042270000}"/>
    <cellStyle name="Normal 2 52 2 4" xfId="10066" xr:uid="{00000000-0005-0000-0000-000043270000}"/>
    <cellStyle name="Normal 2 52 2 4 2" xfId="10067" xr:uid="{00000000-0005-0000-0000-000044270000}"/>
    <cellStyle name="Normal 2 52 2 4 3" xfId="10068" xr:uid="{00000000-0005-0000-0000-000045270000}"/>
    <cellStyle name="Normal 2 52 2 5" xfId="10069" xr:uid="{00000000-0005-0000-0000-000046270000}"/>
    <cellStyle name="Normal 2 52 2 5 2" xfId="10070" xr:uid="{00000000-0005-0000-0000-000047270000}"/>
    <cellStyle name="Normal 2 52 2 5 3" xfId="10071" xr:uid="{00000000-0005-0000-0000-000048270000}"/>
    <cellStyle name="Normal 2 52 2 6" xfId="10072" xr:uid="{00000000-0005-0000-0000-000049270000}"/>
    <cellStyle name="Normal 2 52 2 6 2" xfId="10073" xr:uid="{00000000-0005-0000-0000-00004A270000}"/>
    <cellStyle name="Normal 2 52 2 6 3" xfId="10074" xr:uid="{00000000-0005-0000-0000-00004B270000}"/>
    <cellStyle name="Normal 2 52 2 7" xfId="10075" xr:uid="{00000000-0005-0000-0000-00004C270000}"/>
    <cellStyle name="Normal 2 52 2 7 2" xfId="10076" xr:uid="{00000000-0005-0000-0000-00004D270000}"/>
    <cellStyle name="Normal 2 52 2 7 3" xfId="10077" xr:uid="{00000000-0005-0000-0000-00004E270000}"/>
    <cellStyle name="Normal 2 52 2 8" xfId="10078" xr:uid="{00000000-0005-0000-0000-00004F270000}"/>
    <cellStyle name="Normal 2 52 2 8 2" xfId="10079" xr:uid="{00000000-0005-0000-0000-000050270000}"/>
    <cellStyle name="Normal 2 52 2 8 3" xfId="10080" xr:uid="{00000000-0005-0000-0000-000051270000}"/>
    <cellStyle name="Normal 2 52 2 9" xfId="10081" xr:uid="{00000000-0005-0000-0000-000052270000}"/>
    <cellStyle name="Normal 2 52 2 9 2" xfId="10082" xr:uid="{00000000-0005-0000-0000-000053270000}"/>
    <cellStyle name="Normal 2 52 2 9 3" xfId="10083" xr:uid="{00000000-0005-0000-0000-000054270000}"/>
    <cellStyle name="Normal 2 52 20" xfId="10084" xr:uid="{00000000-0005-0000-0000-000055270000}"/>
    <cellStyle name="Normal 2 52 20 2" xfId="10085" xr:uid="{00000000-0005-0000-0000-000056270000}"/>
    <cellStyle name="Normal 2 52 20 3" xfId="10086" xr:uid="{00000000-0005-0000-0000-000057270000}"/>
    <cellStyle name="Normal 2 52 21" xfId="10087" xr:uid="{00000000-0005-0000-0000-000058270000}"/>
    <cellStyle name="Normal 2 52 21 2" xfId="10088" xr:uid="{00000000-0005-0000-0000-000059270000}"/>
    <cellStyle name="Normal 2 52 21 3" xfId="10089" xr:uid="{00000000-0005-0000-0000-00005A270000}"/>
    <cellStyle name="Normal 2 52 22" xfId="10090" xr:uid="{00000000-0005-0000-0000-00005B270000}"/>
    <cellStyle name="Normal 2 52 22 2" xfId="10091" xr:uid="{00000000-0005-0000-0000-00005C270000}"/>
    <cellStyle name="Normal 2 52 22 3" xfId="10092" xr:uid="{00000000-0005-0000-0000-00005D270000}"/>
    <cellStyle name="Normal 2 52 23" xfId="10093" xr:uid="{00000000-0005-0000-0000-00005E270000}"/>
    <cellStyle name="Normal 2 52 23 2" xfId="10094" xr:uid="{00000000-0005-0000-0000-00005F270000}"/>
    <cellStyle name="Normal 2 52 23 3" xfId="10095" xr:uid="{00000000-0005-0000-0000-000060270000}"/>
    <cellStyle name="Normal 2 52 24" xfId="10096" xr:uid="{00000000-0005-0000-0000-000061270000}"/>
    <cellStyle name="Normal 2 52 25" xfId="10097" xr:uid="{00000000-0005-0000-0000-000062270000}"/>
    <cellStyle name="Normal 2 52 3" xfId="10098" xr:uid="{00000000-0005-0000-0000-000063270000}"/>
    <cellStyle name="Normal 2 52 3 10" xfId="10099" xr:uid="{00000000-0005-0000-0000-000064270000}"/>
    <cellStyle name="Normal 2 52 3 10 2" xfId="10100" xr:uid="{00000000-0005-0000-0000-000065270000}"/>
    <cellStyle name="Normal 2 52 3 10 3" xfId="10101" xr:uid="{00000000-0005-0000-0000-000066270000}"/>
    <cellStyle name="Normal 2 52 3 11" xfId="10102" xr:uid="{00000000-0005-0000-0000-000067270000}"/>
    <cellStyle name="Normal 2 52 3 11 2" xfId="10103" xr:uid="{00000000-0005-0000-0000-000068270000}"/>
    <cellStyle name="Normal 2 52 3 11 3" xfId="10104" xr:uid="{00000000-0005-0000-0000-000069270000}"/>
    <cellStyle name="Normal 2 52 3 12" xfId="10105" xr:uid="{00000000-0005-0000-0000-00006A270000}"/>
    <cellStyle name="Normal 2 52 3 12 2" xfId="10106" xr:uid="{00000000-0005-0000-0000-00006B270000}"/>
    <cellStyle name="Normal 2 52 3 12 3" xfId="10107" xr:uid="{00000000-0005-0000-0000-00006C270000}"/>
    <cellStyle name="Normal 2 52 3 13" xfId="10108" xr:uid="{00000000-0005-0000-0000-00006D270000}"/>
    <cellStyle name="Normal 2 52 3 13 2" xfId="10109" xr:uid="{00000000-0005-0000-0000-00006E270000}"/>
    <cellStyle name="Normal 2 52 3 13 3" xfId="10110" xr:uid="{00000000-0005-0000-0000-00006F270000}"/>
    <cellStyle name="Normal 2 52 3 14" xfId="10111" xr:uid="{00000000-0005-0000-0000-000070270000}"/>
    <cellStyle name="Normal 2 52 3 14 2" xfId="10112" xr:uid="{00000000-0005-0000-0000-000071270000}"/>
    <cellStyle name="Normal 2 52 3 14 3" xfId="10113" xr:uid="{00000000-0005-0000-0000-000072270000}"/>
    <cellStyle name="Normal 2 52 3 15" xfId="10114" xr:uid="{00000000-0005-0000-0000-000073270000}"/>
    <cellStyle name="Normal 2 52 3 15 2" xfId="10115" xr:uid="{00000000-0005-0000-0000-000074270000}"/>
    <cellStyle name="Normal 2 52 3 15 3" xfId="10116" xr:uid="{00000000-0005-0000-0000-000075270000}"/>
    <cellStyle name="Normal 2 52 3 16" xfId="10117" xr:uid="{00000000-0005-0000-0000-000076270000}"/>
    <cellStyle name="Normal 2 52 3 17" xfId="10118" xr:uid="{00000000-0005-0000-0000-000077270000}"/>
    <cellStyle name="Normal 2 52 3 2" xfId="10119" xr:uid="{00000000-0005-0000-0000-000078270000}"/>
    <cellStyle name="Normal 2 52 3 2 10" xfId="10120" xr:uid="{00000000-0005-0000-0000-000079270000}"/>
    <cellStyle name="Normal 2 52 3 2 10 2" xfId="10121" xr:uid="{00000000-0005-0000-0000-00007A270000}"/>
    <cellStyle name="Normal 2 52 3 2 10 3" xfId="10122" xr:uid="{00000000-0005-0000-0000-00007B270000}"/>
    <cellStyle name="Normal 2 52 3 2 11" xfId="10123" xr:uid="{00000000-0005-0000-0000-00007C270000}"/>
    <cellStyle name="Normal 2 52 3 2 11 2" xfId="10124" xr:uid="{00000000-0005-0000-0000-00007D270000}"/>
    <cellStyle name="Normal 2 52 3 2 11 3" xfId="10125" xr:uid="{00000000-0005-0000-0000-00007E270000}"/>
    <cellStyle name="Normal 2 52 3 2 12" xfId="10126" xr:uid="{00000000-0005-0000-0000-00007F270000}"/>
    <cellStyle name="Normal 2 52 3 2 12 2" xfId="10127" xr:uid="{00000000-0005-0000-0000-000080270000}"/>
    <cellStyle name="Normal 2 52 3 2 12 3" xfId="10128" xr:uid="{00000000-0005-0000-0000-000081270000}"/>
    <cellStyle name="Normal 2 52 3 2 13" xfId="10129" xr:uid="{00000000-0005-0000-0000-000082270000}"/>
    <cellStyle name="Normal 2 52 3 2 13 2" xfId="10130" xr:uid="{00000000-0005-0000-0000-000083270000}"/>
    <cellStyle name="Normal 2 52 3 2 13 3" xfId="10131" xr:uid="{00000000-0005-0000-0000-000084270000}"/>
    <cellStyle name="Normal 2 52 3 2 14" xfId="10132" xr:uid="{00000000-0005-0000-0000-000085270000}"/>
    <cellStyle name="Normal 2 52 3 2 14 2" xfId="10133" xr:uid="{00000000-0005-0000-0000-000086270000}"/>
    <cellStyle name="Normal 2 52 3 2 14 3" xfId="10134" xr:uid="{00000000-0005-0000-0000-000087270000}"/>
    <cellStyle name="Normal 2 52 3 2 15" xfId="10135" xr:uid="{00000000-0005-0000-0000-000088270000}"/>
    <cellStyle name="Normal 2 52 3 2 16" xfId="10136" xr:uid="{00000000-0005-0000-0000-000089270000}"/>
    <cellStyle name="Normal 2 52 3 2 2" xfId="10137" xr:uid="{00000000-0005-0000-0000-00008A270000}"/>
    <cellStyle name="Normal 2 52 3 2 2 2" xfId="10138" xr:uid="{00000000-0005-0000-0000-00008B270000}"/>
    <cellStyle name="Normal 2 52 3 2 2 3" xfId="10139" xr:uid="{00000000-0005-0000-0000-00008C270000}"/>
    <cellStyle name="Normal 2 52 3 2 3" xfId="10140" xr:uid="{00000000-0005-0000-0000-00008D270000}"/>
    <cellStyle name="Normal 2 52 3 2 3 2" xfId="10141" xr:uid="{00000000-0005-0000-0000-00008E270000}"/>
    <cellStyle name="Normal 2 52 3 2 3 3" xfId="10142" xr:uid="{00000000-0005-0000-0000-00008F270000}"/>
    <cellStyle name="Normal 2 52 3 2 4" xfId="10143" xr:uid="{00000000-0005-0000-0000-000090270000}"/>
    <cellStyle name="Normal 2 52 3 2 4 2" xfId="10144" xr:uid="{00000000-0005-0000-0000-000091270000}"/>
    <cellStyle name="Normal 2 52 3 2 4 3" xfId="10145" xr:uid="{00000000-0005-0000-0000-000092270000}"/>
    <cellStyle name="Normal 2 52 3 2 5" xfId="10146" xr:uid="{00000000-0005-0000-0000-000093270000}"/>
    <cellStyle name="Normal 2 52 3 2 5 2" xfId="10147" xr:uid="{00000000-0005-0000-0000-000094270000}"/>
    <cellStyle name="Normal 2 52 3 2 5 3" xfId="10148" xr:uid="{00000000-0005-0000-0000-000095270000}"/>
    <cellStyle name="Normal 2 52 3 2 6" xfId="10149" xr:uid="{00000000-0005-0000-0000-000096270000}"/>
    <cellStyle name="Normal 2 52 3 2 6 2" xfId="10150" xr:uid="{00000000-0005-0000-0000-000097270000}"/>
    <cellStyle name="Normal 2 52 3 2 6 3" xfId="10151" xr:uid="{00000000-0005-0000-0000-000098270000}"/>
    <cellStyle name="Normal 2 52 3 2 7" xfId="10152" xr:uid="{00000000-0005-0000-0000-000099270000}"/>
    <cellStyle name="Normal 2 52 3 2 7 2" xfId="10153" xr:uid="{00000000-0005-0000-0000-00009A270000}"/>
    <cellStyle name="Normal 2 52 3 2 7 3" xfId="10154" xr:uid="{00000000-0005-0000-0000-00009B270000}"/>
    <cellStyle name="Normal 2 52 3 2 8" xfId="10155" xr:uid="{00000000-0005-0000-0000-00009C270000}"/>
    <cellStyle name="Normal 2 52 3 2 8 2" xfId="10156" xr:uid="{00000000-0005-0000-0000-00009D270000}"/>
    <cellStyle name="Normal 2 52 3 2 8 3" xfId="10157" xr:uid="{00000000-0005-0000-0000-00009E270000}"/>
    <cellStyle name="Normal 2 52 3 2 9" xfId="10158" xr:uid="{00000000-0005-0000-0000-00009F270000}"/>
    <cellStyle name="Normal 2 52 3 2 9 2" xfId="10159" xr:uid="{00000000-0005-0000-0000-0000A0270000}"/>
    <cellStyle name="Normal 2 52 3 2 9 3" xfId="10160" xr:uid="{00000000-0005-0000-0000-0000A1270000}"/>
    <cellStyle name="Normal 2 52 3 3" xfId="10161" xr:uid="{00000000-0005-0000-0000-0000A2270000}"/>
    <cellStyle name="Normal 2 52 3 3 2" xfId="10162" xr:uid="{00000000-0005-0000-0000-0000A3270000}"/>
    <cellStyle name="Normal 2 52 3 3 3" xfId="10163" xr:uid="{00000000-0005-0000-0000-0000A4270000}"/>
    <cellStyle name="Normal 2 52 3 4" xfId="10164" xr:uid="{00000000-0005-0000-0000-0000A5270000}"/>
    <cellStyle name="Normal 2 52 3 4 2" xfId="10165" xr:uid="{00000000-0005-0000-0000-0000A6270000}"/>
    <cellStyle name="Normal 2 52 3 4 3" xfId="10166" xr:uid="{00000000-0005-0000-0000-0000A7270000}"/>
    <cellStyle name="Normal 2 52 3 5" xfId="10167" xr:uid="{00000000-0005-0000-0000-0000A8270000}"/>
    <cellStyle name="Normal 2 52 3 5 2" xfId="10168" xr:uid="{00000000-0005-0000-0000-0000A9270000}"/>
    <cellStyle name="Normal 2 52 3 5 3" xfId="10169" xr:uid="{00000000-0005-0000-0000-0000AA270000}"/>
    <cellStyle name="Normal 2 52 3 6" xfId="10170" xr:uid="{00000000-0005-0000-0000-0000AB270000}"/>
    <cellStyle name="Normal 2 52 3 6 2" xfId="10171" xr:uid="{00000000-0005-0000-0000-0000AC270000}"/>
    <cellStyle name="Normal 2 52 3 6 3" xfId="10172" xr:uid="{00000000-0005-0000-0000-0000AD270000}"/>
    <cellStyle name="Normal 2 52 3 7" xfId="10173" xr:uid="{00000000-0005-0000-0000-0000AE270000}"/>
    <cellStyle name="Normal 2 52 3 7 2" xfId="10174" xr:uid="{00000000-0005-0000-0000-0000AF270000}"/>
    <cellStyle name="Normal 2 52 3 7 3" xfId="10175" xr:uid="{00000000-0005-0000-0000-0000B0270000}"/>
    <cellStyle name="Normal 2 52 3 8" xfId="10176" xr:uid="{00000000-0005-0000-0000-0000B1270000}"/>
    <cellStyle name="Normal 2 52 3 8 2" xfId="10177" xr:uid="{00000000-0005-0000-0000-0000B2270000}"/>
    <cellStyle name="Normal 2 52 3 8 3" xfId="10178" xr:uid="{00000000-0005-0000-0000-0000B3270000}"/>
    <cellStyle name="Normal 2 52 3 9" xfId="10179" xr:uid="{00000000-0005-0000-0000-0000B4270000}"/>
    <cellStyle name="Normal 2 52 3 9 2" xfId="10180" xr:uid="{00000000-0005-0000-0000-0000B5270000}"/>
    <cellStyle name="Normal 2 52 3 9 3" xfId="10181" xr:uid="{00000000-0005-0000-0000-0000B6270000}"/>
    <cellStyle name="Normal 2 52 4" xfId="10182" xr:uid="{00000000-0005-0000-0000-0000B7270000}"/>
    <cellStyle name="Normal 2 52 4 10" xfId="10183" xr:uid="{00000000-0005-0000-0000-0000B8270000}"/>
    <cellStyle name="Normal 2 52 4 10 2" xfId="10184" xr:uid="{00000000-0005-0000-0000-0000B9270000}"/>
    <cellStyle name="Normal 2 52 4 10 3" xfId="10185" xr:uid="{00000000-0005-0000-0000-0000BA270000}"/>
    <cellStyle name="Normal 2 52 4 11" xfId="10186" xr:uid="{00000000-0005-0000-0000-0000BB270000}"/>
    <cellStyle name="Normal 2 52 4 11 2" xfId="10187" xr:uid="{00000000-0005-0000-0000-0000BC270000}"/>
    <cellStyle name="Normal 2 52 4 11 3" xfId="10188" xr:uid="{00000000-0005-0000-0000-0000BD270000}"/>
    <cellStyle name="Normal 2 52 4 12" xfId="10189" xr:uid="{00000000-0005-0000-0000-0000BE270000}"/>
    <cellStyle name="Normal 2 52 4 12 2" xfId="10190" xr:uid="{00000000-0005-0000-0000-0000BF270000}"/>
    <cellStyle name="Normal 2 52 4 12 3" xfId="10191" xr:uid="{00000000-0005-0000-0000-0000C0270000}"/>
    <cellStyle name="Normal 2 52 4 13" xfId="10192" xr:uid="{00000000-0005-0000-0000-0000C1270000}"/>
    <cellStyle name="Normal 2 52 4 13 2" xfId="10193" xr:uid="{00000000-0005-0000-0000-0000C2270000}"/>
    <cellStyle name="Normal 2 52 4 13 3" xfId="10194" xr:uid="{00000000-0005-0000-0000-0000C3270000}"/>
    <cellStyle name="Normal 2 52 4 14" xfId="10195" xr:uid="{00000000-0005-0000-0000-0000C4270000}"/>
    <cellStyle name="Normal 2 52 4 14 2" xfId="10196" xr:uid="{00000000-0005-0000-0000-0000C5270000}"/>
    <cellStyle name="Normal 2 52 4 14 3" xfId="10197" xr:uid="{00000000-0005-0000-0000-0000C6270000}"/>
    <cellStyle name="Normal 2 52 4 15" xfId="10198" xr:uid="{00000000-0005-0000-0000-0000C7270000}"/>
    <cellStyle name="Normal 2 52 4 15 2" xfId="10199" xr:uid="{00000000-0005-0000-0000-0000C8270000}"/>
    <cellStyle name="Normal 2 52 4 15 3" xfId="10200" xr:uid="{00000000-0005-0000-0000-0000C9270000}"/>
    <cellStyle name="Normal 2 52 4 16" xfId="10201" xr:uid="{00000000-0005-0000-0000-0000CA270000}"/>
    <cellStyle name="Normal 2 52 4 17" xfId="10202" xr:uid="{00000000-0005-0000-0000-0000CB270000}"/>
    <cellStyle name="Normal 2 52 4 2" xfId="10203" xr:uid="{00000000-0005-0000-0000-0000CC270000}"/>
    <cellStyle name="Normal 2 52 4 2 10" xfId="10204" xr:uid="{00000000-0005-0000-0000-0000CD270000}"/>
    <cellStyle name="Normal 2 52 4 2 10 2" xfId="10205" xr:uid="{00000000-0005-0000-0000-0000CE270000}"/>
    <cellStyle name="Normal 2 52 4 2 10 3" xfId="10206" xr:uid="{00000000-0005-0000-0000-0000CF270000}"/>
    <cellStyle name="Normal 2 52 4 2 11" xfId="10207" xr:uid="{00000000-0005-0000-0000-0000D0270000}"/>
    <cellStyle name="Normal 2 52 4 2 11 2" xfId="10208" xr:uid="{00000000-0005-0000-0000-0000D1270000}"/>
    <cellStyle name="Normal 2 52 4 2 11 3" xfId="10209" xr:uid="{00000000-0005-0000-0000-0000D2270000}"/>
    <cellStyle name="Normal 2 52 4 2 12" xfId="10210" xr:uid="{00000000-0005-0000-0000-0000D3270000}"/>
    <cellStyle name="Normal 2 52 4 2 12 2" xfId="10211" xr:uid="{00000000-0005-0000-0000-0000D4270000}"/>
    <cellStyle name="Normal 2 52 4 2 12 3" xfId="10212" xr:uid="{00000000-0005-0000-0000-0000D5270000}"/>
    <cellStyle name="Normal 2 52 4 2 13" xfId="10213" xr:uid="{00000000-0005-0000-0000-0000D6270000}"/>
    <cellStyle name="Normal 2 52 4 2 13 2" xfId="10214" xr:uid="{00000000-0005-0000-0000-0000D7270000}"/>
    <cellStyle name="Normal 2 52 4 2 13 3" xfId="10215" xr:uid="{00000000-0005-0000-0000-0000D8270000}"/>
    <cellStyle name="Normal 2 52 4 2 14" xfId="10216" xr:uid="{00000000-0005-0000-0000-0000D9270000}"/>
    <cellStyle name="Normal 2 52 4 2 14 2" xfId="10217" xr:uid="{00000000-0005-0000-0000-0000DA270000}"/>
    <cellStyle name="Normal 2 52 4 2 14 3" xfId="10218" xr:uid="{00000000-0005-0000-0000-0000DB270000}"/>
    <cellStyle name="Normal 2 52 4 2 15" xfId="10219" xr:uid="{00000000-0005-0000-0000-0000DC270000}"/>
    <cellStyle name="Normal 2 52 4 2 16" xfId="10220" xr:uid="{00000000-0005-0000-0000-0000DD270000}"/>
    <cellStyle name="Normal 2 52 4 2 2" xfId="10221" xr:uid="{00000000-0005-0000-0000-0000DE270000}"/>
    <cellStyle name="Normal 2 52 4 2 2 2" xfId="10222" xr:uid="{00000000-0005-0000-0000-0000DF270000}"/>
    <cellStyle name="Normal 2 52 4 2 2 3" xfId="10223" xr:uid="{00000000-0005-0000-0000-0000E0270000}"/>
    <cellStyle name="Normal 2 52 4 2 3" xfId="10224" xr:uid="{00000000-0005-0000-0000-0000E1270000}"/>
    <cellStyle name="Normal 2 52 4 2 3 2" xfId="10225" xr:uid="{00000000-0005-0000-0000-0000E2270000}"/>
    <cellStyle name="Normal 2 52 4 2 3 3" xfId="10226" xr:uid="{00000000-0005-0000-0000-0000E3270000}"/>
    <cellStyle name="Normal 2 52 4 2 4" xfId="10227" xr:uid="{00000000-0005-0000-0000-0000E4270000}"/>
    <cellStyle name="Normal 2 52 4 2 4 2" xfId="10228" xr:uid="{00000000-0005-0000-0000-0000E5270000}"/>
    <cellStyle name="Normal 2 52 4 2 4 3" xfId="10229" xr:uid="{00000000-0005-0000-0000-0000E6270000}"/>
    <cellStyle name="Normal 2 52 4 2 5" xfId="10230" xr:uid="{00000000-0005-0000-0000-0000E7270000}"/>
    <cellStyle name="Normal 2 52 4 2 5 2" xfId="10231" xr:uid="{00000000-0005-0000-0000-0000E8270000}"/>
    <cellStyle name="Normal 2 52 4 2 5 3" xfId="10232" xr:uid="{00000000-0005-0000-0000-0000E9270000}"/>
    <cellStyle name="Normal 2 52 4 2 6" xfId="10233" xr:uid="{00000000-0005-0000-0000-0000EA270000}"/>
    <cellStyle name="Normal 2 52 4 2 6 2" xfId="10234" xr:uid="{00000000-0005-0000-0000-0000EB270000}"/>
    <cellStyle name="Normal 2 52 4 2 6 3" xfId="10235" xr:uid="{00000000-0005-0000-0000-0000EC270000}"/>
    <cellStyle name="Normal 2 52 4 2 7" xfId="10236" xr:uid="{00000000-0005-0000-0000-0000ED270000}"/>
    <cellStyle name="Normal 2 52 4 2 7 2" xfId="10237" xr:uid="{00000000-0005-0000-0000-0000EE270000}"/>
    <cellStyle name="Normal 2 52 4 2 7 3" xfId="10238" xr:uid="{00000000-0005-0000-0000-0000EF270000}"/>
    <cellStyle name="Normal 2 52 4 2 8" xfId="10239" xr:uid="{00000000-0005-0000-0000-0000F0270000}"/>
    <cellStyle name="Normal 2 52 4 2 8 2" xfId="10240" xr:uid="{00000000-0005-0000-0000-0000F1270000}"/>
    <cellStyle name="Normal 2 52 4 2 8 3" xfId="10241" xr:uid="{00000000-0005-0000-0000-0000F2270000}"/>
    <cellStyle name="Normal 2 52 4 2 9" xfId="10242" xr:uid="{00000000-0005-0000-0000-0000F3270000}"/>
    <cellStyle name="Normal 2 52 4 2 9 2" xfId="10243" xr:uid="{00000000-0005-0000-0000-0000F4270000}"/>
    <cellStyle name="Normal 2 52 4 2 9 3" xfId="10244" xr:uid="{00000000-0005-0000-0000-0000F5270000}"/>
    <cellStyle name="Normal 2 52 4 3" xfId="10245" xr:uid="{00000000-0005-0000-0000-0000F6270000}"/>
    <cellStyle name="Normal 2 52 4 3 2" xfId="10246" xr:uid="{00000000-0005-0000-0000-0000F7270000}"/>
    <cellStyle name="Normal 2 52 4 3 3" xfId="10247" xr:uid="{00000000-0005-0000-0000-0000F8270000}"/>
    <cellStyle name="Normal 2 52 4 4" xfId="10248" xr:uid="{00000000-0005-0000-0000-0000F9270000}"/>
    <cellStyle name="Normal 2 52 4 4 2" xfId="10249" xr:uid="{00000000-0005-0000-0000-0000FA270000}"/>
    <cellStyle name="Normal 2 52 4 4 3" xfId="10250" xr:uid="{00000000-0005-0000-0000-0000FB270000}"/>
    <cellStyle name="Normal 2 52 4 5" xfId="10251" xr:uid="{00000000-0005-0000-0000-0000FC270000}"/>
    <cellStyle name="Normal 2 52 4 5 2" xfId="10252" xr:uid="{00000000-0005-0000-0000-0000FD270000}"/>
    <cellStyle name="Normal 2 52 4 5 3" xfId="10253" xr:uid="{00000000-0005-0000-0000-0000FE270000}"/>
    <cellStyle name="Normal 2 52 4 6" xfId="10254" xr:uid="{00000000-0005-0000-0000-0000FF270000}"/>
    <cellStyle name="Normal 2 52 4 6 2" xfId="10255" xr:uid="{00000000-0005-0000-0000-000000280000}"/>
    <cellStyle name="Normal 2 52 4 6 3" xfId="10256" xr:uid="{00000000-0005-0000-0000-000001280000}"/>
    <cellStyle name="Normal 2 52 4 7" xfId="10257" xr:uid="{00000000-0005-0000-0000-000002280000}"/>
    <cellStyle name="Normal 2 52 4 7 2" xfId="10258" xr:uid="{00000000-0005-0000-0000-000003280000}"/>
    <cellStyle name="Normal 2 52 4 7 3" xfId="10259" xr:uid="{00000000-0005-0000-0000-000004280000}"/>
    <cellStyle name="Normal 2 52 4 8" xfId="10260" xr:uid="{00000000-0005-0000-0000-000005280000}"/>
    <cellStyle name="Normal 2 52 4 8 2" xfId="10261" xr:uid="{00000000-0005-0000-0000-000006280000}"/>
    <cellStyle name="Normal 2 52 4 8 3" xfId="10262" xr:uid="{00000000-0005-0000-0000-000007280000}"/>
    <cellStyle name="Normal 2 52 4 9" xfId="10263" xr:uid="{00000000-0005-0000-0000-000008280000}"/>
    <cellStyle name="Normal 2 52 4 9 2" xfId="10264" xr:uid="{00000000-0005-0000-0000-000009280000}"/>
    <cellStyle name="Normal 2 52 4 9 3" xfId="10265" xr:uid="{00000000-0005-0000-0000-00000A280000}"/>
    <cellStyle name="Normal 2 52 5" xfId="10266" xr:uid="{00000000-0005-0000-0000-00000B280000}"/>
    <cellStyle name="Normal 2 52 5 10" xfId="10267" xr:uid="{00000000-0005-0000-0000-00000C280000}"/>
    <cellStyle name="Normal 2 52 5 10 2" xfId="10268" xr:uid="{00000000-0005-0000-0000-00000D280000}"/>
    <cellStyle name="Normal 2 52 5 10 3" xfId="10269" xr:uid="{00000000-0005-0000-0000-00000E280000}"/>
    <cellStyle name="Normal 2 52 5 11" xfId="10270" xr:uid="{00000000-0005-0000-0000-00000F280000}"/>
    <cellStyle name="Normal 2 52 5 11 2" xfId="10271" xr:uid="{00000000-0005-0000-0000-000010280000}"/>
    <cellStyle name="Normal 2 52 5 11 3" xfId="10272" xr:uid="{00000000-0005-0000-0000-000011280000}"/>
    <cellStyle name="Normal 2 52 5 12" xfId="10273" xr:uid="{00000000-0005-0000-0000-000012280000}"/>
    <cellStyle name="Normal 2 52 5 12 2" xfId="10274" xr:uid="{00000000-0005-0000-0000-000013280000}"/>
    <cellStyle name="Normal 2 52 5 12 3" xfId="10275" xr:uid="{00000000-0005-0000-0000-000014280000}"/>
    <cellStyle name="Normal 2 52 5 13" xfId="10276" xr:uid="{00000000-0005-0000-0000-000015280000}"/>
    <cellStyle name="Normal 2 52 5 13 2" xfId="10277" xr:uid="{00000000-0005-0000-0000-000016280000}"/>
    <cellStyle name="Normal 2 52 5 13 3" xfId="10278" xr:uid="{00000000-0005-0000-0000-000017280000}"/>
    <cellStyle name="Normal 2 52 5 14" xfId="10279" xr:uid="{00000000-0005-0000-0000-000018280000}"/>
    <cellStyle name="Normal 2 52 5 14 2" xfId="10280" xr:uid="{00000000-0005-0000-0000-000019280000}"/>
    <cellStyle name="Normal 2 52 5 14 3" xfId="10281" xr:uid="{00000000-0005-0000-0000-00001A280000}"/>
    <cellStyle name="Normal 2 52 5 15" xfId="10282" xr:uid="{00000000-0005-0000-0000-00001B280000}"/>
    <cellStyle name="Normal 2 52 5 16" xfId="10283" xr:uid="{00000000-0005-0000-0000-00001C280000}"/>
    <cellStyle name="Normal 2 52 5 2" xfId="10284" xr:uid="{00000000-0005-0000-0000-00001D280000}"/>
    <cellStyle name="Normal 2 52 5 2 2" xfId="10285" xr:uid="{00000000-0005-0000-0000-00001E280000}"/>
    <cellStyle name="Normal 2 52 5 2 3" xfId="10286" xr:uid="{00000000-0005-0000-0000-00001F280000}"/>
    <cellStyle name="Normal 2 52 5 3" xfId="10287" xr:uid="{00000000-0005-0000-0000-000020280000}"/>
    <cellStyle name="Normal 2 52 5 3 2" xfId="10288" xr:uid="{00000000-0005-0000-0000-000021280000}"/>
    <cellStyle name="Normal 2 52 5 3 3" xfId="10289" xr:uid="{00000000-0005-0000-0000-000022280000}"/>
    <cellStyle name="Normal 2 52 5 4" xfId="10290" xr:uid="{00000000-0005-0000-0000-000023280000}"/>
    <cellStyle name="Normal 2 52 5 4 2" xfId="10291" xr:uid="{00000000-0005-0000-0000-000024280000}"/>
    <cellStyle name="Normal 2 52 5 4 3" xfId="10292" xr:uid="{00000000-0005-0000-0000-000025280000}"/>
    <cellStyle name="Normal 2 52 5 5" xfId="10293" xr:uid="{00000000-0005-0000-0000-000026280000}"/>
    <cellStyle name="Normal 2 52 5 5 2" xfId="10294" xr:uid="{00000000-0005-0000-0000-000027280000}"/>
    <cellStyle name="Normal 2 52 5 5 3" xfId="10295" xr:uid="{00000000-0005-0000-0000-000028280000}"/>
    <cellStyle name="Normal 2 52 5 6" xfId="10296" xr:uid="{00000000-0005-0000-0000-000029280000}"/>
    <cellStyle name="Normal 2 52 5 6 2" xfId="10297" xr:uid="{00000000-0005-0000-0000-00002A280000}"/>
    <cellStyle name="Normal 2 52 5 6 3" xfId="10298" xr:uid="{00000000-0005-0000-0000-00002B280000}"/>
    <cellStyle name="Normal 2 52 5 7" xfId="10299" xr:uid="{00000000-0005-0000-0000-00002C280000}"/>
    <cellStyle name="Normal 2 52 5 7 2" xfId="10300" xr:uid="{00000000-0005-0000-0000-00002D280000}"/>
    <cellStyle name="Normal 2 52 5 7 3" xfId="10301" xr:uid="{00000000-0005-0000-0000-00002E280000}"/>
    <cellStyle name="Normal 2 52 5 8" xfId="10302" xr:uid="{00000000-0005-0000-0000-00002F280000}"/>
    <cellStyle name="Normal 2 52 5 8 2" xfId="10303" xr:uid="{00000000-0005-0000-0000-000030280000}"/>
    <cellStyle name="Normal 2 52 5 8 3" xfId="10304" xr:uid="{00000000-0005-0000-0000-000031280000}"/>
    <cellStyle name="Normal 2 52 5 9" xfId="10305" xr:uid="{00000000-0005-0000-0000-000032280000}"/>
    <cellStyle name="Normal 2 52 5 9 2" xfId="10306" xr:uid="{00000000-0005-0000-0000-000033280000}"/>
    <cellStyle name="Normal 2 52 5 9 3" xfId="10307" xr:uid="{00000000-0005-0000-0000-000034280000}"/>
    <cellStyle name="Normal 2 52 6" xfId="10308" xr:uid="{00000000-0005-0000-0000-000035280000}"/>
    <cellStyle name="Normal 2 52 6 10" xfId="10309" xr:uid="{00000000-0005-0000-0000-000036280000}"/>
    <cellStyle name="Normal 2 52 6 10 2" xfId="10310" xr:uid="{00000000-0005-0000-0000-000037280000}"/>
    <cellStyle name="Normal 2 52 6 10 3" xfId="10311" xr:uid="{00000000-0005-0000-0000-000038280000}"/>
    <cellStyle name="Normal 2 52 6 11" xfId="10312" xr:uid="{00000000-0005-0000-0000-000039280000}"/>
    <cellStyle name="Normal 2 52 6 11 2" xfId="10313" xr:uid="{00000000-0005-0000-0000-00003A280000}"/>
    <cellStyle name="Normal 2 52 6 11 3" xfId="10314" xr:uid="{00000000-0005-0000-0000-00003B280000}"/>
    <cellStyle name="Normal 2 52 6 12" xfId="10315" xr:uid="{00000000-0005-0000-0000-00003C280000}"/>
    <cellStyle name="Normal 2 52 6 12 2" xfId="10316" xr:uid="{00000000-0005-0000-0000-00003D280000}"/>
    <cellStyle name="Normal 2 52 6 12 3" xfId="10317" xr:uid="{00000000-0005-0000-0000-00003E280000}"/>
    <cellStyle name="Normal 2 52 6 13" xfId="10318" xr:uid="{00000000-0005-0000-0000-00003F280000}"/>
    <cellStyle name="Normal 2 52 6 13 2" xfId="10319" xr:uid="{00000000-0005-0000-0000-000040280000}"/>
    <cellStyle name="Normal 2 52 6 13 3" xfId="10320" xr:uid="{00000000-0005-0000-0000-000041280000}"/>
    <cellStyle name="Normal 2 52 6 14" xfId="10321" xr:uid="{00000000-0005-0000-0000-000042280000}"/>
    <cellStyle name="Normal 2 52 6 14 2" xfId="10322" xr:uid="{00000000-0005-0000-0000-000043280000}"/>
    <cellStyle name="Normal 2 52 6 14 3" xfId="10323" xr:uid="{00000000-0005-0000-0000-000044280000}"/>
    <cellStyle name="Normal 2 52 6 15" xfId="10324" xr:uid="{00000000-0005-0000-0000-000045280000}"/>
    <cellStyle name="Normal 2 52 6 16" xfId="10325" xr:uid="{00000000-0005-0000-0000-000046280000}"/>
    <cellStyle name="Normal 2 52 6 2" xfId="10326" xr:uid="{00000000-0005-0000-0000-000047280000}"/>
    <cellStyle name="Normal 2 52 6 2 2" xfId="10327" xr:uid="{00000000-0005-0000-0000-000048280000}"/>
    <cellStyle name="Normal 2 52 6 2 3" xfId="10328" xr:uid="{00000000-0005-0000-0000-000049280000}"/>
    <cellStyle name="Normal 2 52 6 3" xfId="10329" xr:uid="{00000000-0005-0000-0000-00004A280000}"/>
    <cellStyle name="Normal 2 52 6 3 2" xfId="10330" xr:uid="{00000000-0005-0000-0000-00004B280000}"/>
    <cellStyle name="Normal 2 52 6 3 3" xfId="10331" xr:uid="{00000000-0005-0000-0000-00004C280000}"/>
    <cellStyle name="Normal 2 52 6 4" xfId="10332" xr:uid="{00000000-0005-0000-0000-00004D280000}"/>
    <cellStyle name="Normal 2 52 6 4 2" xfId="10333" xr:uid="{00000000-0005-0000-0000-00004E280000}"/>
    <cellStyle name="Normal 2 52 6 4 3" xfId="10334" xr:uid="{00000000-0005-0000-0000-00004F280000}"/>
    <cellStyle name="Normal 2 52 6 5" xfId="10335" xr:uid="{00000000-0005-0000-0000-000050280000}"/>
    <cellStyle name="Normal 2 52 6 5 2" xfId="10336" xr:uid="{00000000-0005-0000-0000-000051280000}"/>
    <cellStyle name="Normal 2 52 6 5 3" xfId="10337" xr:uid="{00000000-0005-0000-0000-000052280000}"/>
    <cellStyle name="Normal 2 52 6 6" xfId="10338" xr:uid="{00000000-0005-0000-0000-000053280000}"/>
    <cellStyle name="Normal 2 52 6 6 2" xfId="10339" xr:uid="{00000000-0005-0000-0000-000054280000}"/>
    <cellStyle name="Normal 2 52 6 6 3" xfId="10340" xr:uid="{00000000-0005-0000-0000-000055280000}"/>
    <cellStyle name="Normal 2 52 6 7" xfId="10341" xr:uid="{00000000-0005-0000-0000-000056280000}"/>
    <cellStyle name="Normal 2 52 6 7 2" xfId="10342" xr:uid="{00000000-0005-0000-0000-000057280000}"/>
    <cellStyle name="Normal 2 52 6 7 3" xfId="10343" xr:uid="{00000000-0005-0000-0000-000058280000}"/>
    <cellStyle name="Normal 2 52 6 8" xfId="10344" xr:uid="{00000000-0005-0000-0000-000059280000}"/>
    <cellStyle name="Normal 2 52 6 8 2" xfId="10345" xr:uid="{00000000-0005-0000-0000-00005A280000}"/>
    <cellStyle name="Normal 2 52 6 8 3" xfId="10346" xr:uid="{00000000-0005-0000-0000-00005B280000}"/>
    <cellStyle name="Normal 2 52 6 9" xfId="10347" xr:uid="{00000000-0005-0000-0000-00005C280000}"/>
    <cellStyle name="Normal 2 52 6 9 2" xfId="10348" xr:uid="{00000000-0005-0000-0000-00005D280000}"/>
    <cellStyle name="Normal 2 52 6 9 3" xfId="10349" xr:uid="{00000000-0005-0000-0000-00005E280000}"/>
    <cellStyle name="Normal 2 52 7" xfId="10350" xr:uid="{00000000-0005-0000-0000-00005F280000}"/>
    <cellStyle name="Normal 2 52 7 10" xfId="10351" xr:uid="{00000000-0005-0000-0000-000060280000}"/>
    <cellStyle name="Normal 2 52 7 10 2" xfId="10352" xr:uid="{00000000-0005-0000-0000-000061280000}"/>
    <cellStyle name="Normal 2 52 7 10 3" xfId="10353" xr:uid="{00000000-0005-0000-0000-000062280000}"/>
    <cellStyle name="Normal 2 52 7 11" xfId="10354" xr:uid="{00000000-0005-0000-0000-000063280000}"/>
    <cellStyle name="Normal 2 52 7 11 2" xfId="10355" xr:uid="{00000000-0005-0000-0000-000064280000}"/>
    <cellStyle name="Normal 2 52 7 11 3" xfId="10356" xr:uid="{00000000-0005-0000-0000-000065280000}"/>
    <cellStyle name="Normal 2 52 7 12" xfId="10357" xr:uid="{00000000-0005-0000-0000-000066280000}"/>
    <cellStyle name="Normal 2 52 7 12 2" xfId="10358" xr:uid="{00000000-0005-0000-0000-000067280000}"/>
    <cellStyle name="Normal 2 52 7 12 3" xfId="10359" xr:uid="{00000000-0005-0000-0000-000068280000}"/>
    <cellStyle name="Normal 2 52 7 13" xfId="10360" xr:uid="{00000000-0005-0000-0000-000069280000}"/>
    <cellStyle name="Normal 2 52 7 13 2" xfId="10361" xr:uid="{00000000-0005-0000-0000-00006A280000}"/>
    <cellStyle name="Normal 2 52 7 13 3" xfId="10362" xr:uid="{00000000-0005-0000-0000-00006B280000}"/>
    <cellStyle name="Normal 2 52 7 14" xfId="10363" xr:uid="{00000000-0005-0000-0000-00006C280000}"/>
    <cellStyle name="Normal 2 52 7 14 2" xfId="10364" xr:uid="{00000000-0005-0000-0000-00006D280000}"/>
    <cellStyle name="Normal 2 52 7 14 3" xfId="10365" xr:uid="{00000000-0005-0000-0000-00006E280000}"/>
    <cellStyle name="Normal 2 52 7 15" xfId="10366" xr:uid="{00000000-0005-0000-0000-00006F280000}"/>
    <cellStyle name="Normal 2 52 7 16" xfId="10367" xr:uid="{00000000-0005-0000-0000-000070280000}"/>
    <cellStyle name="Normal 2 52 7 2" xfId="10368" xr:uid="{00000000-0005-0000-0000-000071280000}"/>
    <cellStyle name="Normal 2 52 7 2 2" xfId="10369" xr:uid="{00000000-0005-0000-0000-000072280000}"/>
    <cellStyle name="Normal 2 52 7 2 3" xfId="10370" xr:uid="{00000000-0005-0000-0000-000073280000}"/>
    <cellStyle name="Normal 2 52 7 3" xfId="10371" xr:uid="{00000000-0005-0000-0000-000074280000}"/>
    <cellStyle name="Normal 2 52 7 3 2" xfId="10372" xr:uid="{00000000-0005-0000-0000-000075280000}"/>
    <cellStyle name="Normal 2 52 7 3 3" xfId="10373" xr:uid="{00000000-0005-0000-0000-000076280000}"/>
    <cellStyle name="Normal 2 52 7 4" xfId="10374" xr:uid="{00000000-0005-0000-0000-000077280000}"/>
    <cellStyle name="Normal 2 52 7 4 2" xfId="10375" xr:uid="{00000000-0005-0000-0000-000078280000}"/>
    <cellStyle name="Normal 2 52 7 4 3" xfId="10376" xr:uid="{00000000-0005-0000-0000-000079280000}"/>
    <cellStyle name="Normal 2 52 7 5" xfId="10377" xr:uid="{00000000-0005-0000-0000-00007A280000}"/>
    <cellStyle name="Normal 2 52 7 5 2" xfId="10378" xr:uid="{00000000-0005-0000-0000-00007B280000}"/>
    <cellStyle name="Normal 2 52 7 5 3" xfId="10379" xr:uid="{00000000-0005-0000-0000-00007C280000}"/>
    <cellStyle name="Normal 2 52 7 6" xfId="10380" xr:uid="{00000000-0005-0000-0000-00007D280000}"/>
    <cellStyle name="Normal 2 52 7 6 2" xfId="10381" xr:uid="{00000000-0005-0000-0000-00007E280000}"/>
    <cellStyle name="Normal 2 52 7 6 3" xfId="10382" xr:uid="{00000000-0005-0000-0000-00007F280000}"/>
    <cellStyle name="Normal 2 52 7 7" xfId="10383" xr:uid="{00000000-0005-0000-0000-000080280000}"/>
    <cellStyle name="Normal 2 52 7 7 2" xfId="10384" xr:uid="{00000000-0005-0000-0000-000081280000}"/>
    <cellStyle name="Normal 2 52 7 7 3" xfId="10385" xr:uid="{00000000-0005-0000-0000-000082280000}"/>
    <cellStyle name="Normal 2 52 7 8" xfId="10386" xr:uid="{00000000-0005-0000-0000-000083280000}"/>
    <cellStyle name="Normal 2 52 7 8 2" xfId="10387" xr:uid="{00000000-0005-0000-0000-000084280000}"/>
    <cellStyle name="Normal 2 52 7 8 3" xfId="10388" xr:uid="{00000000-0005-0000-0000-000085280000}"/>
    <cellStyle name="Normal 2 52 7 9" xfId="10389" xr:uid="{00000000-0005-0000-0000-000086280000}"/>
    <cellStyle name="Normal 2 52 7 9 2" xfId="10390" xr:uid="{00000000-0005-0000-0000-000087280000}"/>
    <cellStyle name="Normal 2 52 7 9 3" xfId="10391" xr:uid="{00000000-0005-0000-0000-000088280000}"/>
    <cellStyle name="Normal 2 52 8" xfId="10392" xr:uid="{00000000-0005-0000-0000-000089280000}"/>
    <cellStyle name="Normal 2 52 8 10" xfId="10393" xr:uid="{00000000-0005-0000-0000-00008A280000}"/>
    <cellStyle name="Normal 2 52 8 10 2" xfId="10394" xr:uid="{00000000-0005-0000-0000-00008B280000}"/>
    <cellStyle name="Normal 2 52 8 10 3" xfId="10395" xr:uid="{00000000-0005-0000-0000-00008C280000}"/>
    <cellStyle name="Normal 2 52 8 11" xfId="10396" xr:uid="{00000000-0005-0000-0000-00008D280000}"/>
    <cellStyle name="Normal 2 52 8 11 2" xfId="10397" xr:uid="{00000000-0005-0000-0000-00008E280000}"/>
    <cellStyle name="Normal 2 52 8 11 3" xfId="10398" xr:uid="{00000000-0005-0000-0000-00008F280000}"/>
    <cellStyle name="Normal 2 52 8 12" xfId="10399" xr:uid="{00000000-0005-0000-0000-000090280000}"/>
    <cellStyle name="Normal 2 52 8 12 2" xfId="10400" xr:uid="{00000000-0005-0000-0000-000091280000}"/>
    <cellStyle name="Normal 2 52 8 12 3" xfId="10401" xr:uid="{00000000-0005-0000-0000-000092280000}"/>
    <cellStyle name="Normal 2 52 8 13" xfId="10402" xr:uid="{00000000-0005-0000-0000-000093280000}"/>
    <cellStyle name="Normal 2 52 8 13 2" xfId="10403" xr:uid="{00000000-0005-0000-0000-000094280000}"/>
    <cellStyle name="Normal 2 52 8 13 3" xfId="10404" xr:uid="{00000000-0005-0000-0000-000095280000}"/>
    <cellStyle name="Normal 2 52 8 14" xfId="10405" xr:uid="{00000000-0005-0000-0000-000096280000}"/>
    <cellStyle name="Normal 2 52 8 14 2" xfId="10406" xr:uid="{00000000-0005-0000-0000-000097280000}"/>
    <cellStyle name="Normal 2 52 8 14 3" xfId="10407" xr:uid="{00000000-0005-0000-0000-000098280000}"/>
    <cellStyle name="Normal 2 52 8 15" xfId="10408" xr:uid="{00000000-0005-0000-0000-000099280000}"/>
    <cellStyle name="Normal 2 52 8 16" xfId="10409" xr:uid="{00000000-0005-0000-0000-00009A280000}"/>
    <cellStyle name="Normal 2 52 8 2" xfId="10410" xr:uid="{00000000-0005-0000-0000-00009B280000}"/>
    <cellStyle name="Normal 2 52 8 2 2" xfId="10411" xr:uid="{00000000-0005-0000-0000-00009C280000}"/>
    <cellStyle name="Normal 2 52 8 2 3" xfId="10412" xr:uid="{00000000-0005-0000-0000-00009D280000}"/>
    <cellStyle name="Normal 2 52 8 3" xfId="10413" xr:uid="{00000000-0005-0000-0000-00009E280000}"/>
    <cellStyle name="Normal 2 52 8 3 2" xfId="10414" xr:uid="{00000000-0005-0000-0000-00009F280000}"/>
    <cellStyle name="Normal 2 52 8 3 3" xfId="10415" xr:uid="{00000000-0005-0000-0000-0000A0280000}"/>
    <cellStyle name="Normal 2 52 8 4" xfId="10416" xr:uid="{00000000-0005-0000-0000-0000A1280000}"/>
    <cellStyle name="Normal 2 52 8 4 2" xfId="10417" xr:uid="{00000000-0005-0000-0000-0000A2280000}"/>
    <cellStyle name="Normal 2 52 8 4 3" xfId="10418" xr:uid="{00000000-0005-0000-0000-0000A3280000}"/>
    <cellStyle name="Normal 2 52 8 5" xfId="10419" xr:uid="{00000000-0005-0000-0000-0000A4280000}"/>
    <cellStyle name="Normal 2 52 8 5 2" xfId="10420" xr:uid="{00000000-0005-0000-0000-0000A5280000}"/>
    <cellStyle name="Normal 2 52 8 5 3" xfId="10421" xr:uid="{00000000-0005-0000-0000-0000A6280000}"/>
    <cellStyle name="Normal 2 52 8 6" xfId="10422" xr:uid="{00000000-0005-0000-0000-0000A7280000}"/>
    <cellStyle name="Normal 2 52 8 6 2" xfId="10423" xr:uid="{00000000-0005-0000-0000-0000A8280000}"/>
    <cellStyle name="Normal 2 52 8 6 3" xfId="10424" xr:uid="{00000000-0005-0000-0000-0000A9280000}"/>
    <cellStyle name="Normal 2 52 8 7" xfId="10425" xr:uid="{00000000-0005-0000-0000-0000AA280000}"/>
    <cellStyle name="Normal 2 52 8 7 2" xfId="10426" xr:uid="{00000000-0005-0000-0000-0000AB280000}"/>
    <cellStyle name="Normal 2 52 8 7 3" xfId="10427" xr:uid="{00000000-0005-0000-0000-0000AC280000}"/>
    <cellStyle name="Normal 2 52 8 8" xfId="10428" xr:uid="{00000000-0005-0000-0000-0000AD280000}"/>
    <cellStyle name="Normal 2 52 8 8 2" xfId="10429" xr:uid="{00000000-0005-0000-0000-0000AE280000}"/>
    <cellStyle name="Normal 2 52 8 8 3" xfId="10430" xr:uid="{00000000-0005-0000-0000-0000AF280000}"/>
    <cellStyle name="Normal 2 52 8 9" xfId="10431" xr:uid="{00000000-0005-0000-0000-0000B0280000}"/>
    <cellStyle name="Normal 2 52 8 9 2" xfId="10432" xr:uid="{00000000-0005-0000-0000-0000B1280000}"/>
    <cellStyle name="Normal 2 52 8 9 3" xfId="10433" xr:uid="{00000000-0005-0000-0000-0000B2280000}"/>
    <cellStyle name="Normal 2 52 9" xfId="10434" xr:uid="{00000000-0005-0000-0000-0000B3280000}"/>
    <cellStyle name="Normal 2 52 9 10" xfId="10435" xr:uid="{00000000-0005-0000-0000-0000B4280000}"/>
    <cellStyle name="Normal 2 52 9 10 2" xfId="10436" xr:uid="{00000000-0005-0000-0000-0000B5280000}"/>
    <cellStyle name="Normal 2 52 9 10 3" xfId="10437" xr:uid="{00000000-0005-0000-0000-0000B6280000}"/>
    <cellStyle name="Normal 2 52 9 11" xfId="10438" xr:uid="{00000000-0005-0000-0000-0000B7280000}"/>
    <cellStyle name="Normal 2 52 9 11 2" xfId="10439" xr:uid="{00000000-0005-0000-0000-0000B8280000}"/>
    <cellStyle name="Normal 2 52 9 11 3" xfId="10440" xr:uid="{00000000-0005-0000-0000-0000B9280000}"/>
    <cellStyle name="Normal 2 52 9 12" xfId="10441" xr:uid="{00000000-0005-0000-0000-0000BA280000}"/>
    <cellStyle name="Normal 2 52 9 12 2" xfId="10442" xr:uid="{00000000-0005-0000-0000-0000BB280000}"/>
    <cellStyle name="Normal 2 52 9 12 3" xfId="10443" xr:uid="{00000000-0005-0000-0000-0000BC280000}"/>
    <cellStyle name="Normal 2 52 9 13" xfId="10444" xr:uid="{00000000-0005-0000-0000-0000BD280000}"/>
    <cellStyle name="Normal 2 52 9 13 2" xfId="10445" xr:uid="{00000000-0005-0000-0000-0000BE280000}"/>
    <cellStyle name="Normal 2 52 9 13 3" xfId="10446" xr:uid="{00000000-0005-0000-0000-0000BF280000}"/>
    <cellStyle name="Normal 2 52 9 14" xfId="10447" xr:uid="{00000000-0005-0000-0000-0000C0280000}"/>
    <cellStyle name="Normal 2 52 9 14 2" xfId="10448" xr:uid="{00000000-0005-0000-0000-0000C1280000}"/>
    <cellStyle name="Normal 2 52 9 14 3" xfId="10449" xr:uid="{00000000-0005-0000-0000-0000C2280000}"/>
    <cellStyle name="Normal 2 52 9 15" xfId="10450" xr:uid="{00000000-0005-0000-0000-0000C3280000}"/>
    <cellStyle name="Normal 2 52 9 16" xfId="10451" xr:uid="{00000000-0005-0000-0000-0000C4280000}"/>
    <cellStyle name="Normal 2 52 9 2" xfId="10452" xr:uid="{00000000-0005-0000-0000-0000C5280000}"/>
    <cellStyle name="Normal 2 52 9 2 2" xfId="10453" xr:uid="{00000000-0005-0000-0000-0000C6280000}"/>
    <cellStyle name="Normal 2 52 9 2 3" xfId="10454" xr:uid="{00000000-0005-0000-0000-0000C7280000}"/>
    <cellStyle name="Normal 2 52 9 3" xfId="10455" xr:uid="{00000000-0005-0000-0000-0000C8280000}"/>
    <cellStyle name="Normal 2 52 9 3 2" xfId="10456" xr:uid="{00000000-0005-0000-0000-0000C9280000}"/>
    <cellStyle name="Normal 2 52 9 3 3" xfId="10457" xr:uid="{00000000-0005-0000-0000-0000CA280000}"/>
    <cellStyle name="Normal 2 52 9 4" xfId="10458" xr:uid="{00000000-0005-0000-0000-0000CB280000}"/>
    <cellStyle name="Normal 2 52 9 4 2" xfId="10459" xr:uid="{00000000-0005-0000-0000-0000CC280000}"/>
    <cellStyle name="Normal 2 52 9 4 3" xfId="10460" xr:uid="{00000000-0005-0000-0000-0000CD280000}"/>
    <cellStyle name="Normal 2 52 9 5" xfId="10461" xr:uid="{00000000-0005-0000-0000-0000CE280000}"/>
    <cellStyle name="Normal 2 52 9 5 2" xfId="10462" xr:uid="{00000000-0005-0000-0000-0000CF280000}"/>
    <cellStyle name="Normal 2 52 9 5 3" xfId="10463" xr:uid="{00000000-0005-0000-0000-0000D0280000}"/>
    <cellStyle name="Normal 2 52 9 6" xfId="10464" xr:uid="{00000000-0005-0000-0000-0000D1280000}"/>
    <cellStyle name="Normal 2 52 9 6 2" xfId="10465" xr:uid="{00000000-0005-0000-0000-0000D2280000}"/>
    <cellStyle name="Normal 2 52 9 6 3" xfId="10466" xr:uid="{00000000-0005-0000-0000-0000D3280000}"/>
    <cellStyle name="Normal 2 52 9 7" xfId="10467" xr:uid="{00000000-0005-0000-0000-0000D4280000}"/>
    <cellStyle name="Normal 2 52 9 7 2" xfId="10468" xr:uid="{00000000-0005-0000-0000-0000D5280000}"/>
    <cellStyle name="Normal 2 52 9 7 3" xfId="10469" xr:uid="{00000000-0005-0000-0000-0000D6280000}"/>
    <cellStyle name="Normal 2 52 9 8" xfId="10470" xr:uid="{00000000-0005-0000-0000-0000D7280000}"/>
    <cellStyle name="Normal 2 52 9 8 2" xfId="10471" xr:uid="{00000000-0005-0000-0000-0000D8280000}"/>
    <cellStyle name="Normal 2 52 9 8 3" xfId="10472" xr:uid="{00000000-0005-0000-0000-0000D9280000}"/>
    <cellStyle name="Normal 2 52 9 9" xfId="10473" xr:uid="{00000000-0005-0000-0000-0000DA280000}"/>
    <cellStyle name="Normal 2 52 9 9 2" xfId="10474" xr:uid="{00000000-0005-0000-0000-0000DB280000}"/>
    <cellStyle name="Normal 2 52 9 9 3" xfId="10475" xr:uid="{00000000-0005-0000-0000-0000DC280000}"/>
    <cellStyle name="Normal 2 53" xfId="10476" xr:uid="{00000000-0005-0000-0000-0000DD280000}"/>
    <cellStyle name="Normal 2 53 10" xfId="10477" xr:uid="{00000000-0005-0000-0000-0000DE280000}"/>
    <cellStyle name="Normal 2 53 10 10" xfId="10478" xr:uid="{00000000-0005-0000-0000-0000DF280000}"/>
    <cellStyle name="Normal 2 53 10 10 2" xfId="10479" xr:uid="{00000000-0005-0000-0000-0000E0280000}"/>
    <cellStyle name="Normal 2 53 10 10 3" xfId="10480" xr:uid="{00000000-0005-0000-0000-0000E1280000}"/>
    <cellStyle name="Normal 2 53 10 11" xfId="10481" xr:uid="{00000000-0005-0000-0000-0000E2280000}"/>
    <cellStyle name="Normal 2 53 10 11 2" xfId="10482" xr:uid="{00000000-0005-0000-0000-0000E3280000}"/>
    <cellStyle name="Normal 2 53 10 11 3" xfId="10483" xr:uid="{00000000-0005-0000-0000-0000E4280000}"/>
    <cellStyle name="Normal 2 53 10 12" xfId="10484" xr:uid="{00000000-0005-0000-0000-0000E5280000}"/>
    <cellStyle name="Normal 2 53 10 12 2" xfId="10485" xr:uid="{00000000-0005-0000-0000-0000E6280000}"/>
    <cellStyle name="Normal 2 53 10 12 3" xfId="10486" xr:uid="{00000000-0005-0000-0000-0000E7280000}"/>
    <cellStyle name="Normal 2 53 10 13" xfId="10487" xr:uid="{00000000-0005-0000-0000-0000E8280000}"/>
    <cellStyle name="Normal 2 53 10 13 2" xfId="10488" xr:uid="{00000000-0005-0000-0000-0000E9280000}"/>
    <cellStyle name="Normal 2 53 10 13 3" xfId="10489" xr:uid="{00000000-0005-0000-0000-0000EA280000}"/>
    <cellStyle name="Normal 2 53 10 14" xfId="10490" xr:uid="{00000000-0005-0000-0000-0000EB280000}"/>
    <cellStyle name="Normal 2 53 10 14 2" xfId="10491" xr:uid="{00000000-0005-0000-0000-0000EC280000}"/>
    <cellStyle name="Normal 2 53 10 14 3" xfId="10492" xr:uid="{00000000-0005-0000-0000-0000ED280000}"/>
    <cellStyle name="Normal 2 53 10 15" xfId="10493" xr:uid="{00000000-0005-0000-0000-0000EE280000}"/>
    <cellStyle name="Normal 2 53 10 16" xfId="10494" xr:uid="{00000000-0005-0000-0000-0000EF280000}"/>
    <cellStyle name="Normal 2 53 10 2" xfId="10495" xr:uid="{00000000-0005-0000-0000-0000F0280000}"/>
    <cellStyle name="Normal 2 53 10 2 2" xfId="10496" xr:uid="{00000000-0005-0000-0000-0000F1280000}"/>
    <cellStyle name="Normal 2 53 10 2 3" xfId="10497" xr:uid="{00000000-0005-0000-0000-0000F2280000}"/>
    <cellStyle name="Normal 2 53 10 3" xfId="10498" xr:uid="{00000000-0005-0000-0000-0000F3280000}"/>
    <cellStyle name="Normal 2 53 10 3 2" xfId="10499" xr:uid="{00000000-0005-0000-0000-0000F4280000}"/>
    <cellStyle name="Normal 2 53 10 3 3" xfId="10500" xr:uid="{00000000-0005-0000-0000-0000F5280000}"/>
    <cellStyle name="Normal 2 53 10 4" xfId="10501" xr:uid="{00000000-0005-0000-0000-0000F6280000}"/>
    <cellStyle name="Normal 2 53 10 4 2" xfId="10502" xr:uid="{00000000-0005-0000-0000-0000F7280000}"/>
    <cellStyle name="Normal 2 53 10 4 3" xfId="10503" xr:uid="{00000000-0005-0000-0000-0000F8280000}"/>
    <cellStyle name="Normal 2 53 10 5" xfId="10504" xr:uid="{00000000-0005-0000-0000-0000F9280000}"/>
    <cellStyle name="Normal 2 53 10 5 2" xfId="10505" xr:uid="{00000000-0005-0000-0000-0000FA280000}"/>
    <cellStyle name="Normal 2 53 10 5 3" xfId="10506" xr:uid="{00000000-0005-0000-0000-0000FB280000}"/>
    <cellStyle name="Normal 2 53 10 6" xfId="10507" xr:uid="{00000000-0005-0000-0000-0000FC280000}"/>
    <cellStyle name="Normal 2 53 10 6 2" xfId="10508" xr:uid="{00000000-0005-0000-0000-0000FD280000}"/>
    <cellStyle name="Normal 2 53 10 6 3" xfId="10509" xr:uid="{00000000-0005-0000-0000-0000FE280000}"/>
    <cellStyle name="Normal 2 53 10 7" xfId="10510" xr:uid="{00000000-0005-0000-0000-0000FF280000}"/>
    <cellStyle name="Normal 2 53 10 7 2" xfId="10511" xr:uid="{00000000-0005-0000-0000-000000290000}"/>
    <cellStyle name="Normal 2 53 10 7 3" xfId="10512" xr:uid="{00000000-0005-0000-0000-000001290000}"/>
    <cellStyle name="Normal 2 53 10 8" xfId="10513" xr:uid="{00000000-0005-0000-0000-000002290000}"/>
    <cellStyle name="Normal 2 53 10 8 2" xfId="10514" xr:uid="{00000000-0005-0000-0000-000003290000}"/>
    <cellStyle name="Normal 2 53 10 8 3" xfId="10515" xr:uid="{00000000-0005-0000-0000-000004290000}"/>
    <cellStyle name="Normal 2 53 10 9" xfId="10516" xr:uid="{00000000-0005-0000-0000-000005290000}"/>
    <cellStyle name="Normal 2 53 10 9 2" xfId="10517" xr:uid="{00000000-0005-0000-0000-000006290000}"/>
    <cellStyle name="Normal 2 53 10 9 3" xfId="10518" xr:uid="{00000000-0005-0000-0000-000007290000}"/>
    <cellStyle name="Normal 2 53 11" xfId="10519" xr:uid="{00000000-0005-0000-0000-000008290000}"/>
    <cellStyle name="Normal 2 53 11 2" xfId="10520" xr:uid="{00000000-0005-0000-0000-000009290000}"/>
    <cellStyle name="Normal 2 53 11 3" xfId="10521" xr:uid="{00000000-0005-0000-0000-00000A290000}"/>
    <cellStyle name="Normal 2 53 12" xfId="10522" xr:uid="{00000000-0005-0000-0000-00000B290000}"/>
    <cellStyle name="Normal 2 53 12 2" xfId="10523" xr:uid="{00000000-0005-0000-0000-00000C290000}"/>
    <cellStyle name="Normal 2 53 12 3" xfId="10524" xr:uid="{00000000-0005-0000-0000-00000D290000}"/>
    <cellStyle name="Normal 2 53 13" xfId="10525" xr:uid="{00000000-0005-0000-0000-00000E290000}"/>
    <cellStyle name="Normal 2 53 13 2" xfId="10526" xr:uid="{00000000-0005-0000-0000-00000F290000}"/>
    <cellStyle name="Normal 2 53 13 3" xfId="10527" xr:uid="{00000000-0005-0000-0000-000010290000}"/>
    <cellStyle name="Normal 2 53 14" xfId="10528" xr:uid="{00000000-0005-0000-0000-000011290000}"/>
    <cellStyle name="Normal 2 53 14 2" xfId="10529" xr:uid="{00000000-0005-0000-0000-000012290000}"/>
    <cellStyle name="Normal 2 53 14 3" xfId="10530" xr:uid="{00000000-0005-0000-0000-000013290000}"/>
    <cellStyle name="Normal 2 53 15" xfId="10531" xr:uid="{00000000-0005-0000-0000-000014290000}"/>
    <cellStyle name="Normal 2 53 15 2" xfId="10532" xr:uid="{00000000-0005-0000-0000-000015290000}"/>
    <cellStyle name="Normal 2 53 15 3" xfId="10533" xr:uid="{00000000-0005-0000-0000-000016290000}"/>
    <cellStyle name="Normal 2 53 16" xfId="10534" xr:uid="{00000000-0005-0000-0000-000017290000}"/>
    <cellStyle name="Normal 2 53 16 2" xfId="10535" xr:uid="{00000000-0005-0000-0000-000018290000}"/>
    <cellStyle name="Normal 2 53 16 3" xfId="10536" xr:uid="{00000000-0005-0000-0000-000019290000}"/>
    <cellStyle name="Normal 2 53 17" xfId="10537" xr:uid="{00000000-0005-0000-0000-00001A290000}"/>
    <cellStyle name="Normal 2 53 17 2" xfId="10538" xr:uid="{00000000-0005-0000-0000-00001B290000}"/>
    <cellStyle name="Normal 2 53 17 3" xfId="10539" xr:uid="{00000000-0005-0000-0000-00001C290000}"/>
    <cellStyle name="Normal 2 53 18" xfId="10540" xr:uid="{00000000-0005-0000-0000-00001D290000}"/>
    <cellStyle name="Normal 2 53 18 2" xfId="10541" xr:uid="{00000000-0005-0000-0000-00001E290000}"/>
    <cellStyle name="Normal 2 53 18 3" xfId="10542" xr:uid="{00000000-0005-0000-0000-00001F290000}"/>
    <cellStyle name="Normal 2 53 19" xfId="10543" xr:uid="{00000000-0005-0000-0000-000020290000}"/>
    <cellStyle name="Normal 2 53 19 2" xfId="10544" xr:uid="{00000000-0005-0000-0000-000021290000}"/>
    <cellStyle name="Normal 2 53 19 3" xfId="10545" xr:uid="{00000000-0005-0000-0000-000022290000}"/>
    <cellStyle name="Normal 2 53 2" xfId="10546" xr:uid="{00000000-0005-0000-0000-000023290000}"/>
    <cellStyle name="Normal 2 53 2 10" xfId="10547" xr:uid="{00000000-0005-0000-0000-000024290000}"/>
    <cellStyle name="Normal 2 53 2 10 2" xfId="10548" xr:uid="{00000000-0005-0000-0000-000025290000}"/>
    <cellStyle name="Normal 2 53 2 10 3" xfId="10549" xr:uid="{00000000-0005-0000-0000-000026290000}"/>
    <cellStyle name="Normal 2 53 2 11" xfId="10550" xr:uid="{00000000-0005-0000-0000-000027290000}"/>
    <cellStyle name="Normal 2 53 2 11 2" xfId="10551" xr:uid="{00000000-0005-0000-0000-000028290000}"/>
    <cellStyle name="Normal 2 53 2 11 3" xfId="10552" xr:uid="{00000000-0005-0000-0000-000029290000}"/>
    <cellStyle name="Normal 2 53 2 12" xfId="10553" xr:uid="{00000000-0005-0000-0000-00002A290000}"/>
    <cellStyle name="Normal 2 53 2 12 2" xfId="10554" xr:uid="{00000000-0005-0000-0000-00002B290000}"/>
    <cellStyle name="Normal 2 53 2 12 3" xfId="10555" xr:uid="{00000000-0005-0000-0000-00002C290000}"/>
    <cellStyle name="Normal 2 53 2 13" xfId="10556" xr:uid="{00000000-0005-0000-0000-00002D290000}"/>
    <cellStyle name="Normal 2 53 2 13 2" xfId="10557" xr:uid="{00000000-0005-0000-0000-00002E290000}"/>
    <cellStyle name="Normal 2 53 2 13 3" xfId="10558" xr:uid="{00000000-0005-0000-0000-00002F290000}"/>
    <cellStyle name="Normal 2 53 2 14" xfId="10559" xr:uid="{00000000-0005-0000-0000-000030290000}"/>
    <cellStyle name="Normal 2 53 2 14 2" xfId="10560" xr:uid="{00000000-0005-0000-0000-000031290000}"/>
    <cellStyle name="Normal 2 53 2 14 3" xfId="10561" xr:uid="{00000000-0005-0000-0000-000032290000}"/>
    <cellStyle name="Normal 2 53 2 15" xfId="10562" xr:uid="{00000000-0005-0000-0000-000033290000}"/>
    <cellStyle name="Normal 2 53 2 15 2" xfId="10563" xr:uid="{00000000-0005-0000-0000-000034290000}"/>
    <cellStyle name="Normal 2 53 2 15 3" xfId="10564" xr:uid="{00000000-0005-0000-0000-000035290000}"/>
    <cellStyle name="Normal 2 53 2 16" xfId="10565" xr:uid="{00000000-0005-0000-0000-000036290000}"/>
    <cellStyle name="Normal 2 53 2 17" xfId="10566" xr:uid="{00000000-0005-0000-0000-000037290000}"/>
    <cellStyle name="Normal 2 53 2 2" xfId="10567" xr:uid="{00000000-0005-0000-0000-000038290000}"/>
    <cellStyle name="Normal 2 53 2 2 10" xfId="10568" xr:uid="{00000000-0005-0000-0000-000039290000}"/>
    <cellStyle name="Normal 2 53 2 2 10 2" xfId="10569" xr:uid="{00000000-0005-0000-0000-00003A290000}"/>
    <cellStyle name="Normal 2 53 2 2 10 3" xfId="10570" xr:uid="{00000000-0005-0000-0000-00003B290000}"/>
    <cellStyle name="Normal 2 53 2 2 11" xfId="10571" xr:uid="{00000000-0005-0000-0000-00003C290000}"/>
    <cellStyle name="Normal 2 53 2 2 11 2" xfId="10572" xr:uid="{00000000-0005-0000-0000-00003D290000}"/>
    <cellStyle name="Normal 2 53 2 2 11 3" xfId="10573" xr:uid="{00000000-0005-0000-0000-00003E290000}"/>
    <cellStyle name="Normal 2 53 2 2 12" xfId="10574" xr:uid="{00000000-0005-0000-0000-00003F290000}"/>
    <cellStyle name="Normal 2 53 2 2 12 2" xfId="10575" xr:uid="{00000000-0005-0000-0000-000040290000}"/>
    <cellStyle name="Normal 2 53 2 2 12 3" xfId="10576" xr:uid="{00000000-0005-0000-0000-000041290000}"/>
    <cellStyle name="Normal 2 53 2 2 13" xfId="10577" xr:uid="{00000000-0005-0000-0000-000042290000}"/>
    <cellStyle name="Normal 2 53 2 2 13 2" xfId="10578" xr:uid="{00000000-0005-0000-0000-000043290000}"/>
    <cellStyle name="Normal 2 53 2 2 13 3" xfId="10579" xr:uid="{00000000-0005-0000-0000-000044290000}"/>
    <cellStyle name="Normal 2 53 2 2 14" xfId="10580" xr:uid="{00000000-0005-0000-0000-000045290000}"/>
    <cellStyle name="Normal 2 53 2 2 14 2" xfId="10581" xr:uid="{00000000-0005-0000-0000-000046290000}"/>
    <cellStyle name="Normal 2 53 2 2 14 3" xfId="10582" xr:uid="{00000000-0005-0000-0000-000047290000}"/>
    <cellStyle name="Normal 2 53 2 2 15" xfId="10583" xr:uid="{00000000-0005-0000-0000-000048290000}"/>
    <cellStyle name="Normal 2 53 2 2 16" xfId="10584" xr:uid="{00000000-0005-0000-0000-000049290000}"/>
    <cellStyle name="Normal 2 53 2 2 2" xfId="10585" xr:uid="{00000000-0005-0000-0000-00004A290000}"/>
    <cellStyle name="Normal 2 53 2 2 2 2" xfId="10586" xr:uid="{00000000-0005-0000-0000-00004B290000}"/>
    <cellStyle name="Normal 2 53 2 2 2 3" xfId="10587" xr:uid="{00000000-0005-0000-0000-00004C290000}"/>
    <cellStyle name="Normal 2 53 2 2 3" xfId="10588" xr:uid="{00000000-0005-0000-0000-00004D290000}"/>
    <cellStyle name="Normal 2 53 2 2 3 2" xfId="10589" xr:uid="{00000000-0005-0000-0000-00004E290000}"/>
    <cellStyle name="Normal 2 53 2 2 3 3" xfId="10590" xr:uid="{00000000-0005-0000-0000-00004F290000}"/>
    <cellStyle name="Normal 2 53 2 2 4" xfId="10591" xr:uid="{00000000-0005-0000-0000-000050290000}"/>
    <cellStyle name="Normal 2 53 2 2 4 2" xfId="10592" xr:uid="{00000000-0005-0000-0000-000051290000}"/>
    <cellStyle name="Normal 2 53 2 2 4 3" xfId="10593" xr:uid="{00000000-0005-0000-0000-000052290000}"/>
    <cellStyle name="Normal 2 53 2 2 5" xfId="10594" xr:uid="{00000000-0005-0000-0000-000053290000}"/>
    <cellStyle name="Normal 2 53 2 2 5 2" xfId="10595" xr:uid="{00000000-0005-0000-0000-000054290000}"/>
    <cellStyle name="Normal 2 53 2 2 5 3" xfId="10596" xr:uid="{00000000-0005-0000-0000-000055290000}"/>
    <cellStyle name="Normal 2 53 2 2 6" xfId="10597" xr:uid="{00000000-0005-0000-0000-000056290000}"/>
    <cellStyle name="Normal 2 53 2 2 6 2" xfId="10598" xr:uid="{00000000-0005-0000-0000-000057290000}"/>
    <cellStyle name="Normal 2 53 2 2 6 3" xfId="10599" xr:uid="{00000000-0005-0000-0000-000058290000}"/>
    <cellStyle name="Normal 2 53 2 2 7" xfId="10600" xr:uid="{00000000-0005-0000-0000-000059290000}"/>
    <cellStyle name="Normal 2 53 2 2 7 2" xfId="10601" xr:uid="{00000000-0005-0000-0000-00005A290000}"/>
    <cellStyle name="Normal 2 53 2 2 7 3" xfId="10602" xr:uid="{00000000-0005-0000-0000-00005B290000}"/>
    <cellStyle name="Normal 2 53 2 2 8" xfId="10603" xr:uid="{00000000-0005-0000-0000-00005C290000}"/>
    <cellStyle name="Normal 2 53 2 2 8 2" xfId="10604" xr:uid="{00000000-0005-0000-0000-00005D290000}"/>
    <cellStyle name="Normal 2 53 2 2 8 3" xfId="10605" xr:uid="{00000000-0005-0000-0000-00005E290000}"/>
    <cellStyle name="Normal 2 53 2 2 9" xfId="10606" xr:uid="{00000000-0005-0000-0000-00005F290000}"/>
    <cellStyle name="Normal 2 53 2 2 9 2" xfId="10607" xr:uid="{00000000-0005-0000-0000-000060290000}"/>
    <cellStyle name="Normal 2 53 2 2 9 3" xfId="10608" xr:uid="{00000000-0005-0000-0000-000061290000}"/>
    <cellStyle name="Normal 2 53 2 3" xfId="10609" xr:uid="{00000000-0005-0000-0000-000062290000}"/>
    <cellStyle name="Normal 2 53 2 3 2" xfId="10610" xr:uid="{00000000-0005-0000-0000-000063290000}"/>
    <cellStyle name="Normal 2 53 2 3 3" xfId="10611" xr:uid="{00000000-0005-0000-0000-000064290000}"/>
    <cellStyle name="Normal 2 53 2 4" xfId="10612" xr:uid="{00000000-0005-0000-0000-000065290000}"/>
    <cellStyle name="Normal 2 53 2 4 2" xfId="10613" xr:uid="{00000000-0005-0000-0000-000066290000}"/>
    <cellStyle name="Normal 2 53 2 4 3" xfId="10614" xr:uid="{00000000-0005-0000-0000-000067290000}"/>
    <cellStyle name="Normal 2 53 2 5" xfId="10615" xr:uid="{00000000-0005-0000-0000-000068290000}"/>
    <cellStyle name="Normal 2 53 2 5 2" xfId="10616" xr:uid="{00000000-0005-0000-0000-000069290000}"/>
    <cellStyle name="Normal 2 53 2 5 3" xfId="10617" xr:uid="{00000000-0005-0000-0000-00006A290000}"/>
    <cellStyle name="Normal 2 53 2 6" xfId="10618" xr:uid="{00000000-0005-0000-0000-00006B290000}"/>
    <cellStyle name="Normal 2 53 2 6 2" xfId="10619" xr:uid="{00000000-0005-0000-0000-00006C290000}"/>
    <cellStyle name="Normal 2 53 2 6 3" xfId="10620" xr:uid="{00000000-0005-0000-0000-00006D290000}"/>
    <cellStyle name="Normal 2 53 2 7" xfId="10621" xr:uid="{00000000-0005-0000-0000-00006E290000}"/>
    <cellStyle name="Normal 2 53 2 7 2" xfId="10622" xr:uid="{00000000-0005-0000-0000-00006F290000}"/>
    <cellStyle name="Normal 2 53 2 7 3" xfId="10623" xr:uid="{00000000-0005-0000-0000-000070290000}"/>
    <cellStyle name="Normal 2 53 2 8" xfId="10624" xr:uid="{00000000-0005-0000-0000-000071290000}"/>
    <cellStyle name="Normal 2 53 2 8 2" xfId="10625" xr:uid="{00000000-0005-0000-0000-000072290000}"/>
    <cellStyle name="Normal 2 53 2 8 3" xfId="10626" xr:uid="{00000000-0005-0000-0000-000073290000}"/>
    <cellStyle name="Normal 2 53 2 9" xfId="10627" xr:uid="{00000000-0005-0000-0000-000074290000}"/>
    <cellStyle name="Normal 2 53 2 9 2" xfId="10628" xr:uid="{00000000-0005-0000-0000-000075290000}"/>
    <cellStyle name="Normal 2 53 2 9 3" xfId="10629" xr:uid="{00000000-0005-0000-0000-000076290000}"/>
    <cellStyle name="Normal 2 53 20" xfId="10630" xr:uid="{00000000-0005-0000-0000-000077290000}"/>
    <cellStyle name="Normal 2 53 20 2" xfId="10631" xr:uid="{00000000-0005-0000-0000-000078290000}"/>
    <cellStyle name="Normal 2 53 20 3" xfId="10632" xr:uid="{00000000-0005-0000-0000-000079290000}"/>
    <cellStyle name="Normal 2 53 21" xfId="10633" xr:uid="{00000000-0005-0000-0000-00007A290000}"/>
    <cellStyle name="Normal 2 53 21 2" xfId="10634" xr:uid="{00000000-0005-0000-0000-00007B290000}"/>
    <cellStyle name="Normal 2 53 21 3" xfId="10635" xr:uid="{00000000-0005-0000-0000-00007C290000}"/>
    <cellStyle name="Normal 2 53 22" xfId="10636" xr:uid="{00000000-0005-0000-0000-00007D290000}"/>
    <cellStyle name="Normal 2 53 22 2" xfId="10637" xr:uid="{00000000-0005-0000-0000-00007E290000}"/>
    <cellStyle name="Normal 2 53 22 3" xfId="10638" xr:uid="{00000000-0005-0000-0000-00007F290000}"/>
    <cellStyle name="Normal 2 53 23" xfId="10639" xr:uid="{00000000-0005-0000-0000-000080290000}"/>
    <cellStyle name="Normal 2 53 23 2" xfId="10640" xr:uid="{00000000-0005-0000-0000-000081290000}"/>
    <cellStyle name="Normal 2 53 23 3" xfId="10641" xr:uid="{00000000-0005-0000-0000-000082290000}"/>
    <cellStyle name="Normal 2 53 24" xfId="10642" xr:uid="{00000000-0005-0000-0000-000083290000}"/>
    <cellStyle name="Normal 2 53 25" xfId="10643" xr:uid="{00000000-0005-0000-0000-000084290000}"/>
    <cellStyle name="Normal 2 53 3" xfId="10644" xr:uid="{00000000-0005-0000-0000-000085290000}"/>
    <cellStyle name="Normal 2 53 3 10" xfId="10645" xr:uid="{00000000-0005-0000-0000-000086290000}"/>
    <cellStyle name="Normal 2 53 3 10 2" xfId="10646" xr:uid="{00000000-0005-0000-0000-000087290000}"/>
    <cellStyle name="Normal 2 53 3 10 3" xfId="10647" xr:uid="{00000000-0005-0000-0000-000088290000}"/>
    <cellStyle name="Normal 2 53 3 11" xfId="10648" xr:uid="{00000000-0005-0000-0000-000089290000}"/>
    <cellStyle name="Normal 2 53 3 11 2" xfId="10649" xr:uid="{00000000-0005-0000-0000-00008A290000}"/>
    <cellStyle name="Normal 2 53 3 11 3" xfId="10650" xr:uid="{00000000-0005-0000-0000-00008B290000}"/>
    <cellStyle name="Normal 2 53 3 12" xfId="10651" xr:uid="{00000000-0005-0000-0000-00008C290000}"/>
    <cellStyle name="Normal 2 53 3 12 2" xfId="10652" xr:uid="{00000000-0005-0000-0000-00008D290000}"/>
    <cellStyle name="Normal 2 53 3 12 3" xfId="10653" xr:uid="{00000000-0005-0000-0000-00008E290000}"/>
    <cellStyle name="Normal 2 53 3 13" xfId="10654" xr:uid="{00000000-0005-0000-0000-00008F290000}"/>
    <cellStyle name="Normal 2 53 3 13 2" xfId="10655" xr:uid="{00000000-0005-0000-0000-000090290000}"/>
    <cellStyle name="Normal 2 53 3 13 3" xfId="10656" xr:uid="{00000000-0005-0000-0000-000091290000}"/>
    <cellStyle name="Normal 2 53 3 14" xfId="10657" xr:uid="{00000000-0005-0000-0000-000092290000}"/>
    <cellStyle name="Normal 2 53 3 14 2" xfId="10658" xr:uid="{00000000-0005-0000-0000-000093290000}"/>
    <cellStyle name="Normal 2 53 3 14 3" xfId="10659" xr:uid="{00000000-0005-0000-0000-000094290000}"/>
    <cellStyle name="Normal 2 53 3 15" xfId="10660" xr:uid="{00000000-0005-0000-0000-000095290000}"/>
    <cellStyle name="Normal 2 53 3 15 2" xfId="10661" xr:uid="{00000000-0005-0000-0000-000096290000}"/>
    <cellStyle name="Normal 2 53 3 15 3" xfId="10662" xr:uid="{00000000-0005-0000-0000-000097290000}"/>
    <cellStyle name="Normal 2 53 3 16" xfId="10663" xr:uid="{00000000-0005-0000-0000-000098290000}"/>
    <cellStyle name="Normal 2 53 3 17" xfId="10664" xr:uid="{00000000-0005-0000-0000-000099290000}"/>
    <cellStyle name="Normal 2 53 3 2" xfId="10665" xr:uid="{00000000-0005-0000-0000-00009A290000}"/>
    <cellStyle name="Normal 2 53 3 2 10" xfId="10666" xr:uid="{00000000-0005-0000-0000-00009B290000}"/>
    <cellStyle name="Normal 2 53 3 2 10 2" xfId="10667" xr:uid="{00000000-0005-0000-0000-00009C290000}"/>
    <cellStyle name="Normal 2 53 3 2 10 3" xfId="10668" xr:uid="{00000000-0005-0000-0000-00009D290000}"/>
    <cellStyle name="Normal 2 53 3 2 11" xfId="10669" xr:uid="{00000000-0005-0000-0000-00009E290000}"/>
    <cellStyle name="Normal 2 53 3 2 11 2" xfId="10670" xr:uid="{00000000-0005-0000-0000-00009F290000}"/>
    <cellStyle name="Normal 2 53 3 2 11 3" xfId="10671" xr:uid="{00000000-0005-0000-0000-0000A0290000}"/>
    <cellStyle name="Normal 2 53 3 2 12" xfId="10672" xr:uid="{00000000-0005-0000-0000-0000A1290000}"/>
    <cellStyle name="Normal 2 53 3 2 12 2" xfId="10673" xr:uid="{00000000-0005-0000-0000-0000A2290000}"/>
    <cellStyle name="Normal 2 53 3 2 12 3" xfId="10674" xr:uid="{00000000-0005-0000-0000-0000A3290000}"/>
    <cellStyle name="Normal 2 53 3 2 13" xfId="10675" xr:uid="{00000000-0005-0000-0000-0000A4290000}"/>
    <cellStyle name="Normal 2 53 3 2 13 2" xfId="10676" xr:uid="{00000000-0005-0000-0000-0000A5290000}"/>
    <cellStyle name="Normal 2 53 3 2 13 3" xfId="10677" xr:uid="{00000000-0005-0000-0000-0000A6290000}"/>
    <cellStyle name="Normal 2 53 3 2 14" xfId="10678" xr:uid="{00000000-0005-0000-0000-0000A7290000}"/>
    <cellStyle name="Normal 2 53 3 2 14 2" xfId="10679" xr:uid="{00000000-0005-0000-0000-0000A8290000}"/>
    <cellStyle name="Normal 2 53 3 2 14 3" xfId="10680" xr:uid="{00000000-0005-0000-0000-0000A9290000}"/>
    <cellStyle name="Normal 2 53 3 2 15" xfId="10681" xr:uid="{00000000-0005-0000-0000-0000AA290000}"/>
    <cellStyle name="Normal 2 53 3 2 16" xfId="10682" xr:uid="{00000000-0005-0000-0000-0000AB290000}"/>
    <cellStyle name="Normal 2 53 3 2 2" xfId="10683" xr:uid="{00000000-0005-0000-0000-0000AC290000}"/>
    <cellStyle name="Normal 2 53 3 2 2 2" xfId="10684" xr:uid="{00000000-0005-0000-0000-0000AD290000}"/>
    <cellStyle name="Normal 2 53 3 2 2 3" xfId="10685" xr:uid="{00000000-0005-0000-0000-0000AE290000}"/>
    <cellStyle name="Normal 2 53 3 2 3" xfId="10686" xr:uid="{00000000-0005-0000-0000-0000AF290000}"/>
    <cellStyle name="Normal 2 53 3 2 3 2" xfId="10687" xr:uid="{00000000-0005-0000-0000-0000B0290000}"/>
    <cellStyle name="Normal 2 53 3 2 3 3" xfId="10688" xr:uid="{00000000-0005-0000-0000-0000B1290000}"/>
    <cellStyle name="Normal 2 53 3 2 4" xfId="10689" xr:uid="{00000000-0005-0000-0000-0000B2290000}"/>
    <cellStyle name="Normal 2 53 3 2 4 2" xfId="10690" xr:uid="{00000000-0005-0000-0000-0000B3290000}"/>
    <cellStyle name="Normal 2 53 3 2 4 3" xfId="10691" xr:uid="{00000000-0005-0000-0000-0000B4290000}"/>
    <cellStyle name="Normal 2 53 3 2 5" xfId="10692" xr:uid="{00000000-0005-0000-0000-0000B5290000}"/>
    <cellStyle name="Normal 2 53 3 2 5 2" xfId="10693" xr:uid="{00000000-0005-0000-0000-0000B6290000}"/>
    <cellStyle name="Normal 2 53 3 2 5 3" xfId="10694" xr:uid="{00000000-0005-0000-0000-0000B7290000}"/>
    <cellStyle name="Normal 2 53 3 2 6" xfId="10695" xr:uid="{00000000-0005-0000-0000-0000B8290000}"/>
    <cellStyle name="Normal 2 53 3 2 6 2" xfId="10696" xr:uid="{00000000-0005-0000-0000-0000B9290000}"/>
    <cellStyle name="Normal 2 53 3 2 6 3" xfId="10697" xr:uid="{00000000-0005-0000-0000-0000BA290000}"/>
    <cellStyle name="Normal 2 53 3 2 7" xfId="10698" xr:uid="{00000000-0005-0000-0000-0000BB290000}"/>
    <cellStyle name="Normal 2 53 3 2 7 2" xfId="10699" xr:uid="{00000000-0005-0000-0000-0000BC290000}"/>
    <cellStyle name="Normal 2 53 3 2 7 3" xfId="10700" xr:uid="{00000000-0005-0000-0000-0000BD290000}"/>
    <cellStyle name="Normal 2 53 3 2 8" xfId="10701" xr:uid="{00000000-0005-0000-0000-0000BE290000}"/>
    <cellStyle name="Normal 2 53 3 2 8 2" xfId="10702" xr:uid="{00000000-0005-0000-0000-0000BF290000}"/>
    <cellStyle name="Normal 2 53 3 2 8 3" xfId="10703" xr:uid="{00000000-0005-0000-0000-0000C0290000}"/>
    <cellStyle name="Normal 2 53 3 2 9" xfId="10704" xr:uid="{00000000-0005-0000-0000-0000C1290000}"/>
    <cellStyle name="Normal 2 53 3 2 9 2" xfId="10705" xr:uid="{00000000-0005-0000-0000-0000C2290000}"/>
    <cellStyle name="Normal 2 53 3 2 9 3" xfId="10706" xr:uid="{00000000-0005-0000-0000-0000C3290000}"/>
    <cellStyle name="Normal 2 53 3 3" xfId="10707" xr:uid="{00000000-0005-0000-0000-0000C4290000}"/>
    <cellStyle name="Normal 2 53 3 3 2" xfId="10708" xr:uid="{00000000-0005-0000-0000-0000C5290000}"/>
    <cellStyle name="Normal 2 53 3 3 3" xfId="10709" xr:uid="{00000000-0005-0000-0000-0000C6290000}"/>
    <cellStyle name="Normal 2 53 3 4" xfId="10710" xr:uid="{00000000-0005-0000-0000-0000C7290000}"/>
    <cellStyle name="Normal 2 53 3 4 2" xfId="10711" xr:uid="{00000000-0005-0000-0000-0000C8290000}"/>
    <cellStyle name="Normal 2 53 3 4 3" xfId="10712" xr:uid="{00000000-0005-0000-0000-0000C9290000}"/>
    <cellStyle name="Normal 2 53 3 5" xfId="10713" xr:uid="{00000000-0005-0000-0000-0000CA290000}"/>
    <cellStyle name="Normal 2 53 3 5 2" xfId="10714" xr:uid="{00000000-0005-0000-0000-0000CB290000}"/>
    <cellStyle name="Normal 2 53 3 5 3" xfId="10715" xr:uid="{00000000-0005-0000-0000-0000CC290000}"/>
    <cellStyle name="Normal 2 53 3 6" xfId="10716" xr:uid="{00000000-0005-0000-0000-0000CD290000}"/>
    <cellStyle name="Normal 2 53 3 6 2" xfId="10717" xr:uid="{00000000-0005-0000-0000-0000CE290000}"/>
    <cellStyle name="Normal 2 53 3 6 3" xfId="10718" xr:uid="{00000000-0005-0000-0000-0000CF290000}"/>
    <cellStyle name="Normal 2 53 3 7" xfId="10719" xr:uid="{00000000-0005-0000-0000-0000D0290000}"/>
    <cellStyle name="Normal 2 53 3 7 2" xfId="10720" xr:uid="{00000000-0005-0000-0000-0000D1290000}"/>
    <cellStyle name="Normal 2 53 3 7 3" xfId="10721" xr:uid="{00000000-0005-0000-0000-0000D2290000}"/>
    <cellStyle name="Normal 2 53 3 8" xfId="10722" xr:uid="{00000000-0005-0000-0000-0000D3290000}"/>
    <cellStyle name="Normal 2 53 3 8 2" xfId="10723" xr:uid="{00000000-0005-0000-0000-0000D4290000}"/>
    <cellStyle name="Normal 2 53 3 8 3" xfId="10724" xr:uid="{00000000-0005-0000-0000-0000D5290000}"/>
    <cellStyle name="Normal 2 53 3 9" xfId="10725" xr:uid="{00000000-0005-0000-0000-0000D6290000}"/>
    <cellStyle name="Normal 2 53 3 9 2" xfId="10726" xr:uid="{00000000-0005-0000-0000-0000D7290000}"/>
    <cellStyle name="Normal 2 53 3 9 3" xfId="10727" xr:uid="{00000000-0005-0000-0000-0000D8290000}"/>
    <cellStyle name="Normal 2 53 4" xfId="10728" xr:uid="{00000000-0005-0000-0000-0000D9290000}"/>
    <cellStyle name="Normal 2 53 4 10" xfId="10729" xr:uid="{00000000-0005-0000-0000-0000DA290000}"/>
    <cellStyle name="Normal 2 53 4 10 2" xfId="10730" xr:uid="{00000000-0005-0000-0000-0000DB290000}"/>
    <cellStyle name="Normal 2 53 4 10 3" xfId="10731" xr:uid="{00000000-0005-0000-0000-0000DC290000}"/>
    <cellStyle name="Normal 2 53 4 11" xfId="10732" xr:uid="{00000000-0005-0000-0000-0000DD290000}"/>
    <cellStyle name="Normal 2 53 4 11 2" xfId="10733" xr:uid="{00000000-0005-0000-0000-0000DE290000}"/>
    <cellStyle name="Normal 2 53 4 11 3" xfId="10734" xr:uid="{00000000-0005-0000-0000-0000DF290000}"/>
    <cellStyle name="Normal 2 53 4 12" xfId="10735" xr:uid="{00000000-0005-0000-0000-0000E0290000}"/>
    <cellStyle name="Normal 2 53 4 12 2" xfId="10736" xr:uid="{00000000-0005-0000-0000-0000E1290000}"/>
    <cellStyle name="Normal 2 53 4 12 3" xfId="10737" xr:uid="{00000000-0005-0000-0000-0000E2290000}"/>
    <cellStyle name="Normal 2 53 4 13" xfId="10738" xr:uid="{00000000-0005-0000-0000-0000E3290000}"/>
    <cellStyle name="Normal 2 53 4 13 2" xfId="10739" xr:uid="{00000000-0005-0000-0000-0000E4290000}"/>
    <cellStyle name="Normal 2 53 4 13 3" xfId="10740" xr:uid="{00000000-0005-0000-0000-0000E5290000}"/>
    <cellStyle name="Normal 2 53 4 14" xfId="10741" xr:uid="{00000000-0005-0000-0000-0000E6290000}"/>
    <cellStyle name="Normal 2 53 4 14 2" xfId="10742" xr:uid="{00000000-0005-0000-0000-0000E7290000}"/>
    <cellStyle name="Normal 2 53 4 14 3" xfId="10743" xr:uid="{00000000-0005-0000-0000-0000E8290000}"/>
    <cellStyle name="Normal 2 53 4 15" xfId="10744" xr:uid="{00000000-0005-0000-0000-0000E9290000}"/>
    <cellStyle name="Normal 2 53 4 15 2" xfId="10745" xr:uid="{00000000-0005-0000-0000-0000EA290000}"/>
    <cellStyle name="Normal 2 53 4 15 3" xfId="10746" xr:uid="{00000000-0005-0000-0000-0000EB290000}"/>
    <cellStyle name="Normal 2 53 4 16" xfId="10747" xr:uid="{00000000-0005-0000-0000-0000EC290000}"/>
    <cellStyle name="Normal 2 53 4 17" xfId="10748" xr:uid="{00000000-0005-0000-0000-0000ED290000}"/>
    <cellStyle name="Normal 2 53 4 2" xfId="10749" xr:uid="{00000000-0005-0000-0000-0000EE290000}"/>
    <cellStyle name="Normal 2 53 4 2 10" xfId="10750" xr:uid="{00000000-0005-0000-0000-0000EF290000}"/>
    <cellStyle name="Normal 2 53 4 2 10 2" xfId="10751" xr:uid="{00000000-0005-0000-0000-0000F0290000}"/>
    <cellStyle name="Normal 2 53 4 2 10 3" xfId="10752" xr:uid="{00000000-0005-0000-0000-0000F1290000}"/>
    <cellStyle name="Normal 2 53 4 2 11" xfId="10753" xr:uid="{00000000-0005-0000-0000-0000F2290000}"/>
    <cellStyle name="Normal 2 53 4 2 11 2" xfId="10754" xr:uid="{00000000-0005-0000-0000-0000F3290000}"/>
    <cellStyle name="Normal 2 53 4 2 11 3" xfId="10755" xr:uid="{00000000-0005-0000-0000-0000F4290000}"/>
    <cellStyle name="Normal 2 53 4 2 12" xfId="10756" xr:uid="{00000000-0005-0000-0000-0000F5290000}"/>
    <cellStyle name="Normal 2 53 4 2 12 2" xfId="10757" xr:uid="{00000000-0005-0000-0000-0000F6290000}"/>
    <cellStyle name="Normal 2 53 4 2 12 3" xfId="10758" xr:uid="{00000000-0005-0000-0000-0000F7290000}"/>
    <cellStyle name="Normal 2 53 4 2 13" xfId="10759" xr:uid="{00000000-0005-0000-0000-0000F8290000}"/>
    <cellStyle name="Normal 2 53 4 2 13 2" xfId="10760" xr:uid="{00000000-0005-0000-0000-0000F9290000}"/>
    <cellStyle name="Normal 2 53 4 2 13 3" xfId="10761" xr:uid="{00000000-0005-0000-0000-0000FA290000}"/>
    <cellStyle name="Normal 2 53 4 2 14" xfId="10762" xr:uid="{00000000-0005-0000-0000-0000FB290000}"/>
    <cellStyle name="Normal 2 53 4 2 14 2" xfId="10763" xr:uid="{00000000-0005-0000-0000-0000FC290000}"/>
    <cellStyle name="Normal 2 53 4 2 14 3" xfId="10764" xr:uid="{00000000-0005-0000-0000-0000FD290000}"/>
    <cellStyle name="Normal 2 53 4 2 15" xfId="10765" xr:uid="{00000000-0005-0000-0000-0000FE290000}"/>
    <cellStyle name="Normal 2 53 4 2 16" xfId="10766" xr:uid="{00000000-0005-0000-0000-0000FF290000}"/>
    <cellStyle name="Normal 2 53 4 2 2" xfId="10767" xr:uid="{00000000-0005-0000-0000-0000002A0000}"/>
    <cellStyle name="Normal 2 53 4 2 2 2" xfId="10768" xr:uid="{00000000-0005-0000-0000-0000012A0000}"/>
    <cellStyle name="Normal 2 53 4 2 2 3" xfId="10769" xr:uid="{00000000-0005-0000-0000-0000022A0000}"/>
    <cellStyle name="Normal 2 53 4 2 3" xfId="10770" xr:uid="{00000000-0005-0000-0000-0000032A0000}"/>
    <cellStyle name="Normal 2 53 4 2 3 2" xfId="10771" xr:uid="{00000000-0005-0000-0000-0000042A0000}"/>
    <cellStyle name="Normal 2 53 4 2 3 3" xfId="10772" xr:uid="{00000000-0005-0000-0000-0000052A0000}"/>
    <cellStyle name="Normal 2 53 4 2 4" xfId="10773" xr:uid="{00000000-0005-0000-0000-0000062A0000}"/>
    <cellStyle name="Normal 2 53 4 2 4 2" xfId="10774" xr:uid="{00000000-0005-0000-0000-0000072A0000}"/>
    <cellStyle name="Normal 2 53 4 2 4 3" xfId="10775" xr:uid="{00000000-0005-0000-0000-0000082A0000}"/>
    <cellStyle name="Normal 2 53 4 2 5" xfId="10776" xr:uid="{00000000-0005-0000-0000-0000092A0000}"/>
    <cellStyle name="Normal 2 53 4 2 5 2" xfId="10777" xr:uid="{00000000-0005-0000-0000-00000A2A0000}"/>
    <cellStyle name="Normal 2 53 4 2 5 3" xfId="10778" xr:uid="{00000000-0005-0000-0000-00000B2A0000}"/>
    <cellStyle name="Normal 2 53 4 2 6" xfId="10779" xr:uid="{00000000-0005-0000-0000-00000C2A0000}"/>
    <cellStyle name="Normal 2 53 4 2 6 2" xfId="10780" xr:uid="{00000000-0005-0000-0000-00000D2A0000}"/>
    <cellStyle name="Normal 2 53 4 2 6 3" xfId="10781" xr:uid="{00000000-0005-0000-0000-00000E2A0000}"/>
    <cellStyle name="Normal 2 53 4 2 7" xfId="10782" xr:uid="{00000000-0005-0000-0000-00000F2A0000}"/>
    <cellStyle name="Normal 2 53 4 2 7 2" xfId="10783" xr:uid="{00000000-0005-0000-0000-0000102A0000}"/>
    <cellStyle name="Normal 2 53 4 2 7 3" xfId="10784" xr:uid="{00000000-0005-0000-0000-0000112A0000}"/>
    <cellStyle name="Normal 2 53 4 2 8" xfId="10785" xr:uid="{00000000-0005-0000-0000-0000122A0000}"/>
    <cellStyle name="Normal 2 53 4 2 8 2" xfId="10786" xr:uid="{00000000-0005-0000-0000-0000132A0000}"/>
    <cellStyle name="Normal 2 53 4 2 8 3" xfId="10787" xr:uid="{00000000-0005-0000-0000-0000142A0000}"/>
    <cellStyle name="Normal 2 53 4 2 9" xfId="10788" xr:uid="{00000000-0005-0000-0000-0000152A0000}"/>
    <cellStyle name="Normal 2 53 4 2 9 2" xfId="10789" xr:uid="{00000000-0005-0000-0000-0000162A0000}"/>
    <cellStyle name="Normal 2 53 4 2 9 3" xfId="10790" xr:uid="{00000000-0005-0000-0000-0000172A0000}"/>
    <cellStyle name="Normal 2 53 4 3" xfId="10791" xr:uid="{00000000-0005-0000-0000-0000182A0000}"/>
    <cellStyle name="Normal 2 53 4 3 2" xfId="10792" xr:uid="{00000000-0005-0000-0000-0000192A0000}"/>
    <cellStyle name="Normal 2 53 4 3 3" xfId="10793" xr:uid="{00000000-0005-0000-0000-00001A2A0000}"/>
    <cellStyle name="Normal 2 53 4 4" xfId="10794" xr:uid="{00000000-0005-0000-0000-00001B2A0000}"/>
    <cellStyle name="Normal 2 53 4 4 2" xfId="10795" xr:uid="{00000000-0005-0000-0000-00001C2A0000}"/>
    <cellStyle name="Normal 2 53 4 4 3" xfId="10796" xr:uid="{00000000-0005-0000-0000-00001D2A0000}"/>
    <cellStyle name="Normal 2 53 4 5" xfId="10797" xr:uid="{00000000-0005-0000-0000-00001E2A0000}"/>
    <cellStyle name="Normal 2 53 4 5 2" xfId="10798" xr:uid="{00000000-0005-0000-0000-00001F2A0000}"/>
    <cellStyle name="Normal 2 53 4 5 3" xfId="10799" xr:uid="{00000000-0005-0000-0000-0000202A0000}"/>
    <cellStyle name="Normal 2 53 4 6" xfId="10800" xr:uid="{00000000-0005-0000-0000-0000212A0000}"/>
    <cellStyle name="Normal 2 53 4 6 2" xfId="10801" xr:uid="{00000000-0005-0000-0000-0000222A0000}"/>
    <cellStyle name="Normal 2 53 4 6 3" xfId="10802" xr:uid="{00000000-0005-0000-0000-0000232A0000}"/>
    <cellStyle name="Normal 2 53 4 7" xfId="10803" xr:uid="{00000000-0005-0000-0000-0000242A0000}"/>
    <cellStyle name="Normal 2 53 4 7 2" xfId="10804" xr:uid="{00000000-0005-0000-0000-0000252A0000}"/>
    <cellStyle name="Normal 2 53 4 7 3" xfId="10805" xr:uid="{00000000-0005-0000-0000-0000262A0000}"/>
    <cellStyle name="Normal 2 53 4 8" xfId="10806" xr:uid="{00000000-0005-0000-0000-0000272A0000}"/>
    <cellStyle name="Normal 2 53 4 8 2" xfId="10807" xr:uid="{00000000-0005-0000-0000-0000282A0000}"/>
    <cellStyle name="Normal 2 53 4 8 3" xfId="10808" xr:uid="{00000000-0005-0000-0000-0000292A0000}"/>
    <cellStyle name="Normal 2 53 4 9" xfId="10809" xr:uid="{00000000-0005-0000-0000-00002A2A0000}"/>
    <cellStyle name="Normal 2 53 4 9 2" xfId="10810" xr:uid="{00000000-0005-0000-0000-00002B2A0000}"/>
    <cellStyle name="Normal 2 53 4 9 3" xfId="10811" xr:uid="{00000000-0005-0000-0000-00002C2A0000}"/>
    <cellStyle name="Normal 2 53 5" xfId="10812" xr:uid="{00000000-0005-0000-0000-00002D2A0000}"/>
    <cellStyle name="Normal 2 53 5 10" xfId="10813" xr:uid="{00000000-0005-0000-0000-00002E2A0000}"/>
    <cellStyle name="Normal 2 53 5 10 2" xfId="10814" xr:uid="{00000000-0005-0000-0000-00002F2A0000}"/>
    <cellStyle name="Normal 2 53 5 10 3" xfId="10815" xr:uid="{00000000-0005-0000-0000-0000302A0000}"/>
    <cellStyle name="Normal 2 53 5 11" xfId="10816" xr:uid="{00000000-0005-0000-0000-0000312A0000}"/>
    <cellStyle name="Normal 2 53 5 11 2" xfId="10817" xr:uid="{00000000-0005-0000-0000-0000322A0000}"/>
    <cellStyle name="Normal 2 53 5 11 3" xfId="10818" xr:uid="{00000000-0005-0000-0000-0000332A0000}"/>
    <cellStyle name="Normal 2 53 5 12" xfId="10819" xr:uid="{00000000-0005-0000-0000-0000342A0000}"/>
    <cellStyle name="Normal 2 53 5 12 2" xfId="10820" xr:uid="{00000000-0005-0000-0000-0000352A0000}"/>
    <cellStyle name="Normal 2 53 5 12 3" xfId="10821" xr:uid="{00000000-0005-0000-0000-0000362A0000}"/>
    <cellStyle name="Normal 2 53 5 13" xfId="10822" xr:uid="{00000000-0005-0000-0000-0000372A0000}"/>
    <cellStyle name="Normal 2 53 5 13 2" xfId="10823" xr:uid="{00000000-0005-0000-0000-0000382A0000}"/>
    <cellStyle name="Normal 2 53 5 13 3" xfId="10824" xr:uid="{00000000-0005-0000-0000-0000392A0000}"/>
    <cellStyle name="Normal 2 53 5 14" xfId="10825" xr:uid="{00000000-0005-0000-0000-00003A2A0000}"/>
    <cellStyle name="Normal 2 53 5 14 2" xfId="10826" xr:uid="{00000000-0005-0000-0000-00003B2A0000}"/>
    <cellStyle name="Normal 2 53 5 14 3" xfId="10827" xr:uid="{00000000-0005-0000-0000-00003C2A0000}"/>
    <cellStyle name="Normal 2 53 5 15" xfId="10828" xr:uid="{00000000-0005-0000-0000-00003D2A0000}"/>
    <cellStyle name="Normal 2 53 5 16" xfId="10829" xr:uid="{00000000-0005-0000-0000-00003E2A0000}"/>
    <cellStyle name="Normal 2 53 5 2" xfId="10830" xr:uid="{00000000-0005-0000-0000-00003F2A0000}"/>
    <cellStyle name="Normal 2 53 5 2 2" xfId="10831" xr:uid="{00000000-0005-0000-0000-0000402A0000}"/>
    <cellStyle name="Normal 2 53 5 2 3" xfId="10832" xr:uid="{00000000-0005-0000-0000-0000412A0000}"/>
    <cellStyle name="Normal 2 53 5 3" xfId="10833" xr:uid="{00000000-0005-0000-0000-0000422A0000}"/>
    <cellStyle name="Normal 2 53 5 3 2" xfId="10834" xr:uid="{00000000-0005-0000-0000-0000432A0000}"/>
    <cellStyle name="Normal 2 53 5 3 3" xfId="10835" xr:uid="{00000000-0005-0000-0000-0000442A0000}"/>
    <cellStyle name="Normal 2 53 5 4" xfId="10836" xr:uid="{00000000-0005-0000-0000-0000452A0000}"/>
    <cellStyle name="Normal 2 53 5 4 2" xfId="10837" xr:uid="{00000000-0005-0000-0000-0000462A0000}"/>
    <cellStyle name="Normal 2 53 5 4 3" xfId="10838" xr:uid="{00000000-0005-0000-0000-0000472A0000}"/>
    <cellStyle name="Normal 2 53 5 5" xfId="10839" xr:uid="{00000000-0005-0000-0000-0000482A0000}"/>
    <cellStyle name="Normal 2 53 5 5 2" xfId="10840" xr:uid="{00000000-0005-0000-0000-0000492A0000}"/>
    <cellStyle name="Normal 2 53 5 5 3" xfId="10841" xr:uid="{00000000-0005-0000-0000-00004A2A0000}"/>
    <cellStyle name="Normal 2 53 5 6" xfId="10842" xr:uid="{00000000-0005-0000-0000-00004B2A0000}"/>
    <cellStyle name="Normal 2 53 5 6 2" xfId="10843" xr:uid="{00000000-0005-0000-0000-00004C2A0000}"/>
    <cellStyle name="Normal 2 53 5 6 3" xfId="10844" xr:uid="{00000000-0005-0000-0000-00004D2A0000}"/>
    <cellStyle name="Normal 2 53 5 7" xfId="10845" xr:uid="{00000000-0005-0000-0000-00004E2A0000}"/>
    <cellStyle name="Normal 2 53 5 7 2" xfId="10846" xr:uid="{00000000-0005-0000-0000-00004F2A0000}"/>
    <cellStyle name="Normal 2 53 5 7 3" xfId="10847" xr:uid="{00000000-0005-0000-0000-0000502A0000}"/>
    <cellStyle name="Normal 2 53 5 8" xfId="10848" xr:uid="{00000000-0005-0000-0000-0000512A0000}"/>
    <cellStyle name="Normal 2 53 5 8 2" xfId="10849" xr:uid="{00000000-0005-0000-0000-0000522A0000}"/>
    <cellStyle name="Normal 2 53 5 8 3" xfId="10850" xr:uid="{00000000-0005-0000-0000-0000532A0000}"/>
    <cellStyle name="Normal 2 53 5 9" xfId="10851" xr:uid="{00000000-0005-0000-0000-0000542A0000}"/>
    <cellStyle name="Normal 2 53 5 9 2" xfId="10852" xr:uid="{00000000-0005-0000-0000-0000552A0000}"/>
    <cellStyle name="Normal 2 53 5 9 3" xfId="10853" xr:uid="{00000000-0005-0000-0000-0000562A0000}"/>
    <cellStyle name="Normal 2 53 6" xfId="10854" xr:uid="{00000000-0005-0000-0000-0000572A0000}"/>
    <cellStyle name="Normal 2 53 6 10" xfId="10855" xr:uid="{00000000-0005-0000-0000-0000582A0000}"/>
    <cellStyle name="Normal 2 53 6 10 2" xfId="10856" xr:uid="{00000000-0005-0000-0000-0000592A0000}"/>
    <cellStyle name="Normal 2 53 6 10 3" xfId="10857" xr:uid="{00000000-0005-0000-0000-00005A2A0000}"/>
    <cellStyle name="Normal 2 53 6 11" xfId="10858" xr:uid="{00000000-0005-0000-0000-00005B2A0000}"/>
    <cellStyle name="Normal 2 53 6 11 2" xfId="10859" xr:uid="{00000000-0005-0000-0000-00005C2A0000}"/>
    <cellStyle name="Normal 2 53 6 11 3" xfId="10860" xr:uid="{00000000-0005-0000-0000-00005D2A0000}"/>
    <cellStyle name="Normal 2 53 6 12" xfId="10861" xr:uid="{00000000-0005-0000-0000-00005E2A0000}"/>
    <cellStyle name="Normal 2 53 6 12 2" xfId="10862" xr:uid="{00000000-0005-0000-0000-00005F2A0000}"/>
    <cellStyle name="Normal 2 53 6 12 3" xfId="10863" xr:uid="{00000000-0005-0000-0000-0000602A0000}"/>
    <cellStyle name="Normal 2 53 6 13" xfId="10864" xr:uid="{00000000-0005-0000-0000-0000612A0000}"/>
    <cellStyle name="Normal 2 53 6 13 2" xfId="10865" xr:uid="{00000000-0005-0000-0000-0000622A0000}"/>
    <cellStyle name="Normal 2 53 6 13 3" xfId="10866" xr:uid="{00000000-0005-0000-0000-0000632A0000}"/>
    <cellStyle name="Normal 2 53 6 14" xfId="10867" xr:uid="{00000000-0005-0000-0000-0000642A0000}"/>
    <cellStyle name="Normal 2 53 6 14 2" xfId="10868" xr:uid="{00000000-0005-0000-0000-0000652A0000}"/>
    <cellStyle name="Normal 2 53 6 14 3" xfId="10869" xr:uid="{00000000-0005-0000-0000-0000662A0000}"/>
    <cellStyle name="Normal 2 53 6 15" xfId="10870" xr:uid="{00000000-0005-0000-0000-0000672A0000}"/>
    <cellStyle name="Normal 2 53 6 16" xfId="10871" xr:uid="{00000000-0005-0000-0000-0000682A0000}"/>
    <cellStyle name="Normal 2 53 6 2" xfId="10872" xr:uid="{00000000-0005-0000-0000-0000692A0000}"/>
    <cellStyle name="Normal 2 53 6 2 2" xfId="10873" xr:uid="{00000000-0005-0000-0000-00006A2A0000}"/>
    <cellStyle name="Normal 2 53 6 2 3" xfId="10874" xr:uid="{00000000-0005-0000-0000-00006B2A0000}"/>
    <cellStyle name="Normal 2 53 6 3" xfId="10875" xr:uid="{00000000-0005-0000-0000-00006C2A0000}"/>
    <cellStyle name="Normal 2 53 6 3 2" xfId="10876" xr:uid="{00000000-0005-0000-0000-00006D2A0000}"/>
    <cellStyle name="Normal 2 53 6 3 3" xfId="10877" xr:uid="{00000000-0005-0000-0000-00006E2A0000}"/>
    <cellStyle name="Normal 2 53 6 4" xfId="10878" xr:uid="{00000000-0005-0000-0000-00006F2A0000}"/>
    <cellStyle name="Normal 2 53 6 4 2" xfId="10879" xr:uid="{00000000-0005-0000-0000-0000702A0000}"/>
    <cellStyle name="Normal 2 53 6 4 3" xfId="10880" xr:uid="{00000000-0005-0000-0000-0000712A0000}"/>
    <cellStyle name="Normal 2 53 6 5" xfId="10881" xr:uid="{00000000-0005-0000-0000-0000722A0000}"/>
    <cellStyle name="Normal 2 53 6 5 2" xfId="10882" xr:uid="{00000000-0005-0000-0000-0000732A0000}"/>
    <cellStyle name="Normal 2 53 6 5 3" xfId="10883" xr:uid="{00000000-0005-0000-0000-0000742A0000}"/>
    <cellStyle name="Normal 2 53 6 6" xfId="10884" xr:uid="{00000000-0005-0000-0000-0000752A0000}"/>
    <cellStyle name="Normal 2 53 6 6 2" xfId="10885" xr:uid="{00000000-0005-0000-0000-0000762A0000}"/>
    <cellStyle name="Normal 2 53 6 6 3" xfId="10886" xr:uid="{00000000-0005-0000-0000-0000772A0000}"/>
    <cellStyle name="Normal 2 53 6 7" xfId="10887" xr:uid="{00000000-0005-0000-0000-0000782A0000}"/>
    <cellStyle name="Normal 2 53 6 7 2" xfId="10888" xr:uid="{00000000-0005-0000-0000-0000792A0000}"/>
    <cellStyle name="Normal 2 53 6 7 3" xfId="10889" xr:uid="{00000000-0005-0000-0000-00007A2A0000}"/>
    <cellStyle name="Normal 2 53 6 8" xfId="10890" xr:uid="{00000000-0005-0000-0000-00007B2A0000}"/>
    <cellStyle name="Normal 2 53 6 8 2" xfId="10891" xr:uid="{00000000-0005-0000-0000-00007C2A0000}"/>
    <cellStyle name="Normal 2 53 6 8 3" xfId="10892" xr:uid="{00000000-0005-0000-0000-00007D2A0000}"/>
    <cellStyle name="Normal 2 53 6 9" xfId="10893" xr:uid="{00000000-0005-0000-0000-00007E2A0000}"/>
    <cellStyle name="Normal 2 53 6 9 2" xfId="10894" xr:uid="{00000000-0005-0000-0000-00007F2A0000}"/>
    <cellStyle name="Normal 2 53 6 9 3" xfId="10895" xr:uid="{00000000-0005-0000-0000-0000802A0000}"/>
    <cellStyle name="Normal 2 53 7" xfId="10896" xr:uid="{00000000-0005-0000-0000-0000812A0000}"/>
    <cellStyle name="Normal 2 53 7 10" xfId="10897" xr:uid="{00000000-0005-0000-0000-0000822A0000}"/>
    <cellStyle name="Normal 2 53 7 10 2" xfId="10898" xr:uid="{00000000-0005-0000-0000-0000832A0000}"/>
    <cellStyle name="Normal 2 53 7 10 3" xfId="10899" xr:uid="{00000000-0005-0000-0000-0000842A0000}"/>
    <cellStyle name="Normal 2 53 7 11" xfId="10900" xr:uid="{00000000-0005-0000-0000-0000852A0000}"/>
    <cellStyle name="Normal 2 53 7 11 2" xfId="10901" xr:uid="{00000000-0005-0000-0000-0000862A0000}"/>
    <cellStyle name="Normal 2 53 7 11 3" xfId="10902" xr:uid="{00000000-0005-0000-0000-0000872A0000}"/>
    <cellStyle name="Normal 2 53 7 12" xfId="10903" xr:uid="{00000000-0005-0000-0000-0000882A0000}"/>
    <cellStyle name="Normal 2 53 7 12 2" xfId="10904" xr:uid="{00000000-0005-0000-0000-0000892A0000}"/>
    <cellStyle name="Normal 2 53 7 12 3" xfId="10905" xr:uid="{00000000-0005-0000-0000-00008A2A0000}"/>
    <cellStyle name="Normal 2 53 7 13" xfId="10906" xr:uid="{00000000-0005-0000-0000-00008B2A0000}"/>
    <cellStyle name="Normal 2 53 7 13 2" xfId="10907" xr:uid="{00000000-0005-0000-0000-00008C2A0000}"/>
    <cellStyle name="Normal 2 53 7 13 3" xfId="10908" xr:uid="{00000000-0005-0000-0000-00008D2A0000}"/>
    <cellStyle name="Normal 2 53 7 14" xfId="10909" xr:uid="{00000000-0005-0000-0000-00008E2A0000}"/>
    <cellStyle name="Normal 2 53 7 14 2" xfId="10910" xr:uid="{00000000-0005-0000-0000-00008F2A0000}"/>
    <cellStyle name="Normal 2 53 7 14 3" xfId="10911" xr:uid="{00000000-0005-0000-0000-0000902A0000}"/>
    <cellStyle name="Normal 2 53 7 15" xfId="10912" xr:uid="{00000000-0005-0000-0000-0000912A0000}"/>
    <cellStyle name="Normal 2 53 7 16" xfId="10913" xr:uid="{00000000-0005-0000-0000-0000922A0000}"/>
    <cellStyle name="Normal 2 53 7 2" xfId="10914" xr:uid="{00000000-0005-0000-0000-0000932A0000}"/>
    <cellStyle name="Normal 2 53 7 2 2" xfId="10915" xr:uid="{00000000-0005-0000-0000-0000942A0000}"/>
    <cellStyle name="Normal 2 53 7 2 3" xfId="10916" xr:uid="{00000000-0005-0000-0000-0000952A0000}"/>
    <cellStyle name="Normal 2 53 7 3" xfId="10917" xr:uid="{00000000-0005-0000-0000-0000962A0000}"/>
    <cellStyle name="Normal 2 53 7 3 2" xfId="10918" xr:uid="{00000000-0005-0000-0000-0000972A0000}"/>
    <cellStyle name="Normal 2 53 7 3 3" xfId="10919" xr:uid="{00000000-0005-0000-0000-0000982A0000}"/>
    <cellStyle name="Normal 2 53 7 4" xfId="10920" xr:uid="{00000000-0005-0000-0000-0000992A0000}"/>
    <cellStyle name="Normal 2 53 7 4 2" xfId="10921" xr:uid="{00000000-0005-0000-0000-00009A2A0000}"/>
    <cellStyle name="Normal 2 53 7 4 3" xfId="10922" xr:uid="{00000000-0005-0000-0000-00009B2A0000}"/>
    <cellStyle name="Normal 2 53 7 5" xfId="10923" xr:uid="{00000000-0005-0000-0000-00009C2A0000}"/>
    <cellStyle name="Normal 2 53 7 5 2" xfId="10924" xr:uid="{00000000-0005-0000-0000-00009D2A0000}"/>
    <cellStyle name="Normal 2 53 7 5 3" xfId="10925" xr:uid="{00000000-0005-0000-0000-00009E2A0000}"/>
    <cellStyle name="Normal 2 53 7 6" xfId="10926" xr:uid="{00000000-0005-0000-0000-00009F2A0000}"/>
    <cellStyle name="Normal 2 53 7 6 2" xfId="10927" xr:uid="{00000000-0005-0000-0000-0000A02A0000}"/>
    <cellStyle name="Normal 2 53 7 6 3" xfId="10928" xr:uid="{00000000-0005-0000-0000-0000A12A0000}"/>
    <cellStyle name="Normal 2 53 7 7" xfId="10929" xr:uid="{00000000-0005-0000-0000-0000A22A0000}"/>
    <cellStyle name="Normal 2 53 7 7 2" xfId="10930" xr:uid="{00000000-0005-0000-0000-0000A32A0000}"/>
    <cellStyle name="Normal 2 53 7 7 3" xfId="10931" xr:uid="{00000000-0005-0000-0000-0000A42A0000}"/>
    <cellStyle name="Normal 2 53 7 8" xfId="10932" xr:uid="{00000000-0005-0000-0000-0000A52A0000}"/>
    <cellStyle name="Normal 2 53 7 8 2" xfId="10933" xr:uid="{00000000-0005-0000-0000-0000A62A0000}"/>
    <cellStyle name="Normal 2 53 7 8 3" xfId="10934" xr:uid="{00000000-0005-0000-0000-0000A72A0000}"/>
    <cellStyle name="Normal 2 53 7 9" xfId="10935" xr:uid="{00000000-0005-0000-0000-0000A82A0000}"/>
    <cellStyle name="Normal 2 53 7 9 2" xfId="10936" xr:uid="{00000000-0005-0000-0000-0000A92A0000}"/>
    <cellStyle name="Normal 2 53 7 9 3" xfId="10937" xr:uid="{00000000-0005-0000-0000-0000AA2A0000}"/>
    <cellStyle name="Normal 2 53 8" xfId="10938" xr:uid="{00000000-0005-0000-0000-0000AB2A0000}"/>
    <cellStyle name="Normal 2 53 8 10" xfId="10939" xr:uid="{00000000-0005-0000-0000-0000AC2A0000}"/>
    <cellStyle name="Normal 2 53 8 10 2" xfId="10940" xr:uid="{00000000-0005-0000-0000-0000AD2A0000}"/>
    <cellStyle name="Normal 2 53 8 10 3" xfId="10941" xr:uid="{00000000-0005-0000-0000-0000AE2A0000}"/>
    <cellStyle name="Normal 2 53 8 11" xfId="10942" xr:uid="{00000000-0005-0000-0000-0000AF2A0000}"/>
    <cellStyle name="Normal 2 53 8 11 2" xfId="10943" xr:uid="{00000000-0005-0000-0000-0000B02A0000}"/>
    <cellStyle name="Normal 2 53 8 11 3" xfId="10944" xr:uid="{00000000-0005-0000-0000-0000B12A0000}"/>
    <cellStyle name="Normal 2 53 8 12" xfId="10945" xr:uid="{00000000-0005-0000-0000-0000B22A0000}"/>
    <cellStyle name="Normal 2 53 8 12 2" xfId="10946" xr:uid="{00000000-0005-0000-0000-0000B32A0000}"/>
    <cellStyle name="Normal 2 53 8 12 3" xfId="10947" xr:uid="{00000000-0005-0000-0000-0000B42A0000}"/>
    <cellStyle name="Normal 2 53 8 13" xfId="10948" xr:uid="{00000000-0005-0000-0000-0000B52A0000}"/>
    <cellStyle name="Normal 2 53 8 13 2" xfId="10949" xr:uid="{00000000-0005-0000-0000-0000B62A0000}"/>
    <cellStyle name="Normal 2 53 8 13 3" xfId="10950" xr:uid="{00000000-0005-0000-0000-0000B72A0000}"/>
    <cellStyle name="Normal 2 53 8 14" xfId="10951" xr:uid="{00000000-0005-0000-0000-0000B82A0000}"/>
    <cellStyle name="Normal 2 53 8 14 2" xfId="10952" xr:uid="{00000000-0005-0000-0000-0000B92A0000}"/>
    <cellStyle name="Normal 2 53 8 14 3" xfId="10953" xr:uid="{00000000-0005-0000-0000-0000BA2A0000}"/>
    <cellStyle name="Normal 2 53 8 15" xfId="10954" xr:uid="{00000000-0005-0000-0000-0000BB2A0000}"/>
    <cellStyle name="Normal 2 53 8 16" xfId="10955" xr:uid="{00000000-0005-0000-0000-0000BC2A0000}"/>
    <cellStyle name="Normal 2 53 8 2" xfId="10956" xr:uid="{00000000-0005-0000-0000-0000BD2A0000}"/>
    <cellStyle name="Normal 2 53 8 2 2" xfId="10957" xr:uid="{00000000-0005-0000-0000-0000BE2A0000}"/>
    <cellStyle name="Normal 2 53 8 2 3" xfId="10958" xr:uid="{00000000-0005-0000-0000-0000BF2A0000}"/>
    <cellStyle name="Normal 2 53 8 3" xfId="10959" xr:uid="{00000000-0005-0000-0000-0000C02A0000}"/>
    <cellStyle name="Normal 2 53 8 3 2" xfId="10960" xr:uid="{00000000-0005-0000-0000-0000C12A0000}"/>
    <cellStyle name="Normal 2 53 8 3 3" xfId="10961" xr:uid="{00000000-0005-0000-0000-0000C22A0000}"/>
    <cellStyle name="Normal 2 53 8 4" xfId="10962" xr:uid="{00000000-0005-0000-0000-0000C32A0000}"/>
    <cellStyle name="Normal 2 53 8 4 2" xfId="10963" xr:uid="{00000000-0005-0000-0000-0000C42A0000}"/>
    <cellStyle name="Normal 2 53 8 4 3" xfId="10964" xr:uid="{00000000-0005-0000-0000-0000C52A0000}"/>
    <cellStyle name="Normal 2 53 8 5" xfId="10965" xr:uid="{00000000-0005-0000-0000-0000C62A0000}"/>
    <cellStyle name="Normal 2 53 8 5 2" xfId="10966" xr:uid="{00000000-0005-0000-0000-0000C72A0000}"/>
    <cellStyle name="Normal 2 53 8 5 3" xfId="10967" xr:uid="{00000000-0005-0000-0000-0000C82A0000}"/>
    <cellStyle name="Normal 2 53 8 6" xfId="10968" xr:uid="{00000000-0005-0000-0000-0000C92A0000}"/>
    <cellStyle name="Normal 2 53 8 6 2" xfId="10969" xr:uid="{00000000-0005-0000-0000-0000CA2A0000}"/>
    <cellStyle name="Normal 2 53 8 6 3" xfId="10970" xr:uid="{00000000-0005-0000-0000-0000CB2A0000}"/>
    <cellStyle name="Normal 2 53 8 7" xfId="10971" xr:uid="{00000000-0005-0000-0000-0000CC2A0000}"/>
    <cellStyle name="Normal 2 53 8 7 2" xfId="10972" xr:uid="{00000000-0005-0000-0000-0000CD2A0000}"/>
    <cellStyle name="Normal 2 53 8 7 3" xfId="10973" xr:uid="{00000000-0005-0000-0000-0000CE2A0000}"/>
    <cellStyle name="Normal 2 53 8 8" xfId="10974" xr:uid="{00000000-0005-0000-0000-0000CF2A0000}"/>
    <cellStyle name="Normal 2 53 8 8 2" xfId="10975" xr:uid="{00000000-0005-0000-0000-0000D02A0000}"/>
    <cellStyle name="Normal 2 53 8 8 3" xfId="10976" xr:uid="{00000000-0005-0000-0000-0000D12A0000}"/>
    <cellStyle name="Normal 2 53 8 9" xfId="10977" xr:uid="{00000000-0005-0000-0000-0000D22A0000}"/>
    <cellStyle name="Normal 2 53 8 9 2" xfId="10978" xr:uid="{00000000-0005-0000-0000-0000D32A0000}"/>
    <cellStyle name="Normal 2 53 8 9 3" xfId="10979" xr:uid="{00000000-0005-0000-0000-0000D42A0000}"/>
    <cellStyle name="Normal 2 53 9" xfId="10980" xr:uid="{00000000-0005-0000-0000-0000D52A0000}"/>
    <cellStyle name="Normal 2 53 9 10" xfId="10981" xr:uid="{00000000-0005-0000-0000-0000D62A0000}"/>
    <cellStyle name="Normal 2 53 9 10 2" xfId="10982" xr:uid="{00000000-0005-0000-0000-0000D72A0000}"/>
    <cellStyle name="Normal 2 53 9 10 3" xfId="10983" xr:uid="{00000000-0005-0000-0000-0000D82A0000}"/>
    <cellStyle name="Normal 2 53 9 11" xfId="10984" xr:uid="{00000000-0005-0000-0000-0000D92A0000}"/>
    <cellStyle name="Normal 2 53 9 11 2" xfId="10985" xr:uid="{00000000-0005-0000-0000-0000DA2A0000}"/>
    <cellStyle name="Normal 2 53 9 11 3" xfId="10986" xr:uid="{00000000-0005-0000-0000-0000DB2A0000}"/>
    <cellStyle name="Normal 2 53 9 12" xfId="10987" xr:uid="{00000000-0005-0000-0000-0000DC2A0000}"/>
    <cellStyle name="Normal 2 53 9 12 2" xfId="10988" xr:uid="{00000000-0005-0000-0000-0000DD2A0000}"/>
    <cellStyle name="Normal 2 53 9 12 3" xfId="10989" xr:uid="{00000000-0005-0000-0000-0000DE2A0000}"/>
    <cellStyle name="Normal 2 53 9 13" xfId="10990" xr:uid="{00000000-0005-0000-0000-0000DF2A0000}"/>
    <cellStyle name="Normal 2 53 9 13 2" xfId="10991" xr:uid="{00000000-0005-0000-0000-0000E02A0000}"/>
    <cellStyle name="Normal 2 53 9 13 3" xfId="10992" xr:uid="{00000000-0005-0000-0000-0000E12A0000}"/>
    <cellStyle name="Normal 2 53 9 14" xfId="10993" xr:uid="{00000000-0005-0000-0000-0000E22A0000}"/>
    <cellStyle name="Normal 2 53 9 14 2" xfId="10994" xr:uid="{00000000-0005-0000-0000-0000E32A0000}"/>
    <cellStyle name="Normal 2 53 9 14 3" xfId="10995" xr:uid="{00000000-0005-0000-0000-0000E42A0000}"/>
    <cellStyle name="Normal 2 53 9 15" xfId="10996" xr:uid="{00000000-0005-0000-0000-0000E52A0000}"/>
    <cellStyle name="Normal 2 53 9 16" xfId="10997" xr:uid="{00000000-0005-0000-0000-0000E62A0000}"/>
    <cellStyle name="Normal 2 53 9 2" xfId="10998" xr:uid="{00000000-0005-0000-0000-0000E72A0000}"/>
    <cellStyle name="Normal 2 53 9 2 2" xfId="10999" xr:uid="{00000000-0005-0000-0000-0000E82A0000}"/>
    <cellStyle name="Normal 2 53 9 2 3" xfId="11000" xr:uid="{00000000-0005-0000-0000-0000E92A0000}"/>
    <cellStyle name="Normal 2 53 9 3" xfId="11001" xr:uid="{00000000-0005-0000-0000-0000EA2A0000}"/>
    <cellStyle name="Normal 2 53 9 3 2" xfId="11002" xr:uid="{00000000-0005-0000-0000-0000EB2A0000}"/>
    <cellStyle name="Normal 2 53 9 3 3" xfId="11003" xr:uid="{00000000-0005-0000-0000-0000EC2A0000}"/>
    <cellStyle name="Normal 2 53 9 4" xfId="11004" xr:uid="{00000000-0005-0000-0000-0000ED2A0000}"/>
    <cellStyle name="Normal 2 53 9 4 2" xfId="11005" xr:uid="{00000000-0005-0000-0000-0000EE2A0000}"/>
    <cellStyle name="Normal 2 53 9 4 3" xfId="11006" xr:uid="{00000000-0005-0000-0000-0000EF2A0000}"/>
    <cellStyle name="Normal 2 53 9 5" xfId="11007" xr:uid="{00000000-0005-0000-0000-0000F02A0000}"/>
    <cellStyle name="Normal 2 53 9 5 2" xfId="11008" xr:uid="{00000000-0005-0000-0000-0000F12A0000}"/>
    <cellStyle name="Normal 2 53 9 5 3" xfId="11009" xr:uid="{00000000-0005-0000-0000-0000F22A0000}"/>
    <cellStyle name="Normal 2 53 9 6" xfId="11010" xr:uid="{00000000-0005-0000-0000-0000F32A0000}"/>
    <cellStyle name="Normal 2 53 9 6 2" xfId="11011" xr:uid="{00000000-0005-0000-0000-0000F42A0000}"/>
    <cellStyle name="Normal 2 53 9 6 3" xfId="11012" xr:uid="{00000000-0005-0000-0000-0000F52A0000}"/>
    <cellStyle name="Normal 2 53 9 7" xfId="11013" xr:uid="{00000000-0005-0000-0000-0000F62A0000}"/>
    <cellStyle name="Normal 2 53 9 7 2" xfId="11014" xr:uid="{00000000-0005-0000-0000-0000F72A0000}"/>
    <cellStyle name="Normal 2 53 9 7 3" xfId="11015" xr:uid="{00000000-0005-0000-0000-0000F82A0000}"/>
    <cellStyle name="Normal 2 53 9 8" xfId="11016" xr:uid="{00000000-0005-0000-0000-0000F92A0000}"/>
    <cellStyle name="Normal 2 53 9 8 2" xfId="11017" xr:uid="{00000000-0005-0000-0000-0000FA2A0000}"/>
    <cellStyle name="Normal 2 53 9 8 3" xfId="11018" xr:uid="{00000000-0005-0000-0000-0000FB2A0000}"/>
    <cellStyle name="Normal 2 53 9 9" xfId="11019" xr:uid="{00000000-0005-0000-0000-0000FC2A0000}"/>
    <cellStyle name="Normal 2 53 9 9 2" xfId="11020" xr:uid="{00000000-0005-0000-0000-0000FD2A0000}"/>
    <cellStyle name="Normal 2 53 9 9 3" xfId="11021" xr:uid="{00000000-0005-0000-0000-0000FE2A0000}"/>
    <cellStyle name="Normal 2 54" xfId="11022" xr:uid="{00000000-0005-0000-0000-0000FF2A0000}"/>
    <cellStyle name="Normal 2 54 10" xfId="11023" xr:uid="{00000000-0005-0000-0000-0000002B0000}"/>
    <cellStyle name="Normal 2 54 10 10" xfId="11024" xr:uid="{00000000-0005-0000-0000-0000012B0000}"/>
    <cellStyle name="Normal 2 54 10 10 2" xfId="11025" xr:uid="{00000000-0005-0000-0000-0000022B0000}"/>
    <cellStyle name="Normal 2 54 10 10 3" xfId="11026" xr:uid="{00000000-0005-0000-0000-0000032B0000}"/>
    <cellStyle name="Normal 2 54 10 11" xfId="11027" xr:uid="{00000000-0005-0000-0000-0000042B0000}"/>
    <cellStyle name="Normal 2 54 10 11 2" xfId="11028" xr:uid="{00000000-0005-0000-0000-0000052B0000}"/>
    <cellStyle name="Normal 2 54 10 11 3" xfId="11029" xr:uid="{00000000-0005-0000-0000-0000062B0000}"/>
    <cellStyle name="Normal 2 54 10 12" xfId="11030" xr:uid="{00000000-0005-0000-0000-0000072B0000}"/>
    <cellStyle name="Normal 2 54 10 12 2" xfId="11031" xr:uid="{00000000-0005-0000-0000-0000082B0000}"/>
    <cellStyle name="Normal 2 54 10 12 3" xfId="11032" xr:uid="{00000000-0005-0000-0000-0000092B0000}"/>
    <cellStyle name="Normal 2 54 10 13" xfId="11033" xr:uid="{00000000-0005-0000-0000-00000A2B0000}"/>
    <cellStyle name="Normal 2 54 10 13 2" xfId="11034" xr:uid="{00000000-0005-0000-0000-00000B2B0000}"/>
    <cellStyle name="Normal 2 54 10 13 3" xfId="11035" xr:uid="{00000000-0005-0000-0000-00000C2B0000}"/>
    <cellStyle name="Normal 2 54 10 14" xfId="11036" xr:uid="{00000000-0005-0000-0000-00000D2B0000}"/>
    <cellStyle name="Normal 2 54 10 14 2" xfId="11037" xr:uid="{00000000-0005-0000-0000-00000E2B0000}"/>
    <cellStyle name="Normal 2 54 10 14 3" xfId="11038" xr:uid="{00000000-0005-0000-0000-00000F2B0000}"/>
    <cellStyle name="Normal 2 54 10 15" xfId="11039" xr:uid="{00000000-0005-0000-0000-0000102B0000}"/>
    <cellStyle name="Normal 2 54 10 16" xfId="11040" xr:uid="{00000000-0005-0000-0000-0000112B0000}"/>
    <cellStyle name="Normal 2 54 10 2" xfId="11041" xr:uid="{00000000-0005-0000-0000-0000122B0000}"/>
    <cellStyle name="Normal 2 54 10 2 2" xfId="11042" xr:uid="{00000000-0005-0000-0000-0000132B0000}"/>
    <cellStyle name="Normal 2 54 10 2 3" xfId="11043" xr:uid="{00000000-0005-0000-0000-0000142B0000}"/>
    <cellStyle name="Normal 2 54 10 3" xfId="11044" xr:uid="{00000000-0005-0000-0000-0000152B0000}"/>
    <cellStyle name="Normal 2 54 10 3 2" xfId="11045" xr:uid="{00000000-0005-0000-0000-0000162B0000}"/>
    <cellStyle name="Normal 2 54 10 3 3" xfId="11046" xr:uid="{00000000-0005-0000-0000-0000172B0000}"/>
    <cellStyle name="Normal 2 54 10 4" xfId="11047" xr:uid="{00000000-0005-0000-0000-0000182B0000}"/>
    <cellStyle name="Normal 2 54 10 4 2" xfId="11048" xr:uid="{00000000-0005-0000-0000-0000192B0000}"/>
    <cellStyle name="Normal 2 54 10 4 3" xfId="11049" xr:uid="{00000000-0005-0000-0000-00001A2B0000}"/>
    <cellStyle name="Normal 2 54 10 5" xfId="11050" xr:uid="{00000000-0005-0000-0000-00001B2B0000}"/>
    <cellStyle name="Normal 2 54 10 5 2" xfId="11051" xr:uid="{00000000-0005-0000-0000-00001C2B0000}"/>
    <cellStyle name="Normal 2 54 10 5 3" xfId="11052" xr:uid="{00000000-0005-0000-0000-00001D2B0000}"/>
    <cellStyle name="Normal 2 54 10 6" xfId="11053" xr:uid="{00000000-0005-0000-0000-00001E2B0000}"/>
    <cellStyle name="Normal 2 54 10 6 2" xfId="11054" xr:uid="{00000000-0005-0000-0000-00001F2B0000}"/>
    <cellStyle name="Normal 2 54 10 6 3" xfId="11055" xr:uid="{00000000-0005-0000-0000-0000202B0000}"/>
    <cellStyle name="Normal 2 54 10 7" xfId="11056" xr:uid="{00000000-0005-0000-0000-0000212B0000}"/>
    <cellStyle name="Normal 2 54 10 7 2" xfId="11057" xr:uid="{00000000-0005-0000-0000-0000222B0000}"/>
    <cellStyle name="Normal 2 54 10 7 3" xfId="11058" xr:uid="{00000000-0005-0000-0000-0000232B0000}"/>
    <cellStyle name="Normal 2 54 10 8" xfId="11059" xr:uid="{00000000-0005-0000-0000-0000242B0000}"/>
    <cellStyle name="Normal 2 54 10 8 2" xfId="11060" xr:uid="{00000000-0005-0000-0000-0000252B0000}"/>
    <cellStyle name="Normal 2 54 10 8 3" xfId="11061" xr:uid="{00000000-0005-0000-0000-0000262B0000}"/>
    <cellStyle name="Normal 2 54 10 9" xfId="11062" xr:uid="{00000000-0005-0000-0000-0000272B0000}"/>
    <cellStyle name="Normal 2 54 10 9 2" xfId="11063" xr:uid="{00000000-0005-0000-0000-0000282B0000}"/>
    <cellStyle name="Normal 2 54 10 9 3" xfId="11064" xr:uid="{00000000-0005-0000-0000-0000292B0000}"/>
    <cellStyle name="Normal 2 54 11" xfId="11065" xr:uid="{00000000-0005-0000-0000-00002A2B0000}"/>
    <cellStyle name="Normal 2 54 11 2" xfId="11066" xr:uid="{00000000-0005-0000-0000-00002B2B0000}"/>
    <cellStyle name="Normal 2 54 11 3" xfId="11067" xr:uid="{00000000-0005-0000-0000-00002C2B0000}"/>
    <cellStyle name="Normal 2 54 12" xfId="11068" xr:uid="{00000000-0005-0000-0000-00002D2B0000}"/>
    <cellStyle name="Normal 2 54 12 2" xfId="11069" xr:uid="{00000000-0005-0000-0000-00002E2B0000}"/>
    <cellStyle name="Normal 2 54 12 3" xfId="11070" xr:uid="{00000000-0005-0000-0000-00002F2B0000}"/>
    <cellStyle name="Normal 2 54 13" xfId="11071" xr:uid="{00000000-0005-0000-0000-0000302B0000}"/>
    <cellStyle name="Normal 2 54 13 2" xfId="11072" xr:uid="{00000000-0005-0000-0000-0000312B0000}"/>
    <cellStyle name="Normal 2 54 13 3" xfId="11073" xr:uid="{00000000-0005-0000-0000-0000322B0000}"/>
    <cellStyle name="Normal 2 54 14" xfId="11074" xr:uid="{00000000-0005-0000-0000-0000332B0000}"/>
    <cellStyle name="Normal 2 54 14 2" xfId="11075" xr:uid="{00000000-0005-0000-0000-0000342B0000}"/>
    <cellStyle name="Normal 2 54 14 3" xfId="11076" xr:uid="{00000000-0005-0000-0000-0000352B0000}"/>
    <cellStyle name="Normal 2 54 15" xfId="11077" xr:uid="{00000000-0005-0000-0000-0000362B0000}"/>
    <cellStyle name="Normal 2 54 15 2" xfId="11078" xr:uid="{00000000-0005-0000-0000-0000372B0000}"/>
    <cellStyle name="Normal 2 54 15 3" xfId="11079" xr:uid="{00000000-0005-0000-0000-0000382B0000}"/>
    <cellStyle name="Normal 2 54 16" xfId="11080" xr:uid="{00000000-0005-0000-0000-0000392B0000}"/>
    <cellStyle name="Normal 2 54 16 2" xfId="11081" xr:uid="{00000000-0005-0000-0000-00003A2B0000}"/>
    <cellStyle name="Normal 2 54 16 3" xfId="11082" xr:uid="{00000000-0005-0000-0000-00003B2B0000}"/>
    <cellStyle name="Normal 2 54 17" xfId="11083" xr:uid="{00000000-0005-0000-0000-00003C2B0000}"/>
    <cellStyle name="Normal 2 54 17 2" xfId="11084" xr:uid="{00000000-0005-0000-0000-00003D2B0000}"/>
    <cellStyle name="Normal 2 54 17 3" xfId="11085" xr:uid="{00000000-0005-0000-0000-00003E2B0000}"/>
    <cellStyle name="Normal 2 54 18" xfId="11086" xr:uid="{00000000-0005-0000-0000-00003F2B0000}"/>
    <cellStyle name="Normal 2 54 18 2" xfId="11087" xr:uid="{00000000-0005-0000-0000-0000402B0000}"/>
    <cellStyle name="Normal 2 54 18 3" xfId="11088" xr:uid="{00000000-0005-0000-0000-0000412B0000}"/>
    <cellStyle name="Normal 2 54 19" xfId="11089" xr:uid="{00000000-0005-0000-0000-0000422B0000}"/>
    <cellStyle name="Normal 2 54 19 2" xfId="11090" xr:uid="{00000000-0005-0000-0000-0000432B0000}"/>
    <cellStyle name="Normal 2 54 19 3" xfId="11091" xr:uid="{00000000-0005-0000-0000-0000442B0000}"/>
    <cellStyle name="Normal 2 54 2" xfId="11092" xr:uid="{00000000-0005-0000-0000-0000452B0000}"/>
    <cellStyle name="Normal 2 54 2 10" xfId="11093" xr:uid="{00000000-0005-0000-0000-0000462B0000}"/>
    <cellStyle name="Normal 2 54 2 10 2" xfId="11094" xr:uid="{00000000-0005-0000-0000-0000472B0000}"/>
    <cellStyle name="Normal 2 54 2 10 3" xfId="11095" xr:uid="{00000000-0005-0000-0000-0000482B0000}"/>
    <cellStyle name="Normal 2 54 2 11" xfId="11096" xr:uid="{00000000-0005-0000-0000-0000492B0000}"/>
    <cellStyle name="Normal 2 54 2 11 2" xfId="11097" xr:uid="{00000000-0005-0000-0000-00004A2B0000}"/>
    <cellStyle name="Normal 2 54 2 11 3" xfId="11098" xr:uid="{00000000-0005-0000-0000-00004B2B0000}"/>
    <cellStyle name="Normal 2 54 2 12" xfId="11099" xr:uid="{00000000-0005-0000-0000-00004C2B0000}"/>
    <cellStyle name="Normal 2 54 2 12 2" xfId="11100" xr:uid="{00000000-0005-0000-0000-00004D2B0000}"/>
    <cellStyle name="Normal 2 54 2 12 3" xfId="11101" xr:uid="{00000000-0005-0000-0000-00004E2B0000}"/>
    <cellStyle name="Normal 2 54 2 13" xfId="11102" xr:uid="{00000000-0005-0000-0000-00004F2B0000}"/>
    <cellStyle name="Normal 2 54 2 13 2" xfId="11103" xr:uid="{00000000-0005-0000-0000-0000502B0000}"/>
    <cellStyle name="Normal 2 54 2 13 3" xfId="11104" xr:uid="{00000000-0005-0000-0000-0000512B0000}"/>
    <cellStyle name="Normal 2 54 2 14" xfId="11105" xr:uid="{00000000-0005-0000-0000-0000522B0000}"/>
    <cellStyle name="Normal 2 54 2 14 2" xfId="11106" xr:uid="{00000000-0005-0000-0000-0000532B0000}"/>
    <cellStyle name="Normal 2 54 2 14 3" xfId="11107" xr:uid="{00000000-0005-0000-0000-0000542B0000}"/>
    <cellStyle name="Normal 2 54 2 15" xfId="11108" xr:uid="{00000000-0005-0000-0000-0000552B0000}"/>
    <cellStyle name="Normal 2 54 2 15 2" xfId="11109" xr:uid="{00000000-0005-0000-0000-0000562B0000}"/>
    <cellStyle name="Normal 2 54 2 15 3" xfId="11110" xr:uid="{00000000-0005-0000-0000-0000572B0000}"/>
    <cellStyle name="Normal 2 54 2 16" xfId="11111" xr:uid="{00000000-0005-0000-0000-0000582B0000}"/>
    <cellStyle name="Normal 2 54 2 17" xfId="11112" xr:uid="{00000000-0005-0000-0000-0000592B0000}"/>
    <cellStyle name="Normal 2 54 2 2" xfId="11113" xr:uid="{00000000-0005-0000-0000-00005A2B0000}"/>
    <cellStyle name="Normal 2 54 2 2 10" xfId="11114" xr:uid="{00000000-0005-0000-0000-00005B2B0000}"/>
    <cellStyle name="Normal 2 54 2 2 10 2" xfId="11115" xr:uid="{00000000-0005-0000-0000-00005C2B0000}"/>
    <cellStyle name="Normal 2 54 2 2 10 3" xfId="11116" xr:uid="{00000000-0005-0000-0000-00005D2B0000}"/>
    <cellStyle name="Normal 2 54 2 2 11" xfId="11117" xr:uid="{00000000-0005-0000-0000-00005E2B0000}"/>
    <cellStyle name="Normal 2 54 2 2 11 2" xfId="11118" xr:uid="{00000000-0005-0000-0000-00005F2B0000}"/>
    <cellStyle name="Normal 2 54 2 2 11 3" xfId="11119" xr:uid="{00000000-0005-0000-0000-0000602B0000}"/>
    <cellStyle name="Normal 2 54 2 2 12" xfId="11120" xr:uid="{00000000-0005-0000-0000-0000612B0000}"/>
    <cellStyle name="Normal 2 54 2 2 12 2" xfId="11121" xr:uid="{00000000-0005-0000-0000-0000622B0000}"/>
    <cellStyle name="Normal 2 54 2 2 12 3" xfId="11122" xr:uid="{00000000-0005-0000-0000-0000632B0000}"/>
    <cellStyle name="Normal 2 54 2 2 13" xfId="11123" xr:uid="{00000000-0005-0000-0000-0000642B0000}"/>
    <cellStyle name="Normal 2 54 2 2 13 2" xfId="11124" xr:uid="{00000000-0005-0000-0000-0000652B0000}"/>
    <cellStyle name="Normal 2 54 2 2 13 3" xfId="11125" xr:uid="{00000000-0005-0000-0000-0000662B0000}"/>
    <cellStyle name="Normal 2 54 2 2 14" xfId="11126" xr:uid="{00000000-0005-0000-0000-0000672B0000}"/>
    <cellStyle name="Normal 2 54 2 2 14 2" xfId="11127" xr:uid="{00000000-0005-0000-0000-0000682B0000}"/>
    <cellStyle name="Normal 2 54 2 2 14 3" xfId="11128" xr:uid="{00000000-0005-0000-0000-0000692B0000}"/>
    <cellStyle name="Normal 2 54 2 2 15" xfId="11129" xr:uid="{00000000-0005-0000-0000-00006A2B0000}"/>
    <cellStyle name="Normal 2 54 2 2 16" xfId="11130" xr:uid="{00000000-0005-0000-0000-00006B2B0000}"/>
    <cellStyle name="Normal 2 54 2 2 2" xfId="11131" xr:uid="{00000000-0005-0000-0000-00006C2B0000}"/>
    <cellStyle name="Normal 2 54 2 2 2 2" xfId="11132" xr:uid="{00000000-0005-0000-0000-00006D2B0000}"/>
    <cellStyle name="Normal 2 54 2 2 2 3" xfId="11133" xr:uid="{00000000-0005-0000-0000-00006E2B0000}"/>
    <cellStyle name="Normal 2 54 2 2 3" xfId="11134" xr:uid="{00000000-0005-0000-0000-00006F2B0000}"/>
    <cellStyle name="Normal 2 54 2 2 3 2" xfId="11135" xr:uid="{00000000-0005-0000-0000-0000702B0000}"/>
    <cellStyle name="Normal 2 54 2 2 3 3" xfId="11136" xr:uid="{00000000-0005-0000-0000-0000712B0000}"/>
    <cellStyle name="Normal 2 54 2 2 4" xfId="11137" xr:uid="{00000000-0005-0000-0000-0000722B0000}"/>
    <cellStyle name="Normal 2 54 2 2 4 2" xfId="11138" xr:uid="{00000000-0005-0000-0000-0000732B0000}"/>
    <cellStyle name="Normal 2 54 2 2 4 3" xfId="11139" xr:uid="{00000000-0005-0000-0000-0000742B0000}"/>
    <cellStyle name="Normal 2 54 2 2 5" xfId="11140" xr:uid="{00000000-0005-0000-0000-0000752B0000}"/>
    <cellStyle name="Normal 2 54 2 2 5 2" xfId="11141" xr:uid="{00000000-0005-0000-0000-0000762B0000}"/>
    <cellStyle name="Normal 2 54 2 2 5 3" xfId="11142" xr:uid="{00000000-0005-0000-0000-0000772B0000}"/>
    <cellStyle name="Normal 2 54 2 2 6" xfId="11143" xr:uid="{00000000-0005-0000-0000-0000782B0000}"/>
    <cellStyle name="Normal 2 54 2 2 6 2" xfId="11144" xr:uid="{00000000-0005-0000-0000-0000792B0000}"/>
    <cellStyle name="Normal 2 54 2 2 6 3" xfId="11145" xr:uid="{00000000-0005-0000-0000-00007A2B0000}"/>
    <cellStyle name="Normal 2 54 2 2 7" xfId="11146" xr:uid="{00000000-0005-0000-0000-00007B2B0000}"/>
    <cellStyle name="Normal 2 54 2 2 7 2" xfId="11147" xr:uid="{00000000-0005-0000-0000-00007C2B0000}"/>
    <cellStyle name="Normal 2 54 2 2 7 3" xfId="11148" xr:uid="{00000000-0005-0000-0000-00007D2B0000}"/>
    <cellStyle name="Normal 2 54 2 2 8" xfId="11149" xr:uid="{00000000-0005-0000-0000-00007E2B0000}"/>
    <cellStyle name="Normal 2 54 2 2 8 2" xfId="11150" xr:uid="{00000000-0005-0000-0000-00007F2B0000}"/>
    <cellStyle name="Normal 2 54 2 2 8 3" xfId="11151" xr:uid="{00000000-0005-0000-0000-0000802B0000}"/>
    <cellStyle name="Normal 2 54 2 2 9" xfId="11152" xr:uid="{00000000-0005-0000-0000-0000812B0000}"/>
    <cellStyle name="Normal 2 54 2 2 9 2" xfId="11153" xr:uid="{00000000-0005-0000-0000-0000822B0000}"/>
    <cellStyle name="Normal 2 54 2 2 9 3" xfId="11154" xr:uid="{00000000-0005-0000-0000-0000832B0000}"/>
    <cellStyle name="Normal 2 54 2 3" xfId="11155" xr:uid="{00000000-0005-0000-0000-0000842B0000}"/>
    <cellStyle name="Normal 2 54 2 3 2" xfId="11156" xr:uid="{00000000-0005-0000-0000-0000852B0000}"/>
    <cellStyle name="Normal 2 54 2 3 3" xfId="11157" xr:uid="{00000000-0005-0000-0000-0000862B0000}"/>
    <cellStyle name="Normal 2 54 2 4" xfId="11158" xr:uid="{00000000-0005-0000-0000-0000872B0000}"/>
    <cellStyle name="Normal 2 54 2 4 2" xfId="11159" xr:uid="{00000000-0005-0000-0000-0000882B0000}"/>
    <cellStyle name="Normal 2 54 2 4 3" xfId="11160" xr:uid="{00000000-0005-0000-0000-0000892B0000}"/>
    <cellStyle name="Normal 2 54 2 5" xfId="11161" xr:uid="{00000000-0005-0000-0000-00008A2B0000}"/>
    <cellStyle name="Normal 2 54 2 5 2" xfId="11162" xr:uid="{00000000-0005-0000-0000-00008B2B0000}"/>
    <cellStyle name="Normal 2 54 2 5 3" xfId="11163" xr:uid="{00000000-0005-0000-0000-00008C2B0000}"/>
    <cellStyle name="Normal 2 54 2 6" xfId="11164" xr:uid="{00000000-0005-0000-0000-00008D2B0000}"/>
    <cellStyle name="Normal 2 54 2 6 2" xfId="11165" xr:uid="{00000000-0005-0000-0000-00008E2B0000}"/>
    <cellStyle name="Normal 2 54 2 6 3" xfId="11166" xr:uid="{00000000-0005-0000-0000-00008F2B0000}"/>
    <cellStyle name="Normal 2 54 2 7" xfId="11167" xr:uid="{00000000-0005-0000-0000-0000902B0000}"/>
    <cellStyle name="Normal 2 54 2 7 2" xfId="11168" xr:uid="{00000000-0005-0000-0000-0000912B0000}"/>
    <cellStyle name="Normal 2 54 2 7 3" xfId="11169" xr:uid="{00000000-0005-0000-0000-0000922B0000}"/>
    <cellStyle name="Normal 2 54 2 8" xfId="11170" xr:uid="{00000000-0005-0000-0000-0000932B0000}"/>
    <cellStyle name="Normal 2 54 2 8 2" xfId="11171" xr:uid="{00000000-0005-0000-0000-0000942B0000}"/>
    <cellStyle name="Normal 2 54 2 8 3" xfId="11172" xr:uid="{00000000-0005-0000-0000-0000952B0000}"/>
    <cellStyle name="Normal 2 54 2 9" xfId="11173" xr:uid="{00000000-0005-0000-0000-0000962B0000}"/>
    <cellStyle name="Normal 2 54 2 9 2" xfId="11174" xr:uid="{00000000-0005-0000-0000-0000972B0000}"/>
    <cellStyle name="Normal 2 54 2 9 3" xfId="11175" xr:uid="{00000000-0005-0000-0000-0000982B0000}"/>
    <cellStyle name="Normal 2 54 20" xfId="11176" xr:uid="{00000000-0005-0000-0000-0000992B0000}"/>
    <cellStyle name="Normal 2 54 20 2" xfId="11177" xr:uid="{00000000-0005-0000-0000-00009A2B0000}"/>
    <cellStyle name="Normal 2 54 20 3" xfId="11178" xr:uid="{00000000-0005-0000-0000-00009B2B0000}"/>
    <cellStyle name="Normal 2 54 21" xfId="11179" xr:uid="{00000000-0005-0000-0000-00009C2B0000}"/>
    <cellStyle name="Normal 2 54 21 2" xfId="11180" xr:uid="{00000000-0005-0000-0000-00009D2B0000}"/>
    <cellStyle name="Normal 2 54 21 3" xfId="11181" xr:uid="{00000000-0005-0000-0000-00009E2B0000}"/>
    <cellStyle name="Normal 2 54 22" xfId="11182" xr:uid="{00000000-0005-0000-0000-00009F2B0000}"/>
    <cellStyle name="Normal 2 54 22 2" xfId="11183" xr:uid="{00000000-0005-0000-0000-0000A02B0000}"/>
    <cellStyle name="Normal 2 54 22 3" xfId="11184" xr:uid="{00000000-0005-0000-0000-0000A12B0000}"/>
    <cellStyle name="Normal 2 54 23" xfId="11185" xr:uid="{00000000-0005-0000-0000-0000A22B0000}"/>
    <cellStyle name="Normal 2 54 23 2" xfId="11186" xr:uid="{00000000-0005-0000-0000-0000A32B0000}"/>
    <cellStyle name="Normal 2 54 23 3" xfId="11187" xr:uid="{00000000-0005-0000-0000-0000A42B0000}"/>
    <cellStyle name="Normal 2 54 24" xfId="11188" xr:uid="{00000000-0005-0000-0000-0000A52B0000}"/>
    <cellStyle name="Normal 2 54 25" xfId="11189" xr:uid="{00000000-0005-0000-0000-0000A62B0000}"/>
    <cellStyle name="Normal 2 54 3" xfId="11190" xr:uid="{00000000-0005-0000-0000-0000A72B0000}"/>
    <cellStyle name="Normal 2 54 3 10" xfId="11191" xr:uid="{00000000-0005-0000-0000-0000A82B0000}"/>
    <cellStyle name="Normal 2 54 3 10 2" xfId="11192" xr:uid="{00000000-0005-0000-0000-0000A92B0000}"/>
    <cellStyle name="Normal 2 54 3 10 3" xfId="11193" xr:uid="{00000000-0005-0000-0000-0000AA2B0000}"/>
    <cellStyle name="Normal 2 54 3 11" xfId="11194" xr:uid="{00000000-0005-0000-0000-0000AB2B0000}"/>
    <cellStyle name="Normal 2 54 3 11 2" xfId="11195" xr:uid="{00000000-0005-0000-0000-0000AC2B0000}"/>
    <cellStyle name="Normal 2 54 3 11 3" xfId="11196" xr:uid="{00000000-0005-0000-0000-0000AD2B0000}"/>
    <cellStyle name="Normal 2 54 3 12" xfId="11197" xr:uid="{00000000-0005-0000-0000-0000AE2B0000}"/>
    <cellStyle name="Normal 2 54 3 12 2" xfId="11198" xr:uid="{00000000-0005-0000-0000-0000AF2B0000}"/>
    <cellStyle name="Normal 2 54 3 12 3" xfId="11199" xr:uid="{00000000-0005-0000-0000-0000B02B0000}"/>
    <cellStyle name="Normal 2 54 3 13" xfId="11200" xr:uid="{00000000-0005-0000-0000-0000B12B0000}"/>
    <cellStyle name="Normal 2 54 3 13 2" xfId="11201" xr:uid="{00000000-0005-0000-0000-0000B22B0000}"/>
    <cellStyle name="Normal 2 54 3 13 3" xfId="11202" xr:uid="{00000000-0005-0000-0000-0000B32B0000}"/>
    <cellStyle name="Normal 2 54 3 14" xfId="11203" xr:uid="{00000000-0005-0000-0000-0000B42B0000}"/>
    <cellStyle name="Normal 2 54 3 14 2" xfId="11204" xr:uid="{00000000-0005-0000-0000-0000B52B0000}"/>
    <cellStyle name="Normal 2 54 3 14 3" xfId="11205" xr:uid="{00000000-0005-0000-0000-0000B62B0000}"/>
    <cellStyle name="Normal 2 54 3 15" xfId="11206" xr:uid="{00000000-0005-0000-0000-0000B72B0000}"/>
    <cellStyle name="Normal 2 54 3 15 2" xfId="11207" xr:uid="{00000000-0005-0000-0000-0000B82B0000}"/>
    <cellStyle name="Normal 2 54 3 15 3" xfId="11208" xr:uid="{00000000-0005-0000-0000-0000B92B0000}"/>
    <cellStyle name="Normal 2 54 3 16" xfId="11209" xr:uid="{00000000-0005-0000-0000-0000BA2B0000}"/>
    <cellStyle name="Normal 2 54 3 17" xfId="11210" xr:uid="{00000000-0005-0000-0000-0000BB2B0000}"/>
    <cellStyle name="Normal 2 54 3 2" xfId="11211" xr:uid="{00000000-0005-0000-0000-0000BC2B0000}"/>
    <cellStyle name="Normal 2 54 3 2 10" xfId="11212" xr:uid="{00000000-0005-0000-0000-0000BD2B0000}"/>
    <cellStyle name="Normal 2 54 3 2 10 2" xfId="11213" xr:uid="{00000000-0005-0000-0000-0000BE2B0000}"/>
    <cellStyle name="Normal 2 54 3 2 10 3" xfId="11214" xr:uid="{00000000-0005-0000-0000-0000BF2B0000}"/>
    <cellStyle name="Normal 2 54 3 2 11" xfId="11215" xr:uid="{00000000-0005-0000-0000-0000C02B0000}"/>
    <cellStyle name="Normal 2 54 3 2 11 2" xfId="11216" xr:uid="{00000000-0005-0000-0000-0000C12B0000}"/>
    <cellStyle name="Normal 2 54 3 2 11 3" xfId="11217" xr:uid="{00000000-0005-0000-0000-0000C22B0000}"/>
    <cellStyle name="Normal 2 54 3 2 12" xfId="11218" xr:uid="{00000000-0005-0000-0000-0000C32B0000}"/>
    <cellStyle name="Normal 2 54 3 2 12 2" xfId="11219" xr:uid="{00000000-0005-0000-0000-0000C42B0000}"/>
    <cellStyle name="Normal 2 54 3 2 12 3" xfId="11220" xr:uid="{00000000-0005-0000-0000-0000C52B0000}"/>
    <cellStyle name="Normal 2 54 3 2 13" xfId="11221" xr:uid="{00000000-0005-0000-0000-0000C62B0000}"/>
    <cellStyle name="Normal 2 54 3 2 13 2" xfId="11222" xr:uid="{00000000-0005-0000-0000-0000C72B0000}"/>
    <cellStyle name="Normal 2 54 3 2 13 3" xfId="11223" xr:uid="{00000000-0005-0000-0000-0000C82B0000}"/>
    <cellStyle name="Normal 2 54 3 2 14" xfId="11224" xr:uid="{00000000-0005-0000-0000-0000C92B0000}"/>
    <cellStyle name="Normal 2 54 3 2 14 2" xfId="11225" xr:uid="{00000000-0005-0000-0000-0000CA2B0000}"/>
    <cellStyle name="Normal 2 54 3 2 14 3" xfId="11226" xr:uid="{00000000-0005-0000-0000-0000CB2B0000}"/>
    <cellStyle name="Normal 2 54 3 2 15" xfId="11227" xr:uid="{00000000-0005-0000-0000-0000CC2B0000}"/>
    <cellStyle name="Normal 2 54 3 2 16" xfId="11228" xr:uid="{00000000-0005-0000-0000-0000CD2B0000}"/>
    <cellStyle name="Normal 2 54 3 2 2" xfId="11229" xr:uid="{00000000-0005-0000-0000-0000CE2B0000}"/>
    <cellStyle name="Normal 2 54 3 2 2 2" xfId="11230" xr:uid="{00000000-0005-0000-0000-0000CF2B0000}"/>
    <cellStyle name="Normal 2 54 3 2 2 3" xfId="11231" xr:uid="{00000000-0005-0000-0000-0000D02B0000}"/>
    <cellStyle name="Normal 2 54 3 2 3" xfId="11232" xr:uid="{00000000-0005-0000-0000-0000D12B0000}"/>
    <cellStyle name="Normal 2 54 3 2 3 2" xfId="11233" xr:uid="{00000000-0005-0000-0000-0000D22B0000}"/>
    <cellStyle name="Normal 2 54 3 2 3 3" xfId="11234" xr:uid="{00000000-0005-0000-0000-0000D32B0000}"/>
    <cellStyle name="Normal 2 54 3 2 4" xfId="11235" xr:uid="{00000000-0005-0000-0000-0000D42B0000}"/>
    <cellStyle name="Normal 2 54 3 2 4 2" xfId="11236" xr:uid="{00000000-0005-0000-0000-0000D52B0000}"/>
    <cellStyle name="Normal 2 54 3 2 4 3" xfId="11237" xr:uid="{00000000-0005-0000-0000-0000D62B0000}"/>
    <cellStyle name="Normal 2 54 3 2 5" xfId="11238" xr:uid="{00000000-0005-0000-0000-0000D72B0000}"/>
    <cellStyle name="Normal 2 54 3 2 5 2" xfId="11239" xr:uid="{00000000-0005-0000-0000-0000D82B0000}"/>
    <cellStyle name="Normal 2 54 3 2 5 3" xfId="11240" xr:uid="{00000000-0005-0000-0000-0000D92B0000}"/>
    <cellStyle name="Normal 2 54 3 2 6" xfId="11241" xr:uid="{00000000-0005-0000-0000-0000DA2B0000}"/>
    <cellStyle name="Normal 2 54 3 2 6 2" xfId="11242" xr:uid="{00000000-0005-0000-0000-0000DB2B0000}"/>
    <cellStyle name="Normal 2 54 3 2 6 3" xfId="11243" xr:uid="{00000000-0005-0000-0000-0000DC2B0000}"/>
    <cellStyle name="Normal 2 54 3 2 7" xfId="11244" xr:uid="{00000000-0005-0000-0000-0000DD2B0000}"/>
    <cellStyle name="Normal 2 54 3 2 7 2" xfId="11245" xr:uid="{00000000-0005-0000-0000-0000DE2B0000}"/>
    <cellStyle name="Normal 2 54 3 2 7 3" xfId="11246" xr:uid="{00000000-0005-0000-0000-0000DF2B0000}"/>
    <cellStyle name="Normal 2 54 3 2 8" xfId="11247" xr:uid="{00000000-0005-0000-0000-0000E02B0000}"/>
    <cellStyle name="Normal 2 54 3 2 8 2" xfId="11248" xr:uid="{00000000-0005-0000-0000-0000E12B0000}"/>
    <cellStyle name="Normal 2 54 3 2 8 3" xfId="11249" xr:uid="{00000000-0005-0000-0000-0000E22B0000}"/>
    <cellStyle name="Normal 2 54 3 2 9" xfId="11250" xr:uid="{00000000-0005-0000-0000-0000E32B0000}"/>
    <cellStyle name="Normal 2 54 3 2 9 2" xfId="11251" xr:uid="{00000000-0005-0000-0000-0000E42B0000}"/>
    <cellStyle name="Normal 2 54 3 2 9 3" xfId="11252" xr:uid="{00000000-0005-0000-0000-0000E52B0000}"/>
    <cellStyle name="Normal 2 54 3 3" xfId="11253" xr:uid="{00000000-0005-0000-0000-0000E62B0000}"/>
    <cellStyle name="Normal 2 54 3 3 2" xfId="11254" xr:uid="{00000000-0005-0000-0000-0000E72B0000}"/>
    <cellStyle name="Normal 2 54 3 3 3" xfId="11255" xr:uid="{00000000-0005-0000-0000-0000E82B0000}"/>
    <cellStyle name="Normal 2 54 3 4" xfId="11256" xr:uid="{00000000-0005-0000-0000-0000E92B0000}"/>
    <cellStyle name="Normal 2 54 3 4 2" xfId="11257" xr:uid="{00000000-0005-0000-0000-0000EA2B0000}"/>
    <cellStyle name="Normal 2 54 3 4 3" xfId="11258" xr:uid="{00000000-0005-0000-0000-0000EB2B0000}"/>
    <cellStyle name="Normal 2 54 3 5" xfId="11259" xr:uid="{00000000-0005-0000-0000-0000EC2B0000}"/>
    <cellStyle name="Normal 2 54 3 5 2" xfId="11260" xr:uid="{00000000-0005-0000-0000-0000ED2B0000}"/>
    <cellStyle name="Normal 2 54 3 5 3" xfId="11261" xr:uid="{00000000-0005-0000-0000-0000EE2B0000}"/>
    <cellStyle name="Normal 2 54 3 6" xfId="11262" xr:uid="{00000000-0005-0000-0000-0000EF2B0000}"/>
    <cellStyle name="Normal 2 54 3 6 2" xfId="11263" xr:uid="{00000000-0005-0000-0000-0000F02B0000}"/>
    <cellStyle name="Normal 2 54 3 6 3" xfId="11264" xr:uid="{00000000-0005-0000-0000-0000F12B0000}"/>
    <cellStyle name="Normal 2 54 3 7" xfId="11265" xr:uid="{00000000-0005-0000-0000-0000F22B0000}"/>
    <cellStyle name="Normal 2 54 3 7 2" xfId="11266" xr:uid="{00000000-0005-0000-0000-0000F32B0000}"/>
    <cellStyle name="Normal 2 54 3 7 3" xfId="11267" xr:uid="{00000000-0005-0000-0000-0000F42B0000}"/>
    <cellStyle name="Normal 2 54 3 8" xfId="11268" xr:uid="{00000000-0005-0000-0000-0000F52B0000}"/>
    <cellStyle name="Normal 2 54 3 8 2" xfId="11269" xr:uid="{00000000-0005-0000-0000-0000F62B0000}"/>
    <cellStyle name="Normal 2 54 3 8 3" xfId="11270" xr:uid="{00000000-0005-0000-0000-0000F72B0000}"/>
    <cellStyle name="Normal 2 54 3 9" xfId="11271" xr:uid="{00000000-0005-0000-0000-0000F82B0000}"/>
    <cellStyle name="Normal 2 54 3 9 2" xfId="11272" xr:uid="{00000000-0005-0000-0000-0000F92B0000}"/>
    <cellStyle name="Normal 2 54 3 9 3" xfId="11273" xr:uid="{00000000-0005-0000-0000-0000FA2B0000}"/>
    <cellStyle name="Normal 2 54 4" xfId="11274" xr:uid="{00000000-0005-0000-0000-0000FB2B0000}"/>
    <cellStyle name="Normal 2 54 4 10" xfId="11275" xr:uid="{00000000-0005-0000-0000-0000FC2B0000}"/>
    <cellStyle name="Normal 2 54 4 10 2" xfId="11276" xr:uid="{00000000-0005-0000-0000-0000FD2B0000}"/>
    <cellStyle name="Normal 2 54 4 10 3" xfId="11277" xr:uid="{00000000-0005-0000-0000-0000FE2B0000}"/>
    <cellStyle name="Normal 2 54 4 11" xfId="11278" xr:uid="{00000000-0005-0000-0000-0000FF2B0000}"/>
    <cellStyle name="Normal 2 54 4 11 2" xfId="11279" xr:uid="{00000000-0005-0000-0000-0000002C0000}"/>
    <cellStyle name="Normal 2 54 4 11 3" xfId="11280" xr:uid="{00000000-0005-0000-0000-0000012C0000}"/>
    <cellStyle name="Normal 2 54 4 12" xfId="11281" xr:uid="{00000000-0005-0000-0000-0000022C0000}"/>
    <cellStyle name="Normal 2 54 4 12 2" xfId="11282" xr:uid="{00000000-0005-0000-0000-0000032C0000}"/>
    <cellStyle name="Normal 2 54 4 12 3" xfId="11283" xr:uid="{00000000-0005-0000-0000-0000042C0000}"/>
    <cellStyle name="Normal 2 54 4 13" xfId="11284" xr:uid="{00000000-0005-0000-0000-0000052C0000}"/>
    <cellStyle name="Normal 2 54 4 13 2" xfId="11285" xr:uid="{00000000-0005-0000-0000-0000062C0000}"/>
    <cellStyle name="Normal 2 54 4 13 3" xfId="11286" xr:uid="{00000000-0005-0000-0000-0000072C0000}"/>
    <cellStyle name="Normal 2 54 4 14" xfId="11287" xr:uid="{00000000-0005-0000-0000-0000082C0000}"/>
    <cellStyle name="Normal 2 54 4 14 2" xfId="11288" xr:uid="{00000000-0005-0000-0000-0000092C0000}"/>
    <cellStyle name="Normal 2 54 4 14 3" xfId="11289" xr:uid="{00000000-0005-0000-0000-00000A2C0000}"/>
    <cellStyle name="Normal 2 54 4 15" xfId="11290" xr:uid="{00000000-0005-0000-0000-00000B2C0000}"/>
    <cellStyle name="Normal 2 54 4 15 2" xfId="11291" xr:uid="{00000000-0005-0000-0000-00000C2C0000}"/>
    <cellStyle name="Normal 2 54 4 15 3" xfId="11292" xr:uid="{00000000-0005-0000-0000-00000D2C0000}"/>
    <cellStyle name="Normal 2 54 4 16" xfId="11293" xr:uid="{00000000-0005-0000-0000-00000E2C0000}"/>
    <cellStyle name="Normal 2 54 4 17" xfId="11294" xr:uid="{00000000-0005-0000-0000-00000F2C0000}"/>
    <cellStyle name="Normal 2 54 4 2" xfId="11295" xr:uid="{00000000-0005-0000-0000-0000102C0000}"/>
    <cellStyle name="Normal 2 54 4 2 10" xfId="11296" xr:uid="{00000000-0005-0000-0000-0000112C0000}"/>
    <cellStyle name="Normal 2 54 4 2 10 2" xfId="11297" xr:uid="{00000000-0005-0000-0000-0000122C0000}"/>
    <cellStyle name="Normal 2 54 4 2 10 3" xfId="11298" xr:uid="{00000000-0005-0000-0000-0000132C0000}"/>
    <cellStyle name="Normal 2 54 4 2 11" xfId="11299" xr:uid="{00000000-0005-0000-0000-0000142C0000}"/>
    <cellStyle name="Normal 2 54 4 2 11 2" xfId="11300" xr:uid="{00000000-0005-0000-0000-0000152C0000}"/>
    <cellStyle name="Normal 2 54 4 2 11 3" xfId="11301" xr:uid="{00000000-0005-0000-0000-0000162C0000}"/>
    <cellStyle name="Normal 2 54 4 2 12" xfId="11302" xr:uid="{00000000-0005-0000-0000-0000172C0000}"/>
    <cellStyle name="Normal 2 54 4 2 12 2" xfId="11303" xr:uid="{00000000-0005-0000-0000-0000182C0000}"/>
    <cellStyle name="Normal 2 54 4 2 12 3" xfId="11304" xr:uid="{00000000-0005-0000-0000-0000192C0000}"/>
    <cellStyle name="Normal 2 54 4 2 13" xfId="11305" xr:uid="{00000000-0005-0000-0000-00001A2C0000}"/>
    <cellStyle name="Normal 2 54 4 2 13 2" xfId="11306" xr:uid="{00000000-0005-0000-0000-00001B2C0000}"/>
    <cellStyle name="Normal 2 54 4 2 13 3" xfId="11307" xr:uid="{00000000-0005-0000-0000-00001C2C0000}"/>
    <cellStyle name="Normal 2 54 4 2 14" xfId="11308" xr:uid="{00000000-0005-0000-0000-00001D2C0000}"/>
    <cellStyle name="Normal 2 54 4 2 14 2" xfId="11309" xr:uid="{00000000-0005-0000-0000-00001E2C0000}"/>
    <cellStyle name="Normal 2 54 4 2 14 3" xfId="11310" xr:uid="{00000000-0005-0000-0000-00001F2C0000}"/>
    <cellStyle name="Normal 2 54 4 2 15" xfId="11311" xr:uid="{00000000-0005-0000-0000-0000202C0000}"/>
    <cellStyle name="Normal 2 54 4 2 16" xfId="11312" xr:uid="{00000000-0005-0000-0000-0000212C0000}"/>
    <cellStyle name="Normal 2 54 4 2 2" xfId="11313" xr:uid="{00000000-0005-0000-0000-0000222C0000}"/>
    <cellStyle name="Normal 2 54 4 2 2 2" xfId="11314" xr:uid="{00000000-0005-0000-0000-0000232C0000}"/>
    <cellStyle name="Normal 2 54 4 2 2 3" xfId="11315" xr:uid="{00000000-0005-0000-0000-0000242C0000}"/>
    <cellStyle name="Normal 2 54 4 2 3" xfId="11316" xr:uid="{00000000-0005-0000-0000-0000252C0000}"/>
    <cellStyle name="Normal 2 54 4 2 3 2" xfId="11317" xr:uid="{00000000-0005-0000-0000-0000262C0000}"/>
    <cellStyle name="Normal 2 54 4 2 3 3" xfId="11318" xr:uid="{00000000-0005-0000-0000-0000272C0000}"/>
    <cellStyle name="Normal 2 54 4 2 4" xfId="11319" xr:uid="{00000000-0005-0000-0000-0000282C0000}"/>
    <cellStyle name="Normal 2 54 4 2 4 2" xfId="11320" xr:uid="{00000000-0005-0000-0000-0000292C0000}"/>
    <cellStyle name="Normal 2 54 4 2 4 3" xfId="11321" xr:uid="{00000000-0005-0000-0000-00002A2C0000}"/>
    <cellStyle name="Normal 2 54 4 2 5" xfId="11322" xr:uid="{00000000-0005-0000-0000-00002B2C0000}"/>
    <cellStyle name="Normal 2 54 4 2 5 2" xfId="11323" xr:uid="{00000000-0005-0000-0000-00002C2C0000}"/>
    <cellStyle name="Normal 2 54 4 2 5 3" xfId="11324" xr:uid="{00000000-0005-0000-0000-00002D2C0000}"/>
    <cellStyle name="Normal 2 54 4 2 6" xfId="11325" xr:uid="{00000000-0005-0000-0000-00002E2C0000}"/>
    <cellStyle name="Normal 2 54 4 2 6 2" xfId="11326" xr:uid="{00000000-0005-0000-0000-00002F2C0000}"/>
    <cellStyle name="Normal 2 54 4 2 6 3" xfId="11327" xr:uid="{00000000-0005-0000-0000-0000302C0000}"/>
    <cellStyle name="Normal 2 54 4 2 7" xfId="11328" xr:uid="{00000000-0005-0000-0000-0000312C0000}"/>
    <cellStyle name="Normal 2 54 4 2 7 2" xfId="11329" xr:uid="{00000000-0005-0000-0000-0000322C0000}"/>
    <cellStyle name="Normal 2 54 4 2 7 3" xfId="11330" xr:uid="{00000000-0005-0000-0000-0000332C0000}"/>
    <cellStyle name="Normal 2 54 4 2 8" xfId="11331" xr:uid="{00000000-0005-0000-0000-0000342C0000}"/>
    <cellStyle name="Normal 2 54 4 2 8 2" xfId="11332" xr:uid="{00000000-0005-0000-0000-0000352C0000}"/>
    <cellStyle name="Normal 2 54 4 2 8 3" xfId="11333" xr:uid="{00000000-0005-0000-0000-0000362C0000}"/>
    <cellStyle name="Normal 2 54 4 2 9" xfId="11334" xr:uid="{00000000-0005-0000-0000-0000372C0000}"/>
    <cellStyle name="Normal 2 54 4 2 9 2" xfId="11335" xr:uid="{00000000-0005-0000-0000-0000382C0000}"/>
    <cellStyle name="Normal 2 54 4 2 9 3" xfId="11336" xr:uid="{00000000-0005-0000-0000-0000392C0000}"/>
    <cellStyle name="Normal 2 54 4 3" xfId="11337" xr:uid="{00000000-0005-0000-0000-00003A2C0000}"/>
    <cellStyle name="Normal 2 54 4 3 2" xfId="11338" xr:uid="{00000000-0005-0000-0000-00003B2C0000}"/>
    <cellStyle name="Normal 2 54 4 3 3" xfId="11339" xr:uid="{00000000-0005-0000-0000-00003C2C0000}"/>
    <cellStyle name="Normal 2 54 4 4" xfId="11340" xr:uid="{00000000-0005-0000-0000-00003D2C0000}"/>
    <cellStyle name="Normal 2 54 4 4 2" xfId="11341" xr:uid="{00000000-0005-0000-0000-00003E2C0000}"/>
    <cellStyle name="Normal 2 54 4 4 3" xfId="11342" xr:uid="{00000000-0005-0000-0000-00003F2C0000}"/>
    <cellStyle name="Normal 2 54 4 5" xfId="11343" xr:uid="{00000000-0005-0000-0000-0000402C0000}"/>
    <cellStyle name="Normal 2 54 4 5 2" xfId="11344" xr:uid="{00000000-0005-0000-0000-0000412C0000}"/>
    <cellStyle name="Normal 2 54 4 5 3" xfId="11345" xr:uid="{00000000-0005-0000-0000-0000422C0000}"/>
    <cellStyle name="Normal 2 54 4 6" xfId="11346" xr:uid="{00000000-0005-0000-0000-0000432C0000}"/>
    <cellStyle name="Normal 2 54 4 6 2" xfId="11347" xr:uid="{00000000-0005-0000-0000-0000442C0000}"/>
    <cellStyle name="Normal 2 54 4 6 3" xfId="11348" xr:uid="{00000000-0005-0000-0000-0000452C0000}"/>
    <cellStyle name="Normal 2 54 4 7" xfId="11349" xr:uid="{00000000-0005-0000-0000-0000462C0000}"/>
    <cellStyle name="Normal 2 54 4 7 2" xfId="11350" xr:uid="{00000000-0005-0000-0000-0000472C0000}"/>
    <cellStyle name="Normal 2 54 4 7 3" xfId="11351" xr:uid="{00000000-0005-0000-0000-0000482C0000}"/>
    <cellStyle name="Normal 2 54 4 8" xfId="11352" xr:uid="{00000000-0005-0000-0000-0000492C0000}"/>
    <cellStyle name="Normal 2 54 4 8 2" xfId="11353" xr:uid="{00000000-0005-0000-0000-00004A2C0000}"/>
    <cellStyle name="Normal 2 54 4 8 3" xfId="11354" xr:uid="{00000000-0005-0000-0000-00004B2C0000}"/>
    <cellStyle name="Normal 2 54 4 9" xfId="11355" xr:uid="{00000000-0005-0000-0000-00004C2C0000}"/>
    <cellStyle name="Normal 2 54 4 9 2" xfId="11356" xr:uid="{00000000-0005-0000-0000-00004D2C0000}"/>
    <cellStyle name="Normal 2 54 4 9 3" xfId="11357" xr:uid="{00000000-0005-0000-0000-00004E2C0000}"/>
    <cellStyle name="Normal 2 54 5" xfId="11358" xr:uid="{00000000-0005-0000-0000-00004F2C0000}"/>
    <cellStyle name="Normal 2 54 5 10" xfId="11359" xr:uid="{00000000-0005-0000-0000-0000502C0000}"/>
    <cellStyle name="Normal 2 54 5 10 2" xfId="11360" xr:uid="{00000000-0005-0000-0000-0000512C0000}"/>
    <cellStyle name="Normal 2 54 5 10 3" xfId="11361" xr:uid="{00000000-0005-0000-0000-0000522C0000}"/>
    <cellStyle name="Normal 2 54 5 11" xfId="11362" xr:uid="{00000000-0005-0000-0000-0000532C0000}"/>
    <cellStyle name="Normal 2 54 5 11 2" xfId="11363" xr:uid="{00000000-0005-0000-0000-0000542C0000}"/>
    <cellStyle name="Normal 2 54 5 11 3" xfId="11364" xr:uid="{00000000-0005-0000-0000-0000552C0000}"/>
    <cellStyle name="Normal 2 54 5 12" xfId="11365" xr:uid="{00000000-0005-0000-0000-0000562C0000}"/>
    <cellStyle name="Normal 2 54 5 12 2" xfId="11366" xr:uid="{00000000-0005-0000-0000-0000572C0000}"/>
    <cellStyle name="Normal 2 54 5 12 3" xfId="11367" xr:uid="{00000000-0005-0000-0000-0000582C0000}"/>
    <cellStyle name="Normal 2 54 5 13" xfId="11368" xr:uid="{00000000-0005-0000-0000-0000592C0000}"/>
    <cellStyle name="Normal 2 54 5 13 2" xfId="11369" xr:uid="{00000000-0005-0000-0000-00005A2C0000}"/>
    <cellStyle name="Normal 2 54 5 13 3" xfId="11370" xr:uid="{00000000-0005-0000-0000-00005B2C0000}"/>
    <cellStyle name="Normal 2 54 5 14" xfId="11371" xr:uid="{00000000-0005-0000-0000-00005C2C0000}"/>
    <cellStyle name="Normal 2 54 5 14 2" xfId="11372" xr:uid="{00000000-0005-0000-0000-00005D2C0000}"/>
    <cellStyle name="Normal 2 54 5 14 3" xfId="11373" xr:uid="{00000000-0005-0000-0000-00005E2C0000}"/>
    <cellStyle name="Normal 2 54 5 15" xfId="11374" xr:uid="{00000000-0005-0000-0000-00005F2C0000}"/>
    <cellStyle name="Normal 2 54 5 16" xfId="11375" xr:uid="{00000000-0005-0000-0000-0000602C0000}"/>
    <cellStyle name="Normal 2 54 5 2" xfId="11376" xr:uid="{00000000-0005-0000-0000-0000612C0000}"/>
    <cellStyle name="Normal 2 54 5 2 2" xfId="11377" xr:uid="{00000000-0005-0000-0000-0000622C0000}"/>
    <cellStyle name="Normal 2 54 5 2 3" xfId="11378" xr:uid="{00000000-0005-0000-0000-0000632C0000}"/>
    <cellStyle name="Normal 2 54 5 3" xfId="11379" xr:uid="{00000000-0005-0000-0000-0000642C0000}"/>
    <cellStyle name="Normal 2 54 5 3 2" xfId="11380" xr:uid="{00000000-0005-0000-0000-0000652C0000}"/>
    <cellStyle name="Normal 2 54 5 3 3" xfId="11381" xr:uid="{00000000-0005-0000-0000-0000662C0000}"/>
    <cellStyle name="Normal 2 54 5 4" xfId="11382" xr:uid="{00000000-0005-0000-0000-0000672C0000}"/>
    <cellStyle name="Normal 2 54 5 4 2" xfId="11383" xr:uid="{00000000-0005-0000-0000-0000682C0000}"/>
    <cellStyle name="Normal 2 54 5 4 3" xfId="11384" xr:uid="{00000000-0005-0000-0000-0000692C0000}"/>
    <cellStyle name="Normal 2 54 5 5" xfId="11385" xr:uid="{00000000-0005-0000-0000-00006A2C0000}"/>
    <cellStyle name="Normal 2 54 5 5 2" xfId="11386" xr:uid="{00000000-0005-0000-0000-00006B2C0000}"/>
    <cellStyle name="Normal 2 54 5 5 3" xfId="11387" xr:uid="{00000000-0005-0000-0000-00006C2C0000}"/>
    <cellStyle name="Normal 2 54 5 6" xfId="11388" xr:uid="{00000000-0005-0000-0000-00006D2C0000}"/>
    <cellStyle name="Normal 2 54 5 6 2" xfId="11389" xr:uid="{00000000-0005-0000-0000-00006E2C0000}"/>
    <cellStyle name="Normal 2 54 5 6 3" xfId="11390" xr:uid="{00000000-0005-0000-0000-00006F2C0000}"/>
    <cellStyle name="Normal 2 54 5 7" xfId="11391" xr:uid="{00000000-0005-0000-0000-0000702C0000}"/>
    <cellStyle name="Normal 2 54 5 7 2" xfId="11392" xr:uid="{00000000-0005-0000-0000-0000712C0000}"/>
    <cellStyle name="Normal 2 54 5 7 3" xfId="11393" xr:uid="{00000000-0005-0000-0000-0000722C0000}"/>
    <cellStyle name="Normal 2 54 5 8" xfId="11394" xr:uid="{00000000-0005-0000-0000-0000732C0000}"/>
    <cellStyle name="Normal 2 54 5 8 2" xfId="11395" xr:uid="{00000000-0005-0000-0000-0000742C0000}"/>
    <cellStyle name="Normal 2 54 5 8 3" xfId="11396" xr:uid="{00000000-0005-0000-0000-0000752C0000}"/>
    <cellStyle name="Normal 2 54 5 9" xfId="11397" xr:uid="{00000000-0005-0000-0000-0000762C0000}"/>
    <cellStyle name="Normal 2 54 5 9 2" xfId="11398" xr:uid="{00000000-0005-0000-0000-0000772C0000}"/>
    <cellStyle name="Normal 2 54 5 9 3" xfId="11399" xr:uid="{00000000-0005-0000-0000-0000782C0000}"/>
    <cellStyle name="Normal 2 54 6" xfId="11400" xr:uid="{00000000-0005-0000-0000-0000792C0000}"/>
    <cellStyle name="Normal 2 54 6 10" xfId="11401" xr:uid="{00000000-0005-0000-0000-00007A2C0000}"/>
    <cellStyle name="Normal 2 54 6 10 2" xfId="11402" xr:uid="{00000000-0005-0000-0000-00007B2C0000}"/>
    <cellStyle name="Normal 2 54 6 10 3" xfId="11403" xr:uid="{00000000-0005-0000-0000-00007C2C0000}"/>
    <cellStyle name="Normal 2 54 6 11" xfId="11404" xr:uid="{00000000-0005-0000-0000-00007D2C0000}"/>
    <cellStyle name="Normal 2 54 6 11 2" xfId="11405" xr:uid="{00000000-0005-0000-0000-00007E2C0000}"/>
    <cellStyle name="Normal 2 54 6 11 3" xfId="11406" xr:uid="{00000000-0005-0000-0000-00007F2C0000}"/>
    <cellStyle name="Normal 2 54 6 12" xfId="11407" xr:uid="{00000000-0005-0000-0000-0000802C0000}"/>
    <cellStyle name="Normal 2 54 6 12 2" xfId="11408" xr:uid="{00000000-0005-0000-0000-0000812C0000}"/>
    <cellStyle name="Normal 2 54 6 12 3" xfId="11409" xr:uid="{00000000-0005-0000-0000-0000822C0000}"/>
    <cellStyle name="Normal 2 54 6 13" xfId="11410" xr:uid="{00000000-0005-0000-0000-0000832C0000}"/>
    <cellStyle name="Normal 2 54 6 13 2" xfId="11411" xr:uid="{00000000-0005-0000-0000-0000842C0000}"/>
    <cellStyle name="Normal 2 54 6 13 3" xfId="11412" xr:uid="{00000000-0005-0000-0000-0000852C0000}"/>
    <cellStyle name="Normal 2 54 6 14" xfId="11413" xr:uid="{00000000-0005-0000-0000-0000862C0000}"/>
    <cellStyle name="Normal 2 54 6 14 2" xfId="11414" xr:uid="{00000000-0005-0000-0000-0000872C0000}"/>
    <cellStyle name="Normal 2 54 6 14 3" xfId="11415" xr:uid="{00000000-0005-0000-0000-0000882C0000}"/>
    <cellStyle name="Normal 2 54 6 15" xfId="11416" xr:uid="{00000000-0005-0000-0000-0000892C0000}"/>
    <cellStyle name="Normal 2 54 6 16" xfId="11417" xr:uid="{00000000-0005-0000-0000-00008A2C0000}"/>
    <cellStyle name="Normal 2 54 6 2" xfId="11418" xr:uid="{00000000-0005-0000-0000-00008B2C0000}"/>
    <cellStyle name="Normal 2 54 6 2 2" xfId="11419" xr:uid="{00000000-0005-0000-0000-00008C2C0000}"/>
    <cellStyle name="Normal 2 54 6 2 3" xfId="11420" xr:uid="{00000000-0005-0000-0000-00008D2C0000}"/>
    <cellStyle name="Normal 2 54 6 3" xfId="11421" xr:uid="{00000000-0005-0000-0000-00008E2C0000}"/>
    <cellStyle name="Normal 2 54 6 3 2" xfId="11422" xr:uid="{00000000-0005-0000-0000-00008F2C0000}"/>
    <cellStyle name="Normal 2 54 6 3 3" xfId="11423" xr:uid="{00000000-0005-0000-0000-0000902C0000}"/>
    <cellStyle name="Normal 2 54 6 4" xfId="11424" xr:uid="{00000000-0005-0000-0000-0000912C0000}"/>
    <cellStyle name="Normal 2 54 6 4 2" xfId="11425" xr:uid="{00000000-0005-0000-0000-0000922C0000}"/>
    <cellStyle name="Normal 2 54 6 4 3" xfId="11426" xr:uid="{00000000-0005-0000-0000-0000932C0000}"/>
    <cellStyle name="Normal 2 54 6 5" xfId="11427" xr:uid="{00000000-0005-0000-0000-0000942C0000}"/>
    <cellStyle name="Normal 2 54 6 5 2" xfId="11428" xr:uid="{00000000-0005-0000-0000-0000952C0000}"/>
    <cellStyle name="Normal 2 54 6 5 3" xfId="11429" xr:uid="{00000000-0005-0000-0000-0000962C0000}"/>
    <cellStyle name="Normal 2 54 6 6" xfId="11430" xr:uid="{00000000-0005-0000-0000-0000972C0000}"/>
    <cellStyle name="Normal 2 54 6 6 2" xfId="11431" xr:uid="{00000000-0005-0000-0000-0000982C0000}"/>
    <cellStyle name="Normal 2 54 6 6 3" xfId="11432" xr:uid="{00000000-0005-0000-0000-0000992C0000}"/>
    <cellStyle name="Normal 2 54 6 7" xfId="11433" xr:uid="{00000000-0005-0000-0000-00009A2C0000}"/>
    <cellStyle name="Normal 2 54 6 7 2" xfId="11434" xr:uid="{00000000-0005-0000-0000-00009B2C0000}"/>
    <cellStyle name="Normal 2 54 6 7 3" xfId="11435" xr:uid="{00000000-0005-0000-0000-00009C2C0000}"/>
    <cellStyle name="Normal 2 54 6 8" xfId="11436" xr:uid="{00000000-0005-0000-0000-00009D2C0000}"/>
    <cellStyle name="Normal 2 54 6 8 2" xfId="11437" xr:uid="{00000000-0005-0000-0000-00009E2C0000}"/>
    <cellStyle name="Normal 2 54 6 8 3" xfId="11438" xr:uid="{00000000-0005-0000-0000-00009F2C0000}"/>
    <cellStyle name="Normal 2 54 6 9" xfId="11439" xr:uid="{00000000-0005-0000-0000-0000A02C0000}"/>
    <cellStyle name="Normal 2 54 6 9 2" xfId="11440" xr:uid="{00000000-0005-0000-0000-0000A12C0000}"/>
    <cellStyle name="Normal 2 54 6 9 3" xfId="11441" xr:uid="{00000000-0005-0000-0000-0000A22C0000}"/>
    <cellStyle name="Normal 2 54 7" xfId="11442" xr:uid="{00000000-0005-0000-0000-0000A32C0000}"/>
    <cellStyle name="Normal 2 54 7 10" xfId="11443" xr:uid="{00000000-0005-0000-0000-0000A42C0000}"/>
    <cellStyle name="Normal 2 54 7 10 2" xfId="11444" xr:uid="{00000000-0005-0000-0000-0000A52C0000}"/>
    <cellStyle name="Normal 2 54 7 10 3" xfId="11445" xr:uid="{00000000-0005-0000-0000-0000A62C0000}"/>
    <cellStyle name="Normal 2 54 7 11" xfId="11446" xr:uid="{00000000-0005-0000-0000-0000A72C0000}"/>
    <cellStyle name="Normal 2 54 7 11 2" xfId="11447" xr:uid="{00000000-0005-0000-0000-0000A82C0000}"/>
    <cellStyle name="Normal 2 54 7 11 3" xfId="11448" xr:uid="{00000000-0005-0000-0000-0000A92C0000}"/>
    <cellStyle name="Normal 2 54 7 12" xfId="11449" xr:uid="{00000000-0005-0000-0000-0000AA2C0000}"/>
    <cellStyle name="Normal 2 54 7 12 2" xfId="11450" xr:uid="{00000000-0005-0000-0000-0000AB2C0000}"/>
    <cellStyle name="Normal 2 54 7 12 3" xfId="11451" xr:uid="{00000000-0005-0000-0000-0000AC2C0000}"/>
    <cellStyle name="Normal 2 54 7 13" xfId="11452" xr:uid="{00000000-0005-0000-0000-0000AD2C0000}"/>
    <cellStyle name="Normal 2 54 7 13 2" xfId="11453" xr:uid="{00000000-0005-0000-0000-0000AE2C0000}"/>
    <cellStyle name="Normal 2 54 7 13 3" xfId="11454" xr:uid="{00000000-0005-0000-0000-0000AF2C0000}"/>
    <cellStyle name="Normal 2 54 7 14" xfId="11455" xr:uid="{00000000-0005-0000-0000-0000B02C0000}"/>
    <cellStyle name="Normal 2 54 7 14 2" xfId="11456" xr:uid="{00000000-0005-0000-0000-0000B12C0000}"/>
    <cellStyle name="Normal 2 54 7 14 3" xfId="11457" xr:uid="{00000000-0005-0000-0000-0000B22C0000}"/>
    <cellStyle name="Normal 2 54 7 15" xfId="11458" xr:uid="{00000000-0005-0000-0000-0000B32C0000}"/>
    <cellStyle name="Normal 2 54 7 16" xfId="11459" xr:uid="{00000000-0005-0000-0000-0000B42C0000}"/>
    <cellStyle name="Normal 2 54 7 2" xfId="11460" xr:uid="{00000000-0005-0000-0000-0000B52C0000}"/>
    <cellStyle name="Normal 2 54 7 2 2" xfId="11461" xr:uid="{00000000-0005-0000-0000-0000B62C0000}"/>
    <cellStyle name="Normal 2 54 7 2 3" xfId="11462" xr:uid="{00000000-0005-0000-0000-0000B72C0000}"/>
    <cellStyle name="Normal 2 54 7 3" xfId="11463" xr:uid="{00000000-0005-0000-0000-0000B82C0000}"/>
    <cellStyle name="Normal 2 54 7 3 2" xfId="11464" xr:uid="{00000000-0005-0000-0000-0000B92C0000}"/>
    <cellStyle name="Normal 2 54 7 3 3" xfId="11465" xr:uid="{00000000-0005-0000-0000-0000BA2C0000}"/>
    <cellStyle name="Normal 2 54 7 4" xfId="11466" xr:uid="{00000000-0005-0000-0000-0000BB2C0000}"/>
    <cellStyle name="Normal 2 54 7 4 2" xfId="11467" xr:uid="{00000000-0005-0000-0000-0000BC2C0000}"/>
    <cellStyle name="Normal 2 54 7 4 3" xfId="11468" xr:uid="{00000000-0005-0000-0000-0000BD2C0000}"/>
    <cellStyle name="Normal 2 54 7 5" xfId="11469" xr:uid="{00000000-0005-0000-0000-0000BE2C0000}"/>
    <cellStyle name="Normal 2 54 7 5 2" xfId="11470" xr:uid="{00000000-0005-0000-0000-0000BF2C0000}"/>
    <cellStyle name="Normal 2 54 7 5 3" xfId="11471" xr:uid="{00000000-0005-0000-0000-0000C02C0000}"/>
    <cellStyle name="Normal 2 54 7 6" xfId="11472" xr:uid="{00000000-0005-0000-0000-0000C12C0000}"/>
    <cellStyle name="Normal 2 54 7 6 2" xfId="11473" xr:uid="{00000000-0005-0000-0000-0000C22C0000}"/>
    <cellStyle name="Normal 2 54 7 6 3" xfId="11474" xr:uid="{00000000-0005-0000-0000-0000C32C0000}"/>
    <cellStyle name="Normal 2 54 7 7" xfId="11475" xr:uid="{00000000-0005-0000-0000-0000C42C0000}"/>
    <cellStyle name="Normal 2 54 7 7 2" xfId="11476" xr:uid="{00000000-0005-0000-0000-0000C52C0000}"/>
    <cellStyle name="Normal 2 54 7 7 3" xfId="11477" xr:uid="{00000000-0005-0000-0000-0000C62C0000}"/>
    <cellStyle name="Normal 2 54 7 8" xfId="11478" xr:uid="{00000000-0005-0000-0000-0000C72C0000}"/>
    <cellStyle name="Normal 2 54 7 8 2" xfId="11479" xr:uid="{00000000-0005-0000-0000-0000C82C0000}"/>
    <cellStyle name="Normal 2 54 7 8 3" xfId="11480" xr:uid="{00000000-0005-0000-0000-0000C92C0000}"/>
    <cellStyle name="Normal 2 54 7 9" xfId="11481" xr:uid="{00000000-0005-0000-0000-0000CA2C0000}"/>
    <cellStyle name="Normal 2 54 7 9 2" xfId="11482" xr:uid="{00000000-0005-0000-0000-0000CB2C0000}"/>
    <cellStyle name="Normal 2 54 7 9 3" xfId="11483" xr:uid="{00000000-0005-0000-0000-0000CC2C0000}"/>
    <cellStyle name="Normal 2 54 8" xfId="11484" xr:uid="{00000000-0005-0000-0000-0000CD2C0000}"/>
    <cellStyle name="Normal 2 54 8 10" xfId="11485" xr:uid="{00000000-0005-0000-0000-0000CE2C0000}"/>
    <cellStyle name="Normal 2 54 8 10 2" xfId="11486" xr:uid="{00000000-0005-0000-0000-0000CF2C0000}"/>
    <cellStyle name="Normal 2 54 8 10 3" xfId="11487" xr:uid="{00000000-0005-0000-0000-0000D02C0000}"/>
    <cellStyle name="Normal 2 54 8 11" xfId="11488" xr:uid="{00000000-0005-0000-0000-0000D12C0000}"/>
    <cellStyle name="Normal 2 54 8 11 2" xfId="11489" xr:uid="{00000000-0005-0000-0000-0000D22C0000}"/>
    <cellStyle name="Normal 2 54 8 11 3" xfId="11490" xr:uid="{00000000-0005-0000-0000-0000D32C0000}"/>
    <cellStyle name="Normal 2 54 8 12" xfId="11491" xr:uid="{00000000-0005-0000-0000-0000D42C0000}"/>
    <cellStyle name="Normal 2 54 8 12 2" xfId="11492" xr:uid="{00000000-0005-0000-0000-0000D52C0000}"/>
    <cellStyle name="Normal 2 54 8 12 3" xfId="11493" xr:uid="{00000000-0005-0000-0000-0000D62C0000}"/>
    <cellStyle name="Normal 2 54 8 13" xfId="11494" xr:uid="{00000000-0005-0000-0000-0000D72C0000}"/>
    <cellStyle name="Normal 2 54 8 13 2" xfId="11495" xr:uid="{00000000-0005-0000-0000-0000D82C0000}"/>
    <cellStyle name="Normal 2 54 8 13 3" xfId="11496" xr:uid="{00000000-0005-0000-0000-0000D92C0000}"/>
    <cellStyle name="Normal 2 54 8 14" xfId="11497" xr:uid="{00000000-0005-0000-0000-0000DA2C0000}"/>
    <cellStyle name="Normal 2 54 8 14 2" xfId="11498" xr:uid="{00000000-0005-0000-0000-0000DB2C0000}"/>
    <cellStyle name="Normal 2 54 8 14 3" xfId="11499" xr:uid="{00000000-0005-0000-0000-0000DC2C0000}"/>
    <cellStyle name="Normal 2 54 8 15" xfId="11500" xr:uid="{00000000-0005-0000-0000-0000DD2C0000}"/>
    <cellStyle name="Normal 2 54 8 16" xfId="11501" xr:uid="{00000000-0005-0000-0000-0000DE2C0000}"/>
    <cellStyle name="Normal 2 54 8 2" xfId="11502" xr:uid="{00000000-0005-0000-0000-0000DF2C0000}"/>
    <cellStyle name="Normal 2 54 8 2 2" xfId="11503" xr:uid="{00000000-0005-0000-0000-0000E02C0000}"/>
    <cellStyle name="Normal 2 54 8 2 3" xfId="11504" xr:uid="{00000000-0005-0000-0000-0000E12C0000}"/>
    <cellStyle name="Normal 2 54 8 3" xfId="11505" xr:uid="{00000000-0005-0000-0000-0000E22C0000}"/>
    <cellStyle name="Normal 2 54 8 3 2" xfId="11506" xr:uid="{00000000-0005-0000-0000-0000E32C0000}"/>
    <cellStyle name="Normal 2 54 8 3 3" xfId="11507" xr:uid="{00000000-0005-0000-0000-0000E42C0000}"/>
    <cellStyle name="Normal 2 54 8 4" xfId="11508" xr:uid="{00000000-0005-0000-0000-0000E52C0000}"/>
    <cellStyle name="Normal 2 54 8 4 2" xfId="11509" xr:uid="{00000000-0005-0000-0000-0000E62C0000}"/>
    <cellStyle name="Normal 2 54 8 4 3" xfId="11510" xr:uid="{00000000-0005-0000-0000-0000E72C0000}"/>
    <cellStyle name="Normal 2 54 8 5" xfId="11511" xr:uid="{00000000-0005-0000-0000-0000E82C0000}"/>
    <cellStyle name="Normal 2 54 8 5 2" xfId="11512" xr:uid="{00000000-0005-0000-0000-0000E92C0000}"/>
    <cellStyle name="Normal 2 54 8 5 3" xfId="11513" xr:uid="{00000000-0005-0000-0000-0000EA2C0000}"/>
    <cellStyle name="Normal 2 54 8 6" xfId="11514" xr:uid="{00000000-0005-0000-0000-0000EB2C0000}"/>
    <cellStyle name="Normal 2 54 8 6 2" xfId="11515" xr:uid="{00000000-0005-0000-0000-0000EC2C0000}"/>
    <cellStyle name="Normal 2 54 8 6 3" xfId="11516" xr:uid="{00000000-0005-0000-0000-0000ED2C0000}"/>
    <cellStyle name="Normal 2 54 8 7" xfId="11517" xr:uid="{00000000-0005-0000-0000-0000EE2C0000}"/>
    <cellStyle name="Normal 2 54 8 7 2" xfId="11518" xr:uid="{00000000-0005-0000-0000-0000EF2C0000}"/>
    <cellStyle name="Normal 2 54 8 7 3" xfId="11519" xr:uid="{00000000-0005-0000-0000-0000F02C0000}"/>
    <cellStyle name="Normal 2 54 8 8" xfId="11520" xr:uid="{00000000-0005-0000-0000-0000F12C0000}"/>
    <cellStyle name="Normal 2 54 8 8 2" xfId="11521" xr:uid="{00000000-0005-0000-0000-0000F22C0000}"/>
    <cellStyle name="Normal 2 54 8 8 3" xfId="11522" xr:uid="{00000000-0005-0000-0000-0000F32C0000}"/>
    <cellStyle name="Normal 2 54 8 9" xfId="11523" xr:uid="{00000000-0005-0000-0000-0000F42C0000}"/>
    <cellStyle name="Normal 2 54 8 9 2" xfId="11524" xr:uid="{00000000-0005-0000-0000-0000F52C0000}"/>
    <cellStyle name="Normal 2 54 8 9 3" xfId="11525" xr:uid="{00000000-0005-0000-0000-0000F62C0000}"/>
    <cellStyle name="Normal 2 54 9" xfId="11526" xr:uid="{00000000-0005-0000-0000-0000F72C0000}"/>
    <cellStyle name="Normal 2 54 9 10" xfId="11527" xr:uid="{00000000-0005-0000-0000-0000F82C0000}"/>
    <cellStyle name="Normal 2 54 9 10 2" xfId="11528" xr:uid="{00000000-0005-0000-0000-0000F92C0000}"/>
    <cellStyle name="Normal 2 54 9 10 3" xfId="11529" xr:uid="{00000000-0005-0000-0000-0000FA2C0000}"/>
    <cellStyle name="Normal 2 54 9 11" xfId="11530" xr:uid="{00000000-0005-0000-0000-0000FB2C0000}"/>
    <cellStyle name="Normal 2 54 9 11 2" xfId="11531" xr:uid="{00000000-0005-0000-0000-0000FC2C0000}"/>
    <cellStyle name="Normal 2 54 9 11 3" xfId="11532" xr:uid="{00000000-0005-0000-0000-0000FD2C0000}"/>
    <cellStyle name="Normal 2 54 9 12" xfId="11533" xr:uid="{00000000-0005-0000-0000-0000FE2C0000}"/>
    <cellStyle name="Normal 2 54 9 12 2" xfId="11534" xr:uid="{00000000-0005-0000-0000-0000FF2C0000}"/>
    <cellStyle name="Normal 2 54 9 12 3" xfId="11535" xr:uid="{00000000-0005-0000-0000-0000002D0000}"/>
    <cellStyle name="Normal 2 54 9 13" xfId="11536" xr:uid="{00000000-0005-0000-0000-0000012D0000}"/>
    <cellStyle name="Normal 2 54 9 13 2" xfId="11537" xr:uid="{00000000-0005-0000-0000-0000022D0000}"/>
    <cellStyle name="Normal 2 54 9 13 3" xfId="11538" xr:uid="{00000000-0005-0000-0000-0000032D0000}"/>
    <cellStyle name="Normal 2 54 9 14" xfId="11539" xr:uid="{00000000-0005-0000-0000-0000042D0000}"/>
    <cellStyle name="Normal 2 54 9 14 2" xfId="11540" xr:uid="{00000000-0005-0000-0000-0000052D0000}"/>
    <cellStyle name="Normal 2 54 9 14 3" xfId="11541" xr:uid="{00000000-0005-0000-0000-0000062D0000}"/>
    <cellStyle name="Normal 2 54 9 15" xfId="11542" xr:uid="{00000000-0005-0000-0000-0000072D0000}"/>
    <cellStyle name="Normal 2 54 9 16" xfId="11543" xr:uid="{00000000-0005-0000-0000-0000082D0000}"/>
    <cellStyle name="Normal 2 54 9 2" xfId="11544" xr:uid="{00000000-0005-0000-0000-0000092D0000}"/>
    <cellStyle name="Normal 2 54 9 2 2" xfId="11545" xr:uid="{00000000-0005-0000-0000-00000A2D0000}"/>
    <cellStyle name="Normal 2 54 9 2 3" xfId="11546" xr:uid="{00000000-0005-0000-0000-00000B2D0000}"/>
    <cellStyle name="Normal 2 54 9 3" xfId="11547" xr:uid="{00000000-0005-0000-0000-00000C2D0000}"/>
    <cellStyle name="Normal 2 54 9 3 2" xfId="11548" xr:uid="{00000000-0005-0000-0000-00000D2D0000}"/>
    <cellStyle name="Normal 2 54 9 3 3" xfId="11549" xr:uid="{00000000-0005-0000-0000-00000E2D0000}"/>
    <cellStyle name="Normal 2 54 9 4" xfId="11550" xr:uid="{00000000-0005-0000-0000-00000F2D0000}"/>
    <cellStyle name="Normal 2 54 9 4 2" xfId="11551" xr:uid="{00000000-0005-0000-0000-0000102D0000}"/>
    <cellStyle name="Normal 2 54 9 4 3" xfId="11552" xr:uid="{00000000-0005-0000-0000-0000112D0000}"/>
    <cellStyle name="Normal 2 54 9 5" xfId="11553" xr:uid="{00000000-0005-0000-0000-0000122D0000}"/>
    <cellStyle name="Normal 2 54 9 5 2" xfId="11554" xr:uid="{00000000-0005-0000-0000-0000132D0000}"/>
    <cellStyle name="Normal 2 54 9 5 3" xfId="11555" xr:uid="{00000000-0005-0000-0000-0000142D0000}"/>
    <cellStyle name="Normal 2 54 9 6" xfId="11556" xr:uid="{00000000-0005-0000-0000-0000152D0000}"/>
    <cellStyle name="Normal 2 54 9 6 2" xfId="11557" xr:uid="{00000000-0005-0000-0000-0000162D0000}"/>
    <cellStyle name="Normal 2 54 9 6 3" xfId="11558" xr:uid="{00000000-0005-0000-0000-0000172D0000}"/>
    <cellStyle name="Normal 2 54 9 7" xfId="11559" xr:uid="{00000000-0005-0000-0000-0000182D0000}"/>
    <cellStyle name="Normal 2 54 9 7 2" xfId="11560" xr:uid="{00000000-0005-0000-0000-0000192D0000}"/>
    <cellStyle name="Normal 2 54 9 7 3" xfId="11561" xr:uid="{00000000-0005-0000-0000-00001A2D0000}"/>
    <cellStyle name="Normal 2 54 9 8" xfId="11562" xr:uid="{00000000-0005-0000-0000-00001B2D0000}"/>
    <cellStyle name="Normal 2 54 9 8 2" xfId="11563" xr:uid="{00000000-0005-0000-0000-00001C2D0000}"/>
    <cellStyle name="Normal 2 54 9 8 3" xfId="11564" xr:uid="{00000000-0005-0000-0000-00001D2D0000}"/>
    <cellStyle name="Normal 2 54 9 9" xfId="11565" xr:uid="{00000000-0005-0000-0000-00001E2D0000}"/>
    <cellStyle name="Normal 2 54 9 9 2" xfId="11566" xr:uid="{00000000-0005-0000-0000-00001F2D0000}"/>
    <cellStyle name="Normal 2 54 9 9 3" xfId="11567" xr:uid="{00000000-0005-0000-0000-0000202D0000}"/>
    <cellStyle name="Normal 2 55" xfId="11568" xr:uid="{00000000-0005-0000-0000-0000212D0000}"/>
    <cellStyle name="Normal 2 55 10" xfId="11569" xr:uid="{00000000-0005-0000-0000-0000222D0000}"/>
    <cellStyle name="Normal 2 55 10 10" xfId="11570" xr:uid="{00000000-0005-0000-0000-0000232D0000}"/>
    <cellStyle name="Normal 2 55 10 10 2" xfId="11571" xr:uid="{00000000-0005-0000-0000-0000242D0000}"/>
    <cellStyle name="Normal 2 55 10 10 3" xfId="11572" xr:uid="{00000000-0005-0000-0000-0000252D0000}"/>
    <cellStyle name="Normal 2 55 10 11" xfId="11573" xr:uid="{00000000-0005-0000-0000-0000262D0000}"/>
    <cellStyle name="Normal 2 55 10 11 2" xfId="11574" xr:uid="{00000000-0005-0000-0000-0000272D0000}"/>
    <cellStyle name="Normal 2 55 10 11 3" xfId="11575" xr:uid="{00000000-0005-0000-0000-0000282D0000}"/>
    <cellStyle name="Normal 2 55 10 12" xfId="11576" xr:uid="{00000000-0005-0000-0000-0000292D0000}"/>
    <cellStyle name="Normal 2 55 10 12 2" xfId="11577" xr:uid="{00000000-0005-0000-0000-00002A2D0000}"/>
    <cellStyle name="Normal 2 55 10 12 3" xfId="11578" xr:uid="{00000000-0005-0000-0000-00002B2D0000}"/>
    <cellStyle name="Normal 2 55 10 13" xfId="11579" xr:uid="{00000000-0005-0000-0000-00002C2D0000}"/>
    <cellStyle name="Normal 2 55 10 13 2" xfId="11580" xr:uid="{00000000-0005-0000-0000-00002D2D0000}"/>
    <cellStyle name="Normal 2 55 10 13 3" xfId="11581" xr:uid="{00000000-0005-0000-0000-00002E2D0000}"/>
    <cellStyle name="Normal 2 55 10 14" xfId="11582" xr:uid="{00000000-0005-0000-0000-00002F2D0000}"/>
    <cellStyle name="Normal 2 55 10 14 2" xfId="11583" xr:uid="{00000000-0005-0000-0000-0000302D0000}"/>
    <cellStyle name="Normal 2 55 10 14 3" xfId="11584" xr:uid="{00000000-0005-0000-0000-0000312D0000}"/>
    <cellStyle name="Normal 2 55 10 15" xfId="11585" xr:uid="{00000000-0005-0000-0000-0000322D0000}"/>
    <cellStyle name="Normal 2 55 10 16" xfId="11586" xr:uid="{00000000-0005-0000-0000-0000332D0000}"/>
    <cellStyle name="Normal 2 55 10 2" xfId="11587" xr:uid="{00000000-0005-0000-0000-0000342D0000}"/>
    <cellStyle name="Normal 2 55 10 2 2" xfId="11588" xr:uid="{00000000-0005-0000-0000-0000352D0000}"/>
    <cellStyle name="Normal 2 55 10 2 3" xfId="11589" xr:uid="{00000000-0005-0000-0000-0000362D0000}"/>
    <cellStyle name="Normal 2 55 10 3" xfId="11590" xr:uid="{00000000-0005-0000-0000-0000372D0000}"/>
    <cellStyle name="Normal 2 55 10 3 2" xfId="11591" xr:uid="{00000000-0005-0000-0000-0000382D0000}"/>
    <cellStyle name="Normal 2 55 10 3 3" xfId="11592" xr:uid="{00000000-0005-0000-0000-0000392D0000}"/>
    <cellStyle name="Normal 2 55 10 4" xfId="11593" xr:uid="{00000000-0005-0000-0000-00003A2D0000}"/>
    <cellStyle name="Normal 2 55 10 4 2" xfId="11594" xr:uid="{00000000-0005-0000-0000-00003B2D0000}"/>
    <cellStyle name="Normal 2 55 10 4 3" xfId="11595" xr:uid="{00000000-0005-0000-0000-00003C2D0000}"/>
    <cellStyle name="Normal 2 55 10 5" xfId="11596" xr:uid="{00000000-0005-0000-0000-00003D2D0000}"/>
    <cellStyle name="Normal 2 55 10 5 2" xfId="11597" xr:uid="{00000000-0005-0000-0000-00003E2D0000}"/>
    <cellStyle name="Normal 2 55 10 5 3" xfId="11598" xr:uid="{00000000-0005-0000-0000-00003F2D0000}"/>
    <cellStyle name="Normal 2 55 10 6" xfId="11599" xr:uid="{00000000-0005-0000-0000-0000402D0000}"/>
    <cellStyle name="Normal 2 55 10 6 2" xfId="11600" xr:uid="{00000000-0005-0000-0000-0000412D0000}"/>
    <cellStyle name="Normal 2 55 10 6 3" xfId="11601" xr:uid="{00000000-0005-0000-0000-0000422D0000}"/>
    <cellStyle name="Normal 2 55 10 7" xfId="11602" xr:uid="{00000000-0005-0000-0000-0000432D0000}"/>
    <cellStyle name="Normal 2 55 10 7 2" xfId="11603" xr:uid="{00000000-0005-0000-0000-0000442D0000}"/>
    <cellStyle name="Normal 2 55 10 7 3" xfId="11604" xr:uid="{00000000-0005-0000-0000-0000452D0000}"/>
    <cellStyle name="Normal 2 55 10 8" xfId="11605" xr:uid="{00000000-0005-0000-0000-0000462D0000}"/>
    <cellStyle name="Normal 2 55 10 8 2" xfId="11606" xr:uid="{00000000-0005-0000-0000-0000472D0000}"/>
    <cellStyle name="Normal 2 55 10 8 3" xfId="11607" xr:uid="{00000000-0005-0000-0000-0000482D0000}"/>
    <cellStyle name="Normal 2 55 10 9" xfId="11608" xr:uid="{00000000-0005-0000-0000-0000492D0000}"/>
    <cellStyle name="Normal 2 55 10 9 2" xfId="11609" xr:uid="{00000000-0005-0000-0000-00004A2D0000}"/>
    <cellStyle name="Normal 2 55 10 9 3" xfId="11610" xr:uid="{00000000-0005-0000-0000-00004B2D0000}"/>
    <cellStyle name="Normal 2 55 11" xfId="11611" xr:uid="{00000000-0005-0000-0000-00004C2D0000}"/>
    <cellStyle name="Normal 2 55 11 2" xfId="11612" xr:uid="{00000000-0005-0000-0000-00004D2D0000}"/>
    <cellStyle name="Normal 2 55 11 3" xfId="11613" xr:uid="{00000000-0005-0000-0000-00004E2D0000}"/>
    <cellStyle name="Normal 2 55 12" xfId="11614" xr:uid="{00000000-0005-0000-0000-00004F2D0000}"/>
    <cellStyle name="Normal 2 55 12 2" xfId="11615" xr:uid="{00000000-0005-0000-0000-0000502D0000}"/>
    <cellStyle name="Normal 2 55 12 3" xfId="11616" xr:uid="{00000000-0005-0000-0000-0000512D0000}"/>
    <cellStyle name="Normal 2 55 13" xfId="11617" xr:uid="{00000000-0005-0000-0000-0000522D0000}"/>
    <cellStyle name="Normal 2 55 13 2" xfId="11618" xr:uid="{00000000-0005-0000-0000-0000532D0000}"/>
    <cellStyle name="Normal 2 55 13 3" xfId="11619" xr:uid="{00000000-0005-0000-0000-0000542D0000}"/>
    <cellStyle name="Normal 2 55 14" xfId="11620" xr:uid="{00000000-0005-0000-0000-0000552D0000}"/>
    <cellStyle name="Normal 2 55 14 2" xfId="11621" xr:uid="{00000000-0005-0000-0000-0000562D0000}"/>
    <cellStyle name="Normal 2 55 14 3" xfId="11622" xr:uid="{00000000-0005-0000-0000-0000572D0000}"/>
    <cellStyle name="Normal 2 55 15" xfId="11623" xr:uid="{00000000-0005-0000-0000-0000582D0000}"/>
    <cellStyle name="Normal 2 55 15 2" xfId="11624" xr:uid="{00000000-0005-0000-0000-0000592D0000}"/>
    <cellStyle name="Normal 2 55 15 3" xfId="11625" xr:uid="{00000000-0005-0000-0000-00005A2D0000}"/>
    <cellStyle name="Normal 2 55 16" xfId="11626" xr:uid="{00000000-0005-0000-0000-00005B2D0000}"/>
    <cellStyle name="Normal 2 55 16 2" xfId="11627" xr:uid="{00000000-0005-0000-0000-00005C2D0000}"/>
    <cellStyle name="Normal 2 55 16 3" xfId="11628" xr:uid="{00000000-0005-0000-0000-00005D2D0000}"/>
    <cellStyle name="Normal 2 55 17" xfId="11629" xr:uid="{00000000-0005-0000-0000-00005E2D0000}"/>
    <cellStyle name="Normal 2 55 17 2" xfId="11630" xr:uid="{00000000-0005-0000-0000-00005F2D0000}"/>
    <cellStyle name="Normal 2 55 17 3" xfId="11631" xr:uid="{00000000-0005-0000-0000-0000602D0000}"/>
    <cellStyle name="Normal 2 55 18" xfId="11632" xr:uid="{00000000-0005-0000-0000-0000612D0000}"/>
    <cellStyle name="Normal 2 55 18 2" xfId="11633" xr:uid="{00000000-0005-0000-0000-0000622D0000}"/>
    <cellStyle name="Normal 2 55 18 3" xfId="11634" xr:uid="{00000000-0005-0000-0000-0000632D0000}"/>
    <cellStyle name="Normal 2 55 19" xfId="11635" xr:uid="{00000000-0005-0000-0000-0000642D0000}"/>
    <cellStyle name="Normal 2 55 19 2" xfId="11636" xr:uid="{00000000-0005-0000-0000-0000652D0000}"/>
    <cellStyle name="Normal 2 55 19 3" xfId="11637" xr:uid="{00000000-0005-0000-0000-0000662D0000}"/>
    <cellStyle name="Normal 2 55 2" xfId="11638" xr:uid="{00000000-0005-0000-0000-0000672D0000}"/>
    <cellStyle name="Normal 2 55 2 10" xfId="11639" xr:uid="{00000000-0005-0000-0000-0000682D0000}"/>
    <cellStyle name="Normal 2 55 2 10 2" xfId="11640" xr:uid="{00000000-0005-0000-0000-0000692D0000}"/>
    <cellStyle name="Normal 2 55 2 10 3" xfId="11641" xr:uid="{00000000-0005-0000-0000-00006A2D0000}"/>
    <cellStyle name="Normal 2 55 2 11" xfId="11642" xr:uid="{00000000-0005-0000-0000-00006B2D0000}"/>
    <cellStyle name="Normal 2 55 2 11 2" xfId="11643" xr:uid="{00000000-0005-0000-0000-00006C2D0000}"/>
    <cellStyle name="Normal 2 55 2 11 3" xfId="11644" xr:uid="{00000000-0005-0000-0000-00006D2D0000}"/>
    <cellStyle name="Normal 2 55 2 12" xfId="11645" xr:uid="{00000000-0005-0000-0000-00006E2D0000}"/>
    <cellStyle name="Normal 2 55 2 12 2" xfId="11646" xr:uid="{00000000-0005-0000-0000-00006F2D0000}"/>
    <cellStyle name="Normal 2 55 2 12 3" xfId="11647" xr:uid="{00000000-0005-0000-0000-0000702D0000}"/>
    <cellStyle name="Normal 2 55 2 13" xfId="11648" xr:uid="{00000000-0005-0000-0000-0000712D0000}"/>
    <cellStyle name="Normal 2 55 2 13 2" xfId="11649" xr:uid="{00000000-0005-0000-0000-0000722D0000}"/>
    <cellStyle name="Normal 2 55 2 13 3" xfId="11650" xr:uid="{00000000-0005-0000-0000-0000732D0000}"/>
    <cellStyle name="Normal 2 55 2 14" xfId="11651" xr:uid="{00000000-0005-0000-0000-0000742D0000}"/>
    <cellStyle name="Normal 2 55 2 14 2" xfId="11652" xr:uid="{00000000-0005-0000-0000-0000752D0000}"/>
    <cellStyle name="Normal 2 55 2 14 3" xfId="11653" xr:uid="{00000000-0005-0000-0000-0000762D0000}"/>
    <cellStyle name="Normal 2 55 2 15" xfId="11654" xr:uid="{00000000-0005-0000-0000-0000772D0000}"/>
    <cellStyle name="Normal 2 55 2 15 2" xfId="11655" xr:uid="{00000000-0005-0000-0000-0000782D0000}"/>
    <cellStyle name="Normal 2 55 2 15 3" xfId="11656" xr:uid="{00000000-0005-0000-0000-0000792D0000}"/>
    <cellStyle name="Normal 2 55 2 16" xfId="11657" xr:uid="{00000000-0005-0000-0000-00007A2D0000}"/>
    <cellStyle name="Normal 2 55 2 17" xfId="11658" xr:uid="{00000000-0005-0000-0000-00007B2D0000}"/>
    <cellStyle name="Normal 2 55 2 2" xfId="11659" xr:uid="{00000000-0005-0000-0000-00007C2D0000}"/>
    <cellStyle name="Normal 2 55 2 2 10" xfId="11660" xr:uid="{00000000-0005-0000-0000-00007D2D0000}"/>
    <cellStyle name="Normal 2 55 2 2 10 2" xfId="11661" xr:uid="{00000000-0005-0000-0000-00007E2D0000}"/>
    <cellStyle name="Normal 2 55 2 2 10 3" xfId="11662" xr:uid="{00000000-0005-0000-0000-00007F2D0000}"/>
    <cellStyle name="Normal 2 55 2 2 11" xfId="11663" xr:uid="{00000000-0005-0000-0000-0000802D0000}"/>
    <cellStyle name="Normal 2 55 2 2 11 2" xfId="11664" xr:uid="{00000000-0005-0000-0000-0000812D0000}"/>
    <cellStyle name="Normal 2 55 2 2 11 3" xfId="11665" xr:uid="{00000000-0005-0000-0000-0000822D0000}"/>
    <cellStyle name="Normal 2 55 2 2 12" xfId="11666" xr:uid="{00000000-0005-0000-0000-0000832D0000}"/>
    <cellStyle name="Normal 2 55 2 2 12 2" xfId="11667" xr:uid="{00000000-0005-0000-0000-0000842D0000}"/>
    <cellStyle name="Normal 2 55 2 2 12 3" xfId="11668" xr:uid="{00000000-0005-0000-0000-0000852D0000}"/>
    <cellStyle name="Normal 2 55 2 2 13" xfId="11669" xr:uid="{00000000-0005-0000-0000-0000862D0000}"/>
    <cellStyle name="Normal 2 55 2 2 13 2" xfId="11670" xr:uid="{00000000-0005-0000-0000-0000872D0000}"/>
    <cellStyle name="Normal 2 55 2 2 13 3" xfId="11671" xr:uid="{00000000-0005-0000-0000-0000882D0000}"/>
    <cellStyle name="Normal 2 55 2 2 14" xfId="11672" xr:uid="{00000000-0005-0000-0000-0000892D0000}"/>
    <cellStyle name="Normal 2 55 2 2 14 2" xfId="11673" xr:uid="{00000000-0005-0000-0000-00008A2D0000}"/>
    <cellStyle name="Normal 2 55 2 2 14 3" xfId="11674" xr:uid="{00000000-0005-0000-0000-00008B2D0000}"/>
    <cellStyle name="Normal 2 55 2 2 15" xfId="11675" xr:uid="{00000000-0005-0000-0000-00008C2D0000}"/>
    <cellStyle name="Normal 2 55 2 2 16" xfId="11676" xr:uid="{00000000-0005-0000-0000-00008D2D0000}"/>
    <cellStyle name="Normal 2 55 2 2 2" xfId="11677" xr:uid="{00000000-0005-0000-0000-00008E2D0000}"/>
    <cellStyle name="Normal 2 55 2 2 2 2" xfId="11678" xr:uid="{00000000-0005-0000-0000-00008F2D0000}"/>
    <cellStyle name="Normal 2 55 2 2 2 3" xfId="11679" xr:uid="{00000000-0005-0000-0000-0000902D0000}"/>
    <cellStyle name="Normal 2 55 2 2 3" xfId="11680" xr:uid="{00000000-0005-0000-0000-0000912D0000}"/>
    <cellStyle name="Normal 2 55 2 2 3 2" xfId="11681" xr:uid="{00000000-0005-0000-0000-0000922D0000}"/>
    <cellStyle name="Normal 2 55 2 2 3 3" xfId="11682" xr:uid="{00000000-0005-0000-0000-0000932D0000}"/>
    <cellStyle name="Normal 2 55 2 2 4" xfId="11683" xr:uid="{00000000-0005-0000-0000-0000942D0000}"/>
    <cellStyle name="Normal 2 55 2 2 4 2" xfId="11684" xr:uid="{00000000-0005-0000-0000-0000952D0000}"/>
    <cellStyle name="Normal 2 55 2 2 4 3" xfId="11685" xr:uid="{00000000-0005-0000-0000-0000962D0000}"/>
    <cellStyle name="Normal 2 55 2 2 5" xfId="11686" xr:uid="{00000000-0005-0000-0000-0000972D0000}"/>
    <cellStyle name="Normal 2 55 2 2 5 2" xfId="11687" xr:uid="{00000000-0005-0000-0000-0000982D0000}"/>
    <cellStyle name="Normal 2 55 2 2 5 3" xfId="11688" xr:uid="{00000000-0005-0000-0000-0000992D0000}"/>
    <cellStyle name="Normal 2 55 2 2 6" xfId="11689" xr:uid="{00000000-0005-0000-0000-00009A2D0000}"/>
    <cellStyle name="Normal 2 55 2 2 6 2" xfId="11690" xr:uid="{00000000-0005-0000-0000-00009B2D0000}"/>
    <cellStyle name="Normal 2 55 2 2 6 3" xfId="11691" xr:uid="{00000000-0005-0000-0000-00009C2D0000}"/>
    <cellStyle name="Normal 2 55 2 2 7" xfId="11692" xr:uid="{00000000-0005-0000-0000-00009D2D0000}"/>
    <cellStyle name="Normal 2 55 2 2 7 2" xfId="11693" xr:uid="{00000000-0005-0000-0000-00009E2D0000}"/>
    <cellStyle name="Normal 2 55 2 2 7 3" xfId="11694" xr:uid="{00000000-0005-0000-0000-00009F2D0000}"/>
    <cellStyle name="Normal 2 55 2 2 8" xfId="11695" xr:uid="{00000000-0005-0000-0000-0000A02D0000}"/>
    <cellStyle name="Normal 2 55 2 2 8 2" xfId="11696" xr:uid="{00000000-0005-0000-0000-0000A12D0000}"/>
    <cellStyle name="Normal 2 55 2 2 8 3" xfId="11697" xr:uid="{00000000-0005-0000-0000-0000A22D0000}"/>
    <cellStyle name="Normal 2 55 2 2 9" xfId="11698" xr:uid="{00000000-0005-0000-0000-0000A32D0000}"/>
    <cellStyle name="Normal 2 55 2 2 9 2" xfId="11699" xr:uid="{00000000-0005-0000-0000-0000A42D0000}"/>
    <cellStyle name="Normal 2 55 2 2 9 3" xfId="11700" xr:uid="{00000000-0005-0000-0000-0000A52D0000}"/>
    <cellStyle name="Normal 2 55 2 3" xfId="11701" xr:uid="{00000000-0005-0000-0000-0000A62D0000}"/>
    <cellStyle name="Normal 2 55 2 3 2" xfId="11702" xr:uid="{00000000-0005-0000-0000-0000A72D0000}"/>
    <cellStyle name="Normal 2 55 2 3 3" xfId="11703" xr:uid="{00000000-0005-0000-0000-0000A82D0000}"/>
    <cellStyle name="Normal 2 55 2 4" xfId="11704" xr:uid="{00000000-0005-0000-0000-0000A92D0000}"/>
    <cellStyle name="Normal 2 55 2 4 2" xfId="11705" xr:uid="{00000000-0005-0000-0000-0000AA2D0000}"/>
    <cellStyle name="Normal 2 55 2 4 3" xfId="11706" xr:uid="{00000000-0005-0000-0000-0000AB2D0000}"/>
    <cellStyle name="Normal 2 55 2 5" xfId="11707" xr:uid="{00000000-0005-0000-0000-0000AC2D0000}"/>
    <cellStyle name="Normal 2 55 2 5 2" xfId="11708" xr:uid="{00000000-0005-0000-0000-0000AD2D0000}"/>
    <cellStyle name="Normal 2 55 2 5 3" xfId="11709" xr:uid="{00000000-0005-0000-0000-0000AE2D0000}"/>
    <cellStyle name="Normal 2 55 2 6" xfId="11710" xr:uid="{00000000-0005-0000-0000-0000AF2D0000}"/>
    <cellStyle name="Normal 2 55 2 6 2" xfId="11711" xr:uid="{00000000-0005-0000-0000-0000B02D0000}"/>
    <cellStyle name="Normal 2 55 2 6 3" xfId="11712" xr:uid="{00000000-0005-0000-0000-0000B12D0000}"/>
    <cellStyle name="Normal 2 55 2 7" xfId="11713" xr:uid="{00000000-0005-0000-0000-0000B22D0000}"/>
    <cellStyle name="Normal 2 55 2 7 2" xfId="11714" xr:uid="{00000000-0005-0000-0000-0000B32D0000}"/>
    <cellStyle name="Normal 2 55 2 7 3" xfId="11715" xr:uid="{00000000-0005-0000-0000-0000B42D0000}"/>
    <cellStyle name="Normal 2 55 2 8" xfId="11716" xr:uid="{00000000-0005-0000-0000-0000B52D0000}"/>
    <cellStyle name="Normal 2 55 2 8 2" xfId="11717" xr:uid="{00000000-0005-0000-0000-0000B62D0000}"/>
    <cellStyle name="Normal 2 55 2 8 3" xfId="11718" xr:uid="{00000000-0005-0000-0000-0000B72D0000}"/>
    <cellStyle name="Normal 2 55 2 9" xfId="11719" xr:uid="{00000000-0005-0000-0000-0000B82D0000}"/>
    <cellStyle name="Normal 2 55 2 9 2" xfId="11720" xr:uid="{00000000-0005-0000-0000-0000B92D0000}"/>
    <cellStyle name="Normal 2 55 2 9 3" xfId="11721" xr:uid="{00000000-0005-0000-0000-0000BA2D0000}"/>
    <cellStyle name="Normal 2 55 20" xfId="11722" xr:uid="{00000000-0005-0000-0000-0000BB2D0000}"/>
    <cellStyle name="Normal 2 55 20 2" xfId="11723" xr:uid="{00000000-0005-0000-0000-0000BC2D0000}"/>
    <cellStyle name="Normal 2 55 20 3" xfId="11724" xr:uid="{00000000-0005-0000-0000-0000BD2D0000}"/>
    <cellStyle name="Normal 2 55 21" xfId="11725" xr:uid="{00000000-0005-0000-0000-0000BE2D0000}"/>
    <cellStyle name="Normal 2 55 21 2" xfId="11726" xr:uid="{00000000-0005-0000-0000-0000BF2D0000}"/>
    <cellStyle name="Normal 2 55 21 3" xfId="11727" xr:uid="{00000000-0005-0000-0000-0000C02D0000}"/>
    <cellStyle name="Normal 2 55 22" xfId="11728" xr:uid="{00000000-0005-0000-0000-0000C12D0000}"/>
    <cellStyle name="Normal 2 55 22 2" xfId="11729" xr:uid="{00000000-0005-0000-0000-0000C22D0000}"/>
    <cellStyle name="Normal 2 55 22 3" xfId="11730" xr:uid="{00000000-0005-0000-0000-0000C32D0000}"/>
    <cellStyle name="Normal 2 55 23" xfId="11731" xr:uid="{00000000-0005-0000-0000-0000C42D0000}"/>
    <cellStyle name="Normal 2 55 23 2" xfId="11732" xr:uid="{00000000-0005-0000-0000-0000C52D0000}"/>
    <cellStyle name="Normal 2 55 23 3" xfId="11733" xr:uid="{00000000-0005-0000-0000-0000C62D0000}"/>
    <cellStyle name="Normal 2 55 24" xfId="11734" xr:uid="{00000000-0005-0000-0000-0000C72D0000}"/>
    <cellStyle name="Normal 2 55 25" xfId="11735" xr:uid="{00000000-0005-0000-0000-0000C82D0000}"/>
    <cellStyle name="Normal 2 55 3" xfId="11736" xr:uid="{00000000-0005-0000-0000-0000C92D0000}"/>
    <cellStyle name="Normal 2 55 3 10" xfId="11737" xr:uid="{00000000-0005-0000-0000-0000CA2D0000}"/>
    <cellStyle name="Normal 2 55 3 10 2" xfId="11738" xr:uid="{00000000-0005-0000-0000-0000CB2D0000}"/>
    <cellStyle name="Normal 2 55 3 10 3" xfId="11739" xr:uid="{00000000-0005-0000-0000-0000CC2D0000}"/>
    <cellStyle name="Normal 2 55 3 11" xfId="11740" xr:uid="{00000000-0005-0000-0000-0000CD2D0000}"/>
    <cellStyle name="Normal 2 55 3 11 2" xfId="11741" xr:uid="{00000000-0005-0000-0000-0000CE2D0000}"/>
    <cellStyle name="Normal 2 55 3 11 3" xfId="11742" xr:uid="{00000000-0005-0000-0000-0000CF2D0000}"/>
    <cellStyle name="Normal 2 55 3 12" xfId="11743" xr:uid="{00000000-0005-0000-0000-0000D02D0000}"/>
    <cellStyle name="Normal 2 55 3 12 2" xfId="11744" xr:uid="{00000000-0005-0000-0000-0000D12D0000}"/>
    <cellStyle name="Normal 2 55 3 12 3" xfId="11745" xr:uid="{00000000-0005-0000-0000-0000D22D0000}"/>
    <cellStyle name="Normal 2 55 3 13" xfId="11746" xr:uid="{00000000-0005-0000-0000-0000D32D0000}"/>
    <cellStyle name="Normal 2 55 3 13 2" xfId="11747" xr:uid="{00000000-0005-0000-0000-0000D42D0000}"/>
    <cellStyle name="Normal 2 55 3 13 3" xfId="11748" xr:uid="{00000000-0005-0000-0000-0000D52D0000}"/>
    <cellStyle name="Normal 2 55 3 14" xfId="11749" xr:uid="{00000000-0005-0000-0000-0000D62D0000}"/>
    <cellStyle name="Normal 2 55 3 14 2" xfId="11750" xr:uid="{00000000-0005-0000-0000-0000D72D0000}"/>
    <cellStyle name="Normal 2 55 3 14 3" xfId="11751" xr:uid="{00000000-0005-0000-0000-0000D82D0000}"/>
    <cellStyle name="Normal 2 55 3 15" xfId="11752" xr:uid="{00000000-0005-0000-0000-0000D92D0000}"/>
    <cellStyle name="Normal 2 55 3 15 2" xfId="11753" xr:uid="{00000000-0005-0000-0000-0000DA2D0000}"/>
    <cellStyle name="Normal 2 55 3 15 3" xfId="11754" xr:uid="{00000000-0005-0000-0000-0000DB2D0000}"/>
    <cellStyle name="Normal 2 55 3 16" xfId="11755" xr:uid="{00000000-0005-0000-0000-0000DC2D0000}"/>
    <cellStyle name="Normal 2 55 3 17" xfId="11756" xr:uid="{00000000-0005-0000-0000-0000DD2D0000}"/>
    <cellStyle name="Normal 2 55 3 2" xfId="11757" xr:uid="{00000000-0005-0000-0000-0000DE2D0000}"/>
    <cellStyle name="Normal 2 55 3 2 10" xfId="11758" xr:uid="{00000000-0005-0000-0000-0000DF2D0000}"/>
    <cellStyle name="Normal 2 55 3 2 10 2" xfId="11759" xr:uid="{00000000-0005-0000-0000-0000E02D0000}"/>
    <cellStyle name="Normal 2 55 3 2 10 3" xfId="11760" xr:uid="{00000000-0005-0000-0000-0000E12D0000}"/>
    <cellStyle name="Normal 2 55 3 2 11" xfId="11761" xr:uid="{00000000-0005-0000-0000-0000E22D0000}"/>
    <cellStyle name="Normal 2 55 3 2 11 2" xfId="11762" xr:uid="{00000000-0005-0000-0000-0000E32D0000}"/>
    <cellStyle name="Normal 2 55 3 2 11 3" xfId="11763" xr:uid="{00000000-0005-0000-0000-0000E42D0000}"/>
    <cellStyle name="Normal 2 55 3 2 12" xfId="11764" xr:uid="{00000000-0005-0000-0000-0000E52D0000}"/>
    <cellStyle name="Normal 2 55 3 2 12 2" xfId="11765" xr:uid="{00000000-0005-0000-0000-0000E62D0000}"/>
    <cellStyle name="Normal 2 55 3 2 12 3" xfId="11766" xr:uid="{00000000-0005-0000-0000-0000E72D0000}"/>
    <cellStyle name="Normal 2 55 3 2 13" xfId="11767" xr:uid="{00000000-0005-0000-0000-0000E82D0000}"/>
    <cellStyle name="Normal 2 55 3 2 13 2" xfId="11768" xr:uid="{00000000-0005-0000-0000-0000E92D0000}"/>
    <cellStyle name="Normal 2 55 3 2 13 3" xfId="11769" xr:uid="{00000000-0005-0000-0000-0000EA2D0000}"/>
    <cellStyle name="Normal 2 55 3 2 14" xfId="11770" xr:uid="{00000000-0005-0000-0000-0000EB2D0000}"/>
    <cellStyle name="Normal 2 55 3 2 14 2" xfId="11771" xr:uid="{00000000-0005-0000-0000-0000EC2D0000}"/>
    <cellStyle name="Normal 2 55 3 2 14 3" xfId="11772" xr:uid="{00000000-0005-0000-0000-0000ED2D0000}"/>
    <cellStyle name="Normal 2 55 3 2 15" xfId="11773" xr:uid="{00000000-0005-0000-0000-0000EE2D0000}"/>
    <cellStyle name="Normal 2 55 3 2 16" xfId="11774" xr:uid="{00000000-0005-0000-0000-0000EF2D0000}"/>
    <cellStyle name="Normal 2 55 3 2 2" xfId="11775" xr:uid="{00000000-0005-0000-0000-0000F02D0000}"/>
    <cellStyle name="Normal 2 55 3 2 2 2" xfId="11776" xr:uid="{00000000-0005-0000-0000-0000F12D0000}"/>
    <cellStyle name="Normal 2 55 3 2 2 3" xfId="11777" xr:uid="{00000000-0005-0000-0000-0000F22D0000}"/>
    <cellStyle name="Normal 2 55 3 2 3" xfId="11778" xr:uid="{00000000-0005-0000-0000-0000F32D0000}"/>
    <cellStyle name="Normal 2 55 3 2 3 2" xfId="11779" xr:uid="{00000000-0005-0000-0000-0000F42D0000}"/>
    <cellStyle name="Normal 2 55 3 2 3 3" xfId="11780" xr:uid="{00000000-0005-0000-0000-0000F52D0000}"/>
    <cellStyle name="Normal 2 55 3 2 4" xfId="11781" xr:uid="{00000000-0005-0000-0000-0000F62D0000}"/>
    <cellStyle name="Normal 2 55 3 2 4 2" xfId="11782" xr:uid="{00000000-0005-0000-0000-0000F72D0000}"/>
    <cellStyle name="Normal 2 55 3 2 4 3" xfId="11783" xr:uid="{00000000-0005-0000-0000-0000F82D0000}"/>
    <cellStyle name="Normal 2 55 3 2 5" xfId="11784" xr:uid="{00000000-0005-0000-0000-0000F92D0000}"/>
    <cellStyle name="Normal 2 55 3 2 5 2" xfId="11785" xr:uid="{00000000-0005-0000-0000-0000FA2D0000}"/>
    <cellStyle name="Normal 2 55 3 2 5 3" xfId="11786" xr:uid="{00000000-0005-0000-0000-0000FB2D0000}"/>
    <cellStyle name="Normal 2 55 3 2 6" xfId="11787" xr:uid="{00000000-0005-0000-0000-0000FC2D0000}"/>
    <cellStyle name="Normal 2 55 3 2 6 2" xfId="11788" xr:uid="{00000000-0005-0000-0000-0000FD2D0000}"/>
    <cellStyle name="Normal 2 55 3 2 6 3" xfId="11789" xr:uid="{00000000-0005-0000-0000-0000FE2D0000}"/>
    <cellStyle name="Normal 2 55 3 2 7" xfId="11790" xr:uid="{00000000-0005-0000-0000-0000FF2D0000}"/>
    <cellStyle name="Normal 2 55 3 2 7 2" xfId="11791" xr:uid="{00000000-0005-0000-0000-0000002E0000}"/>
    <cellStyle name="Normal 2 55 3 2 7 3" xfId="11792" xr:uid="{00000000-0005-0000-0000-0000012E0000}"/>
    <cellStyle name="Normal 2 55 3 2 8" xfId="11793" xr:uid="{00000000-0005-0000-0000-0000022E0000}"/>
    <cellStyle name="Normal 2 55 3 2 8 2" xfId="11794" xr:uid="{00000000-0005-0000-0000-0000032E0000}"/>
    <cellStyle name="Normal 2 55 3 2 8 3" xfId="11795" xr:uid="{00000000-0005-0000-0000-0000042E0000}"/>
    <cellStyle name="Normal 2 55 3 2 9" xfId="11796" xr:uid="{00000000-0005-0000-0000-0000052E0000}"/>
    <cellStyle name="Normal 2 55 3 2 9 2" xfId="11797" xr:uid="{00000000-0005-0000-0000-0000062E0000}"/>
    <cellStyle name="Normal 2 55 3 2 9 3" xfId="11798" xr:uid="{00000000-0005-0000-0000-0000072E0000}"/>
    <cellStyle name="Normal 2 55 3 3" xfId="11799" xr:uid="{00000000-0005-0000-0000-0000082E0000}"/>
    <cellStyle name="Normal 2 55 3 3 2" xfId="11800" xr:uid="{00000000-0005-0000-0000-0000092E0000}"/>
    <cellStyle name="Normal 2 55 3 3 3" xfId="11801" xr:uid="{00000000-0005-0000-0000-00000A2E0000}"/>
    <cellStyle name="Normal 2 55 3 4" xfId="11802" xr:uid="{00000000-0005-0000-0000-00000B2E0000}"/>
    <cellStyle name="Normal 2 55 3 4 2" xfId="11803" xr:uid="{00000000-0005-0000-0000-00000C2E0000}"/>
    <cellStyle name="Normal 2 55 3 4 3" xfId="11804" xr:uid="{00000000-0005-0000-0000-00000D2E0000}"/>
    <cellStyle name="Normal 2 55 3 5" xfId="11805" xr:uid="{00000000-0005-0000-0000-00000E2E0000}"/>
    <cellStyle name="Normal 2 55 3 5 2" xfId="11806" xr:uid="{00000000-0005-0000-0000-00000F2E0000}"/>
    <cellStyle name="Normal 2 55 3 5 3" xfId="11807" xr:uid="{00000000-0005-0000-0000-0000102E0000}"/>
    <cellStyle name="Normal 2 55 3 6" xfId="11808" xr:uid="{00000000-0005-0000-0000-0000112E0000}"/>
    <cellStyle name="Normal 2 55 3 6 2" xfId="11809" xr:uid="{00000000-0005-0000-0000-0000122E0000}"/>
    <cellStyle name="Normal 2 55 3 6 3" xfId="11810" xr:uid="{00000000-0005-0000-0000-0000132E0000}"/>
    <cellStyle name="Normal 2 55 3 7" xfId="11811" xr:uid="{00000000-0005-0000-0000-0000142E0000}"/>
    <cellStyle name="Normal 2 55 3 7 2" xfId="11812" xr:uid="{00000000-0005-0000-0000-0000152E0000}"/>
    <cellStyle name="Normal 2 55 3 7 3" xfId="11813" xr:uid="{00000000-0005-0000-0000-0000162E0000}"/>
    <cellStyle name="Normal 2 55 3 8" xfId="11814" xr:uid="{00000000-0005-0000-0000-0000172E0000}"/>
    <cellStyle name="Normal 2 55 3 8 2" xfId="11815" xr:uid="{00000000-0005-0000-0000-0000182E0000}"/>
    <cellStyle name="Normal 2 55 3 8 3" xfId="11816" xr:uid="{00000000-0005-0000-0000-0000192E0000}"/>
    <cellStyle name="Normal 2 55 3 9" xfId="11817" xr:uid="{00000000-0005-0000-0000-00001A2E0000}"/>
    <cellStyle name="Normal 2 55 3 9 2" xfId="11818" xr:uid="{00000000-0005-0000-0000-00001B2E0000}"/>
    <cellStyle name="Normal 2 55 3 9 3" xfId="11819" xr:uid="{00000000-0005-0000-0000-00001C2E0000}"/>
    <cellStyle name="Normal 2 55 4" xfId="11820" xr:uid="{00000000-0005-0000-0000-00001D2E0000}"/>
    <cellStyle name="Normal 2 55 4 10" xfId="11821" xr:uid="{00000000-0005-0000-0000-00001E2E0000}"/>
    <cellStyle name="Normal 2 55 4 10 2" xfId="11822" xr:uid="{00000000-0005-0000-0000-00001F2E0000}"/>
    <cellStyle name="Normal 2 55 4 10 3" xfId="11823" xr:uid="{00000000-0005-0000-0000-0000202E0000}"/>
    <cellStyle name="Normal 2 55 4 11" xfId="11824" xr:uid="{00000000-0005-0000-0000-0000212E0000}"/>
    <cellStyle name="Normal 2 55 4 11 2" xfId="11825" xr:uid="{00000000-0005-0000-0000-0000222E0000}"/>
    <cellStyle name="Normal 2 55 4 11 3" xfId="11826" xr:uid="{00000000-0005-0000-0000-0000232E0000}"/>
    <cellStyle name="Normal 2 55 4 12" xfId="11827" xr:uid="{00000000-0005-0000-0000-0000242E0000}"/>
    <cellStyle name="Normal 2 55 4 12 2" xfId="11828" xr:uid="{00000000-0005-0000-0000-0000252E0000}"/>
    <cellStyle name="Normal 2 55 4 12 3" xfId="11829" xr:uid="{00000000-0005-0000-0000-0000262E0000}"/>
    <cellStyle name="Normal 2 55 4 13" xfId="11830" xr:uid="{00000000-0005-0000-0000-0000272E0000}"/>
    <cellStyle name="Normal 2 55 4 13 2" xfId="11831" xr:uid="{00000000-0005-0000-0000-0000282E0000}"/>
    <cellStyle name="Normal 2 55 4 13 3" xfId="11832" xr:uid="{00000000-0005-0000-0000-0000292E0000}"/>
    <cellStyle name="Normal 2 55 4 14" xfId="11833" xr:uid="{00000000-0005-0000-0000-00002A2E0000}"/>
    <cellStyle name="Normal 2 55 4 14 2" xfId="11834" xr:uid="{00000000-0005-0000-0000-00002B2E0000}"/>
    <cellStyle name="Normal 2 55 4 14 3" xfId="11835" xr:uid="{00000000-0005-0000-0000-00002C2E0000}"/>
    <cellStyle name="Normal 2 55 4 15" xfId="11836" xr:uid="{00000000-0005-0000-0000-00002D2E0000}"/>
    <cellStyle name="Normal 2 55 4 15 2" xfId="11837" xr:uid="{00000000-0005-0000-0000-00002E2E0000}"/>
    <cellStyle name="Normal 2 55 4 15 3" xfId="11838" xr:uid="{00000000-0005-0000-0000-00002F2E0000}"/>
    <cellStyle name="Normal 2 55 4 16" xfId="11839" xr:uid="{00000000-0005-0000-0000-0000302E0000}"/>
    <cellStyle name="Normal 2 55 4 17" xfId="11840" xr:uid="{00000000-0005-0000-0000-0000312E0000}"/>
    <cellStyle name="Normal 2 55 4 2" xfId="11841" xr:uid="{00000000-0005-0000-0000-0000322E0000}"/>
    <cellStyle name="Normal 2 55 4 2 10" xfId="11842" xr:uid="{00000000-0005-0000-0000-0000332E0000}"/>
    <cellStyle name="Normal 2 55 4 2 10 2" xfId="11843" xr:uid="{00000000-0005-0000-0000-0000342E0000}"/>
    <cellStyle name="Normal 2 55 4 2 10 3" xfId="11844" xr:uid="{00000000-0005-0000-0000-0000352E0000}"/>
    <cellStyle name="Normal 2 55 4 2 11" xfId="11845" xr:uid="{00000000-0005-0000-0000-0000362E0000}"/>
    <cellStyle name="Normal 2 55 4 2 11 2" xfId="11846" xr:uid="{00000000-0005-0000-0000-0000372E0000}"/>
    <cellStyle name="Normal 2 55 4 2 11 3" xfId="11847" xr:uid="{00000000-0005-0000-0000-0000382E0000}"/>
    <cellStyle name="Normal 2 55 4 2 12" xfId="11848" xr:uid="{00000000-0005-0000-0000-0000392E0000}"/>
    <cellStyle name="Normal 2 55 4 2 12 2" xfId="11849" xr:uid="{00000000-0005-0000-0000-00003A2E0000}"/>
    <cellStyle name="Normal 2 55 4 2 12 3" xfId="11850" xr:uid="{00000000-0005-0000-0000-00003B2E0000}"/>
    <cellStyle name="Normal 2 55 4 2 13" xfId="11851" xr:uid="{00000000-0005-0000-0000-00003C2E0000}"/>
    <cellStyle name="Normal 2 55 4 2 13 2" xfId="11852" xr:uid="{00000000-0005-0000-0000-00003D2E0000}"/>
    <cellStyle name="Normal 2 55 4 2 13 3" xfId="11853" xr:uid="{00000000-0005-0000-0000-00003E2E0000}"/>
    <cellStyle name="Normal 2 55 4 2 14" xfId="11854" xr:uid="{00000000-0005-0000-0000-00003F2E0000}"/>
    <cellStyle name="Normal 2 55 4 2 14 2" xfId="11855" xr:uid="{00000000-0005-0000-0000-0000402E0000}"/>
    <cellStyle name="Normal 2 55 4 2 14 3" xfId="11856" xr:uid="{00000000-0005-0000-0000-0000412E0000}"/>
    <cellStyle name="Normal 2 55 4 2 15" xfId="11857" xr:uid="{00000000-0005-0000-0000-0000422E0000}"/>
    <cellStyle name="Normal 2 55 4 2 16" xfId="11858" xr:uid="{00000000-0005-0000-0000-0000432E0000}"/>
    <cellStyle name="Normal 2 55 4 2 2" xfId="11859" xr:uid="{00000000-0005-0000-0000-0000442E0000}"/>
    <cellStyle name="Normal 2 55 4 2 2 2" xfId="11860" xr:uid="{00000000-0005-0000-0000-0000452E0000}"/>
    <cellStyle name="Normal 2 55 4 2 2 3" xfId="11861" xr:uid="{00000000-0005-0000-0000-0000462E0000}"/>
    <cellStyle name="Normal 2 55 4 2 3" xfId="11862" xr:uid="{00000000-0005-0000-0000-0000472E0000}"/>
    <cellStyle name="Normal 2 55 4 2 3 2" xfId="11863" xr:uid="{00000000-0005-0000-0000-0000482E0000}"/>
    <cellStyle name="Normal 2 55 4 2 3 3" xfId="11864" xr:uid="{00000000-0005-0000-0000-0000492E0000}"/>
    <cellStyle name="Normal 2 55 4 2 4" xfId="11865" xr:uid="{00000000-0005-0000-0000-00004A2E0000}"/>
    <cellStyle name="Normal 2 55 4 2 4 2" xfId="11866" xr:uid="{00000000-0005-0000-0000-00004B2E0000}"/>
    <cellStyle name="Normal 2 55 4 2 4 3" xfId="11867" xr:uid="{00000000-0005-0000-0000-00004C2E0000}"/>
    <cellStyle name="Normal 2 55 4 2 5" xfId="11868" xr:uid="{00000000-0005-0000-0000-00004D2E0000}"/>
    <cellStyle name="Normal 2 55 4 2 5 2" xfId="11869" xr:uid="{00000000-0005-0000-0000-00004E2E0000}"/>
    <cellStyle name="Normal 2 55 4 2 5 3" xfId="11870" xr:uid="{00000000-0005-0000-0000-00004F2E0000}"/>
    <cellStyle name="Normal 2 55 4 2 6" xfId="11871" xr:uid="{00000000-0005-0000-0000-0000502E0000}"/>
    <cellStyle name="Normal 2 55 4 2 6 2" xfId="11872" xr:uid="{00000000-0005-0000-0000-0000512E0000}"/>
    <cellStyle name="Normal 2 55 4 2 6 3" xfId="11873" xr:uid="{00000000-0005-0000-0000-0000522E0000}"/>
    <cellStyle name="Normal 2 55 4 2 7" xfId="11874" xr:uid="{00000000-0005-0000-0000-0000532E0000}"/>
    <cellStyle name="Normal 2 55 4 2 7 2" xfId="11875" xr:uid="{00000000-0005-0000-0000-0000542E0000}"/>
    <cellStyle name="Normal 2 55 4 2 7 3" xfId="11876" xr:uid="{00000000-0005-0000-0000-0000552E0000}"/>
    <cellStyle name="Normal 2 55 4 2 8" xfId="11877" xr:uid="{00000000-0005-0000-0000-0000562E0000}"/>
    <cellStyle name="Normal 2 55 4 2 8 2" xfId="11878" xr:uid="{00000000-0005-0000-0000-0000572E0000}"/>
    <cellStyle name="Normal 2 55 4 2 8 3" xfId="11879" xr:uid="{00000000-0005-0000-0000-0000582E0000}"/>
    <cellStyle name="Normal 2 55 4 2 9" xfId="11880" xr:uid="{00000000-0005-0000-0000-0000592E0000}"/>
    <cellStyle name="Normal 2 55 4 2 9 2" xfId="11881" xr:uid="{00000000-0005-0000-0000-00005A2E0000}"/>
    <cellStyle name="Normal 2 55 4 2 9 3" xfId="11882" xr:uid="{00000000-0005-0000-0000-00005B2E0000}"/>
    <cellStyle name="Normal 2 55 4 3" xfId="11883" xr:uid="{00000000-0005-0000-0000-00005C2E0000}"/>
    <cellStyle name="Normal 2 55 4 3 2" xfId="11884" xr:uid="{00000000-0005-0000-0000-00005D2E0000}"/>
    <cellStyle name="Normal 2 55 4 3 3" xfId="11885" xr:uid="{00000000-0005-0000-0000-00005E2E0000}"/>
    <cellStyle name="Normal 2 55 4 4" xfId="11886" xr:uid="{00000000-0005-0000-0000-00005F2E0000}"/>
    <cellStyle name="Normal 2 55 4 4 2" xfId="11887" xr:uid="{00000000-0005-0000-0000-0000602E0000}"/>
    <cellStyle name="Normal 2 55 4 4 3" xfId="11888" xr:uid="{00000000-0005-0000-0000-0000612E0000}"/>
    <cellStyle name="Normal 2 55 4 5" xfId="11889" xr:uid="{00000000-0005-0000-0000-0000622E0000}"/>
    <cellStyle name="Normal 2 55 4 5 2" xfId="11890" xr:uid="{00000000-0005-0000-0000-0000632E0000}"/>
    <cellStyle name="Normal 2 55 4 5 3" xfId="11891" xr:uid="{00000000-0005-0000-0000-0000642E0000}"/>
    <cellStyle name="Normal 2 55 4 6" xfId="11892" xr:uid="{00000000-0005-0000-0000-0000652E0000}"/>
    <cellStyle name="Normal 2 55 4 6 2" xfId="11893" xr:uid="{00000000-0005-0000-0000-0000662E0000}"/>
    <cellStyle name="Normal 2 55 4 6 3" xfId="11894" xr:uid="{00000000-0005-0000-0000-0000672E0000}"/>
    <cellStyle name="Normal 2 55 4 7" xfId="11895" xr:uid="{00000000-0005-0000-0000-0000682E0000}"/>
    <cellStyle name="Normal 2 55 4 7 2" xfId="11896" xr:uid="{00000000-0005-0000-0000-0000692E0000}"/>
    <cellStyle name="Normal 2 55 4 7 3" xfId="11897" xr:uid="{00000000-0005-0000-0000-00006A2E0000}"/>
    <cellStyle name="Normal 2 55 4 8" xfId="11898" xr:uid="{00000000-0005-0000-0000-00006B2E0000}"/>
    <cellStyle name="Normal 2 55 4 8 2" xfId="11899" xr:uid="{00000000-0005-0000-0000-00006C2E0000}"/>
    <cellStyle name="Normal 2 55 4 8 3" xfId="11900" xr:uid="{00000000-0005-0000-0000-00006D2E0000}"/>
    <cellStyle name="Normal 2 55 4 9" xfId="11901" xr:uid="{00000000-0005-0000-0000-00006E2E0000}"/>
    <cellStyle name="Normal 2 55 4 9 2" xfId="11902" xr:uid="{00000000-0005-0000-0000-00006F2E0000}"/>
    <cellStyle name="Normal 2 55 4 9 3" xfId="11903" xr:uid="{00000000-0005-0000-0000-0000702E0000}"/>
    <cellStyle name="Normal 2 55 5" xfId="11904" xr:uid="{00000000-0005-0000-0000-0000712E0000}"/>
    <cellStyle name="Normal 2 55 5 10" xfId="11905" xr:uid="{00000000-0005-0000-0000-0000722E0000}"/>
    <cellStyle name="Normal 2 55 5 10 2" xfId="11906" xr:uid="{00000000-0005-0000-0000-0000732E0000}"/>
    <cellStyle name="Normal 2 55 5 10 3" xfId="11907" xr:uid="{00000000-0005-0000-0000-0000742E0000}"/>
    <cellStyle name="Normal 2 55 5 11" xfId="11908" xr:uid="{00000000-0005-0000-0000-0000752E0000}"/>
    <cellStyle name="Normal 2 55 5 11 2" xfId="11909" xr:uid="{00000000-0005-0000-0000-0000762E0000}"/>
    <cellStyle name="Normal 2 55 5 11 3" xfId="11910" xr:uid="{00000000-0005-0000-0000-0000772E0000}"/>
    <cellStyle name="Normal 2 55 5 12" xfId="11911" xr:uid="{00000000-0005-0000-0000-0000782E0000}"/>
    <cellStyle name="Normal 2 55 5 12 2" xfId="11912" xr:uid="{00000000-0005-0000-0000-0000792E0000}"/>
    <cellStyle name="Normal 2 55 5 12 3" xfId="11913" xr:uid="{00000000-0005-0000-0000-00007A2E0000}"/>
    <cellStyle name="Normal 2 55 5 13" xfId="11914" xr:uid="{00000000-0005-0000-0000-00007B2E0000}"/>
    <cellStyle name="Normal 2 55 5 13 2" xfId="11915" xr:uid="{00000000-0005-0000-0000-00007C2E0000}"/>
    <cellStyle name="Normal 2 55 5 13 3" xfId="11916" xr:uid="{00000000-0005-0000-0000-00007D2E0000}"/>
    <cellStyle name="Normal 2 55 5 14" xfId="11917" xr:uid="{00000000-0005-0000-0000-00007E2E0000}"/>
    <cellStyle name="Normal 2 55 5 14 2" xfId="11918" xr:uid="{00000000-0005-0000-0000-00007F2E0000}"/>
    <cellStyle name="Normal 2 55 5 14 3" xfId="11919" xr:uid="{00000000-0005-0000-0000-0000802E0000}"/>
    <cellStyle name="Normal 2 55 5 15" xfId="11920" xr:uid="{00000000-0005-0000-0000-0000812E0000}"/>
    <cellStyle name="Normal 2 55 5 16" xfId="11921" xr:uid="{00000000-0005-0000-0000-0000822E0000}"/>
    <cellStyle name="Normal 2 55 5 2" xfId="11922" xr:uid="{00000000-0005-0000-0000-0000832E0000}"/>
    <cellStyle name="Normal 2 55 5 2 2" xfId="11923" xr:uid="{00000000-0005-0000-0000-0000842E0000}"/>
    <cellStyle name="Normal 2 55 5 2 3" xfId="11924" xr:uid="{00000000-0005-0000-0000-0000852E0000}"/>
    <cellStyle name="Normal 2 55 5 3" xfId="11925" xr:uid="{00000000-0005-0000-0000-0000862E0000}"/>
    <cellStyle name="Normal 2 55 5 3 2" xfId="11926" xr:uid="{00000000-0005-0000-0000-0000872E0000}"/>
    <cellStyle name="Normal 2 55 5 3 3" xfId="11927" xr:uid="{00000000-0005-0000-0000-0000882E0000}"/>
    <cellStyle name="Normal 2 55 5 4" xfId="11928" xr:uid="{00000000-0005-0000-0000-0000892E0000}"/>
    <cellStyle name="Normal 2 55 5 4 2" xfId="11929" xr:uid="{00000000-0005-0000-0000-00008A2E0000}"/>
    <cellStyle name="Normal 2 55 5 4 3" xfId="11930" xr:uid="{00000000-0005-0000-0000-00008B2E0000}"/>
    <cellStyle name="Normal 2 55 5 5" xfId="11931" xr:uid="{00000000-0005-0000-0000-00008C2E0000}"/>
    <cellStyle name="Normal 2 55 5 5 2" xfId="11932" xr:uid="{00000000-0005-0000-0000-00008D2E0000}"/>
    <cellStyle name="Normal 2 55 5 5 3" xfId="11933" xr:uid="{00000000-0005-0000-0000-00008E2E0000}"/>
    <cellStyle name="Normal 2 55 5 6" xfId="11934" xr:uid="{00000000-0005-0000-0000-00008F2E0000}"/>
    <cellStyle name="Normal 2 55 5 6 2" xfId="11935" xr:uid="{00000000-0005-0000-0000-0000902E0000}"/>
    <cellStyle name="Normal 2 55 5 6 3" xfId="11936" xr:uid="{00000000-0005-0000-0000-0000912E0000}"/>
    <cellStyle name="Normal 2 55 5 7" xfId="11937" xr:uid="{00000000-0005-0000-0000-0000922E0000}"/>
    <cellStyle name="Normal 2 55 5 7 2" xfId="11938" xr:uid="{00000000-0005-0000-0000-0000932E0000}"/>
    <cellStyle name="Normal 2 55 5 7 3" xfId="11939" xr:uid="{00000000-0005-0000-0000-0000942E0000}"/>
    <cellStyle name="Normal 2 55 5 8" xfId="11940" xr:uid="{00000000-0005-0000-0000-0000952E0000}"/>
    <cellStyle name="Normal 2 55 5 8 2" xfId="11941" xr:uid="{00000000-0005-0000-0000-0000962E0000}"/>
    <cellStyle name="Normal 2 55 5 8 3" xfId="11942" xr:uid="{00000000-0005-0000-0000-0000972E0000}"/>
    <cellStyle name="Normal 2 55 5 9" xfId="11943" xr:uid="{00000000-0005-0000-0000-0000982E0000}"/>
    <cellStyle name="Normal 2 55 5 9 2" xfId="11944" xr:uid="{00000000-0005-0000-0000-0000992E0000}"/>
    <cellStyle name="Normal 2 55 5 9 3" xfId="11945" xr:uid="{00000000-0005-0000-0000-00009A2E0000}"/>
    <cellStyle name="Normal 2 55 6" xfId="11946" xr:uid="{00000000-0005-0000-0000-00009B2E0000}"/>
    <cellStyle name="Normal 2 55 6 10" xfId="11947" xr:uid="{00000000-0005-0000-0000-00009C2E0000}"/>
    <cellStyle name="Normal 2 55 6 10 2" xfId="11948" xr:uid="{00000000-0005-0000-0000-00009D2E0000}"/>
    <cellStyle name="Normal 2 55 6 10 3" xfId="11949" xr:uid="{00000000-0005-0000-0000-00009E2E0000}"/>
    <cellStyle name="Normal 2 55 6 11" xfId="11950" xr:uid="{00000000-0005-0000-0000-00009F2E0000}"/>
    <cellStyle name="Normal 2 55 6 11 2" xfId="11951" xr:uid="{00000000-0005-0000-0000-0000A02E0000}"/>
    <cellStyle name="Normal 2 55 6 11 3" xfId="11952" xr:uid="{00000000-0005-0000-0000-0000A12E0000}"/>
    <cellStyle name="Normal 2 55 6 12" xfId="11953" xr:uid="{00000000-0005-0000-0000-0000A22E0000}"/>
    <cellStyle name="Normal 2 55 6 12 2" xfId="11954" xr:uid="{00000000-0005-0000-0000-0000A32E0000}"/>
    <cellStyle name="Normal 2 55 6 12 3" xfId="11955" xr:uid="{00000000-0005-0000-0000-0000A42E0000}"/>
    <cellStyle name="Normal 2 55 6 13" xfId="11956" xr:uid="{00000000-0005-0000-0000-0000A52E0000}"/>
    <cellStyle name="Normal 2 55 6 13 2" xfId="11957" xr:uid="{00000000-0005-0000-0000-0000A62E0000}"/>
    <cellStyle name="Normal 2 55 6 13 3" xfId="11958" xr:uid="{00000000-0005-0000-0000-0000A72E0000}"/>
    <cellStyle name="Normal 2 55 6 14" xfId="11959" xr:uid="{00000000-0005-0000-0000-0000A82E0000}"/>
    <cellStyle name="Normal 2 55 6 14 2" xfId="11960" xr:uid="{00000000-0005-0000-0000-0000A92E0000}"/>
    <cellStyle name="Normal 2 55 6 14 3" xfId="11961" xr:uid="{00000000-0005-0000-0000-0000AA2E0000}"/>
    <cellStyle name="Normal 2 55 6 15" xfId="11962" xr:uid="{00000000-0005-0000-0000-0000AB2E0000}"/>
    <cellStyle name="Normal 2 55 6 16" xfId="11963" xr:uid="{00000000-0005-0000-0000-0000AC2E0000}"/>
    <cellStyle name="Normal 2 55 6 2" xfId="11964" xr:uid="{00000000-0005-0000-0000-0000AD2E0000}"/>
    <cellStyle name="Normal 2 55 6 2 2" xfId="11965" xr:uid="{00000000-0005-0000-0000-0000AE2E0000}"/>
    <cellStyle name="Normal 2 55 6 2 3" xfId="11966" xr:uid="{00000000-0005-0000-0000-0000AF2E0000}"/>
    <cellStyle name="Normal 2 55 6 3" xfId="11967" xr:uid="{00000000-0005-0000-0000-0000B02E0000}"/>
    <cellStyle name="Normal 2 55 6 3 2" xfId="11968" xr:uid="{00000000-0005-0000-0000-0000B12E0000}"/>
    <cellStyle name="Normal 2 55 6 3 3" xfId="11969" xr:uid="{00000000-0005-0000-0000-0000B22E0000}"/>
    <cellStyle name="Normal 2 55 6 4" xfId="11970" xr:uid="{00000000-0005-0000-0000-0000B32E0000}"/>
    <cellStyle name="Normal 2 55 6 4 2" xfId="11971" xr:uid="{00000000-0005-0000-0000-0000B42E0000}"/>
    <cellStyle name="Normal 2 55 6 4 3" xfId="11972" xr:uid="{00000000-0005-0000-0000-0000B52E0000}"/>
    <cellStyle name="Normal 2 55 6 5" xfId="11973" xr:uid="{00000000-0005-0000-0000-0000B62E0000}"/>
    <cellStyle name="Normal 2 55 6 5 2" xfId="11974" xr:uid="{00000000-0005-0000-0000-0000B72E0000}"/>
    <cellStyle name="Normal 2 55 6 5 3" xfId="11975" xr:uid="{00000000-0005-0000-0000-0000B82E0000}"/>
    <cellStyle name="Normal 2 55 6 6" xfId="11976" xr:uid="{00000000-0005-0000-0000-0000B92E0000}"/>
    <cellStyle name="Normal 2 55 6 6 2" xfId="11977" xr:uid="{00000000-0005-0000-0000-0000BA2E0000}"/>
    <cellStyle name="Normal 2 55 6 6 3" xfId="11978" xr:uid="{00000000-0005-0000-0000-0000BB2E0000}"/>
    <cellStyle name="Normal 2 55 6 7" xfId="11979" xr:uid="{00000000-0005-0000-0000-0000BC2E0000}"/>
    <cellStyle name="Normal 2 55 6 7 2" xfId="11980" xr:uid="{00000000-0005-0000-0000-0000BD2E0000}"/>
    <cellStyle name="Normal 2 55 6 7 3" xfId="11981" xr:uid="{00000000-0005-0000-0000-0000BE2E0000}"/>
    <cellStyle name="Normal 2 55 6 8" xfId="11982" xr:uid="{00000000-0005-0000-0000-0000BF2E0000}"/>
    <cellStyle name="Normal 2 55 6 8 2" xfId="11983" xr:uid="{00000000-0005-0000-0000-0000C02E0000}"/>
    <cellStyle name="Normal 2 55 6 8 3" xfId="11984" xr:uid="{00000000-0005-0000-0000-0000C12E0000}"/>
    <cellStyle name="Normal 2 55 6 9" xfId="11985" xr:uid="{00000000-0005-0000-0000-0000C22E0000}"/>
    <cellStyle name="Normal 2 55 6 9 2" xfId="11986" xr:uid="{00000000-0005-0000-0000-0000C32E0000}"/>
    <cellStyle name="Normal 2 55 6 9 3" xfId="11987" xr:uid="{00000000-0005-0000-0000-0000C42E0000}"/>
    <cellStyle name="Normal 2 55 7" xfId="11988" xr:uid="{00000000-0005-0000-0000-0000C52E0000}"/>
    <cellStyle name="Normal 2 55 7 10" xfId="11989" xr:uid="{00000000-0005-0000-0000-0000C62E0000}"/>
    <cellStyle name="Normal 2 55 7 10 2" xfId="11990" xr:uid="{00000000-0005-0000-0000-0000C72E0000}"/>
    <cellStyle name="Normal 2 55 7 10 3" xfId="11991" xr:uid="{00000000-0005-0000-0000-0000C82E0000}"/>
    <cellStyle name="Normal 2 55 7 11" xfId="11992" xr:uid="{00000000-0005-0000-0000-0000C92E0000}"/>
    <cellStyle name="Normal 2 55 7 11 2" xfId="11993" xr:uid="{00000000-0005-0000-0000-0000CA2E0000}"/>
    <cellStyle name="Normal 2 55 7 11 3" xfId="11994" xr:uid="{00000000-0005-0000-0000-0000CB2E0000}"/>
    <cellStyle name="Normal 2 55 7 12" xfId="11995" xr:uid="{00000000-0005-0000-0000-0000CC2E0000}"/>
    <cellStyle name="Normal 2 55 7 12 2" xfId="11996" xr:uid="{00000000-0005-0000-0000-0000CD2E0000}"/>
    <cellStyle name="Normal 2 55 7 12 3" xfId="11997" xr:uid="{00000000-0005-0000-0000-0000CE2E0000}"/>
    <cellStyle name="Normal 2 55 7 13" xfId="11998" xr:uid="{00000000-0005-0000-0000-0000CF2E0000}"/>
    <cellStyle name="Normal 2 55 7 13 2" xfId="11999" xr:uid="{00000000-0005-0000-0000-0000D02E0000}"/>
    <cellStyle name="Normal 2 55 7 13 3" xfId="12000" xr:uid="{00000000-0005-0000-0000-0000D12E0000}"/>
    <cellStyle name="Normal 2 55 7 14" xfId="12001" xr:uid="{00000000-0005-0000-0000-0000D22E0000}"/>
    <cellStyle name="Normal 2 55 7 14 2" xfId="12002" xr:uid="{00000000-0005-0000-0000-0000D32E0000}"/>
    <cellStyle name="Normal 2 55 7 14 3" xfId="12003" xr:uid="{00000000-0005-0000-0000-0000D42E0000}"/>
    <cellStyle name="Normal 2 55 7 15" xfId="12004" xr:uid="{00000000-0005-0000-0000-0000D52E0000}"/>
    <cellStyle name="Normal 2 55 7 16" xfId="12005" xr:uid="{00000000-0005-0000-0000-0000D62E0000}"/>
    <cellStyle name="Normal 2 55 7 2" xfId="12006" xr:uid="{00000000-0005-0000-0000-0000D72E0000}"/>
    <cellStyle name="Normal 2 55 7 2 2" xfId="12007" xr:uid="{00000000-0005-0000-0000-0000D82E0000}"/>
    <cellStyle name="Normal 2 55 7 2 3" xfId="12008" xr:uid="{00000000-0005-0000-0000-0000D92E0000}"/>
    <cellStyle name="Normal 2 55 7 3" xfId="12009" xr:uid="{00000000-0005-0000-0000-0000DA2E0000}"/>
    <cellStyle name="Normal 2 55 7 3 2" xfId="12010" xr:uid="{00000000-0005-0000-0000-0000DB2E0000}"/>
    <cellStyle name="Normal 2 55 7 3 3" xfId="12011" xr:uid="{00000000-0005-0000-0000-0000DC2E0000}"/>
    <cellStyle name="Normal 2 55 7 4" xfId="12012" xr:uid="{00000000-0005-0000-0000-0000DD2E0000}"/>
    <cellStyle name="Normal 2 55 7 4 2" xfId="12013" xr:uid="{00000000-0005-0000-0000-0000DE2E0000}"/>
    <cellStyle name="Normal 2 55 7 4 3" xfId="12014" xr:uid="{00000000-0005-0000-0000-0000DF2E0000}"/>
    <cellStyle name="Normal 2 55 7 5" xfId="12015" xr:uid="{00000000-0005-0000-0000-0000E02E0000}"/>
    <cellStyle name="Normal 2 55 7 5 2" xfId="12016" xr:uid="{00000000-0005-0000-0000-0000E12E0000}"/>
    <cellStyle name="Normal 2 55 7 5 3" xfId="12017" xr:uid="{00000000-0005-0000-0000-0000E22E0000}"/>
    <cellStyle name="Normal 2 55 7 6" xfId="12018" xr:uid="{00000000-0005-0000-0000-0000E32E0000}"/>
    <cellStyle name="Normal 2 55 7 6 2" xfId="12019" xr:uid="{00000000-0005-0000-0000-0000E42E0000}"/>
    <cellStyle name="Normal 2 55 7 6 3" xfId="12020" xr:uid="{00000000-0005-0000-0000-0000E52E0000}"/>
    <cellStyle name="Normal 2 55 7 7" xfId="12021" xr:uid="{00000000-0005-0000-0000-0000E62E0000}"/>
    <cellStyle name="Normal 2 55 7 7 2" xfId="12022" xr:uid="{00000000-0005-0000-0000-0000E72E0000}"/>
    <cellStyle name="Normal 2 55 7 7 3" xfId="12023" xr:uid="{00000000-0005-0000-0000-0000E82E0000}"/>
    <cellStyle name="Normal 2 55 7 8" xfId="12024" xr:uid="{00000000-0005-0000-0000-0000E92E0000}"/>
    <cellStyle name="Normal 2 55 7 8 2" xfId="12025" xr:uid="{00000000-0005-0000-0000-0000EA2E0000}"/>
    <cellStyle name="Normal 2 55 7 8 3" xfId="12026" xr:uid="{00000000-0005-0000-0000-0000EB2E0000}"/>
    <cellStyle name="Normal 2 55 7 9" xfId="12027" xr:uid="{00000000-0005-0000-0000-0000EC2E0000}"/>
    <cellStyle name="Normal 2 55 7 9 2" xfId="12028" xr:uid="{00000000-0005-0000-0000-0000ED2E0000}"/>
    <cellStyle name="Normal 2 55 7 9 3" xfId="12029" xr:uid="{00000000-0005-0000-0000-0000EE2E0000}"/>
    <cellStyle name="Normal 2 55 8" xfId="12030" xr:uid="{00000000-0005-0000-0000-0000EF2E0000}"/>
    <cellStyle name="Normal 2 55 8 10" xfId="12031" xr:uid="{00000000-0005-0000-0000-0000F02E0000}"/>
    <cellStyle name="Normal 2 55 8 10 2" xfId="12032" xr:uid="{00000000-0005-0000-0000-0000F12E0000}"/>
    <cellStyle name="Normal 2 55 8 10 3" xfId="12033" xr:uid="{00000000-0005-0000-0000-0000F22E0000}"/>
    <cellStyle name="Normal 2 55 8 11" xfId="12034" xr:uid="{00000000-0005-0000-0000-0000F32E0000}"/>
    <cellStyle name="Normal 2 55 8 11 2" xfId="12035" xr:uid="{00000000-0005-0000-0000-0000F42E0000}"/>
    <cellStyle name="Normal 2 55 8 11 3" xfId="12036" xr:uid="{00000000-0005-0000-0000-0000F52E0000}"/>
    <cellStyle name="Normal 2 55 8 12" xfId="12037" xr:uid="{00000000-0005-0000-0000-0000F62E0000}"/>
    <cellStyle name="Normal 2 55 8 12 2" xfId="12038" xr:uid="{00000000-0005-0000-0000-0000F72E0000}"/>
    <cellStyle name="Normal 2 55 8 12 3" xfId="12039" xr:uid="{00000000-0005-0000-0000-0000F82E0000}"/>
    <cellStyle name="Normal 2 55 8 13" xfId="12040" xr:uid="{00000000-0005-0000-0000-0000F92E0000}"/>
    <cellStyle name="Normal 2 55 8 13 2" xfId="12041" xr:uid="{00000000-0005-0000-0000-0000FA2E0000}"/>
    <cellStyle name="Normal 2 55 8 13 3" xfId="12042" xr:uid="{00000000-0005-0000-0000-0000FB2E0000}"/>
    <cellStyle name="Normal 2 55 8 14" xfId="12043" xr:uid="{00000000-0005-0000-0000-0000FC2E0000}"/>
    <cellStyle name="Normal 2 55 8 14 2" xfId="12044" xr:uid="{00000000-0005-0000-0000-0000FD2E0000}"/>
    <cellStyle name="Normal 2 55 8 14 3" xfId="12045" xr:uid="{00000000-0005-0000-0000-0000FE2E0000}"/>
    <cellStyle name="Normal 2 55 8 15" xfId="12046" xr:uid="{00000000-0005-0000-0000-0000FF2E0000}"/>
    <cellStyle name="Normal 2 55 8 16" xfId="12047" xr:uid="{00000000-0005-0000-0000-0000002F0000}"/>
    <cellStyle name="Normal 2 55 8 2" xfId="12048" xr:uid="{00000000-0005-0000-0000-0000012F0000}"/>
    <cellStyle name="Normal 2 55 8 2 2" xfId="12049" xr:uid="{00000000-0005-0000-0000-0000022F0000}"/>
    <cellStyle name="Normal 2 55 8 2 3" xfId="12050" xr:uid="{00000000-0005-0000-0000-0000032F0000}"/>
    <cellStyle name="Normal 2 55 8 3" xfId="12051" xr:uid="{00000000-0005-0000-0000-0000042F0000}"/>
    <cellStyle name="Normal 2 55 8 3 2" xfId="12052" xr:uid="{00000000-0005-0000-0000-0000052F0000}"/>
    <cellStyle name="Normal 2 55 8 3 3" xfId="12053" xr:uid="{00000000-0005-0000-0000-0000062F0000}"/>
    <cellStyle name="Normal 2 55 8 4" xfId="12054" xr:uid="{00000000-0005-0000-0000-0000072F0000}"/>
    <cellStyle name="Normal 2 55 8 4 2" xfId="12055" xr:uid="{00000000-0005-0000-0000-0000082F0000}"/>
    <cellStyle name="Normal 2 55 8 4 3" xfId="12056" xr:uid="{00000000-0005-0000-0000-0000092F0000}"/>
    <cellStyle name="Normal 2 55 8 5" xfId="12057" xr:uid="{00000000-0005-0000-0000-00000A2F0000}"/>
    <cellStyle name="Normal 2 55 8 5 2" xfId="12058" xr:uid="{00000000-0005-0000-0000-00000B2F0000}"/>
    <cellStyle name="Normal 2 55 8 5 3" xfId="12059" xr:uid="{00000000-0005-0000-0000-00000C2F0000}"/>
    <cellStyle name="Normal 2 55 8 6" xfId="12060" xr:uid="{00000000-0005-0000-0000-00000D2F0000}"/>
    <cellStyle name="Normal 2 55 8 6 2" xfId="12061" xr:uid="{00000000-0005-0000-0000-00000E2F0000}"/>
    <cellStyle name="Normal 2 55 8 6 3" xfId="12062" xr:uid="{00000000-0005-0000-0000-00000F2F0000}"/>
    <cellStyle name="Normal 2 55 8 7" xfId="12063" xr:uid="{00000000-0005-0000-0000-0000102F0000}"/>
    <cellStyle name="Normal 2 55 8 7 2" xfId="12064" xr:uid="{00000000-0005-0000-0000-0000112F0000}"/>
    <cellStyle name="Normal 2 55 8 7 3" xfId="12065" xr:uid="{00000000-0005-0000-0000-0000122F0000}"/>
    <cellStyle name="Normal 2 55 8 8" xfId="12066" xr:uid="{00000000-0005-0000-0000-0000132F0000}"/>
    <cellStyle name="Normal 2 55 8 8 2" xfId="12067" xr:uid="{00000000-0005-0000-0000-0000142F0000}"/>
    <cellStyle name="Normal 2 55 8 8 3" xfId="12068" xr:uid="{00000000-0005-0000-0000-0000152F0000}"/>
    <cellStyle name="Normal 2 55 8 9" xfId="12069" xr:uid="{00000000-0005-0000-0000-0000162F0000}"/>
    <cellStyle name="Normal 2 55 8 9 2" xfId="12070" xr:uid="{00000000-0005-0000-0000-0000172F0000}"/>
    <cellStyle name="Normal 2 55 8 9 3" xfId="12071" xr:uid="{00000000-0005-0000-0000-0000182F0000}"/>
    <cellStyle name="Normal 2 55 9" xfId="12072" xr:uid="{00000000-0005-0000-0000-0000192F0000}"/>
    <cellStyle name="Normal 2 55 9 10" xfId="12073" xr:uid="{00000000-0005-0000-0000-00001A2F0000}"/>
    <cellStyle name="Normal 2 55 9 10 2" xfId="12074" xr:uid="{00000000-0005-0000-0000-00001B2F0000}"/>
    <cellStyle name="Normal 2 55 9 10 3" xfId="12075" xr:uid="{00000000-0005-0000-0000-00001C2F0000}"/>
    <cellStyle name="Normal 2 55 9 11" xfId="12076" xr:uid="{00000000-0005-0000-0000-00001D2F0000}"/>
    <cellStyle name="Normal 2 55 9 11 2" xfId="12077" xr:uid="{00000000-0005-0000-0000-00001E2F0000}"/>
    <cellStyle name="Normal 2 55 9 11 3" xfId="12078" xr:uid="{00000000-0005-0000-0000-00001F2F0000}"/>
    <cellStyle name="Normal 2 55 9 12" xfId="12079" xr:uid="{00000000-0005-0000-0000-0000202F0000}"/>
    <cellStyle name="Normal 2 55 9 12 2" xfId="12080" xr:uid="{00000000-0005-0000-0000-0000212F0000}"/>
    <cellStyle name="Normal 2 55 9 12 3" xfId="12081" xr:uid="{00000000-0005-0000-0000-0000222F0000}"/>
    <cellStyle name="Normal 2 55 9 13" xfId="12082" xr:uid="{00000000-0005-0000-0000-0000232F0000}"/>
    <cellStyle name="Normal 2 55 9 13 2" xfId="12083" xr:uid="{00000000-0005-0000-0000-0000242F0000}"/>
    <cellStyle name="Normal 2 55 9 13 3" xfId="12084" xr:uid="{00000000-0005-0000-0000-0000252F0000}"/>
    <cellStyle name="Normal 2 55 9 14" xfId="12085" xr:uid="{00000000-0005-0000-0000-0000262F0000}"/>
    <cellStyle name="Normal 2 55 9 14 2" xfId="12086" xr:uid="{00000000-0005-0000-0000-0000272F0000}"/>
    <cellStyle name="Normal 2 55 9 14 3" xfId="12087" xr:uid="{00000000-0005-0000-0000-0000282F0000}"/>
    <cellStyle name="Normal 2 55 9 15" xfId="12088" xr:uid="{00000000-0005-0000-0000-0000292F0000}"/>
    <cellStyle name="Normal 2 55 9 16" xfId="12089" xr:uid="{00000000-0005-0000-0000-00002A2F0000}"/>
    <cellStyle name="Normal 2 55 9 2" xfId="12090" xr:uid="{00000000-0005-0000-0000-00002B2F0000}"/>
    <cellStyle name="Normal 2 55 9 2 2" xfId="12091" xr:uid="{00000000-0005-0000-0000-00002C2F0000}"/>
    <cellStyle name="Normal 2 55 9 2 3" xfId="12092" xr:uid="{00000000-0005-0000-0000-00002D2F0000}"/>
    <cellStyle name="Normal 2 55 9 3" xfId="12093" xr:uid="{00000000-0005-0000-0000-00002E2F0000}"/>
    <cellStyle name="Normal 2 55 9 3 2" xfId="12094" xr:uid="{00000000-0005-0000-0000-00002F2F0000}"/>
    <cellStyle name="Normal 2 55 9 3 3" xfId="12095" xr:uid="{00000000-0005-0000-0000-0000302F0000}"/>
    <cellStyle name="Normal 2 55 9 4" xfId="12096" xr:uid="{00000000-0005-0000-0000-0000312F0000}"/>
    <cellStyle name="Normal 2 55 9 4 2" xfId="12097" xr:uid="{00000000-0005-0000-0000-0000322F0000}"/>
    <cellStyle name="Normal 2 55 9 4 3" xfId="12098" xr:uid="{00000000-0005-0000-0000-0000332F0000}"/>
    <cellStyle name="Normal 2 55 9 5" xfId="12099" xr:uid="{00000000-0005-0000-0000-0000342F0000}"/>
    <cellStyle name="Normal 2 55 9 5 2" xfId="12100" xr:uid="{00000000-0005-0000-0000-0000352F0000}"/>
    <cellStyle name="Normal 2 55 9 5 3" xfId="12101" xr:uid="{00000000-0005-0000-0000-0000362F0000}"/>
    <cellStyle name="Normal 2 55 9 6" xfId="12102" xr:uid="{00000000-0005-0000-0000-0000372F0000}"/>
    <cellStyle name="Normal 2 55 9 6 2" xfId="12103" xr:uid="{00000000-0005-0000-0000-0000382F0000}"/>
    <cellStyle name="Normal 2 55 9 6 3" xfId="12104" xr:uid="{00000000-0005-0000-0000-0000392F0000}"/>
    <cellStyle name="Normal 2 55 9 7" xfId="12105" xr:uid="{00000000-0005-0000-0000-00003A2F0000}"/>
    <cellStyle name="Normal 2 55 9 7 2" xfId="12106" xr:uid="{00000000-0005-0000-0000-00003B2F0000}"/>
    <cellStyle name="Normal 2 55 9 7 3" xfId="12107" xr:uid="{00000000-0005-0000-0000-00003C2F0000}"/>
    <cellStyle name="Normal 2 55 9 8" xfId="12108" xr:uid="{00000000-0005-0000-0000-00003D2F0000}"/>
    <cellStyle name="Normal 2 55 9 8 2" xfId="12109" xr:uid="{00000000-0005-0000-0000-00003E2F0000}"/>
    <cellStyle name="Normal 2 55 9 8 3" xfId="12110" xr:uid="{00000000-0005-0000-0000-00003F2F0000}"/>
    <cellStyle name="Normal 2 55 9 9" xfId="12111" xr:uid="{00000000-0005-0000-0000-0000402F0000}"/>
    <cellStyle name="Normal 2 55 9 9 2" xfId="12112" xr:uid="{00000000-0005-0000-0000-0000412F0000}"/>
    <cellStyle name="Normal 2 55 9 9 3" xfId="12113" xr:uid="{00000000-0005-0000-0000-0000422F0000}"/>
    <cellStyle name="Normal 2 56" xfId="12114" xr:uid="{00000000-0005-0000-0000-0000432F0000}"/>
    <cellStyle name="Normal 2 56 10" xfId="12115" xr:uid="{00000000-0005-0000-0000-0000442F0000}"/>
    <cellStyle name="Normal 2 56 10 10" xfId="12116" xr:uid="{00000000-0005-0000-0000-0000452F0000}"/>
    <cellStyle name="Normal 2 56 10 10 2" xfId="12117" xr:uid="{00000000-0005-0000-0000-0000462F0000}"/>
    <cellStyle name="Normal 2 56 10 10 3" xfId="12118" xr:uid="{00000000-0005-0000-0000-0000472F0000}"/>
    <cellStyle name="Normal 2 56 10 11" xfId="12119" xr:uid="{00000000-0005-0000-0000-0000482F0000}"/>
    <cellStyle name="Normal 2 56 10 11 2" xfId="12120" xr:uid="{00000000-0005-0000-0000-0000492F0000}"/>
    <cellStyle name="Normal 2 56 10 11 3" xfId="12121" xr:uid="{00000000-0005-0000-0000-00004A2F0000}"/>
    <cellStyle name="Normal 2 56 10 12" xfId="12122" xr:uid="{00000000-0005-0000-0000-00004B2F0000}"/>
    <cellStyle name="Normal 2 56 10 12 2" xfId="12123" xr:uid="{00000000-0005-0000-0000-00004C2F0000}"/>
    <cellStyle name="Normal 2 56 10 12 3" xfId="12124" xr:uid="{00000000-0005-0000-0000-00004D2F0000}"/>
    <cellStyle name="Normal 2 56 10 13" xfId="12125" xr:uid="{00000000-0005-0000-0000-00004E2F0000}"/>
    <cellStyle name="Normal 2 56 10 13 2" xfId="12126" xr:uid="{00000000-0005-0000-0000-00004F2F0000}"/>
    <cellStyle name="Normal 2 56 10 13 3" xfId="12127" xr:uid="{00000000-0005-0000-0000-0000502F0000}"/>
    <cellStyle name="Normal 2 56 10 14" xfId="12128" xr:uid="{00000000-0005-0000-0000-0000512F0000}"/>
    <cellStyle name="Normal 2 56 10 14 2" xfId="12129" xr:uid="{00000000-0005-0000-0000-0000522F0000}"/>
    <cellStyle name="Normal 2 56 10 14 3" xfId="12130" xr:uid="{00000000-0005-0000-0000-0000532F0000}"/>
    <cellStyle name="Normal 2 56 10 15" xfId="12131" xr:uid="{00000000-0005-0000-0000-0000542F0000}"/>
    <cellStyle name="Normal 2 56 10 16" xfId="12132" xr:uid="{00000000-0005-0000-0000-0000552F0000}"/>
    <cellStyle name="Normal 2 56 10 2" xfId="12133" xr:uid="{00000000-0005-0000-0000-0000562F0000}"/>
    <cellStyle name="Normal 2 56 10 2 2" xfId="12134" xr:uid="{00000000-0005-0000-0000-0000572F0000}"/>
    <cellStyle name="Normal 2 56 10 2 3" xfId="12135" xr:uid="{00000000-0005-0000-0000-0000582F0000}"/>
    <cellStyle name="Normal 2 56 10 3" xfId="12136" xr:uid="{00000000-0005-0000-0000-0000592F0000}"/>
    <cellStyle name="Normal 2 56 10 3 2" xfId="12137" xr:uid="{00000000-0005-0000-0000-00005A2F0000}"/>
    <cellStyle name="Normal 2 56 10 3 3" xfId="12138" xr:uid="{00000000-0005-0000-0000-00005B2F0000}"/>
    <cellStyle name="Normal 2 56 10 4" xfId="12139" xr:uid="{00000000-0005-0000-0000-00005C2F0000}"/>
    <cellStyle name="Normal 2 56 10 4 2" xfId="12140" xr:uid="{00000000-0005-0000-0000-00005D2F0000}"/>
    <cellStyle name="Normal 2 56 10 4 3" xfId="12141" xr:uid="{00000000-0005-0000-0000-00005E2F0000}"/>
    <cellStyle name="Normal 2 56 10 5" xfId="12142" xr:uid="{00000000-0005-0000-0000-00005F2F0000}"/>
    <cellStyle name="Normal 2 56 10 5 2" xfId="12143" xr:uid="{00000000-0005-0000-0000-0000602F0000}"/>
    <cellStyle name="Normal 2 56 10 5 3" xfId="12144" xr:uid="{00000000-0005-0000-0000-0000612F0000}"/>
    <cellStyle name="Normal 2 56 10 6" xfId="12145" xr:uid="{00000000-0005-0000-0000-0000622F0000}"/>
    <cellStyle name="Normal 2 56 10 6 2" xfId="12146" xr:uid="{00000000-0005-0000-0000-0000632F0000}"/>
    <cellStyle name="Normal 2 56 10 6 3" xfId="12147" xr:uid="{00000000-0005-0000-0000-0000642F0000}"/>
    <cellStyle name="Normal 2 56 10 7" xfId="12148" xr:uid="{00000000-0005-0000-0000-0000652F0000}"/>
    <cellStyle name="Normal 2 56 10 7 2" xfId="12149" xr:uid="{00000000-0005-0000-0000-0000662F0000}"/>
    <cellStyle name="Normal 2 56 10 7 3" xfId="12150" xr:uid="{00000000-0005-0000-0000-0000672F0000}"/>
    <cellStyle name="Normal 2 56 10 8" xfId="12151" xr:uid="{00000000-0005-0000-0000-0000682F0000}"/>
    <cellStyle name="Normal 2 56 10 8 2" xfId="12152" xr:uid="{00000000-0005-0000-0000-0000692F0000}"/>
    <cellStyle name="Normal 2 56 10 8 3" xfId="12153" xr:uid="{00000000-0005-0000-0000-00006A2F0000}"/>
    <cellStyle name="Normal 2 56 10 9" xfId="12154" xr:uid="{00000000-0005-0000-0000-00006B2F0000}"/>
    <cellStyle name="Normal 2 56 10 9 2" xfId="12155" xr:uid="{00000000-0005-0000-0000-00006C2F0000}"/>
    <cellStyle name="Normal 2 56 10 9 3" xfId="12156" xr:uid="{00000000-0005-0000-0000-00006D2F0000}"/>
    <cellStyle name="Normal 2 56 11" xfId="12157" xr:uid="{00000000-0005-0000-0000-00006E2F0000}"/>
    <cellStyle name="Normal 2 56 11 2" xfId="12158" xr:uid="{00000000-0005-0000-0000-00006F2F0000}"/>
    <cellStyle name="Normal 2 56 11 3" xfId="12159" xr:uid="{00000000-0005-0000-0000-0000702F0000}"/>
    <cellStyle name="Normal 2 56 12" xfId="12160" xr:uid="{00000000-0005-0000-0000-0000712F0000}"/>
    <cellStyle name="Normal 2 56 12 2" xfId="12161" xr:uid="{00000000-0005-0000-0000-0000722F0000}"/>
    <cellStyle name="Normal 2 56 12 3" xfId="12162" xr:uid="{00000000-0005-0000-0000-0000732F0000}"/>
    <cellStyle name="Normal 2 56 13" xfId="12163" xr:uid="{00000000-0005-0000-0000-0000742F0000}"/>
    <cellStyle name="Normal 2 56 13 2" xfId="12164" xr:uid="{00000000-0005-0000-0000-0000752F0000}"/>
    <cellStyle name="Normal 2 56 13 3" xfId="12165" xr:uid="{00000000-0005-0000-0000-0000762F0000}"/>
    <cellStyle name="Normal 2 56 14" xfId="12166" xr:uid="{00000000-0005-0000-0000-0000772F0000}"/>
    <cellStyle name="Normal 2 56 14 2" xfId="12167" xr:uid="{00000000-0005-0000-0000-0000782F0000}"/>
    <cellStyle name="Normal 2 56 14 3" xfId="12168" xr:uid="{00000000-0005-0000-0000-0000792F0000}"/>
    <cellStyle name="Normal 2 56 15" xfId="12169" xr:uid="{00000000-0005-0000-0000-00007A2F0000}"/>
    <cellStyle name="Normal 2 56 15 2" xfId="12170" xr:uid="{00000000-0005-0000-0000-00007B2F0000}"/>
    <cellStyle name="Normal 2 56 15 3" xfId="12171" xr:uid="{00000000-0005-0000-0000-00007C2F0000}"/>
    <cellStyle name="Normal 2 56 16" xfId="12172" xr:uid="{00000000-0005-0000-0000-00007D2F0000}"/>
    <cellStyle name="Normal 2 56 16 2" xfId="12173" xr:uid="{00000000-0005-0000-0000-00007E2F0000}"/>
    <cellStyle name="Normal 2 56 16 3" xfId="12174" xr:uid="{00000000-0005-0000-0000-00007F2F0000}"/>
    <cellStyle name="Normal 2 56 17" xfId="12175" xr:uid="{00000000-0005-0000-0000-0000802F0000}"/>
    <cellStyle name="Normal 2 56 17 2" xfId="12176" xr:uid="{00000000-0005-0000-0000-0000812F0000}"/>
    <cellStyle name="Normal 2 56 17 3" xfId="12177" xr:uid="{00000000-0005-0000-0000-0000822F0000}"/>
    <cellStyle name="Normal 2 56 18" xfId="12178" xr:uid="{00000000-0005-0000-0000-0000832F0000}"/>
    <cellStyle name="Normal 2 56 18 2" xfId="12179" xr:uid="{00000000-0005-0000-0000-0000842F0000}"/>
    <cellStyle name="Normal 2 56 18 3" xfId="12180" xr:uid="{00000000-0005-0000-0000-0000852F0000}"/>
    <cellStyle name="Normal 2 56 19" xfId="12181" xr:uid="{00000000-0005-0000-0000-0000862F0000}"/>
    <cellStyle name="Normal 2 56 19 2" xfId="12182" xr:uid="{00000000-0005-0000-0000-0000872F0000}"/>
    <cellStyle name="Normal 2 56 19 3" xfId="12183" xr:uid="{00000000-0005-0000-0000-0000882F0000}"/>
    <cellStyle name="Normal 2 56 2" xfId="12184" xr:uid="{00000000-0005-0000-0000-0000892F0000}"/>
    <cellStyle name="Normal 2 56 2 10" xfId="12185" xr:uid="{00000000-0005-0000-0000-00008A2F0000}"/>
    <cellStyle name="Normal 2 56 2 10 2" xfId="12186" xr:uid="{00000000-0005-0000-0000-00008B2F0000}"/>
    <cellStyle name="Normal 2 56 2 10 3" xfId="12187" xr:uid="{00000000-0005-0000-0000-00008C2F0000}"/>
    <cellStyle name="Normal 2 56 2 11" xfId="12188" xr:uid="{00000000-0005-0000-0000-00008D2F0000}"/>
    <cellStyle name="Normal 2 56 2 11 2" xfId="12189" xr:uid="{00000000-0005-0000-0000-00008E2F0000}"/>
    <cellStyle name="Normal 2 56 2 11 3" xfId="12190" xr:uid="{00000000-0005-0000-0000-00008F2F0000}"/>
    <cellStyle name="Normal 2 56 2 12" xfId="12191" xr:uid="{00000000-0005-0000-0000-0000902F0000}"/>
    <cellStyle name="Normal 2 56 2 12 2" xfId="12192" xr:uid="{00000000-0005-0000-0000-0000912F0000}"/>
    <cellStyle name="Normal 2 56 2 12 3" xfId="12193" xr:uid="{00000000-0005-0000-0000-0000922F0000}"/>
    <cellStyle name="Normal 2 56 2 13" xfId="12194" xr:uid="{00000000-0005-0000-0000-0000932F0000}"/>
    <cellStyle name="Normal 2 56 2 13 2" xfId="12195" xr:uid="{00000000-0005-0000-0000-0000942F0000}"/>
    <cellStyle name="Normal 2 56 2 13 3" xfId="12196" xr:uid="{00000000-0005-0000-0000-0000952F0000}"/>
    <cellStyle name="Normal 2 56 2 14" xfId="12197" xr:uid="{00000000-0005-0000-0000-0000962F0000}"/>
    <cellStyle name="Normal 2 56 2 14 2" xfId="12198" xr:uid="{00000000-0005-0000-0000-0000972F0000}"/>
    <cellStyle name="Normal 2 56 2 14 3" xfId="12199" xr:uid="{00000000-0005-0000-0000-0000982F0000}"/>
    <cellStyle name="Normal 2 56 2 15" xfId="12200" xr:uid="{00000000-0005-0000-0000-0000992F0000}"/>
    <cellStyle name="Normal 2 56 2 15 2" xfId="12201" xr:uid="{00000000-0005-0000-0000-00009A2F0000}"/>
    <cellStyle name="Normal 2 56 2 15 3" xfId="12202" xr:uid="{00000000-0005-0000-0000-00009B2F0000}"/>
    <cellStyle name="Normal 2 56 2 16" xfId="12203" xr:uid="{00000000-0005-0000-0000-00009C2F0000}"/>
    <cellStyle name="Normal 2 56 2 17" xfId="12204" xr:uid="{00000000-0005-0000-0000-00009D2F0000}"/>
    <cellStyle name="Normal 2 56 2 2" xfId="12205" xr:uid="{00000000-0005-0000-0000-00009E2F0000}"/>
    <cellStyle name="Normal 2 56 2 2 10" xfId="12206" xr:uid="{00000000-0005-0000-0000-00009F2F0000}"/>
    <cellStyle name="Normal 2 56 2 2 10 2" xfId="12207" xr:uid="{00000000-0005-0000-0000-0000A02F0000}"/>
    <cellStyle name="Normal 2 56 2 2 10 3" xfId="12208" xr:uid="{00000000-0005-0000-0000-0000A12F0000}"/>
    <cellStyle name="Normal 2 56 2 2 11" xfId="12209" xr:uid="{00000000-0005-0000-0000-0000A22F0000}"/>
    <cellStyle name="Normal 2 56 2 2 11 2" xfId="12210" xr:uid="{00000000-0005-0000-0000-0000A32F0000}"/>
    <cellStyle name="Normal 2 56 2 2 11 3" xfId="12211" xr:uid="{00000000-0005-0000-0000-0000A42F0000}"/>
    <cellStyle name="Normal 2 56 2 2 12" xfId="12212" xr:uid="{00000000-0005-0000-0000-0000A52F0000}"/>
    <cellStyle name="Normal 2 56 2 2 12 2" xfId="12213" xr:uid="{00000000-0005-0000-0000-0000A62F0000}"/>
    <cellStyle name="Normal 2 56 2 2 12 3" xfId="12214" xr:uid="{00000000-0005-0000-0000-0000A72F0000}"/>
    <cellStyle name="Normal 2 56 2 2 13" xfId="12215" xr:uid="{00000000-0005-0000-0000-0000A82F0000}"/>
    <cellStyle name="Normal 2 56 2 2 13 2" xfId="12216" xr:uid="{00000000-0005-0000-0000-0000A92F0000}"/>
    <cellStyle name="Normal 2 56 2 2 13 3" xfId="12217" xr:uid="{00000000-0005-0000-0000-0000AA2F0000}"/>
    <cellStyle name="Normal 2 56 2 2 14" xfId="12218" xr:uid="{00000000-0005-0000-0000-0000AB2F0000}"/>
    <cellStyle name="Normal 2 56 2 2 14 2" xfId="12219" xr:uid="{00000000-0005-0000-0000-0000AC2F0000}"/>
    <cellStyle name="Normal 2 56 2 2 14 3" xfId="12220" xr:uid="{00000000-0005-0000-0000-0000AD2F0000}"/>
    <cellStyle name="Normal 2 56 2 2 15" xfId="12221" xr:uid="{00000000-0005-0000-0000-0000AE2F0000}"/>
    <cellStyle name="Normal 2 56 2 2 16" xfId="12222" xr:uid="{00000000-0005-0000-0000-0000AF2F0000}"/>
    <cellStyle name="Normal 2 56 2 2 2" xfId="12223" xr:uid="{00000000-0005-0000-0000-0000B02F0000}"/>
    <cellStyle name="Normal 2 56 2 2 2 2" xfId="12224" xr:uid="{00000000-0005-0000-0000-0000B12F0000}"/>
    <cellStyle name="Normal 2 56 2 2 2 3" xfId="12225" xr:uid="{00000000-0005-0000-0000-0000B22F0000}"/>
    <cellStyle name="Normal 2 56 2 2 3" xfId="12226" xr:uid="{00000000-0005-0000-0000-0000B32F0000}"/>
    <cellStyle name="Normal 2 56 2 2 3 2" xfId="12227" xr:uid="{00000000-0005-0000-0000-0000B42F0000}"/>
    <cellStyle name="Normal 2 56 2 2 3 3" xfId="12228" xr:uid="{00000000-0005-0000-0000-0000B52F0000}"/>
    <cellStyle name="Normal 2 56 2 2 4" xfId="12229" xr:uid="{00000000-0005-0000-0000-0000B62F0000}"/>
    <cellStyle name="Normal 2 56 2 2 4 2" xfId="12230" xr:uid="{00000000-0005-0000-0000-0000B72F0000}"/>
    <cellStyle name="Normal 2 56 2 2 4 3" xfId="12231" xr:uid="{00000000-0005-0000-0000-0000B82F0000}"/>
    <cellStyle name="Normal 2 56 2 2 5" xfId="12232" xr:uid="{00000000-0005-0000-0000-0000B92F0000}"/>
    <cellStyle name="Normal 2 56 2 2 5 2" xfId="12233" xr:uid="{00000000-0005-0000-0000-0000BA2F0000}"/>
    <cellStyle name="Normal 2 56 2 2 5 3" xfId="12234" xr:uid="{00000000-0005-0000-0000-0000BB2F0000}"/>
    <cellStyle name="Normal 2 56 2 2 6" xfId="12235" xr:uid="{00000000-0005-0000-0000-0000BC2F0000}"/>
    <cellStyle name="Normal 2 56 2 2 6 2" xfId="12236" xr:uid="{00000000-0005-0000-0000-0000BD2F0000}"/>
    <cellStyle name="Normal 2 56 2 2 6 3" xfId="12237" xr:uid="{00000000-0005-0000-0000-0000BE2F0000}"/>
    <cellStyle name="Normal 2 56 2 2 7" xfId="12238" xr:uid="{00000000-0005-0000-0000-0000BF2F0000}"/>
    <cellStyle name="Normal 2 56 2 2 7 2" xfId="12239" xr:uid="{00000000-0005-0000-0000-0000C02F0000}"/>
    <cellStyle name="Normal 2 56 2 2 7 3" xfId="12240" xr:uid="{00000000-0005-0000-0000-0000C12F0000}"/>
    <cellStyle name="Normal 2 56 2 2 8" xfId="12241" xr:uid="{00000000-0005-0000-0000-0000C22F0000}"/>
    <cellStyle name="Normal 2 56 2 2 8 2" xfId="12242" xr:uid="{00000000-0005-0000-0000-0000C32F0000}"/>
    <cellStyle name="Normal 2 56 2 2 8 3" xfId="12243" xr:uid="{00000000-0005-0000-0000-0000C42F0000}"/>
    <cellStyle name="Normal 2 56 2 2 9" xfId="12244" xr:uid="{00000000-0005-0000-0000-0000C52F0000}"/>
    <cellStyle name="Normal 2 56 2 2 9 2" xfId="12245" xr:uid="{00000000-0005-0000-0000-0000C62F0000}"/>
    <cellStyle name="Normal 2 56 2 2 9 3" xfId="12246" xr:uid="{00000000-0005-0000-0000-0000C72F0000}"/>
    <cellStyle name="Normal 2 56 2 3" xfId="12247" xr:uid="{00000000-0005-0000-0000-0000C82F0000}"/>
    <cellStyle name="Normal 2 56 2 3 2" xfId="12248" xr:uid="{00000000-0005-0000-0000-0000C92F0000}"/>
    <cellStyle name="Normal 2 56 2 3 3" xfId="12249" xr:uid="{00000000-0005-0000-0000-0000CA2F0000}"/>
    <cellStyle name="Normal 2 56 2 4" xfId="12250" xr:uid="{00000000-0005-0000-0000-0000CB2F0000}"/>
    <cellStyle name="Normal 2 56 2 4 2" xfId="12251" xr:uid="{00000000-0005-0000-0000-0000CC2F0000}"/>
    <cellStyle name="Normal 2 56 2 4 3" xfId="12252" xr:uid="{00000000-0005-0000-0000-0000CD2F0000}"/>
    <cellStyle name="Normal 2 56 2 5" xfId="12253" xr:uid="{00000000-0005-0000-0000-0000CE2F0000}"/>
    <cellStyle name="Normal 2 56 2 5 2" xfId="12254" xr:uid="{00000000-0005-0000-0000-0000CF2F0000}"/>
    <cellStyle name="Normal 2 56 2 5 3" xfId="12255" xr:uid="{00000000-0005-0000-0000-0000D02F0000}"/>
    <cellStyle name="Normal 2 56 2 6" xfId="12256" xr:uid="{00000000-0005-0000-0000-0000D12F0000}"/>
    <cellStyle name="Normal 2 56 2 6 2" xfId="12257" xr:uid="{00000000-0005-0000-0000-0000D22F0000}"/>
    <cellStyle name="Normal 2 56 2 6 3" xfId="12258" xr:uid="{00000000-0005-0000-0000-0000D32F0000}"/>
    <cellStyle name="Normal 2 56 2 7" xfId="12259" xr:uid="{00000000-0005-0000-0000-0000D42F0000}"/>
    <cellStyle name="Normal 2 56 2 7 2" xfId="12260" xr:uid="{00000000-0005-0000-0000-0000D52F0000}"/>
    <cellStyle name="Normal 2 56 2 7 3" xfId="12261" xr:uid="{00000000-0005-0000-0000-0000D62F0000}"/>
    <cellStyle name="Normal 2 56 2 8" xfId="12262" xr:uid="{00000000-0005-0000-0000-0000D72F0000}"/>
    <cellStyle name="Normal 2 56 2 8 2" xfId="12263" xr:uid="{00000000-0005-0000-0000-0000D82F0000}"/>
    <cellStyle name="Normal 2 56 2 8 3" xfId="12264" xr:uid="{00000000-0005-0000-0000-0000D92F0000}"/>
    <cellStyle name="Normal 2 56 2 9" xfId="12265" xr:uid="{00000000-0005-0000-0000-0000DA2F0000}"/>
    <cellStyle name="Normal 2 56 2 9 2" xfId="12266" xr:uid="{00000000-0005-0000-0000-0000DB2F0000}"/>
    <cellStyle name="Normal 2 56 2 9 3" xfId="12267" xr:uid="{00000000-0005-0000-0000-0000DC2F0000}"/>
    <cellStyle name="Normal 2 56 20" xfId="12268" xr:uid="{00000000-0005-0000-0000-0000DD2F0000}"/>
    <cellStyle name="Normal 2 56 20 2" xfId="12269" xr:uid="{00000000-0005-0000-0000-0000DE2F0000}"/>
    <cellStyle name="Normal 2 56 20 3" xfId="12270" xr:uid="{00000000-0005-0000-0000-0000DF2F0000}"/>
    <cellStyle name="Normal 2 56 21" xfId="12271" xr:uid="{00000000-0005-0000-0000-0000E02F0000}"/>
    <cellStyle name="Normal 2 56 21 2" xfId="12272" xr:uid="{00000000-0005-0000-0000-0000E12F0000}"/>
    <cellStyle name="Normal 2 56 21 3" xfId="12273" xr:uid="{00000000-0005-0000-0000-0000E22F0000}"/>
    <cellStyle name="Normal 2 56 22" xfId="12274" xr:uid="{00000000-0005-0000-0000-0000E32F0000}"/>
    <cellStyle name="Normal 2 56 22 2" xfId="12275" xr:uid="{00000000-0005-0000-0000-0000E42F0000}"/>
    <cellStyle name="Normal 2 56 22 3" xfId="12276" xr:uid="{00000000-0005-0000-0000-0000E52F0000}"/>
    <cellStyle name="Normal 2 56 23" xfId="12277" xr:uid="{00000000-0005-0000-0000-0000E62F0000}"/>
    <cellStyle name="Normal 2 56 23 2" xfId="12278" xr:uid="{00000000-0005-0000-0000-0000E72F0000}"/>
    <cellStyle name="Normal 2 56 23 3" xfId="12279" xr:uid="{00000000-0005-0000-0000-0000E82F0000}"/>
    <cellStyle name="Normal 2 56 24" xfId="12280" xr:uid="{00000000-0005-0000-0000-0000E92F0000}"/>
    <cellStyle name="Normal 2 56 25" xfId="12281" xr:uid="{00000000-0005-0000-0000-0000EA2F0000}"/>
    <cellStyle name="Normal 2 56 3" xfId="12282" xr:uid="{00000000-0005-0000-0000-0000EB2F0000}"/>
    <cellStyle name="Normal 2 56 3 10" xfId="12283" xr:uid="{00000000-0005-0000-0000-0000EC2F0000}"/>
    <cellStyle name="Normal 2 56 3 10 2" xfId="12284" xr:uid="{00000000-0005-0000-0000-0000ED2F0000}"/>
    <cellStyle name="Normal 2 56 3 10 3" xfId="12285" xr:uid="{00000000-0005-0000-0000-0000EE2F0000}"/>
    <cellStyle name="Normal 2 56 3 11" xfId="12286" xr:uid="{00000000-0005-0000-0000-0000EF2F0000}"/>
    <cellStyle name="Normal 2 56 3 11 2" xfId="12287" xr:uid="{00000000-0005-0000-0000-0000F02F0000}"/>
    <cellStyle name="Normal 2 56 3 11 3" xfId="12288" xr:uid="{00000000-0005-0000-0000-0000F12F0000}"/>
    <cellStyle name="Normal 2 56 3 12" xfId="12289" xr:uid="{00000000-0005-0000-0000-0000F22F0000}"/>
    <cellStyle name="Normal 2 56 3 12 2" xfId="12290" xr:uid="{00000000-0005-0000-0000-0000F32F0000}"/>
    <cellStyle name="Normal 2 56 3 12 3" xfId="12291" xr:uid="{00000000-0005-0000-0000-0000F42F0000}"/>
    <cellStyle name="Normal 2 56 3 13" xfId="12292" xr:uid="{00000000-0005-0000-0000-0000F52F0000}"/>
    <cellStyle name="Normal 2 56 3 13 2" xfId="12293" xr:uid="{00000000-0005-0000-0000-0000F62F0000}"/>
    <cellStyle name="Normal 2 56 3 13 3" xfId="12294" xr:uid="{00000000-0005-0000-0000-0000F72F0000}"/>
    <cellStyle name="Normal 2 56 3 14" xfId="12295" xr:uid="{00000000-0005-0000-0000-0000F82F0000}"/>
    <cellStyle name="Normal 2 56 3 14 2" xfId="12296" xr:uid="{00000000-0005-0000-0000-0000F92F0000}"/>
    <cellStyle name="Normal 2 56 3 14 3" xfId="12297" xr:uid="{00000000-0005-0000-0000-0000FA2F0000}"/>
    <cellStyle name="Normal 2 56 3 15" xfId="12298" xr:uid="{00000000-0005-0000-0000-0000FB2F0000}"/>
    <cellStyle name="Normal 2 56 3 15 2" xfId="12299" xr:uid="{00000000-0005-0000-0000-0000FC2F0000}"/>
    <cellStyle name="Normal 2 56 3 15 3" xfId="12300" xr:uid="{00000000-0005-0000-0000-0000FD2F0000}"/>
    <cellStyle name="Normal 2 56 3 16" xfId="12301" xr:uid="{00000000-0005-0000-0000-0000FE2F0000}"/>
    <cellStyle name="Normal 2 56 3 17" xfId="12302" xr:uid="{00000000-0005-0000-0000-0000FF2F0000}"/>
    <cellStyle name="Normal 2 56 3 2" xfId="12303" xr:uid="{00000000-0005-0000-0000-000000300000}"/>
    <cellStyle name="Normal 2 56 3 2 10" xfId="12304" xr:uid="{00000000-0005-0000-0000-000001300000}"/>
    <cellStyle name="Normal 2 56 3 2 10 2" xfId="12305" xr:uid="{00000000-0005-0000-0000-000002300000}"/>
    <cellStyle name="Normal 2 56 3 2 10 3" xfId="12306" xr:uid="{00000000-0005-0000-0000-000003300000}"/>
    <cellStyle name="Normal 2 56 3 2 11" xfId="12307" xr:uid="{00000000-0005-0000-0000-000004300000}"/>
    <cellStyle name="Normal 2 56 3 2 11 2" xfId="12308" xr:uid="{00000000-0005-0000-0000-000005300000}"/>
    <cellStyle name="Normal 2 56 3 2 11 3" xfId="12309" xr:uid="{00000000-0005-0000-0000-000006300000}"/>
    <cellStyle name="Normal 2 56 3 2 12" xfId="12310" xr:uid="{00000000-0005-0000-0000-000007300000}"/>
    <cellStyle name="Normal 2 56 3 2 12 2" xfId="12311" xr:uid="{00000000-0005-0000-0000-000008300000}"/>
    <cellStyle name="Normal 2 56 3 2 12 3" xfId="12312" xr:uid="{00000000-0005-0000-0000-000009300000}"/>
    <cellStyle name="Normal 2 56 3 2 13" xfId="12313" xr:uid="{00000000-0005-0000-0000-00000A300000}"/>
    <cellStyle name="Normal 2 56 3 2 13 2" xfId="12314" xr:uid="{00000000-0005-0000-0000-00000B300000}"/>
    <cellStyle name="Normal 2 56 3 2 13 3" xfId="12315" xr:uid="{00000000-0005-0000-0000-00000C300000}"/>
    <cellStyle name="Normal 2 56 3 2 14" xfId="12316" xr:uid="{00000000-0005-0000-0000-00000D300000}"/>
    <cellStyle name="Normal 2 56 3 2 14 2" xfId="12317" xr:uid="{00000000-0005-0000-0000-00000E300000}"/>
    <cellStyle name="Normal 2 56 3 2 14 3" xfId="12318" xr:uid="{00000000-0005-0000-0000-00000F300000}"/>
    <cellStyle name="Normal 2 56 3 2 15" xfId="12319" xr:uid="{00000000-0005-0000-0000-000010300000}"/>
    <cellStyle name="Normal 2 56 3 2 16" xfId="12320" xr:uid="{00000000-0005-0000-0000-000011300000}"/>
    <cellStyle name="Normal 2 56 3 2 2" xfId="12321" xr:uid="{00000000-0005-0000-0000-000012300000}"/>
    <cellStyle name="Normal 2 56 3 2 2 2" xfId="12322" xr:uid="{00000000-0005-0000-0000-000013300000}"/>
    <cellStyle name="Normal 2 56 3 2 2 3" xfId="12323" xr:uid="{00000000-0005-0000-0000-000014300000}"/>
    <cellStyle name="Normal 2 56 3 2 3" xfId="12324" xr:uid="{00000000-0005-0000-0000-000015300000}"/>
    <cellStyle name="Normal 2 56 3 2 3 2" xfId="12325" xr:uid="{00000000-0005-0000-0000-000016300000}"/>
    <cellStyle name="Normal 2 56 3 2 3 3" xfId="12326" xr:uid="{00000000-0005-0000-0000-000017300000}"/>
    <cellStyle name="Normal 2 56 3 2 4" xfId="12327" xr:uid="{00000000-0005-0000-0000-000018300000}"/>
    <cellStyle name="Normal 2 56 3 2 4 2" xfId="12328" xr:uid="{00000000-0005-0000-0000-000019300000}"/>
    <cellStyle name="Normal 2 56 3 2 4 3" xfId="12329" xr:uid="{00000000-0005-0000-0000-00001A300000}"/>
    <cellStyle name="Normal 2 56 3 2 5" xfId="12330" xr:uid="{00000000-0005-0000-0000-00001B300000}"/>
    <cellStyle name="Normal 2 56 3 2 5 2" xfId="12331" xr:uid="{00000000-0005-0000-0000-00001C300000}"/>
    <cellStyle name="Normal 2 56 3 2 5 3" xfId="12332" xr:uid="{00000000-0005-0000-0000-00001D300000}"/>
    <cellStyle name="Normal 2 56 3 2 6" xfId="12333" xr:uid="{00000000-0005-0000-0000-00001E300000}"/>
    <cellStyle name="Normal 2 56 3 2 6 2" xfId="12334" xr:uid="{00000000-0005-0000-0000-00001F300000}"/>
    <cellStyle name="Normal 2 56 3 2 6 3" xfId="12335" xr:uid="{00000000-0005-0000-0000-000020300000}"/>
    <cellStyle name="Normal 2 56 3 2 7" xfId="12336" xr:uid="{00000000-0005-0000-0000-000021300000}"/>
    <cellStyle name="Normal 2 56 3 2 7 2" xfId="12337" xr:uid="{00000000-0005-0000-0000-000022300000}"/>
    <cellStyle name="Normal 2 56 3 2 7 3" xfId="12338" xr:uid="{00000000-0005-0000-0000-000023300000}"/>
    <cellStyle name="Normal 2 56 3 2 8" xfId="12339" xr:uid="{00000000-0005-0000-0000-000024300000}"/>
    <cellStyle name="Normal 2 56 3 2 8 2" xfId="12340" xr:uid="{00000000-0005-0000-0000-000025300000}"/>
    <cellStyle name="Normal 2 56 3 2 8 3" xfId="12341" xr:uid="{00000000-0005-0000-0000-000026300000}"/>
    <cellStyle name="Normal 2 56 3 2 9" xfId="12342" xr:uid="{00000000-0005-0000-0000-000027300000}"/>
    <cellStyle name="Normal 2 56 3 2 9 2" xfId="12343" xr:uid="{00000000-0005-0000-0000-000028300000}"/>
    <cellStyle name="Normal 2 56 3 2 9 3" xfId="12344" xr:uid="{00000000-0005-0000-0000-000029300000}"/>
    <cellStyle name="Normal 2 56 3 3" xfId="12345" xr:uid="{00000000-0005-0000-0000-00002A300000}"/>
    <cellStyle name="Normal 2 56 3 3 2" xfId="12346" xr:uid="{00000000-0005-0000-0000-00002B300000}"/>
    <cellStyle name="Normal 2 56 3 3 3" xfId="12347" xr:uid="{00000000-0005-0000-0000-00002C300000}"/>
    <cellStyle name="Normal 2 56 3 4" xfId="12348" xr:uid="{00000000-0005-0000-0000-00002D300000}"/>
    <cellStyle name="Normal 2 56 3 4 2" xfId="12349" xr:uid="{00000000-0005-0000-0000-00002E300000}"/>
    <cellStyle name="Normal 2 56 3 4 3" xfId="12350" xr:uid="{00000000-0005-0000-0000-00002F300000}"/>
    <cellStyle name="Normal 2 56 3 5" xfId="12351" xr:uid="{00000000-0005-0000-0000-000030300000}"/>
    <cellStyle name="Normal 2 56 3 5 2" xfId="12352" xr:uid="{00000000-0005-0000-0000-000031300000}"/>
    <cellStyle name="Normal 2 56 3 5 3" xfId="12353" xr:uid="{00000000-0005-0000-0000-000032300000}"/>
    <cellStyle name="Normal 2 56 3 6" xfId="12354" xr:uid="{00000000-0005-0000-0000-000033300000}"/>
    <cellStyle name="Normal 2 56 3 6 2" xfId="12355" xr:uid="{00000000-0005-0000-0000-000034300000}"/>
    <cellStyle name="Normal 2 56 3 6 3" xfId="12356" xr:uid="{00000000-0005-0000-0000-000035300000}"/>
    <cellStyle name="Normal 2 56 3 7" xfId="12357" xr:uid="{00000000-0005-0000-0000-000036300000}"/>
    <cellStyle name="Normal 2 56 3 7 2" xfId="12358" xr:uid="{00000000-0005-0000-0000-000037300000}"/>
    <cellStyle name="Normal 2 56 3 7 3" xfId="12359" xr:uid="{00000000-0005-0000-0000-000038300000}"/>
    <cellStyle name="Normal 2 56 3 8" xfId="12360" xr:uid="{00000000-0005-0000-0000-000039300000}"/>
    <cellStyle name="Normal 2 56 3 8 2" xfId="12361" xr:uid="{00000000-0005-0000-0000-00003A300000}"/>
    <cellStyle name="Normal 2 56 3 8 3" xfId="12362" xr:uid="{00000000-0005-0000-0000-00003B300000}"/>
    <cellStyle name="Normal 2 56 3 9" xfId="12363" xr:uid="{00000000-0005-0000-0000-00003C300000}"/>
    <cellStyle name="Normal 2 56 3 9 2" xfId="12364" xr:uid="{00000000-0005-0000-0000-00003D300000}"/>
    <cellStyle name="Normal 2 56 3 9 3" xfId="12365" xr:uid="{00000000-0005-0000-0000-00003E300000}"/>
    <cellStyle name="Normal 2 56 4" xfId="12366" xr:uid="{00000000-0005-0000-0000-00003F300000}"/>
    <cellStyle name="Normal 2 56 4 10" xfId="12367" xr:uid="{00000000-0005-0000-0000-000040300000}"/>
    <cellStyle name="Normal 2 56 4 10 2" xfId="12368" xr:uid="{00000000-0005-0000-0000-000041300000}"/>
    <cellStyle name="Normal 2 56 4 10 3" xfId="12369" xr:uid="{00000000-0005-0000-0000-000042300000}"/>
    <cellStyle name="Normal 2 56 4 11" xfId="12370" xr:uid="{00000000-0005-0000-0000-000043300000}"/>
    <cellStyle name="Normal 2 56 4 11 2" xfId="12371" xr:uid="{00000000-0005-0000-0000-000044300000}"/>
    <cellStyle name="Normal 2 56 4 11 3" xfId="12372" xr:uid="{00000000-0005-0000-0000-000045300000}"/>
    <cellStyle name="Normal 2 56 4 12" xfId="12373" xr:uid="{00000000-0005-0000-0000-000046300000}"/>
    <cellStyle name="Normal 2 56 4 12 2" xfId="12374" xr:uid="{00000000-0005-0000-0000-000047300000}"/>
    <cellStyle name="Normal 2 56 4 12 3" xfId="12375" xr:uid="{00000000-0005-0000-0000-000048300000}"/>
    <cellStyle name="Normal 2 56 4 13" xfId="12376" xr:uid="{00000000-0005-0000-0000-000049300000}"/>
    <cellStyle name="Normal 2 56 4 13 2" xfId="12377" xr:uid="{00000000-0005-0000-0000-00004A300000}"/>
    <cellStyle name="Normal 2 56 4 13 3" xfId="12378" xr:uid="{00000000-0005-0000-0000-00004B300000}"/>
    <cellStyle name="Normal 2 56 4 14" xfId="12379" xr:uid="{00000000-0005-0000-0000-00004C300000}"/>
    <cellStyle name="Normal 2 56 4 14 2" xfId="12380" xr:uid="{00000000-0005-0000-0000-00004D300000}"/>
    <cellStyle name="Normal 2 56 4 14 3" xfId="12381" xr:uid="{00000000-0005-0000-0000-00004E300000}"/>
    <cellStyle name="Normal 2 56 4 15" xfId="12382" xr:uid="{00000000-0005-0000-0000-00004F300000}"/>
    <cellStyle name="Normal 2 56 4 15 2" xfId="12383" xr:uid="{00000000-0005-0000-0000-000050300000}"/>
    <cellStyle name="Normal 2 56 4 15 3" xfId="12384" xr:uid="{00000000-0005-0000-0000-000051300000}"/>
    <cellStyle name="Normal 2 56 4 16" xfId="12385" xr:uid="{00000000-0005-0000-0000-000052300000}"/>
    <cellStyle name="Normal 2 56 4 17" xfId="12386" xr:uid="{00000000-0005-0000-0000-000053300000}"/>
    <cellStyle name="Normal 2 56 4 2" xfId="12387" xr:uid="{00000000-0005-0000-0000-000054300000}"/>
    <cellStyle name="Normal 2 56 4 2 10" xfId="12388" xr:uid="{00000000-0005-0000-0000-000055300000}"/>
    <cellStyle name="Normal 2 56 4 2 10 2" xfId="12389" xr:uid="{00000000-0005-0000-0000-000056300000}"/>
    <cellStyle name="Normal 2 56 4 2 10 3" xfId="12390" xr:uid="{00000000-0005-0000-0000-000057300000}"/>
    <cellStyle name="Normal 2 56 4 2 11" xfId="12391" xr:uid="{00000000-0005-0000-0000-000058300000}"/>
    <cellStyle name="Normal 2 56 4 2 11 2" xfId="12392" xr:uid="{00000000-0005-0000-0000-000059300000}"/>
    <cellStyle name="Normal 2 56 4 2 11 3" xfId="12393" xr:uid="{00000000-0005-0000-0000-00005A300000}"/>
    <cellStyle name="Normal 2 56 4 2 12" xfId="12394" xr:uid="{00000000-0005-0000-0000-00005B300000}"/>
    <cellStyle name="Normal 2 56 4 2 12 2" xfId="12395" xr:uid="{00000000-0005-0000-0000-00005C300000}"/>
    <cellStyle name="Normal 2 56 4 2 12 3" xfId="12396" xr:uid="{00000000-0005-0000-0000-00005D300000}"/>
    <cellStyle name="Normal 2 56 4 2 13" xfId="12397" xr:uid="{00000000-0005-0000-0000-00005E300000}"/>
    <cellStyle name="Normal 2 56 4 2 13 2" xfId="12398" xr:uid="{00000000-0005-0000-0000-00005F300000}"/>
    <cellStyle name="Normal 2 56 4 2 13 3" xfId="12399" xr:uid="{00000000-0005-0000-0000-000060300000}"/>
    <cellStyle name="Normal 2 56 4 2 14" xfId="12400" xr:uid="{00000000-0005-0000-0000-000061300000}"/>
    <cellStyle name="Normal 2 56 4 2 14 2" xfId="12401" xr:uid="{00000000-0005-0000-0000-000062300000}"/>
    <cellStyle name="Normal 2 56 4 2 14 3" xfId="12402" xr:uid="{00000000-0005-0000-0000-000063300000}"/>
    <cellStyle name="Normal 2 56 4 2 15" xfId="12403" xr:uid="{00000000-0005-0000-0000-000064300000}"/>
    <cellStyle name="Normal 2 56 4 2 16" xfId="12404" xr:uid="{00000000-0005-0000-0000-000065300000}"/>
    <cellStyle name="Normal 2 56 4 2 2" xfId="12405" xr:uid="{00000000-0005-0000-0000-000066300000}"/>
    <cellStyle name="Normal 2 56 4 2 2 2" xfId="12406" xr:uid="{00000000-0005-0000-0000-000067300000}"/>
    <cellStyle name="Normal 2 56 4 2 2 3" xfId="12407" xr:uid="{00000000-0005-0000-0000-000068300000}"/>
    <cellStyle name="Normal 2 56 4 2 3" xfId="12408" xr:uid="{00000000-0005-0000-0000-000069300000}"/>
    <cellStyle name="Normal 2 56 4 2 3 2" xfId="12409" xr:uid="{00000000-0005-0000-0000-00006A300000}"/>
    <cellStyle name="Normal 2 56 4 2 3 3" xfId="12410" xr:uid="{00000000-0005-0000-0000-00006B300000}"/>
    <cellStyle name="Normal 2 56 4 2 4" xfId="12411" xr:uid="{00000000-0005-0000-0000-00006C300000}"/>
    <cellStyle name="Normal 2 56 4 2 4 2" xfId="12412" xr:uid="{00000000-0005-0000-0000-00006D300000}"/>
    <cellStyle name="Normal 2 56 4 2 4 3" xfId="12413" xr:uid="{00000000-0005-0000-0000-00006E300000}"/>
    <cellStyle name="Normal 2 56 4 2 5" xfId="12414" xr:uid="{00000000-0005-0000-0000-00006F300000}"/>
    <cellStyle name="Normal 2 56 4 2 5 2" xfId="12415" xr:uid="{00000000-0005-0000-0000-000070300000}"/>
    <cellStyle name="Normal 2 56 4 2 5 3" xfId="12416" xr:uid="{00000000-0005-0000-0000-000071300000}"/>
    <cellStyle name="Normal 2 56 4 2 6" xfId="12417" xr:uid="{00000000-0005-0000-0000-000072300000}"/>
    <cellStyle name="Normal 2 56 4 2 6 2" xfId="12418" xr:uid="{00000000-0005-0000-0000-000073300000}"/>
    <cellStyle name="Normal 2 56 4 2 6 3" xfId="12419" xr:uid="{00000000-0005-0000-0000-000074300000}"/>
    <cellStyle name="Normal 2 56 4 2 7" xfId="12420" xr:uid="{00000000-0005-0000-0000-000075300000}"/>
    <cellStyle name="Normal 2 56 4 2 7 2" xfId="12421" xr:uid="{00000000-0005-0000-0000-000076300000}"/>
    <cellStyle name="Normal 2 56 4 2 7 3" xfId="12422" xr:uid="{00000000-0005-0000-0000-000077300000}"/>
    <cellStyle name="Normal 2 56 4 2 8" xfId="12423" xr:uid="{00000000-0005-0000-0000-000078300000}"/>
    <cellStyle name="Normal 2 56 4 2 8 2" xfId="12424" xr:uid="{00000000-0005-0000-0000-000079300000}"/>
    <cellStyle name="Normal 2 56 4 2 8 3" xfId="12425" xr:uid="{00000000-0005-0000-0000-00007A300000}"/>
    <cellStyle name="Normal 2 56 4 2 9" xfId="12426" xr:uid="{00000000-0005-0000-0000-00007B300000}"/>
    <cellStyle name="Normal 2 56 4 2 9 2" xfId="12427" xr:uid="{00000000-0005-0000-0000-00007C300000}"/>
    <cellStyle name="Normal 2 56 4 2 9 3" xfId="12428" xr:uid="{00000000-0005-0000-0000-00007D300000}"/>
    <cellStyle name="Normal 2 56 4 3" xfId="12429" xr:uid="{00000000-0005-0000-0000-00007E300000}"/>
    <cellStyle name="Normal 2 56 4 3 2" xfId="12430" xr:uid="{00000000-0005-0000-0000-00007F300000}"/>
    <cellStyle name="Normal 2 56 4 3 3" xfId="12431" xr:uid="{00000000-0005-0000-0000-000080300000}"/>
    <cellStyle name="Normal 2 56 4 4" xfId="12432" xr:uid="{00000000-0005-0000-0000-000081300000}"/>
    <cellStyle name="Normal 2 56 4 4 2" xfId="12433" xr:uid="{00000000-0005-0000-0000-000082300000}"/>
    <cellStyle name="Normal 2 56 4 4 3" xfId="12434" xr:uid="{00000000-0005-0000-0000-000083300000}"/>
    <cellStyle name="Normal 2 56 4 5" xfId="12435" xr:uid="{00000000-0005-0000-0000-000084300000}"/>
    <cellStyle name="Normal 2 56 4 5 2" xfId="12436" xr:uid="{00000000-0005-0000-0000-000085300000}"/>
    <cellStyle name="Normal 2 56 4 5 3" xfId="12437" xr:uid="{00000000-0005-0000-0000-000086300000}"/>
    <cellStyle name="Normal 2 56 4 6" xfId="12438" xr:uid="{00000000-0005-0000-0000-000087300000}"/>
    <cellStyle name="Normal 2 56 4 6 2" xfId="12439" xr:uid="{00000000-0005-0000-0000-000088300000}"/>
    <cellStyle name="Normal 2 56 4 6 3" xfId="12440" xr:uid="{00000000-0005-0000-0000-000089300000}"/>
    <cellStyle name="Normal 2 56 4 7" xfId="12441" xr:uid="{00000000-0005-0000-0000-00008A300000}"/>
    <cellStyle name="Normal 2 56 4 7 2" xfId="12442" xr:uid="{00000000-0005-0000-0000-00008B300000}"/>
    <cellStyle name="Normal 2 56 4 7 3" xfId="12443" xr:uid="{00000000-0005-0000-0000-00008C300000}"/>
    <cellStyle name="Normal 2 56 4 8" xfId="12444" xr:uid="{00000000-0005-0000-0000-00008D300000}"/>
    <cellStyle name="Normal 2 56 4 8 2" xfId="12445" xr:uid="{00000000-0005-0000-0000-00008E300000}"/>
    <cellStyle name="Normal 2 56 4 8 3" xfId="12446" xr:uid="{00000000-0005-0000-0000-00008F300000}"/>
    <cellStyle name="Normal 2 56 4 9" xfId="12447" xr:uid="{00000000-0005-0000-0000-000090300000}"/>
    <cellStyle name="Normal 2 56 4 9 2" xfId="12448" xr:uid="{00000000-0005-0000-0000-000091300000}"/>
    <cellStyle name="Normal 2 56 4 9 3" xfId="12449" xr:uid="{00000000-0005-0000-0000-000092300000}"/>
    <cellStyle name="Normal 2 56 5" xfId="12450" xr:uid="{00000000-0005-0000-0000-000093300000}"/>
    <cellStyle name="Normal 2 56 5 10" xfId="12451" xr:uid="{00000000-0005-0000-0000-000094300000}"/>
    <cellStyle name="Normal 2 56 5 10 2" xfId="12452" xr:uid="{00000000-0005-0000-0000-000095300000}"/>
    <cellStyle name="Normal 2 56 5 10 3" xfId="12453" xr:uid="{00000000-0005-0000-0000-000096300000}"/>
    <cellStyle name="Normal 2 56 5 11" xfId="12454" xr:uid="{00000000-0005-0000-0000-000097300000}"/>
    <cellStyle name="Normal 2 56 5 11 2" xfId="12455" xr:uid="{00000000-0005-0000-0000-000098300000}"/>
    <cellStyle name="Normal 2 56 5 11 3" xfId="12456" xr:uid="{00000000-0005-0000-0000-000099300000}"/>
    <cellStyle name="Normal 2 56 5 12" xfId="12457" xr:uid="{00000000-0005-0000-0000-00009A300000}"/>
    <cellStyle name="Normal 2 56 5 12 2" xfId="12458" xr:uid="{00000000-0005-0000-0000-00009B300000}"/>
    <cellStyle name="Normal 2 56 5 12 3" xfId="12459" xr:uid="{00000000-0005-0000-0000-00009C300000}"/>
    <cellStyle name="Normal 2 56 5 13" xfId="12460" xr:uid="{00000000-0005-0000-0000-00009D300000}"/>
    <cellStyle name="Normal 2 56 5 13 2" xfId="12461" xr:uid="{00000000-0005-0000-0000-00009E300000}"/>
    <cellStyle name="Normal 2 56 5 13 3" xfId="12462" xr:uid="{00000000-0005-0000-0000-00009F300000}"/>
    <cellStyle name="Normal 2 56 5 14" xfId="12463" xr:uid="{00000000-0005-0000-0000-0000A0300000}"/>
    <cellStyle name="Normal 2 56 5 14 2" xfId="12464" xr:uid="{00000000-0005-0000-0000-0000A1300000}"/>
    <cellStyle name="Normal 2 56 5 14 3" xfId="12465" xr:uid="{00000000-0005-0000-0000-0000A2300000}"/>
    <cellStyle name="Normal 2 56 5 15" xfId="12466" xr:uid="{00000000-0005-0000-0000-0000A3300000}"/>
    <cellStyle name="Normal 2 56 5 16" xfId="12467" xr:uid="{00000000-0005-0000-0000-0000A4300000}"/>
    <cellStyle name="Normal 2 56 5 2" xfId="12468" xr:uid="{00000000-0005-0000-0000-0000A5300000}"/>
    <cellStyle name="Normal 2 56 5 2 2" xfId="12469" xr:uid="{00000000-0005-0000-0000-0000A6300000}"/>
    <cellStyle name="Normal 2 56 5 2 3" xfId="12470" xr:uid="{00000000-0005-0000-0000-0000A7300000}"/>
    <cellStyle name="Normal 2 56 5 3" xfId="12471" xr:uid="{00000000-0005-0000-0000-0000A8300000}"/>
    <cellStyle name="Normal 2 56 5 3 2" xfId="12472" xr:uid="{00000000-0005-0000-0000-0000A9300000}"/>
    <cellStyle name="Normal 2 56 5 3 3" xfId="12473" xr:uid="{00000000-0005-0000-0000-0000AA300000}"/>
    <cellStyle name="Normal 2 56 5 4" xfId="12474" xr:uid="{00000000-0005-0000-0000-0000AB300000}"/>
    <cellStyle name="Normal 2 56 5 4 2" xfId="12475" xr:uid="{00000000-0005-0000-0000-0000AC300000}"/>
    <cellStyle name="Normal 2 56 5 4 3" xfId="12476" xr:uid="{00000000-0005-0000-0000-0000AD300000}"/>
    <cellStyle name="Normal 2 56 5 5" xfId="12477" xr:uid="{00000000-0005-0000-0000-0000AE300000}"/>
    <cellStyle name="Normal 2 56 5 5 2" xfId="12478" xr:uid="{00000000-0005-0000-0000-0000AF300000}"/>
    <cellStyle name="Normal 2 56 5 5 3" xfId="12479" xr:uid="{00000000-0005-0000-0000-0000B0300000}"/>
    <cellStyle name="Normal 2 56 5 6" xfId="12480" xr:uid="{00000000-0005-0000-0000-0000B1300000}"/>
    <cellStyle name="Normal 2 56 5 6 2" xfId="12481" xr:uid="{00000000-0005-0000-0000-0000B2300000}"/>
    <cellStyle name="Normal 2 56 5 6 3" xfId="12482" xr:uid="{00000000-0005-0000-0000-0000B3300000}"/>
    <cellStyle name="Normal 2 56 5 7" xfId="12483" xr:uid="{00000000-0005-0000-0000-0000B4300000}"/>
    <cellStyle name="Normal 2 56 5 7 2" xfId="12484" xr:uid="{00000000-0005-0000-0000-0000B5300000}"/>
    <cellStyle name="Normal 2 56 5 7 3" xfId="12485" xr:uid="{00000000-0005-0000-0000-0000B6300000}"/>
    <cellStyle name="Normal 2 56 5 8" xfId="12486" xr:uid="{00000000-0005-0000-0000-0000B7300000}"/>
    <cellStyle name="Normal 2 56 5 8 2" xfId="12487" xr:uid="{00000000-0005-0000-0000-0000B8300000}"/>
    <cellStyle name="Normal 2 56 5 8 3" xfId="12488" xr:uid="{00000000-0005-0000-0000-0000B9300000}"/>
    <cellStyle name="Normal 2 56 5 9" xfId="12489" xr:uid="{00000000-0005-0000-0000-0000BA300000}"/>
    <cellStyle name="Normal 2 56 5 9 2" xfId="12490" xr:uid="{00000000-0005-0000-0000-0000BB300000}"/>
    <cellStyle name="Normal 2 56 5 9 3" xfId="12491" xr:uid="{00000000-0005-0000-0000-0000BC300000}"/>
    <cellStyle name="Normal 2 56 6" xfId="12492" xr:uid="{00000000-0005-0000-0000-0000BD300000}"/>
    <cellStyle name="Normal 2 56 6 10" xfId="12493" xr:uid="{00000000-0005-0000-0000-0000BE300000}"/>
    <cellStyle name="Normal 2 56 6 10 2" xfId="12494" xr:uid="{00000000-0005-0000-0000-0000BF300000}"/>
    <cellStyle name="Normal 2 56 6 10 3" xfId="12495" xr:uid="{00000000-0005-0000-0000-0000C0300000}"/>
    <cellStyle name="Normal 2 56 6 11" xfId="12496" xr:uid="{00000000-0005-0000-0000-0000C1300000}"/>
    <cellStyle name="Normal 2 56 6 11 2" xfId="12497" xr:uid="{00000000-0005-0000-0000-0000C2300000}"/>
    <cellStyle name="Normal 2 56 6 11 3" xfId="12498" xr:uid="{00000000-0005-0000-0000-0000C3300000}"/>
    <cellStyle name="Normal 2 56 6 12" xfId="12499" xr:uid="{00000000-0005-0000-0000-0000C4300000}"/>
    <cellStyle name="Normal 2 56 6 12 2" xfId="12500" xr:uid="{00000000-0005-0000-0000-0000C5300000}"/>
    <cellStyle name="Normal 2 56 6 12 3" xfId="12501" xr:uid="{00000000-0005-0000-0000-0000C6300000}"/>
    <cellStyle name="Normal 2 56 6 13" xfId="12502" xr:uid="{00000000-0005-0000-0000-0000C7300000}"/>
    <cellStyle name="Normal 2 56 6 13 2" xfId="12503" xr:uid="{00000000-0005-0000-0000-0000C8300000}"/>
    <cellStyle name="Normal 2 56 6 13 3" xfId="12504" xr:uid="{00000000-0005-0000-0000-0000C9300000}"/>
    <cellStyle name="Normal 2 56 6 14" xfId="12505" xr:uid="{00000000-0005-0000-0000-0000CA300000}"/>
    <cellStyle name="Normal 2 56 6 14 2" xfId="12506" xr:uid="{00000000-0005-0000-0000-0000CB300000}"/>
    <cellStyle name="Normal 2 56 6 14 3" xfId="12507" xr:uid="{00000000-0005-0000-0000-0000CC300000}"/>
    <cellStyle name="Normal 2 56 6 15" xfId="12508" xr:uid="{00000000-0005-0000-0000-0000CD300000}"/>
    <cellStyle name="Normal 2 56 6 16" xfId="12509" xr:uid="{00000000-0005-0000-0000-0000CE300000}"/>
    <cellStyle name="Normal 2 56 6 2" xfId="12510" xr:uid="{00000000-0005-0000-0000-0000CF300000}"/>
    <cellStyle name="Normal 2 56 6 2 2" xfId="12511" xr:uid="{00000000-0005-0000-0000-0000D0300000}"/>
    <cellStyle name="Normal 2 56 6 2 3" xfId="12512" xr:uid="{00000000-0005-0000-0000-0000D1300000}"/>
    <cellStyle name="Normal 2 56 6 3" xfId="12513" xr:uid="{00000000-0005-0000-0000-0000D2300000}"/>
    <cellStyle name="Normal 2 56 6 3 2" xfId="12514" xr:uid="{00000000-0005-0000-0000-0000D3300000}"/>
    <cellStyle name="Normal 2 56 6 3 3" xfId="12515" xr:uid="{00000000-0005-0000-0000-0000D4300000}"/>
    <cellStyle name="Normal 2 56 6 4" xfId="12516" xr:uid="{00000000-0005-0000-0000-0000D5300000}"/>
    <cellStyle name="Normal 2 56 6 4 2" xfId="12517" xr:uid="{00000000-0005-0000-0000-0000D6300000}"/>
    <cellStyle name="Normal 2 56 6 4 3" xfId="12518" xr:uid="{00000000-0005-0000-0000-0000D7300000}"/>
    <cellStyle name="Normal 2 56 6 5" xfId="12519" xr:uid="{00000000-0005-0000-0000-0000D8300000}"/>
    <cellStyle name="Normal 2 56 6 5 2" xfId="12520" xr:uid="{00000000-0005-0000-0000-0000D9300000}"/>
    <cellStyle name="Normal 2 56 6 5 3" xfId="12521" xr:uid="{00000000-0005-0000-0000-0000DA300000}"/>
    <cellStyle name="Normal 2 56 6 6" xfId="12522" xr:uid="{00000000-0005-0000-0000-0000DB300000}"/>
    <cellStyle name="Normal 2 56 6 6 2" xfId="12523" xr:uid="{00000000-0005-0000-0000-0000DC300000}"/>
    <cellStyle name="Normal 2 56 6 6 3" xfId="12524" xr:uid="{00000000-0005-0000-0000-0000DD300000}"/>
    <cellStyle name="Normal 2 56 6 7" xfId="12525" xr:uid="{00000000-0005-0000-0000-0000DE300000}"/>
    <cellStyle name="Normal 2 56 6 7 2" xfId="12526" xr:uid="{00000000-0005-0000-0000-0000DF300000}"/>
    <cellStyle name="Normal 2 56 6 7 3" xfId="12527" xr:uid="{00000000-0005-0000-0000-0000E0300000}"/>
    <cellStyle name="Normal 2 56 6 8" xfId="12528" xr:uid="{00000000-0005-0000-0000-0000E1300000}"/>
    <cellStyle name="Normal 2 56 6 8 2" xfId="12529" xr:uid="{00000000-0005-0000-0000-0000E2300000}"/>
    <cellStyle name="Normal 2 56 6 8 3" xfId="12530" xr:uid="{00000000-0005-0000-0000-0000E3300000}"/>
    <cellStyle name="Normal 2 56 6 9" xfId="12531" xr:uid="{00000000-0005-0000-0000-0000E4300000}"/>
    <cellStyle name="Normal 2 56 6 9 2" xfId="12532" xr:uid="{00000000-0005-0000-0000-0000E5300000}"/>
    <cellStyle name="Normal 2 56 6 9 3" xfId="12533" xr:uid="{00000000-0005-0000-0000-0000E6300000}"/>
    <cellStyle name="Normal 2 56 7" xfId="12534" xr:uid="{00000000-0005-0000-0000-0000E7300000}"/>
    <cellStyle name="Normal 2 56 7 10" xfId="12535" xr:uid="{00000000-0005-0000-0000-0000E8300000}"/>
    <cellStyle name="Normal 2 56 7 10 2" xfId="12536" xr:uid="{00000000-0005-0000-0000-0000E9300000}"/>
    <cellStyle name="Normal 2 56 7 10 3" xfId="12537" xr:uid="{00000000-0005-0000-0000-0000EA300000}"/>
    <cellStyle name="Normal 2 56 7 11" xfId="12538" xr:uid="{00000000-0005-0000-0000-0000EB300000}"/>
    <cellStyle name="Normal 2 56 7 11 2" xfId="12539" xr:uid="{00000000-0005-0000-0000-0000EC300000}"/>
    <cellStyle name="Normal 2 56 7 11 3" xfId="12540" xr:uid="{00000000-0005-0000-0000-0000ED300000}"/>
    <cellStyle name="Normal 2 56 7 12" xfId="12541" xr:uid="{00000000-0005-0000-0000-0000EE300000}"/>
    <cellStyle name="Normal 2 56 7 12 2" xfId="12542" xr:uid="{00000000-0005-0000-0000-0000EF300000}"/>
    <cellStyle name="Normal 2 56 7 12 3" xfId="12543" xr:uid="{00000000-0005-0000-0000-0000F0300000}"/>
    <cellStyle name="Normal 2 56 7 13" xfId="12544" xr:uid="{00000000-0005-0000-0000-0000F1300000}"/>
    <cellStyle name="Normal 2 56 7 13 2" xfId="12545" xr:uid="{00000000-0005-0000-0000-0000F2300000}"/>
    <cellStyle name="Normal 2 56 7 13 3" xfId="12546" xr:uid="{00000000-0005-0000-0000-0000F3300000}"/>
    <cellStyle name="Normal 2 56 7 14" xfId="12547" xr:uid="{00000000-0005-0000-0000-0000F4300000}"/>
    <cellStyle name="Normal 2 56 7 14 2" xfId="12548" xr:uid="{00000000-0005-0000-0000-0000F5300000}"/>
    <cellStyle name="Normal 2 56 7 14 3" xfId="12549" xr:uid="{00000000-0005-0000-0000-0000F6300000}"/>
    <cellStyle name="Normal 2 56 7 15" xfId="12550" xr:uid="{00000000-0005-0000-0000-0000F7300000}"/>
    <cellStyle name="Normal 2 56 7 16" xfId="12551" xr:uid="{00000000-0005-0000-0000-0000F8300000}"/>
    <cellStyle name="Normal 2 56 7 2" xfId="12552" xr:uid="{00000000-0005-0000-0000-0000F9300000}"/>
    <cellStyle name="Normal 2 56 7 2 2" xfId="12553" xr:uid="{00000000-0005-0000-0000-0000FA300000}"/>
    <cellStyle name="Normal 2 56 7 2 3" xfId="12554" xr:uid="{00000000-0005-0000-0000-0000FB300000}"/>
    <cellStyle name="Normal 2 56 7 3" xfId="12555" xr:uid="{00000000-0005-0000-0000-0000FC300000}"/>
    <cellStyle name="Normal 2 56 7 3 2" xfId="12556" xr:uid="{00000000-0005-0000-0000-0000FD300000}"/>
    <cellStyle name="Normal 2 56 7 3 3" xfId="12557" xr:uid="{00000000-0005-0000-0000-0000FE300000}"/>
    <cellStyle name="Normal 2 56 7 4" xfId="12558" xr:uid="{00000000-0005-0000-0000-0000FF300000}"/>
    <cellStyle name="Normal 2 56 7 4 2" xfId="12559" xr:uid="{00000000-0005-0000-0000-000000310000}"/>
    <cellStyle name="Normal 2 56 7 4 3" xfId="12560" xr:uid="{00000000-0005-0000-0000-000001310000}"/>
    <cellStyle name="Normal 2 56 7 5" xfId="12561" xr:uid="{00000000-0005-0000-0000-000002310000}"/>
    <cellStyle name="Normal 2 56 7 5 2" xfId="12562" xr:uid="{00000000-0005-0000-0000-000003310000}"/>
    <cellStyle name="Normal 2 56 7 5 3" xfId="12563" xr:uid="{00000000-0005-0000-0000-000004310000}"/>
    <cellStyle name="Normal 2 56 7 6" xfId="12564" xr:uid="{00000000-0005-0000-0000-000005310000}"/>
    <cellStyle name="Normal 2 56 7 6 2" xfId="12565" xr:uid="{00000000-0005-0000-0000-000006310000}"/>
    <cellStyle name="Normal 2 56 7 6 3" xfId="12566" xr:uid="{00000000-0005-0000-0000-000007310000}"/>
    <cellStyle name="Normal 2 56 7 7" xfId="12567" xr:uid="{00000000-0005-0000-0000-000008310000}"/>
    <cellStyle name="Normal 2 56 7 7 2" xfId="12568" xr:uid="{00000000-0005-0000-0000-000009310000}"/>
    <cellStyle name="Normal 2 56 7 7 3" xfId="12569" xr:uid="{00000000-0005-0000-0000-00000A310000}"/>
    <cellStyle name="Normal 2 56 7 8" xfId="12570" xr:uid="{00000000-0005-0000-0000-00000B310000}"/>
    <cellStyle name="Normal 2 56 7 8 2" xfId="12571" xr:uid="{00000000-0005-0000-0000-00000C310000}"/>
    <cellStyle name="Normal 2 56 7 8 3" xfId="12572" xr:uid="{00000000-0005-0000-0000-00000D310000}"/>
    <cellStyle name="Normal 2 56 7 9" xfId="12573" xr:uid="{00000000-0005-0000-0000-00000E310000}"/>
    <cellStyle name="Normal 2 56 7 9 2" xfId="12574" xr:uid="{00000000-0005-0000-0000-00000F310000}"/>
    <cellStyle name="Normal 2 56 7 9 3" xfId="12575" xr:uid="{00000000-0005-0000-0000-000010310000}"/>
    <cellStyle name="Normal 2 56 8" xfId="12576" xr:uid="{00000000-0005-0000-0000-000011310000}"/>
    <cellStyle name="Normal 2 56 8 10" xfId="12577" xr:uid="{00000000-0005-0000-0000-000012310000}"/>
    <cellStyle name="Normal 2 56 8 10 2" xfId="12578" xr:uid="{00000000-0005-0000-0000-000013310000}"/>
    <cellStyle name="Normal 2 56 8 10 3" xfId="12579" xr:uid="{00000000-0005-0000-0000-000014310000}"/>
    <cellStyle name="Normal 2 56 8 11" xfId="12580" xr:uid="{00000000-0005-0000-0000-000015310000}"/>
    <cellStyle name="Normal 2 56 8 11 2" xfId="12581" xr:uid="{00000000-0005-0000-0000-000016310000}"/>
    <cellStyle name="Normal 2 56 8 11 3" xfId="12582" xr:uid="{00000000-0005-0000-0000-000017310000}"/>
    <cellStyle name="Normal 2 56 8 12" xfId="12583" xr:uid="{00000000-0005-0000-0000-000018310000}"/>
    <cellStyle name="Normal 2 56 8 12 2" xfId="12584" xr:uid="{00000000-0005-0000-0000-000019310000}"/>
    <cellStyle name="Normal 2 56 8 12 3" xfId="12585" xr:uid="{00000000-0005-0000-0000-00001A310000}"/>
    <cellStyle name="Normal 2 56 8 13" xfId="12586" xr:uid="{00000000-0005-0000-0000-00001B310000}"/>
    <cellStyle name="Normal 2 56 8 13 2" xfId="12587" xr:uid="{00000000-0005-0000-0000-00001C310000}"/>
    <cellStyle name="Normal 2 56 8 13 3" xfId="12588" xr:uid="{00000000-0005-0000-0000-00001D310000}"/>
    <cellStyle name="Normal 2 56 8 14" xfId="12589" xr:uid="{00000000-0005-0000-0000-00001E310000}"/>
    <cellStyle name="Normal 2 56 8 14 2" xfId="12590" xr:uid="{00000000-0005-0000-0000-00001F310000}"/>
    <cellStyle name="Normal 2 56 8 14 3" xfId="12591" xr:uid="{00000000-0005-0000-0000-000020310000}"/>
    <cellStyle name="Normal 2 56 8 15" xfId="12592" xr:uid="{00000000-0005-0000-0000-000021310000}"/>
    <cellStyle name="Normal 2 56 8 16" xfId="12593" xr:uid="{00000000-0005-0000-0000-000022310000}"/>
    <cellStyle name="Normal 2 56 8 2" xfId="12594" xr:uid="{00000000-0005-0000-0000-000023310000}"/>
    <cellStyle name="Normal 2 56 8 2 2" xfId="12595" xr:uid="{00000000-0005-0000-0000-000024310000}"/>
    <cellStyle name="Normal 2 56 8 2 3" xfId="12596" xr:uid="{00000000-0005-0000-0000-000025310000}"/>
    <cellStyle name="Normal 2 56 8 3" xfId="12597" xr:uid="{00000000-0005-0000-0000-000026310000}"/>
    <cellStyle name="Normal 2 56 8 3 2" xfId="12598" xr:uid="{00000000-0005-0000-0000-000027310000}"/>
    <cellStyle name="Normal 2 56 8 3 3" xfId="12599" xr:uid="{00000000-0005-0000-0000-000028310000}"/>
    <cellStyle name="Normal 2 56 8 4" xfId="12600" xr:uid="{00000000-0005-0000-0000-000029310000}"/>
    <cellStyle name="Normal 2 56 8 4 2" xfId="12601" xr:uid="{00000000-0005-0000-0000-00002A310000}"/>
    <cellStyle name="Normal 2 56 8 4 3" xfId="12602" xr:uid="{00000000-0005-0000-0000-00002B310000}"/>
    <cellStyle name="Normal 2 56 8 5" xfId="12603" xr:uid="{00000000-0005-0000-0000-00002C310000}"/>
    <cellStyle name="Normal 2 56 8 5 2" xfId="12604" xr:uid="{00000000-0005-0000-0000-00002D310000}"/>
    <cellStyle name="Normal 2 56 8 5 3" xfId="12605" xr:uid="{00000000-0005-0000-0000-00002E310000}"/>
    <cellStyle name="Normal 2 56 8 6" xfId="12606" xr:uid="{00000000-0005-0000-0000-00002F310000}"/>
    <cellStyle name="Normal 2 56 8 6 2" xfId="12607" xr:uid="{00000000-0005-0000-0000-000030310000}"/>
    <cellStyle name="Normal 2 56 8 6 3" xfId="12608" xr:uid="{00000000-0005-0000-0000-000031310000}"/>
    <cellStyle name="Normal 2 56 8 7" xfId="12609" xr:uid="{00000000-0005-0000-0000-000032310000}"/>
    <cellStyle name="Normal 2 56 8 7 2" xfId="12610" xr:uid="{00000000-0005-0000-0000-000033310000}"/>
    <cellStyle name="Normal 2 56 8 7 3" xfId="12611" xr:uid="{00000000-0005-0000-0000-000034310000}"/>
    <cellStyle name="Normal 2 56 8 8" xfId="12612" xr:uid="{00000000-0005-0000-0000-000035310000}"/>
    <cellStyle name="Normal 2 56 8 8 2" xfId="12613" xr:uid="{00000000-0005-0000-0000-000036310000}"/>
    <cellStyle name="Normal 2 56 8 8 3" xfId="12614" xr:uid="{00000000-0005-0000-0000-000037310000}"/>
    <cellStyle name="Normal 2 56 8 9" xfId="12615" xr:uid="{00000000-0005-0000-0000-000038310000}"/>
    <cellStyle name="Normal 2 56 8 9 2" xfId="12616" xr:uid="{00000000-0005-0000-0000-000039310000}"/>
    <cellStyle name="Normal 2 56 8 9 3" xfId="12617" xr:uid="{00000000-0005-0000-0000-00003A310000}"/>
    <cellStyle name="Normal 2 56 9" xfId="12618" xr:uid="{00000000-0005-0000-0000-00003B310000}"/>
    <cellStyle name="Normal 2 56 9 10" xfId="12619" xr:uid="{00000000-0005-0000-0000-00003C310000}"/>
    <cellStyle name="Normal 2 56 9 10 2" xfId="12620" xr:uid="{00000000-0005-0000-0000-00003D310000}"/>
    <cellStyle name="Normal 2 56 9 10 3" xfId="12621" xr:uid="{00000000-0005-0000-0000-00003E310000}"/>
    <cellStyle name="Normal 2 56 9 11" xfId="12622" xr:uid="{00000000-0005-0000-0000-00003F310000}"/>
    <cellStyle name="Normal 2 56 9 11 2" xfId="12623" xr:uid="{00000000-0005-0000-0000-000040310000}"/>
    <cellStyle name="Normal 2 56 9 11 3" xfId="12624" xr:uid="{00000000-0005-0000-0000-000041310000}"/>
    <cellStyle name="Normal 2 56 9 12" xfId="12625" xr:uid="{00000000-0005-0000-0000-000042310000}"/>
    <cellStyle name="Normal 2 56 9 12 2" xfId="12626" xr:uid="{00000000-0005-0000-0000-000043310000}"/>
    <cellStyle name="Normal 2 56 9 12 3" xfId="12627" xr:uid="{00000000-0005-0000-0000-000044310000}"/>
    <cellStyle name="Normal 2 56 9 13" xfId="12628" xr:uid="{00000000-0005-0000-0000-000045310000}"/>
    <cellStyle name="Normal 2 56 9 13 2" xfId="12629" xr:uid="{00000000-0005-0000-0000-000046310000}"/>
    <cellStyle name="Normal 2 56 9 13 3" xfId="12630" xr:uid="{00000000-0005-0000-0000-000047310000}"/>
    <cellStyle name="Normal 2 56 9 14" xfId="12631" xr:uid="{00000000-0005-0000-0000-000048310000}"/>
    <cellStyle name="Normal 2 56 9 14 2" xfId="12632" xr:uid="{00000000-0005-0000-0000-000049310000}"/>
    <cellStyle name="Normal 2 56 9 14 3" xfId="12633" xr:uid="{00000000-0005-0000-0000-00004A310000}"/>
    <cellStyle name="Normal 2 56 9 15" xfId="12634" xr:uid="{00000000-0005-0000-0000-00004B310000}"/>
    <cellStyle name="Normal 2 56 9 16" xfId="12635" xr:uid="{00000000-0005-0000-0000-00004C310000}"/>
    <cellStyle name="Normal 2 56 9 2" xfId="12636" xr:uid="{00000000-0005-0000-0000-00004D310000}"/>
    <cellStyle name="Normal 2 56 9 2 2" xfId="12637" xr:uid="{00000000-0005-0000-0000-00004E310000}"/>
    <cellStyle name="Normal 2 56 9 2 3" xfId="12638" xr:uid="{00000000-0005-0000-0000-00004F310000}"/>
    <cellStyle name="Normal 2 56 9 3" xfId="12639" xr:uid="{00000000-0005-0000-0000-000050310000}"/>
    <cellStyle name="Normal 2 56 9 3 2" xfId="12640" xr:uid="{00000000-0005-0000-0000-000051310000}"/>
    <cellStyle name="Normal 2 56 9 3 3" xfId="12641" xr:uid="{00000000-0005-0000-0000-000052310000}"/>
    <cellStyle name="Normal 2 56 9 4" xfId="12642" xr:uid="{00000000-0005-0000-0000-000053310000}"/>
    <cellStyle name="Normal 2 56 9 4 2" xfId="12643" xr:uid="{00000000-0005-0000-0000-000054310000}"/>
    <cellStyle name="Normal 2 56 9 4 3" xfId="12644" xr:uid="{00000000-0005-0000-0000-000055310000}"/>
    <cellStyle name="Normal 2 56 9 5" xfId="12645" xr:uid="{00000000-0005-0000-0000-000056310000}"/>
    <cellStyle name="Normal 2 56 9 5 2" xfId="12646" xr:uid="{00000000-0005-0000-0000-000057310000}"/>
    <cellStyle name="Normal 2 56 9 5 3" xfId="12647" xr:uid="{00000000-0005-0000-0000-000058310000}"/>
    <cellStyle name="Normal 2 56 9 6" xfId="12648" xr:uid="{00000000-0005-0000-0000-000059310000}"/>
    <cellStyle name="Normal 2 56 9 6 2" xfId="12649" xr:uid="{00000000-0005-0000-0000-00005A310000}"/>
    <cellStyle name="Normal 2 56 9 6 3" xfId="12650" xr:uid="{00000000-0005-0000-0000-00005B310000}"/>
    <cellStyle name="Normal 2 56 9 7" xfId="12651" xr:uid="{00000000-0005-0000-0000-00005C310000}"/>
    <cellStyle name="Normal 2 56 9 7 2" xfId="12652" xr:uid="{00000000-0005-0000-0000-00005D310000}"/>
    <cellStyle name="Normal 2 56 9 7 3" xfId="12653" xr:uid="{00000000-0005-0000-0000-00005E310000}"/>
    <cellStyle name="Normal 2 56 9 8" xfId="12654" xr:uid="{00000000-0005-0000-0000-00005F310000}"/>
    <cellStyle name="Normal 2 56 9 8 2" xfId="12655" xr:uid="{00000000-0005-0000-0000-000060310000}"/>
    <cellStyle name="Normal 2 56 9 8 3" xfId="12656" xr:uid="{00000000-0005-0000-0000-000061310000}"/>
    <cellStyle name="Normal 2 56 9 9" xfId="12657" xr:uid="{00000000-0005-0000-0000-000062310000}"/>
    <cellStyle name="Normal 2 56 9 9 2" xfId="12658" xr:uid="{00000000-0005-0000-0000-000063310000}"/>
    <cellStyle name="Normal 2 56 9 9 3" xfId="12659" xr:uid="{00000000-0005-0000-0000-000064310000}"/>
    <cellStyle name="Normal 2 57" xfId="12660" xr:uid="{00000000-0005-0000-0000-000065310000}"/>
    <cellStyle name="Normal 2 57 10" xfId="12661" xr:uid="{00000000-0005-0000-0000-000066310000}"/>
    <cellStyle name="Normal 2 57 10 10" xfId="12662" xr:uid="{00000000-0005-0000-0000-000067310000}"/>
    <cellStyle name="Normal 2 57 10 10 2" xfId="12663" xr:uid="{00000000-0005-0000-0000-000068310000}"/>
    <cellStyle name="Normal 2 57 10 10 3" xfId="12664" xr:uid="{00000000-0005-0000-0000-000069310000}"/>
    <cellStyle name="Normal 2 57 10 11" xfId="12665" xr:uid="{00000000-0005-0000-0000-00006A310000}"/>
    <cellStyle name="Normal 2 57 10 11 2" xfId="12666" xr:uid="{00000000-0005-0000-0000-00006B310000}"/>
    <cellStyle name="Normal 2 57 10 11 3" xfId="12667" xr:uid="{00000000-0005-0000-0000-00006C310000}"/>
    <cellStyle name="Normal 2 57 10 12" xfId="12668" xr:uid="{00000000-0005-0000-0000-00006D310000}"/>
    <cellStyle name="Normal 2 57 10 12 2" xfId="12669" xr:uid="{00000000-0005-0000-0000-00006E310000}"/>
    <cellStyle name="Normal 2 57 10 12 3" xfId="12670" xr:uid="{00000000-0005-0000-0000-00006F310000}"/>
    <cellStyle name="Normal 2 57 10 13" xfId="12671" xr:uid="{00000000-0005-0000-0000-000070310000}"/>
    <cellStyle name="Normal 2 57 10 13 2" xfId="12672" xr:uid="{00000000-0005-0000-0000-000071310000}"/>
    <cellStyle name="Normal 2 57 10 13 3" xfId="12673" xr:uid="{00000000-0005-0000-0000-000072310000}"/>
    <cellStyle name="Normal 2 57 10 14" xfId="12674" xr:uid="{00000000-0005-0000-0000-000073310000}"/>
    <cellStyle name="Normal 2 57 10 14 2" xfId="12675" xr:uid="{00000000-0005-0000-0000-000074310000}"/>
    <cellStyle name="Normal 2 57 10 14 3" xfId="12676" xr:uid="{00000000-0005-0000-0000-000075310000}"/>
    <cellStyle name="Normal 2 57 10 15" xfId="12677" xr:uid="{00000000-0005-0000-0000-000076310000}"/>
    <cellStyle name="Normal 2 57 10 16" xfId="12678" xr:uid="{00000000-0005-0000-0000-000077310000}"/>
    <cellStyle name="Normal 2 57 10 2" xfId="12679" xr:uid="{00000000-0005-0000-0000-000078310000}"/>
    <cellStyle name="Normal 2 57 10 2 2" xfId="12680" xr:uid="{00000000-0005-0000-0000-000079310000}"/>
    <cellStyle name="Normal 2 57 10 2 3" xfId="12681" xr:uid="{00000000-0005-0000-0000-00007A310000}"/>
    <cellStyle name="Normal 2 57 10 3" xfId="12682" xr:uid="{00000000-0005-0000-0000-00007B310000}"/>
    <cellStyle name="Normal 2 57 10 3 2" xfId="12683" xr:uid="{00000000-0005-0000-0000-00007C310000}"/>
    <cellStyle name="Normal 2 57 10 3 3" xfId="12684" xr:uid="{00000000-0005-0000-0000-00007D310000}"/>
    <cellStyle name="Normal 2 57 10 4" xfId="12685" xr:uid="{00000000-0005-0000-0000-00007E310000}"/>
    <cellStyle name="Normal 2 57 10 4 2" xfId="12686" xr:uid="{00000000-0005-0000-0000-00007F310000}"/>
    <cellStyle name="Normal 2 57 10 4 3" xfId="12687" xr:uid="{00000000-0005-0000-0000-000080310000}"/>
    <cellStyle name="Normal 2 57 10 5" xfId="12688" xr:uid="{00000000-0005-0000-0000-000081310000}"/>
    <cellStyle name="Normal 2 57 10 5 2" xfId="12689" xr:uid="{00000000-0005-0000-0000-000082310000}"/>
    <cellStyle name="Normal 2 57 10 5 3" xfId="12690" xr:uid="{00000000-0005-0000-0000-000083310000}"/>
    <cellStyle name="Normal 2 57 10 6" xfId="12691" xr:uid="{00000000-0005-0000-0000-000084310000}"/>
    <cellStyle name="Normal 2 57 10 6 2" xfId="12692" xr:uid="{00000000-0005-0000-0000-000085310000}"/>
    <cellStyle name="Normal 2 57 10 6 3" xfId="12693" xr:uid="{00000000-0005-0000-0000-000086310000}"/>
    <cellStyle name="Normal 2 57 10 7" xfId="12694" xr:uid="{00000000-0005-0000-0000-000087310000}"/>
    <cellStyle name="Normal 2 57 10 7 2" xfId="12695" xr:uid="{00000000-0005-0000-0000-000088310000}"/>
    <cellStyle name="Normal 2 57 10 7 3" xfId="12696" xr:uid="{00000000-0005-0000-0000-000089310000}"/>
    <cellStyle name="Normal 2 57 10 8" xfId="12697" xr:uid="{00000000-0005-0000-0000-00008A310000}"/>
    <cellStyle name="Normal 2 57 10 8 2" xfId="12698" xr:uid="{00000000-0005-0000-0000-00008B310000}"/>
    <cellStyle name="Normal 2 57 10 8 3" xfId="12699" xr:uid="{00000000-0005-0000-0000-00008C310000}"/>
    <cellStyle name="Normal 2 57 10 9" xfId="12700" xr:uid="{00000000-0005-0000-0000-00008D310000}"/>
    <cellStyle name="Normal 2 57 10 9 2" xfId="12701" xr:uid="{00000000-0005-0000-0000-00008E310000}"/>
    <cellStyle name="Normal 2 57 10 9 3" xfId="12702" xr:uid="{00000000-0005-0000-0000-00008F310000}"/>
    <cellStyle name="Normal 2 57 11" xfId="12703" xr:uid="{00000000-0005-0000-0000-000090310000}"/>
    <cellStyle name="Normal 2 57 11 2" xfId="12704" xr:uid="{00000000-0005-0000-0000-000091310000}"/>
    <cellStyle name="Normal 2 57 11 3" xfId="12705" xr:uid="{00000000-0005-0000-0000-000092310000}"/>
    <cellStyle name="Normal 2 57 12" xfId="12706" xr:uid="{00000000-0005-0000-0000-000093310000}"/>
    <cellStyle name="Normal 2 57 12 2" xfId="12707" xr:uid="{00000000-0005-0000-0000-000094310000}"/>
    <cellStyle name="Normal 2 57 12 3" xfId="12708" xr:uid="{00000000-0005-0000-0000-000095310000}"/>
    <cellStyle name="Normal 2 57 13" xfId="12709" xr:uid="{00000000-0005-0000-0000-000096310000}"/>
    <cellStyle name="Normal 2 57 13 2" xfId="12710" xr:uid="{00000000-0005-0000-0000-000097310000}"/>
    <cellStyle name="Normal 2 57 13 3" xfId="12711" xr:uid="{00000000-0005-0000-0000-000098310000}"/>
    <cellStyle name="Normal 2 57 14" xfId="12712" xr:uid="{00000000-0005-0000-0000-000099310000}"/>
    <cellStyle name="Normal 2 57 14 2" xfId="12713" xr:uid="{00000000-0005-0000-0000-00009A310000}"/>
    <cellStyle name="Normal 2 57 14 3" xfId="12714" xr:uid="{00000000-0005-0000-0000-00009B310000}"/>
    <cellStyle name="Normal 2 57 15" xfId="12715" xr:uid="{00000000-0005-0000-0000-00009C310000}"/>
    <cellStyle name="Normal 2 57 15 2" xfId="12716" xr:uid="{00000000-0005-0000-0000-00009D310000}"/>
    <cellStyle name="Normal 2 57 15 3" xfId="12717" xr:uid="{00000000-0005-0000-0000-00009E310000}"/>
    <cellStyle name="Normal 2 57 16" xfId="12718" xr:uid="{00000000-0005-0000-0000-00009F310000}"/>
    <cellStyle name="Normal 2 57 16 2" xfId="12719" xr:uid="{00000000-0005-0000-0000-0000A0310000}"/>
    <cellStyle name="Normal 2 57 16 3" xfId="12720" xr:uid="{00000000-0005-0000-0000-0000A1310000}"/>
    <cellStyle name="Normal 2 57 17" xfId="12721" xr:uid="{00000000-0005-0000-0000-0000A2310000}"/>
    <cellStyle name="Normal 2 57 17 2" xfId="12722" xr:uid="{00000000-0005-0000-0000-0000A3310000}"/>
    <cellStyle name="Normal 2 57 17 3" xfId="12723" xr:uid="{00000000-0005-0000-0000-0000A4310000}"/>
    <cellStyle name="Normal 2 57 18" xfId="12724" xr:uid="{00000000-0005-0000-0000-0000A5310000}"/>
    <cellStyle name="Normal 2 57 18 2" xfId="12725" xr:uid="{00000000-0005-0000-0000-0000A6310000}"/>
    <cellStyle name="Normal 2 57 18 3" xfId="12726" xr:uid="{00000000-0005-0000-0000-0000A7310000}"/>
    <cellStyle name="Normal 2 57 19" xfId="12727" xr:uid="{00000000-0005-0000-0000-0000A8310000}"/>
    <cellStyle name="Normal 2 57 19 2" xfId="12728" xr:uid="{00000000-0005-0000-0000-0000A9310000}"/>
    <cellStyle name="Normal 2 57 19 3" xfId="12729" xr:uid="{00000000-0005-0000-0000-0000AA310000}"/>
    <cellStyle name="Normal 2 57 2" xfId="12730" xr:uid="{00000000-0005-0000-0000-0000AB310000}"/>
    <cellStyle name="Normal 2 57 2 10" xfId="12731" xr:uid="{00000000-0005-0000-0000-0000AC310000}"/>
    <cellStyle name="Normal 2 57 2 10 2" xfId="12732" xr:uid="{00000000-0005-0000-0000-0000AD310000}"/>
    <cellStyle name="Normal 2 57 2 10 3" xfId="12733" xr:uid="{00000000-0005-0000-0000-0000AE310000}"/>
    <cellStyle name="Normal 2 57 2 11" xfId="12734" xr:uid="{00000000-0005-0000-0000-0000AF310000}"/>
    <cellStyle name="Normal 2 57 2 11 2" xfId="12735" xr:uid="{00000000-0005-0000-0000-0000B0310000}"/>
    <cellStyle name="Normal 2 57 2 11 3" xfId="12736" xr:uid="{00000000-0005-0000-0000-0000B1310000}"/>
    <cellStyle name="Normal 2 57 2 12" xfId="12737" xr:uid="{00000000-0005-0000-0000-0000B2310000}"/>
    <cellStyle name="Normal 2 57 2 12 2" xfId="12738" xr:uid="{00000000-0005-0000-0000-0000B3310000}"/>
    <cellStyle name="Normal 2 57 2 12 3" xfId="12739" xr:uid="{00000000-0005-0000-0000-0000B4310000}"/>
    <cellStyle name="Normal 2 57 2 13" xfId="12740" xr:uid="{00000000-0005-0000-0000-0000B5310000}"/>
    <cellStyle name="Normal 2 57 2 13 2" xfId="12741" xr:uid="{00000000-0005-0000-0000-0000B6310000}"/>
    <cellStyle name="Normal 2 57 2 13 3" xfId="12742" xr:uid="{00000000-0005-0000-0000-0000B7310000}"/>
    <cellStyle name="Normal 2 57 2 14" xfId="12743" xr:uid="{00000000-0005-0000-0000-0000B8310000}"/>
    <cellStyle name="Normal 2 57 2 14 2" xfId="12744" xr:uid="{00000000-0005-0000-0000-0000B9310000}"/>
    <cellStyle name="Normal 2 57 2 14 3" xfId="12745" xr:uid="{00000000-0005-0000-0000-0000BA310000}"/>
    <cellStyle name="Normal 2 57 2 15" xfId="12746" xr:uid="{00000000-0005-0000-0000-0000BB310000}"/>
    <cellStyle name="Normal 2 57 2 15 2" xfId="12747" xr:uid="{00000000-0005-0000-0000-0000BC310000}"/>
    <cellStyle name="Normal 2 57 2 15 3" xfId="12748" xr:uid="{00000000-0005-0000-0000-0000BD310000}"/>
    <cellStyle name="Normal 2 57 2 16" xfId="12749" xr:uid="{00000000-0005-0000-0000-0000BE310000}"/>
    <cellStyle name="Normal 2 57 2 17" xfId="12750" xr:uid="{00000000-0005-0000-0000-0000BF310000}"/>
    <cellStyle name="Normal 2 57 2 2" xfId="12751" xr:uid="{00000000-0005-0000-0000-0000C0310000}"/>
    <cellStyle name="Normal 2 57 2 2 10" xfId="12752" xr:uid="{00000000-0005-0000-0000-0000C1310000}"/>
    <cellStyle name="Normal 2 57 2 2 10 2" xfId="12753" xr:uid="{00000000-0005-0000-0000-0000C2310000}"/>
    <cellStyle name="Normal 2 57 2 2 10 3" xfId="12754" xr:uid="{00000000-0005-0000-0000-0000C3310000}"/>
    <cellStyle name="Normal 2 57 2 2 11" xfId="12755" xr:uid="{00000000-0005-0000-0000-0000C4310000}"/>
    <cellStyle name="Normal 2 57 2 2 11 2" xfId="12756" xr:uid="{00000000-0005-0000-0000-0000C5310000}"/>
    <cellStyle name="Normal 2 57 2 2 11 3" xfId="12757" xr:uid="{00000000-0005-0000-0000-0000C6310000}"/>
    <cellStyle name="Normal 2 57 2 2 12" xfId="12758" xr:uid="{00000000-0005-0000-0000-0000C7310000}"/>
    <cellStyle name="Normal 2 57 2 2 12 2" xfId="12759" xr:uid="{00000000-0005-0000-0000-0000C8310000}"/>
    <cellStyle name="Normal 2 57 2 2 12 3" xfId="12760" xr:uid="{00000000-0005-0000-0000-0000C9310000}"/>
    <cellStyle name="Normal 2 57 2 2 13" xfId="12761" xr:uid="{00000000-0005-0000-0000-0000CA310000}"/>
    <cellStyle name="Normal 2 57 2 2 13 2" xfId="12762" xr:uid="{00000000-0005-0000-0000-0000CB310000}"/>
    <cellStyle name="Normal 2 57 2 2 13 3" xfId="12763" xr:uid="{00000000-0005-0000-0000-0000CC310000}"/>
    <cellStyle name="Normal 2 57 2 2 14" xfId="12764" xr:uid="{00000000-0005-0000-0000-0000CD310000}"/>
    <cellStyle name="Normal 2 57 2 2 14 2" xfId="12765" xr:uid="{00000000-0005-0000-0000-0000CE310000}"/>
    <cellStyle name="Normal 2 57 2 2 14 3" xfId="12766" xr:uid="{00000000-0005-0000-0000-0000CF310000}"/>
    <cellStyle name="Normal 2 57 2 2 15" xfId="12767" xr:uid="{00000000-0005-0000-0000-0000D0310000}"/>
    <cellStyle name="Normal 2 57 2 2 16" xfId="12768" xr:uid="{00000000-0005-0000-0000-0000D1310000}"/>
    <cellStyle name="Normal 2 57 2 2 2" xfId="12769" xr:uid="{00000000-0005-0000-0000-0000D2310000}"/>
    <cellStyle name="Normal 2 57 2 2 2 2" xfId="12770" xr:uid="{00000000-0005-0000-0000-0000D3310000}"/>
    <cellStyle name="Normal 2 57 2 2 2 3" xfId="12771" xr:uid="{00000000-0005-0000-0000-0000D4310000}"/>
    <cellStyle name="Normal 2 57 2 2 3" xfId="12772" xr:uid="{00000000-0005-0000-0000-0000D5310000}"/>
    <cellStyle name="Normal 2 57 2 2 3 2" xfId="12773" xr:uid="{00000000-0005-0000-0000-0000D6310000}"/>
    <cellStyle name="Normal 2 57 2 2 3 3" xfId="12774" xr:uid="{00000000-0005-0000-0000-0000D7310000}"/>
    <cellStyle name="Normal 2 57 2 2 4" xfId="12775" xr:uid="{00000000-0005-0000-0000-0000D8310000}"/>
    <cellStyle name="Normal 2 57 2 2 4 2" xfId="12776" xr:uid="{00000000-0005-0000-0000-0000D9310000}"/>
    <cellStyle name="Normal 2 57 2 2 4 3" xfId="12777" xr:uid="{00000000-0005-0000-0000-0000DA310000}"/>
    <cellStyle name="Normal 2 57 2 2 5" xfId="12778" xr:uid="{00000000-0005-0000-0000-0000DB310000}"/>
    <cellStyle name="Normal 2 57 2 2 5 2" xfId="12779" xr:uid="{00000000-0005-0000-0000-0000DC310000}"/>
    <cellStyle name="Normal 2 57 2 2 5 3" xfId="12780" xr:uid="{00000000-0005-0000-0000-0000DD310000}"/>
    <cellStyle name="Normal 2 57 2 2 6" xfId="12781" xr:uid="{00000000-0005-0000-0000-0000DE310000}"/>
    <cellStyle name="Normal 2 57 2 2 6 2" xfId="12782" xr:uid="{00000000-0005-0000-0000-0000DF310000}"/>
    <cellStyle name="Normal 2 57 2 2 6 3" xfId="12783" xr:uid="{00000000-0005-0000-0000-0000E0310000}"/>
    <cellStyle name="Normal 2 57 2 2 7" xfId="12784" xr:uid="{00000000-0005-0000-0000-0000E1310000}"/>
    <cellStyle name="Normal 2 57 2 2 7 2" xfId="12785" xr:uid="{00000000-0005-0000-0000-0000E2310000}"/>
    <cellStyle name="Normal 2 57 2 2 7 3" xfId="12786" xr:uid="{00000000-0005-0000-0000-0000E3310000}"/>
    <cellStyle name="Normal 2 57 2 2 8" xfId="12787" xr:uid="{00000000-0005-0000-0000-0000E4310000}"/>
    <cellStyle name="Normal 2 57 2 2 8 2" xfId="12788" xr:uid="{00000000-0005-0000-0000-0000E5310000}"/>
    <cellStyle name="Normal 2 57 2 2 8 3" xfId="12789" xr:uid="{00000000-0005-0000-0000-0000E6310000}"/>
    <cellStyle name="Normal 2 57 2 2 9" xfId="12790" xr:uid="{00000000-0005-0000-0000-0000E7310000}"/>
    <cellStyle name="Normal 2 57 2 2 9 2" xfId="12791" xr:uid="{00000000-0005-0000-0000-0000E8310000}"/>
    <cellStyle name="Normal 2 57 2 2 9 3" xfId="12792" xr:uid="{00000000-0005-0000-0000-0000E9310000}"/>
    <cellStyle name="Normal 2 57 2 3" xfId="12793" xr:uid="{00000000-0005-0000-0000-0000EA310000}"/>
    <cellStyle name="Normal 2 57 2 3 2" xfId="12794" xr:uid="{00000000-0005-0000-0000-0000EB310000}"/>
    <cellStyle name="Normal 2 57 2 3 3" xfId="12795" xr:uid="{00000000-0005-0000-0000-0000EC310000}"/>
    <cellStyle name="Normal 2 57 2 4" xfId="12796" xr:uid="{00000000-0005-0000-0000-0000ED310000}"/>
    <cellStyle name="Normal 2 57 2 4 2" xfId="12797" xr:uid="{00000000-0005-0000-0000-0000EE310000}"/>
    <cellStyle name="Normal 2 57 2 4 3" xfId="12798" xr:uid="{00000000-0005-0000-0000-0000EF310000}"/>
    <cellStyle name="Normal 2 57 2 5" xfId="12799" xr:uid="{00000000-0005-0000-0000-0000F0310000}"/>
    <cellStyle name="Normal 2 57 2 5 2" xfId="12800" xr:uid="{00000000-0005-0000-0000-0000F1310000}"/>
    <cellStyle name="Normal 2 57 2 5 3" xfId="12801" xr:uid="{00000000-0005-0000-0000-0000F2310000}"/>
    <cellStyle name="Normal 2 57 2 6" xfId="12802" xr:uid="{00000000-0005-0000-0000-0000F3310000}"/>
    <cellStyle name="Normal 2 57 2 6 2" xfId="12803" xr:uid="{00000000-0005-0000-0000-0000F4310000}"/>
    <cellStyle name="Normal 2 57 2 6 3" xfId="12804" xr:uid="{00000000-0005-0000-0000-0000F5310000}"/>
    <cellStyle name="Normal 2 57 2 7" xfId="12805" xr:uid="{00000000-0005-0000-0000-0000F6310000}"/>
    <cellStyle name="Normal 2 57 2 7 2" xfId="12806" xr:uid="{00000000-0005-0000-0000-0000F7310000}"/>
    <cellStyle name="Normal 2 57 2 7 3" xfId="12807" xr:uid="{00000000-0005-0000-0000-0000F8310000}"/>
    <cellStyle name="Normal 2 57 2 8" xfId="12808" xr:uid="{00000000-0005-0000-0000-0000F9310000}"/>
    <cellStyle name="Normal 2 57 2 8 2" xfId="12809" xr:uid="{00000000-0005-0000-0000-0000FA310000}"/>
    <cellStyle name="Normal 2 57 2 8 3" xfId="12810" xr:uid="{00000000-0005-0000-0000-0000FB310000}"/>
    <cellStyle name="Normal 2 57 2 9" xfId="12811" xr:uid="{00000000-0005-0000-0000-0000FC310000}"/>
    <cellStyle name="Normal 2 57 2 9 2" xfId="12812" xr:uid="{00000000-0005-0000-0000-0000FD310000}"/>
    <cellStyle name="Normal 2 57 2 9 3" xfId="12813" xr:uid="{00000000-0005-0000-0000-0000FE310000}"/>
    <cellStyle name="Normal 2 57 20" xfId="12814" xr:uid="{00000000-0005-0000-0000-0000FF310000}"/>
    <cellStyle name="Normal 2 57 20 2" xfId="12815" xr:uid="{00000000-0005-0000-0000-000000320000}"/>
    <cellStyle name="Normal 2 57 20 3" xfId="12816" xr:uid="{00000000-0005-0000-0000-000001320000}"/>
    <cellStyle name="Normal 2 57 21" xfId="12817" xr:uid="{00000000-0005-0000-0000-000002320000}"/>
    <cellStyle name="Normal 2 57 21 2" xfId="12818" xr:uid="{00000000-0005-0000-0000-000003320000}"/>
    <cellStyle name="Normal 2 57 21 3" xfId="12819" xr:uid="{00000000-0005-0000-0000-000004320000}"/>
    <cellStyle name="Normal 2 57 22" xfId="12820" xr:uid="{00000000-0005-0000-0000-000005320000}"/>
    <cellStyle name="Normal 2 57 22 2" xfId="12821" xr:uid="{00000000-0005-0000-0000-000006320000}"/>
    <cellStyle name="Normal 2 57 22 3" xfId="12822" xr:uid="{00000000-0005-0000-0000-000007320000}"/>
    <cellStyle name="Normal 2 57 23" xfId="12823" xr:uid="{00000000-0005-0000-0000-000008320000}"/>
    <cellStyle name="Normal 2 57 23 2" xfId="12824" xr:uid="{00000000-0005-0000-0000-000009320000}"/>
    <cellStyle name="Normal 2 57 23 3" xfId="12825" xr:uid="{00000000-0005-0000-0000-00000A320000}"/>
    <cellStyle name="Normal 2 57 24" xfId="12826" xr:uid="{00000000-0005-0000-0000-00000B320000}"/>
    <cellStyle name="Normal 2 57 25" xfId="12827" xr:uid="{00000000-0005-0000-0000-00000C320000}"/>
    <cellStyle name="Normal 2 57 3" xfId="12828" xr:uid="{00000000-0005-0000-0000-00000D320000}"/>
    <cellStyle name="Normal 2 57 3 10" xfId="12829" xr:uid="{00000000-0005-0000-0000-00000E320000}"/>
    <cellStyle name="Normal 2 57 3 10 2" xfId="12830" xr:uid="{00000000-0005-0000-0000-00000F320000}"/>
    <cellStyle name="Normal 2 57 3 10 3" xfId="12831" xr:uid="{00000000-0005-0000-0000-000010320000}"/>
    <cellStyle name="Normal 2 57 3 11" xfId="12832" xr:uid="{00000000-0005-0000-0000-000011320000}"/>
    <cellStyle name="Normal 2 57 3 11 2" xfId="12833" xr:uid="{00000000-0005-0000-0000-000012320000}"/>
    <cellStyle name="Normal 2 57 3 11 3" xfId="12834" xr:uid="{00000000-0005-0000-0000-000013320000}"/>
    <cellStyle name="Normal 2 57 3 12" xfId="12835" xr:uid="{00000000-0005-0000-0000-000014320000}"/>
    <cellStyle name="Normal 2 57 3 12 2" xfId="12836" xr:uid="{00000000-0005-0000-0000-000015320000}"/>
    <cellStyle name="Normal 2 57 3 12 3" xfId="12837" xr:uid="{00000000-0005-0000-0000-000016320000}"/>
    <cellStyle name="Normal 2 57 3 13" xfId="12838" xr:uid="{00000000-0005-0000-0000-000017320000}"/>
    <cellStyle name="Normal 2 57 3 13 2" xfId="12839" xr:uid="{00000000-0005-0000-0000-000018320000}"/>
    <cellStyle name="Normal 2 57 3 13 3" xfId="12840" xr:uid="{00000000-0005-0000-0000-000019320000}"/>
    <cellStyle name="Normal 2 57 3 14" xfId="12841" xr:uid="{00000000-0005-0000-0000-00001A320000}"/>
    <cellStyle name="Normal 2 57 3 14 2" xfId="12842" xr:uid="{00000000-0005-0000-0000-00001B320000}"/>
    <cellStyle name="Normal 2 57 3 14 3" xfId="12843" xr:uid="{00000000-0005-0000-0000-00001C320000}"/>
    <cellStyle name="Normal 2 57 3 15" xfId="12844" xr:uid="{00000000-0005-0000-0000-00001D320000}"/>
    <cellStyle name="Normal 2 57 3 15 2" xfId="12845" xr:uid="{00000000-0005-0000-0000-00001E320000}"/>
    <cellStyle name="Normal 2 57 3 15 3" xfId="12846" xr:uid="{00000000-0005-0000-0000-00001F320000}"/>
    <cellStyle name="Normal 2 57 3 16" xfId="12847" xr:uid="{00000000-0005-0000-0000-000020320000}"/>
    <cellStyle name="Normal 2 57 3 17" xfId="12848" xr:uid="{00000000-0005-0000-0000-000021320000}"/>
    <cellStyle name="Normal 2 57 3 2" xfId="12849" xr:uid="{00000000-0005-0000-0000-000022320000}"/>
    <cellStyle name="Normal 2 57 3 2 10" xfId="12850" xr:uid="{00000000-0005-0000-0000-000023320000}"/>
    <cellStyle name="Normal 2 57 3 2 10 2" xfId="12851" xr:uid="{00000000-0005-0000-0000-000024320000}"/>
    <cellStyle name="Normal 2 57 3 2 10 3" xfId="12852" xr:uid="{00000000-0005-0000-0000-000025320000}"/>
    <cellStyle name="Normal 2 57 3 2 11" xfId="12853" xr:uid="{00000000-0005-0000-0000-000026320000}"/>
    <cellStyle name="Normal 2 57 3 2 11 2" xfId="12854" xr:uid="{00000000-0005-0000-0000-000027320000}"/>
    <cellStyle name="Normal 2 57 3 2 11 3" xfId="12855" xr:uid="{00000000-0005-0000-0000-000028320000}"/>
    <cellStyle name="Normal 2 57 3 2 12" xfId="12856" xr:uid="{00000000-0005-0000-0000-000029320000}"/>
    <cellStyle name="Normal 2 57 3 2 12 2" xfId="12857" xr:uid="{00000000-0005-0000-0000-00002A320000}"/>
    <cellStyle name="Normal 2 57 3 2 12 3" xfId="12858" xr:uid="{00000000-0005-0000-0000-00002B320000}"/>
    <cellStyle name="Normal 2 57 3 2 13" xfId="12859" xr:uid="{00000000-0005-0000-0000-00002C320000}"/>
    <cellStyle name="Normal 2 57 3 2 13 2" xfId="12860" xr:uid="{00000000-0005-0000-0000-00002D320000}"/>
    <cellStyle name="Normal 2 57 3 2 13 3" xfId="12861" xr:uid="{00000000-0005-0000-0000-00002E320000}"/>
    <cellStyle name="Normal 2 57 3 2 14" xfId="12862" xr:uid="{00000000-0005-0000-0000-00002F320000}"/>
    <cellStyle name="Normal 2 57 3 2 14 2" xfId="12863" xr:uid="{00000000-0005-0000-0000-000030320000}"/>
    <cellStyle name="Normal 2 57 3 2 14 3" xfId="12864" xr:uid="{00000000-0005-0000-0000-000031320000}"/>
    <cellStyle name="Normal 2 57 3 2 15" xfId="12865" xr:uid="{00000000-0005-0000-0000-000032320000}"/>
    <cellStyle name="Normal 2 57 3 2 16" xfId="12866" xr:uid="{00000000-0005-0000-0000-000033320000}"/>
    <cellStyle name="Normal 2 57 3 2 2" xfId="12867" xr:uid="{00000000-0005-0000-0000-000034320000}"/>
    <cellStyle name="Normal 2 57 3 2 2 2" xfId="12868" xr:uid="{00000000-0005-0000-0000-000035320000}"/>
    <cellStyle name="Normal 2 57 3 2 2 3" xfId="12869" xr:uid="{00000000-0005-0000-0000-000036320000}"/>
    <cellStyle name="Normal 2 57 3 2 3" xfId="12870" xr:uid="{00000000-0005-0000-0000-000037320000}"/>
    <cellStyle name="Normal 2 57 3 2 3 2" xfId="12871" xr:uid="{00000000-0005-0000-0000-000038320000}"/>
    <cellStyle name="Normal 2 57 3 2 3 3" xfId="12872" xr:uid="{00000000-0005-0000-0000-000039320000}"/>
    <cellStyle name="Normal 2 57 3 2 4" xfId="12873" xr:uid="{00000000-0005-0000-0000-00003A320000}"/>
    <cellStyle name="Normal 2 57 3 2 4 2" xfId="12874" xr:uid="{00000000-0005-0000-0000-00003B320000}"/>
    <cellStyle name="Normal 2 57 3 2 4 3" xfId="12875" xr:uid="{00000000-0005-0000-0000-00003C320000}"/>
    <cellStyle name="Normal 2 57 3 2 5" xfId="12876" xr:uid="{00000000-0005-0000-0000-00003D320000}"/>
    <cellStyle name="Normal 2 57 3 2 5 2" xfId="12877" xr:uid="{00000000-0005-0000-0000-00003E320000}"/>
    <cellStyle name="Normal 2 57 3 2 5 3" xfId="12878" xr:uid="{00000000-0005-0000-0000-00003F320000}"/>
    <cellStyle name="Normal 2 57 3 2 6" xfId="12879" xr:uid="{00000000-0005-0000-0000-000040320000}"/>
    <cellStyle name="Normal 2 57 3 2 6 2" xfId="12880" xr:uid="{00000000-0005-0000-0000-000041320000}"/>
    <cellStyle name="Normal 2 57 3 2 6 3" xfId="12881" xr:uid="{00000000-0005-0000-0000-000042320000}"/>
    <cellStyle name="Normal 2 57 3 2 7" xfId="12882" xr:uid="{00000000-0005-0000-0000-000043320000}"/>
    <cellStyle name="Normal 2 57 3 2 7 2" xfId="12883" xr:uid="{00000000-0005-0000-0000-000044320000}"/>
    <cellStyle name="Normal 2 57 3 2 7 3" xfId="12884" xr:uid="{00000000-0005-0000-0000-000045320000}"/>
    <cellStyle name="Normal 2 57 3 2 8" xfId="12885" xr:uid="{00000000-0005-0000-0000-000046320000}"/>
    <cellStyle name="Normal 2 57 3 2 8 2" xfId="12886" xr:uid="{00000000-0005-0000-0000-000047320000}"/>
    <cellStyle name="Normal 2 57 3 2 8 3" xfId="12887" xr:uid="{00000000-0005-0000-0000-000048320000}"/>
    <cellStyle name="Normal 2 57 3 2 9" xfId="12888" xr:uid="{00000000-0005-0000-0000-000049320000}"/>
    <cellStyle name="Normal 2 57 3 2 9 2" xfId="12889" xr:uid="{00000000-0005-0000-0000-00004A320000}"/>
    <cellStyle name="Normal 2 57 3 2 9 3" xfId="12890" xr:uid="{00000000-0005-0000-0000-00004B320000}"/>
    <cellStyle name="Normal 2 57 3 3" xfId="12891" xr:uid="{00000000-0005-0000-0000-00004C320000}"/>
    <cellStyle name="Normal 2 57 3 3 2" xfId="12892" xr:uid="{00000000-0005-0000-0000-00004D320000}"/>
    <cellStyle name="Normal 2 57 3 3 3" xfId="12893" xr:uid="{00000000-0005-0000-0000-00004E320000}"/>
    <cellStyle name="Normal 2 57 3 4" xfId="12894" xr:uid="{00000000-0005-0000-0000-00004F320000}"/>
    <cellStyle name="Normal 2 57 3 4 2" xfId="12895" xr:uid="{00000000-0005-0000-0000-000050320000}"/>
    <cellStyle name="Normal 2 57 3 4 3" xfId="12896" xr:uid="{00000000-0005-0000-0000-000051320000}"/>
    <cellStyle name="Normal 2 57 3 5" xfId="12897" xr:uid="{00000000-0005-0000-0000-000052320000}"/>
    <cellStyle name="Normal 2 57 3 5 2" xfId="12898" xr:uid="{00000000-0005-0000-0000-000053320000}"/>
    <cellStyle name="Normal 2 57 3 5 3" xfId="12899" xr:uid="{00000000-0005-0000-0000-000054320000}"/>
    <cellStyle name="Normal 2 57 3 6" xfId="12900" xr:uid="{00000000-0005-0000-0000-000055320000}"/>
    <cellStyle name="Normal 2 57 3 6 2" xfId="12901" xr:uid="{00000000-0005-0000-0000-000056320000}"/>
    <cellStyle name="Normal 2 57 3 6 3" xfId="12902" xr:uid="{00000000-0005-0000-0000-000057320000}"/>
    <cellStyle name="Normal 2 57 3 7" xfId="12903" xr:uid="{00000000-0005-0000-0000-000058320000}"/>
    <cellStyle name="Normal 2 57 3 7 2" xfId="12904" xr:uid="{00000000-0005-0000-0000-000059320000}"/>
    <cellStyle name="Normal 2 57 3 7 3" xfId="12905" xr:uid="{00000000-0005-0000-0000-00005A320000}"/>
    <cellStyle name="Normal 2 57 3 8" xfId="12906" xr:uid="{00000000-0005-0000-0000-00005B320000}"/>
    <cellStyle name="Normal 2 57 3 8 2" xfId="12907" xr:uid="{00000000-0005-0000-0000-00005C320000}"/>
    <cellStyle name="Normal 2 57 3 8 3" xfId="12908" xr:uid="{00000000-0005-0000-0000-00005D320000}"/>
    <cellStyle name="Normal 2 57 3 9" xfId="12909" xr:uid="{00000000-0005-0000-0000-00005E320000}"/>
    <cellStyle name="Normal 2 57 3 9 2" xfId="12910" xr:uid="{00000000-0005-0000-0000-00005F320000}"/>
    <cellStyle name="Normal 2 57 3 9 3" xfId="12911" xr:uid="{00000000-0005-0000-0000-000060320000}"/>
    <cellStyle name="Normal 2 57 4" xfId="12912" xr:uid="{00000000-0005-0000-0000-000061320000}"/>
    <cellStyle name="Normal 2 57 4 10" xfId="12913" xr:uid="{00000000-0005-0000-0000-000062320000}"/>
    <cellStyle name="Normal 2 57 4 10 2" xfId="12914" xr:uid="{00000000-0005-0000-0000-000063320000}"/>
    <cellStyle name="Normal 2 57 4 10 3" xfId="12915" xr:uid="{00000000-0005-0000-0000-000064320000}"/>
    <cellStyle name="Normal 2 57 4 11" xfId="12916" xr:uid="{00000000-0005-0000-0000-000065320000}"/>
    <cellStyle name="Normal 2 57 4 11 2" xfId="12917" xr:uid="{00000000-0005-0000-0000-000066320000}"/>
    <cellStyle name="Normal 2 57 4 11 3" xfId="12918" xr:uid="{00000000-0005-0000-0000-000067320000}"/>
    <cellStyle name="Normal 2 57 4 12" xfId="12919" xr:uid="{00000000-0005-0000-0000-000068320000}"/>
    <cellStyle name="Normal 2 57 4 12 2" xfId="12920" xr:uid="{00000000-0005-0000-0000-000069320000}"/>
    <cellStyle name="Normal 2 57 4 12 3" xfId="12921" xr:uid="{00000000-0005-0000-0000-00006A320000}"/>
    <cellStyle name="Normal 2 57 4 13" xfId="12922" xr:uid="{00000000-0005-0000-0000-00006B320000}"/>
    <cellStyle name="Normal 2 57 4 13 2" xfId="12923" xr:uid="{00000000-0005-0000-0000-00006C320000}"/>
    <cellStyle name="Normal 2 57 4 13 3" xfId="12924" xr:uid="{00000000-0005-0000-0000-00006D320000}"/>
    <cellStyle name="Normal 2 57 4 14" xfId="12925" xr:uid="{00000000-0005-0000-0000-00006E320000}"/>
    <cellStyle name="Normal 2 57 4 14 2" xfId="12926" xr:uid="{00000000-0005-0000-0000-00006F320000}"/>
    <cellStyle name="Normal 2 57 4 14 3" xfId="12927" xr:uid="{00000000-0005-0000-0000-000070320000}"/>
    <cellStyle name="Normal 2 57 4 15" xfId="12928" xr:uid="{00000000-0005-0000-0000-000071320000}"/>
    <cellStyle name="Normal 2 57 4 15 2" xfId="12929" xr:uid="{00000000-0005-0000-0000-000072320000}"/>
    <cellStyle name="Normal 2 57 4 15 3" xfId="12930" xr:uid="{00000000-0005-0000-0000-000073320000}"/>
    <cellStyle name="Normal 2 57 4 16" xfId="12931" xr:uid="{00000000-0005-0000-0000-000074320000}"/>
    <cellStyle name="Normal 2 57 4 17" xfId="12932" xr:uid="{00000000-0005-0000-0000-000075320000}"/>
    <cellStyle name="Normal 2 57 4 2" xfId="12933" xr:uid="{00000000-0005-0000-0000-000076320000}"/>
    <cellStyle name="Normal 2 57 4 2 10" xfId="12934" xr:uid="{00000000-0005-0000-0000-000077320000}"/>
    <cellStyle name="Normal 2 57 4 2 10 2" xfId="12935" xr:uid="{00000000-0005-0000-0000-000078320000}"/>
    <cellStyle name="Normal 2 57 4 2 10 3" xfId="12936" xr:uid="{00000000-0005-0000-0000-000079320000}"/>
    <cellStyle name="Normal 2 57 4 2 11" xfId="12937" xr:uid="{00000000-0005-0000-0000-00007A320000}"/>
    <cellStyle name="Normal 2 57 4 2 11 2" xfId="12938" xr:uid="{00000000-0005-0000-0000-00007B320000}"/>
    <cellStyle name="Normal 2 57 4 2 11 3" xfId="12939" xr:uid="{00000000-0005-0000-0000-00007C320000}"/>
    <cellStyle name="Normal 2 57 4 2 12" xfId="12940" xr:uid="{00000000-0005-0000-0000-00007D320000}"/>
    <cellStyle name="Normal 2 57 4 2 12 2" xfId="12941" xr:uid="{00000000-0005-0000-0000-00007E320000}"/>
    <cellStyle name="Normal 2 57 4 2 12 3" xfId="12942" xr:uid="{00000000-0005-0000-0000-00007F320000}"/>
    <cellStyle name="Normal 2 57 4 2 13" xfId="12943" xr:uid="{00000000-0005-0000-0000-000080320000}"/>
    <cellStyle name="Normal 2 57 4 2 13 2" xfId="12944" xr:uid="{00000000-0005-0000-0000-000081320000}"/>
    <cellStyle name="Normal 2 57 4 2 13 3" xfId="12945" xr:uid="{00000000-0005-0000-0000-000082320000}"/>
    <cellStyle name="Normal 2 57 4 2 14" xfId="12946" xr:uid="{00000000-0005-0000-0000-000083320000}"/>
    <cellStyle name="Normal 2 57 4 2 14 2" xfId="12947" xr:uid="{00000000-0005-0000-0000-000084320000}"/>
    <cellStyle name="Normal 2 57 4 2 14 3" xfId="12948" xr:uid="{00000000-0005-0000-0000-000085320000}"/>
    <cellStyle name="Normal 2 57 4 2 15" xfId="12949" xr:uid="{00000000-0005-0000-0000-000086320000}"/>
    <cellStyle name="Normal 2 57 4 2 16" xfId="12950" xr:uid="{00000000-0005-0000-0000-000087320000}"/>
    <cellStyle name="Normal 2 57 4 2 2" xfId="12951" xr:uid="{00000000-0005-0000-0000-000088320000}"/>
    <cellStyle name="Normal 2 57 4 2 2 2" xfId="12952" xr:uid="{00000000-0005-0000-0000-000089320000}"/>
    <cellStyle name="Normal 2 57 4 2 2 3" xfId="12953" xr:uid="{00000000-0005-0000-0000-00008A320000}"/>
    <cellStyle name="Normal 2 57 4 2 3" xfId="12954" xr:uid="{00000000-0005-0000-0000-00008B320000}"/>
    <cellStyle name="Normal 2 57 4 2 3 2" xfId="12955" xr:uid="{00000000-0005-0000-0000-00008C320000}"/>
    <cellStyle name="Normal 2 57 4 2 3 3" xfId="12956" xr:uid="{00000000-0005-0000-0000-00008D320000}"/>
    <cellStyle name="Normal 2 57 4 2 4" xfId="12957" xr:uid="{00000000-0005-0000-0000-00008E320000}"/>
    <cellStyle name="Normal 2 57 4 2 4 2" xfId="12958" xr:uid="{00000000-0005-0000-0000-00008F320000}"/>
    <cellStyle name="Normal 2 57 4 2 4 3" xfId="12959" xr:uid="{00000000-0005-0000-0000-000090320000}"/>
    <cellStyle name="Normal 2 57 4 2 5" xfId="12960" xr:uid="{00000000-0005-0000-0000-000091320000}"/>
    <cellStyle name="Normal 2 57 4 2 5 2" xfId="12961" xr:uid="{00000000-0005-0000-0000-000092320000}"/>
    <cellStyle name="Normal 2 57 4 2 5 3" xfId="12962" xr:uid="{00000000-0005-0000-0000-000093320000}"/>
    <cellStyle name="Normal 2 57 4 2 6" xfId="12963" xr:uid="{00000000-0005-0000-0000-000094320000}"/>
    <cellStyle name="Normal 2 57 4 2 6 2" xfId="12964" xr:uid="{00000000-0005-0000-0000-000095320000}"/>
    <cellStyle name="Normal 2 57 4 2 6 3" xfId="12965" xr:uid="{00000000-0005-0000-0000-000096320000}"/>
    <cellStyle name="Normal 2 57 4 2 7" xfId="12966" xr:uid="{00000000-0005-0000-0000-000097320000}"/>
    <cellStyle name="Normal 2 57 4 2 7 2" xfId="12967" xr:uid="{00000000-0005-0000-0000-000098320000}"/>
    <cellStyle name="Normal 2 57 4 2 7 3" xfId="12968" xr:uid="{00000000-0005-0000-0000-000099320000}"/>
    <cellStyle name="Normal 2 57 4 2 8" xfId="12969" xr:uid="{00000000-0005-0000-0000-00009A320000}"/>
    <cellStyle name="Normal 2 57 4 2 8 2" xfId="12970" xr:uid="{00000000-0005-0000-0000-00009B320000}"/>
    <cellStyle name="Normal 2 57 4 2 8 3" xfId="12971" xr:uid="{00000000-0005-0000-0000-00009C320000}"/>
    <cellStyle name="Normal 2 57 4 2 9" xfId="12972" xr:uid="{00000000-0005-0000-0000-00009D320000}"/>
    <cellStyle name="Normal 2 57 4 2 9 2" xfId="12973" xr:uid="{00000000-0005-0000-0000-00009E320000}"/>
    <cellStyle name="Normal 2 57 4 2 9 3" xfId="12974" xr:uid="{00000000-0005-0000-0000-00009F320000}"/>
    <cellStyle name="Normal 2 57 4 3" xfId="12975" xr:uid="{00000000-0005-0000-0000-0000A0320000}"/>
    <cellStyle name="Normal 2 57 4 3 2" xfId="12976" xr:uid="{00000000-0005-0000-0000-0000A1320000}"/>
    <cellStyle name="Normal 2 57 4 3 3" xfId="12977" xr:uid="{00000000-0005-0000-0000-0000A2320000}"/>
    <cellStyle name="Normal 2 57 4 4" xfId="12978" xr:uid="{00000000-0005-0000-0000-0000A3320000}"/>
    <cellStyle name="Normal 2 57 4 4 2" xfId="12979" xr:uid="{00000000-0005-0000-0000-0000A4320000}"/>
    <cellStyle name="Normal 2 57 4 4 3" xfId="12980" xr:uid="{00000000-0005-0000-0000-0000A5320000}"/>
    <cellStyle name="Normal 2 57 4 5" xfId="12981" xr:uid="{00000000-0005-0000-0000-0000A6320000}"/>
    <cellStyle name="Normal 2 57 4 5 2" xfId="12982" xr:uid="{00000000-0005-0000-0000-0000A7320000}"/>
    <cellStyle name="Normal 2 57 4 5 3" xfId="12983" xr:uid="{00000000-0005-0000-0000-0000A8320000}"/>
    <cellStyle name="Normal 2 57 4 6" xfId="12984" xr:uid="{00000000-0005-0000-0000-0000A9320000}"/>
    <cellStyle name="Normal 2 57 4 6 2" xfId="12985" xr:uid="{00000000-0005-0000-0000-0000AA320000}"/>
    <cellStyle name="Normal 2 57 4 6 3" xfId="12986" xr:uid="{00000000-0005-0000-0000-0000AB320000}"/>
    <cellStyle name="Normal 2 57 4 7" xfId="12987" xr:uid="{00000000-0005-0000-0000-0000AC320000}"/>
    <cellStyle name="Normal 2 57 4 7 2" xfId="12988" xr:uid="{00000000-0005-0000-0000-0000AD320000}"/>
    <cellStyle name="Normal 2 57 4 7 3" xfId="12989" xr:uid="{00000000-0005-0000-0000-0000AE320000}"/>
    <cellStyle name="Normal 2 57 4 8" xfId="12990" xr:uid="{00000000-0005-0000-0000-0000AF320000}"/>
    <cellStyle name="Normal 2 57 4 8 2" xfId="12991" xr:uid="{00000000-0005-0000-0000-0000B0320000}"/>
    <cellStyle name="Normal 2 57 4 8 3" xfId="12992" xr:uid="{00000000-0005-0000-0000-0000B1320000}"/>
    <cellStyle name="Normal 2 57 4 9" xfId="12993" xr:uid="{00000000-0005-0000-0000-0000B2320000}"/>
    <cellStyle name="Normal 2 57 4 9 2" xfId="12994" xr:uid="{00000000-0005-0000-0000-0000B3320000}"/>
    <cellStyle name="Normal 2 57 4 9 3" xfId="12995" xr:uid="{00000000-0005-0000-0000-0000B4320000}"/>
    <cellStyle name="Normal 2 57 5" xfId="12996" xr:uid="{00000000-0005-0000-0000-0000B5320000}"/>
    <cellStyle name="Normal 2 57 5 10" xfId="12997" xr:uid="{00000000-0005-0000-0000-0000B6320000}"/>
    <cellStyle name="Normal 2 57 5 10 2" xfId="12998" xr:uid="{00000000-0005-0000-0000-0000B7320000}"/>
    <cellStyle name="Normal 2 57 5 10 3" xfId="12999" xr:uid="{00000000-0005-0000-0000-0000B8320000}"/>
    <cellStyle name="Normal 2 57 5 11" xfId="13000" xr:uid="{00000000-0005-0000-0000-0000B9320000}"/>
    <cellStyle name="Normal 2 57 5 11 2" xfId="13001" xr:uid="{00000000-0005-0000-0000-0000BA320000}"/>
    <cellStyle name="Normal 2 57 5 11 3" xfId="13002" xr:uid="{00000000-0005-0000-0000-0000BB320000}"/>
    <cellStyle name="Normal 2 57 5 12" xfId="13003" xr:uid="{00000000-0005-0000-0000-0000BC320000}"/>
    <cellStyle name="Normal 2 57 5 12 2" xfId="13004" xr:uid="{00000000-0005-0000-0000-0000BD320000}"/>
    <cellStyle name="Normal 2 57 5 12 3" xfId="13005" xr:uid="{00000000-0005-0000-0000-0000BE320000}"/>
    <cellStyle name="Normal 2 57 5 13" xfId="13006" xr:uid="{00000000-0005-0000-0000-0000BF320000}"/>
    <cellStyle name="Normal 2 57 5 13 2" xfId="13007" xr:uid="{00000000-0005-0000-0000-0000C0320000}"/>
    <cellStyle name="Normal 2 57 5 13 3" xfId="13008" xr:uid="{00000000-0005-0000-0000-0000C1320000}"/>
    <cellStyle name="Normal 2 57 5 14" xfId="13009" xr:uid="{00000000-0005-0000-0000-0000C2320000}"/>
    <cellStyle name="Normal 2 57 5 14 2" xfId="13010" xr:uid="{00000000-0005-0000-0000-0000C3320000}"/>
    <cellStyle name="Normal 2 57 5 14 3" xfId="13011" xr:uid="{00000000-0005-0000-0000-0000C4320000}"/>
    <cellStyle name="Normal 2 57 5 15" xfId="13012" xr:uid="{00000000-0005-0000-0000-0000C5320000}"/>
    <cellStyle name="Normal 2 57 5 16" xfId="13013" xr:uid="{00000000-0005-0000-0000-0000C6320000}"/>
    <cellStyle name="Normal 2 57 5 2" xfId="13014" xr:uid="{00000000-0005-0000-0000-0000C7320000}"/>
    <cellStyle name="Normal 2 57 5 2 2" xfId="13015" xr:uid="{00000000-0005-0000-0000-0000C8320000}"/>
    <cellStyle name="Normal 2 57 5 2 3" xfId="13016" xr:uid="{00000000-0005-0000-0000-0000C9320000}"/>
    <cellStyle name="Normal 2 57 5 3" xfId="13017" xr:uid="{00000000-0005-0000-0000-0000CA320000}"/>
    <cellStyle name="Normal 2 57 5 3 2" xfId="13018" xr:uid="{00000000-0005-0000-0000-0000CB320000}"/>
    <cellStyle name="Normal 2 57 5 3 3" xfId="13019" xr:uid="{00000000-0005-0000-0000-0000CC320000}"/>
    <cellStyle name="Normal 2 57 5 4" xfId="13020" xr:uid="{00000000-0005-0000-0000-0000CD320000}"/>
    <cellStyle name="Normal 2 57 5 4 2" xfId="13021" xr:uid="{00000000-0005-0000-0000-0000CE320000}"/>
    <cellStyle name="Normal 2 57 5 4 3" xfId="13022" xr:uid="{00000000-0005-0000-0000-0000CF320000}"/>
    <cellStyle name="Normal 2 57 5 5" xfId="13023" xr:uid="{00000000-0005-0000-0000-0000D0320000}"/>
    <cellStyle name="Normal 2 57 5 5 2" xfId="13024" xr:uid="{00000000-0005-0000-0000-0000D1320000}"/>
    <cellStyle name="Normal 2 57 5 5 3" xfId="13025" xr:uid="{00000000-0005-0000-0000-0000D2320000}"/>
    <cellStyle name="Normal 2 57 5 6" xfId="13026" xr:uid="{00000000-0005-0000-0000-0000D3320000}"/>
    <cellStyle name="Normal 2 57 5 6 2" xfId="13027" xr:uid="{00000000-0005-0000-0000-0000D4320000}"/>
    <cellStyle name="Normal 2 57 5 6 3" xfId="13028" xr:uid="{00000000-0005-0000-0000-0000D5320000}"/>
    <cellStyle name="Normal 2 57 5 7" xfId="13029" xr:uid="{00000000-0005-0000-0000-0000D6320000}"/>
    <cellStyle name="Normal 2 57 5 7 2" xfId="13030" xr:uid="{00000000-0005-0000-0000-0000D7320000}"/>
    <cellStyle name="Normal 2 57 5 7 3" xfId="13031" xr:uid="{00000000-0005-0000-0000-0000D8320000}"/>
    <cellStyle name="Normal 2 57 5 8" xfId="13032" xr:uid="{00000000-0005-0000-0000-0000D9320000}"/>
    <cellStyle name="Normal 2 57 5 8 2" xfId="13033" xr:uid="{00000000-0005-0000-0000-0000DA320000}"/>
    <cellStyle name="Normal 2 57 5 8 3" xfId="13034" xr:uid="{00000000-0005-0000-0000-0000DB320000}"/>
    <cellStyle name="Normal 2 57 5 9" xfId="13035" xr:uid="{00000000-0005-0000-0000-0000DC320000}"/>
    <cellStyle name="Normal 2 57 5 9 2" xfId="13036" xr:uid="{00000000-0005-0000-0000-0000DD320000}"/>
    <cellStyle name="Normal 2 57 5 9 3" xfId="13037" xr:uid="{00000000-0005-0000-0000-0000DE320000}"/>
    <cellStyle name="Normal 2 57 6" xfId="13038" xr:uid="{00000000-0005-0000-0000-0000DF320000}"/>
    <cellStyle name="Normal 2 57 6 10" xfId="13039" xr:uid="{00000000-0005-0000-0000-0000E0320000}"/>
    <cellStyle name="Normal 2 57 6 10 2" xfId="13040" xr:uid="{00000000-0005-0000-0000-0000E1320000}"/>
    <cellStyle name="Normal 2 57 6 10 3" xfId="13041" xr:uid="{00000000-0005-0000-0000-0000E2320000}"/>
    <cellStyle name="Normal 2 57 6 11" xfId="13042" xr:uid="{00000000-0005-0000-0000-0000E3320000}"/>
    <cellStyle name="Normal 2 57 6 11 2" xfId="13043" xr:uid="{00000000-0005-0000-0000-0000E4320000}"/>
    <cellStyle name="Normal 2 57 6 11 3" xfId="13044" xr:uid="{00000000-0005-0000-0000-0000E5320000}"/>
    <cellStyle name="Normal 2 57 6 12" xfId="13045" xr:uid="{00000000-0005-0000-0000-0000E6320000}"/>
    <cellStyle name="Normal 2 57 6 12 2" xfId="13046" xr:uid="{00000000-0005-0000-0000-0000E7320000}"/>
    <cellStyle name="Normal 2 57 6 12 3" xfId="13047" xr:uid="{00000000-0005-0000-0000-0000E8320000}"/>
    <cellStyle name="Normal 2 57 6 13" xfId="13048" xr:uid="{00000000-0005-0000-0000-0000E9320000}"/>
    <cellStyle name="Normal 2 57 6 13 2" xfId="13049" xr:uid="{00000000-0005-0000-0000-0000EA320000}"/>
    <cellStyle name="Normal 2 57 6 13 3" xfId="13050" xr:uid="{00000000-0005-0000-0000-0000EB320000}"/>
    <cellStyle name="Normal 2 57 6 14" xfId="13051" xr:uid="{00000000-0005-0000-0000-0000EC320000}"/>
    <cellStyle name="Normal 2 57 6 14 2" xfId="13052" xr:uid="{00000000-0005-0000-0000-0000ED320000}"/>
    <cellStyle name="Normal 2 57 6 14 3" xfId="13053" xr:uid="{00000000-0005-0000-0000-0000EE320000}"/>
    <cellStyle name="Normal 2 57 6 15" xfId="13054" xr:uid="{00000000-0005-0000-0000-0000EF320000}"/>
    <cellStyle name="Normal 2 57 6 16" xfId="13055" xr:uid="{00000000-0005-0000-0000-0000F0320000}"/>
    <cellStyle name="Normal 2 57 6 2" xfId="13056" xr:uid="{00000000-0005-0000-0000-0000F1320000}"/>
    <cellStyle name="Normal 2 57 6 2 2" xfId="13057" xr:uid="{00000000-0005-0000-0000-0000F2320000}"/>
    <cellStyle name="Normal 2 57 6 2 3" xfId="13058" xr:uid="{00000000-0005-0000-0000-0000F3320000}"/>
    <cellStyle name="Normal 2 57 6 3" xfId="13059" xr:uid="{00000000-0005-0000-0000-0000F4320000}"/>
    <cellStyle name="Normal 2 57 6 3 2" xfId="13060" xr:uid="{00000000-0005-0000-0000-0000F5320000}"/>
    <cellStyle name="Normal 2 57 6 3 3" xfId="13061" xr:uid="{00000000-0005-0000-0000-0000F6320000}"/>
    <cellStyle name="Normal 2 57 6 4" xfId="13062" xr:uid="{00000000-0005-0000-0000-0000F7320000}"/>
    <cellStyle name="Normal 2 57 6 4 2" xfId="13063" xr:uid="{00000000-0005-0000-0000-0000F8320000}"/>
    <cellStyle name="Normal 2 57 6 4 3" xfId="13064" xr:uid="{00000000-0005-0000-0000-0000F9320000}"/>
    <cellStyle name="Normal 2 57 6 5" xfId="13065" xr:uid="{00000000-0005-0000-0000-0000FA320000}"/>
    <cellStyle name="Normal 2 57 6 5 2" xfId="13066" xr:uid="{00000000-0005-0000-0000-0000FB320000}"/>
    <cellStyle name="Normal 2 57 6 5 3" xfId="13067" xr:uid="{00000000-0005-0000-0000-0000FC320000}"/>
    <cellStyle name="Normal 2 57 6 6" xfId="13068" xr:uid="{00000000-0005-0000-0000-0000FD320000}"/>
    <cellStyle name="Normal 2 57 6 6 2" xfId="13069" xr:uid="{00000000-0005-0000-0000-0000FE320000}"/>
    <cellStyle name="Normal 2 57 6 6 3" xfId="13070" xr:uid="{00000000-0005-0000-0000-0000FF320000}"/>
    <cellStyle name="Normal 2 57 6 7" xfId="13071" xr:uid="{00000000-0005-0000-0000-000000330000}"/>
    <cellStyle name="Normal 2 57 6 7 2" xfId="13072" xr:uid="{00000000-0005-0000-0000-000001330000}"/>
    <cellStyle name="Normal 2 57 6 7 3" xfId="13073" xr:uid="{00000000-0005-0000-0000-000002330000}"/>
    <cellStyle name="Normal 2 57 6 8" xfId="13074" xr:uid="{00000000-0005-0000-0000-000003330000}"/>
    <cellStyle name="Normal 2 57 6 8 2" xfId="13075" xr:uid="{00000000-0005-0000-0000-000004330000}"/>
    <cellStyle name="Normal 2 57 6 8 3" xfId="13076" xr:uid="{00000000-0005-0000-0000-000005330000}"/>
    <cellStyle name="Normal 2 57 6 9" xfId="13077" xr:uid="{00000000-0005-0000-0000-000006330000}"/>
    <cellStyle name="Normal 2 57 6 9 2" xfId="13078" xr:uid="{00000000-0005-0000-0000-000007330000}"/>
    <cellStyle name="Normal 2 57 6 9 3" xfId="13079" xr:uid="{00000000-0005-0000-0000-000008330000}"/>
    <cellStyle name="Normal 2 57 7" xfId="13080" xr:uid="{00000000-0005-0000-0000-000009330000}"/>
    <cellStyle name="Normal 2 57 7 10" xfId="13081" xr:uid="{00000000-0005-0000-0000-00000A330000}"/>
    <cellStyle name="Normal 2 57 7 10 2" xfId="13082" xr:uid="{00000000-0005-0000-0000-00000B330000}"/>
    <cellStyle name="Normal 2 57 7 10 3" xfId="13083" xr:uid="{00000000-0005-0000-0000-00000C330000}"/>
    <cellStyle name="Normal 2 57 7 11" xfId="13084" xr:uid="{00000000-0005-0000-0000-00000D330000}"/>
    <cellStyle name="Normal 2 57 7 11 2" xfId="13085" xr:uid="{00000000-0005-0000-0000-00000E330000}"/>
    <cellStyle name="Normal 2 57 7 11 3" xfId="13086" xr:uid="{00000000-0005-0000-0000-00000F330000}"/>
    <cellStyle name="Normal 2 57 7 12" xfId="13087" xr:uid="{00000000-0005-0000-0000-000010330000}"/>
    <cellStyle name="Normal 2 57 7 12 2" xfId="13088" xr:uid="{00000000-0005-0000-0000-000011330000}"/>
    <cellStyle name="Normal 2 57 7 12 3" xfId="13089" xr:uid="{00000000-0005-0000-0000-000012330000}"/>
    <cellStyle name="Normal 2 57 7 13" xfId="13090" xr:uid="{00000000-0005-0000-0000-000013330000}"/>
    <cellStyle name="Normal 2 57 7 13 2" xfId="13091" xr:uid="{00000000-0005-0000-0000-000014330000}"/>
    <cellStyle name="Normal 2 57 7 13 3" xfId="13092" xr:uid="{00000000-0005-0000-0000-000015330000}"/>
    <cellStyle name="Normal 2 57 7 14" xfId="13093" xr:uid="{00000000-0005-0000-0000-000016330000}"/>
    <cellStyle name="Normal 2 57 7 14 2" xfId="13094" xr:uid="{00000000-0005-0000-0000-000017330000}"/>
    <cellStyle name="Normal 2 57 7 14 3" xfId="13095" xr:uid="{00000000-0005-0000-0000-000018330000}"/>
    <cellStyle name="Normal 2 57 7 15" xfId="13096" xr:uid="{00000000-0005-0000-0000-000019330000}"/>
    <cellStyle name="Normal 2 57 7 16" xfId="13097" xr:uid="{00000000-0005-0000-0000-00001A330000}"/>
    <cellStyle name="Normal 2 57 7 2" xfId="13098" xr:uid="{00000000-0005-0000-0000-00001B330000}"/>
    <cellStyle name="Normal 2 57 7 2 2" xfId="13099" xr:uid="{00000000-0005-0000-0000-00001C330000}"/>
    <cellStyle name="Normal 2 57 7 2 3" xfId="13100" xr:uid="{00000000-0005-0000-0000-00001D330000}"/>
    <cellStyle name="Normal 2 57 7 3" xfId="13101" xr:uid="{00000000-0005-0000-0000-00001E330000}"/>
    <cellStyle name="Normal 2 57 7 3 2" xfId="13102" xr:uid="{00000000-0005-0000-0000-00001F330000}"/>
    <cellStyle name="Normal 2 57 7 3 3" xfId="13103" xr:uid="{00000000-0005-0000-0000-000020330000}"/>
    <cellStyle name="Normal 2 57 7 4" xfId="13104" xr:uid="{00000000-0005-0000-0000-000021330000}"/>
    <cellStyle name="Normal 2 57 7 4 2" xfId="13105" xr:uid="{00000000-0005-0000-0000-000022330000}"/>
    <cellStyle name="Normal 2 57 7 4 3" xfId="13106" xr:uid="{00000000-0005-0000-0000-000023330000}"/>
    <cellStyle name="Normal 2 57 7 5" xfId="13107" xr:uid="{00000000-0005-0000-0000-000024330000}"/>
    <cellStyle name="Normal 2 57 7 5 2" xfId="13108" xr:uid="{00000000-0005-0000-0000-000025330000}"/>
    <cellStyle name="Normal 2 57 7 5 3" xfId="13109" xr:uid="{00000000-0005-0000-0000-000026330000}"/>
    <cellStyle name="Normal 2 57 7 6" xfId="13110" xr:uid="{00000000-0005-0000-0000-000027330000}"/>
    <cellStyle name="Normal 2 57 7 6 2" xfId="13111" xr:uid="{00000000-0005-0000-0000-000028330000}"/>
    <cellStyle name="Normal 2 57 7 6 3" xfId="13112" xr:uid="{00000000-0005-0000-0000-000029330000}"/>
    <cellStyle name="Normal 2 57 7 7" xfId="13113" xr:uid="{00000000-0005-0000-0000-00002A330000}"/>
    <cellStyle name="Normal 2 57 7 7 2" xfId="13114" xr:uid="{00000000-0005-0000-0000-00002B330000}"/>
    <cellStyle name="Normal 2 57 7 7 3" xfId="13115" xr:uid="{00000000-0005-0000-0000-00002C330000}"/>
    <cellStyle name="Normal 2 57 7 8" xfId="13116" xr:uid="{00000000-0005-0000-0000-00002D330000}"/>
    <cellStyle name="Normal 2 57 7 8 2" xfId="13117" xr:uid="{00000000-0005-0000-0000-00002E330000}"/>
    <cellStyle name="Normal 2 57 7 8 3" xfId="13118" xr:uid="{00000000-0005-0000-0000-00002F330000}"/>
    <cellStyle name="Normal 2 57 7 9" xfId="13119" xr:uid="{00000000-0005-0000-0000-000030330000}"/>
    <cellStyle name="Normal 2 57 7 9 2" xfId="13120" xr:uid="{00000000-0005-0000-0000-000031330000}"/>
    <cellStyle name="Normal 2 57 7 9 3" xfId="13121" xr:uid="{00000000-0005-0000-0000-000032330000}"/>
    <cellStyle name="Normal 2 57 8" xfId="13122" xr:uid="{00000000-0005-0000-0000-000033330000}"/>
    <cellStyle name="Normal 2 57 8 10" xfId="13123" xr:uid="{00000000-0005-0000-0000-000034330000}"/>
    <cellStyle name="Normal 2 57 8 10 2" xfId="13124" xr:uid="{00000000-0005-0000-0000-000035330000}"/>
    <cellStyle name="Normal 2 57 8 10 3" xfId="13125" xr:uid="{00000000-0005-0000-0000-000036330000}"/>
    <cellStyle name="Normal 2 57 8 11" xfId="13126" xr:uid="{00000000-0005-0000-0000-000037330000}"/>
    <cellStyle name="Normal 2 57 8 11 2" xfId="13127" xr:uid="{00000000-0005-0000-0000-000038330000}"/>
    <cellStyle name="Normal 2 57 8 11 3" xfId="13128" xr:uid="{00000000-0005-0000-0000-000039330000}"/>
    <cellStyle name="Normal 2 57 8 12" xfId="13129" xr:uid="{00000000-0005-0000-0000-00003A330000}"/>
    <cellStyle name="Normal 2 57 8 12 2" xfId="13130" xr:uid="{00000000-0005-0000-0000-00003B330000}"/>
    <cellStyle name="Normal 2 57 8 12 3" xfId="13131" xr:uid="{00000000-0005-0000-0000-00003C330000}"/>
    <cellStyle name="Normal 2 57 8 13" xfId="13132" xr:uid="{00000000-0005-0000-0000-00003D330000}"/>
    <cellStyle name="Normal 2 57 8 13 2" xfId="13133" xr:uid="{00000000-0005-0000-0000-00003E330000}"/>
    <cellStyle name="Normal 2 57 8 13 3" xfId="13134" xr:uid="{00000000-0005-0000-0000-00003F330000}"/>
    <cellStyle name="Normal 2 57 8 14" xfId="13135" xr:uid="{00000000-0005-0000-0000-000040330000}"/>
    <cellStyle name="Normal 2 57 8 14 2" xfId="13136" xr:uid="{00000000-0005-0000-0000-000041330000}"/>
    <cellStyle name="Normal 2 57 8 14 3" xfId="13137" xr:uid="{00000000-0005-0000-0000-000042330000}"/>
    <cellStyle name="Normal 2 57 8 15" xfId="13138" xr:uid="{00000000-0005-0000-0000-000043330000}"/>
    <cellStyle name="Normal 2 57 8 16" xfId="13139" xr:uid="{00000000-0005-0000-0000-000044330000}"/>
    <cellStyle name="Normal 2 57 8 2" xfId="13140" xr:uid="{00000000-0005-0000-0000-000045330000}"/>
    <cellStyle name="Normal 2 57 8 2 2" xfId="13141" xr:uid="{00000000-0005-0000-0000-000046330000}"/>
    <cellStyle name="Normal 2 57 8 2 3" xfId="13142" xr:uid="{00000000-0005-0000-0000-000047330000}"/>
    <cellStyle name="Normal 2 57 8 3" xfId="13143" xr:uid="{00000000-0005-0000-0000-000048330000}"/>
    <cellStyle name="Normal 2 57 8 3 2" xfId="13144" xr:uid="{00000000-0005-0000-0000-000049330000}"/>
    <cellStyle name="Normal 2 57 8 3 3" xfId="13145" xr:uid="{00000000-0005-0000-0000-00004A330000}"/>
    <cellStyle name="Normal 2 57 8 4" xfId="13146" xr:uid="{00000000-0005-0000-0000-00004B330000}"/>
    <cellStyle name="Normal 2 57 8 4 2" xfId="13147" xr:uid="{00000000-0005-0000-0000-00004C330000}"/>
    <cellStyle name="Normal 2 57 8 4 3" xfId="13148" xr:uid="{00000000-0005-0000-0000-00004D330000}"/>
    <cellStyle name="Normal 2 57 8 5" xfId="13149" xr:uid="{00000000-0005-0000-0000-00004E330000}"/>
    <cellStyle name="Normal 2 57 8 5 2" xfId="13150" xr:uid="{00000000-0005-0000-0000-00004F330000}"/>
    <cellStyle name="Normal 2 57 8 5 3" xfId="13151" xr:uid="{00000000-0005-0000-0000-000050330000}"/>
    <cellStyle name="Normal 2 57 8 6" xfId="13152" xr:uid="{00000000-0005-0000-0000-000051330000}"/>
    <cellStyle name="Normal 2 57 8 6 2" xfId="13153" xr:uid="{00000000-0005-0000-0000-000052330000}"/>
    <cellStyle name="Normal 2 57 8 6 3" xfId="13154" xr:uid="{00000000-0005-0000-0000-000053330000}"/>
    <cellStyle name="Normal 2 57 8 7" xfId="13155" xr:uid="{00000000-0005-0000-0000-000054330000}"/>
    <cellStyle name="Normal 2 57 8 7 2" xfId="13156" xr:uid="{00000000-0005-0000-0000-000055330000}"/>
    <cellStyle name="Normal 2 57 8 7 3" xfId="13157" xr:uid="{00000000-0005-0000-0000-000056330000}"/>
    <cellStyle name="Normal 2 57 8 8" xfId="13158" xr:uid="{00000000-0005-0000-0000-000057330000}"/>
    <cellStyle name="Normal 2 57 8 8 2" xfId="13159" xr:uid="{00000000-0005-0000-0000-000058330000}"/>
    <cellStyle name="Normal 2 57 8 8 3" xfId="13160" xr:uid="{00000000-0005-0000-0000-000059330000}"/>
    <cellStyle name="Normal 2 57 8 9" xfId="13161" xr:uid="{00000000-0005-0000-0000-00005A330000}"/>
    <cellStyle name="Normal 2 57 8 9 2" xfId="13162" xr:uid="{00000000-0005-0000-0000-00005B330000}"/>
    <cellStyle name="Normal 2 57 8 9 3" xfId="13163" xr:uid="{00000000-0005-0000-0000-00005C330000}"/>
    <cellStyle name="Normal 2 57 9" xfId="13164" xr:uid="{00000000-0005-0000-0000-00005D330000}"/>
    <cellStyle name="Normal 2 57 9 10" xfId="13165" xr:uid="{00000000-0005-0000-0000-00005E330000}"/>
    <cellStyle name="Normal 2 57 9 10 2" xfId="13166" xr:uid="{00000000-0005-0000-0000-00005F330000}"/>
    <cellStyle name="Normal 2 57 9 10 3" xfId="13167" xr:uid="{00000000-0005-0000-0000-000060330000}"/>
    <cellStyle name="Normal 2 57 9 11" xfId="13168" xr:uid="{00000000-0005-0000-0000-000061330000}"/>
    <cellStyle name="Normal 2 57 9 11 2" xfId="13169" xr:uid="{00000000-0005-0000-0000-000062330000}"/>
    <cellStyle name="Normal 2 57 9 11 3" xfId="13170" xr:uid="{00000000-0005-0000-0000-000063330000}"/>
    <cellStyle name="Normal 2 57 9 12" xfId="13171" xr:uid="{00000000-0005-0000-0000-000064330000}"/>
    <cellStyle name="Normal 2 57 9 12 2" xfId="13172" xr:uid="{00000000-0005-0000-0000-000065330000}"/>
    <cellStyle name="Normal 2 57 9 12 3" xfId="13173" xr:uid="{00000000-0005-0000-0000-000066330000}"/>
    <cellStyle name="Normal 2 57 9 13" xfId="13174" xr:uid="{00000000-0005-0000-0000-000067330000}"/>
    <cellStyle name="Normal 2 57 9 13 2" xfId="13175" xr:uid="{00000000-0005-0000-0000-000068330000}"/>
    <cellStyle name="Normal 2 57 9 13 3" xfId="13176" xr:uid="{00000000-0005-0000-0000-000069330000}"/>
    <cellStyle name="Normal 2 57 9 14" xfId="13177" xr:uid="{00000000-0005-0000-0000-00006A330000}"/>
    <cellStyle name="Normal 2 57 9 14 2" xfId="13178" xr:uid="{00000000-0005-0000-0000-00006B330000}"/>
    <cellStyle name="Normal 2 57 9 14 3" xfId="13179" xr:uid="{00000000-0005-0000-0000-00006C330000}"/>
    <cellStyle name="Normal 2 57 9 15" xfId="13180" xr:uid="{00000000-0005-0000-0000-00006D330000}"/>
    <cellStyle name="Normal 2 57 9 16" xfId="13181" xr:uid="{00000000-0005-0000-0000-00006E330000}"/>
    <cellStyle name="Normal 2 57 9 2" xfId="13182" xr:uid="{00000000-0005-0000-0000-00006F330000}"/>
    <cellStyle name="Normal 2 57 9 2 2" xfId="13183" xr:uid="{00000000-0005-0000-0000-000070330000}"/>
    <cellStyle name="Normal 2 57 9 2 3" xfId="13184" xr:uid="{00000000-0005-0000-0000-000071330000}"/>
    <cellStyle name="Normal 2 57 9 3" xfId="13185" xr:uid="{00000000-0005-0000-0000-000072330000}"/>
    <cellStyle name="Normal 2 57 9 3 2" xfId="13186" xr:uid="{00000000-0005-0000-0000-000073330000}"/>
    <cellStyle name="Normal 2 57 9 3 3" xfId="13187" xr:uid="{00000000-0005-0000-0000-000074330000}"/>
    <cellStyle name="Normal 2 57 9 4" xfId="13188" xr:uid="{00000000-0005-0000-0000-000075330000}"/>
    <cellStyle name="Normal 2 57 9 4 2" xfId="13189" xr:uid="{00000000-0005-0000-0000-000076330000}"/>
    <cellStyle name="Normal 2 57 9 4 3" xfId="13190" xr:uid="{00000000-0005-0000-0000-000077330000}"/>
    <cellStyle name="Normal 2 57 9 5" xfId="13191" xr:uid="{00000000-0005-0000-0000-000078330000}"/>
    <cellStyle name="Normal 2 57 9 5 2" xfId="13192" xr:uid="{00000000-0005-0000-0000-000079330000}"/>
    <cellStyle name="Normal 2 57 9 5 3" xfId="13193" xr:uid="{00000000-0005-0000-0000-00007A330000}"/>
    <cellStyle name="Normal 2 57 9 6" xfId="13194" xr:uid="{00000000-0005-0000-0000-00007B330000}"/>
    <cellStyle name="Normal 2 57 9 6 2" xfId="13195" xr:uid="{00000000-0005-0000-0000-00007C330000}"/>
    <cellStyle name="Normal 2 57 9 6 3" xfId="13196" xr:uid="{00000000-0005-0000-0000-00007D330000}"/>
    <cellStyle name="Normal 2 57 9 7" xfId="13197" xr:uid="{00000000-0005-0000-0000-00007E330000}"/>
    <cellStyle name="Normal 2 57 9 7 2" xfId="13198" xr:uid="{00000000-0005-0000-0000-00007F330000}"/>
    <cellStyle name="Normal 2 57 9 7 3" xfId="13199" xr:uid="{00000000-0005-0000-0000-000080330000}"/>
    <cellStyle name="Normal 2 57 9 8" xfId="13200" xr:uid="{00000000-0005-0000-0000-000081330000}"/>
    <cellStyle name="Normal 2 57 9 8 2" xfId="13201" xr:uid="{00000000-0005-0000-0000-000082330000}"/>
    <cellStyle name="Normal 2 57 9 8 3" xfId="13202" xr:uid="{00000000-0005-0000-0000-000083330000}"/>
    <cellStyle name="Normal 2 57 9 9" xfId="13203" xr:uid="{00000000-0005-0000-0000-000084330000}"/>
    <cellStyle name="Normal 2 57 9 9 2" xfId="13204" xr:uid="{00000000-0005-0000-0000-000085330000}"/>
    <cellStyle name="Normal 2 57 9 9 3" xfId="13205" xr:uid="{00000000-0005-0000-0000-000086330000}"/>
    <cellStyle name="Normal 2 58" xfId="13206" xr:uid="{00000000-0005-0000-0000-000087330000}"/>
    <cellStyle name="Normal 2 58 10" xfId="13207" xr:uid="{00000000-0005-0000-0000-000088330000}"/>
    <cellStyle name="Normal 2 58 10 10" xfId="13208" xr:uid="{00000000-0005-0000-0000-000089330000}"/>
    <cellStyle name="Normal 2 58 10 10 2" xfId="13209" xr:uid="{00000000-0005-0000-0000-00008A330000}"/>
    <cellStyle name="Normal 2 58 10 10 3" xfId="13210" xr:uid="{00000000-0005-0000-0000-00008B330000}"/>
    <cellStyle name="Normal 2 58 10 11" xfId="13211" xr:uid="{00000000-0005-0000-0000-00008C330000}"/>
    <cellStyle name="Normal 2 58 10 11 2" xfId="13212" xr:uid="{00000000-0005-0000-0000-00008D330000}"/>
    <cellStyle name="Normal 2 58 10 11 3" xfId="13213" xr:uid="{00000000-0005-0000-0000-00008E330000}"/>
    <cellStyle name="Normal 2 58 10 12" xfId="13214" xr:uid="{00000000-0005-0000-0000-00008F330000}"/>
    <cellStyle name="Normal 2 58 10 12 2" xfId="13215" xr:uid="{00000000-0005-0000-0000-000090330000}"/>
    <cellStyle name="Normal 2 58 10 12 3" xfId="13216" xr:uid="{00000000-0005-0000-0000-000091330000}"/>
    <cellStyle name="Normal 2 58 10 13" xfId="13217" xr:uid="{00000000-0005-0000-0000-000092330000}"/>
    <cellStyle name="Normal 2 58 10 13 2" xfId="13218" xr:uid="{00000000-0005-0000-0000-000093330000}"/>
    <cellStyle name="Normal 2 58 10 13 3" xfId="13219" xr:uid="{00000000-0005-0000-0000-000094330000}"/>
    <cellStyle name="Normal 2 58 10 14" xfId="13220" xr:uid="{00000000-0005-0000-0000-000095330000}"/>
    <cellStyle name="Normal 2 58 10 14 2" xfId="13221" xr:uid="{00000000-0005-0000-0000-000096330000}"/>
    <cellStyle name="Normal 2 58 10 14 3" xfId="13222" xr:uid="{00000000-0005-0000-0000-000097330000}"/>
    <cellStyle name="Normal 2 58 10 15" xfId="13223" xr:uid="{00000000-0005-0000-0000-000098330000}"/>
    <cellStyle name="Normal 2 58 10 16" xfId="13224" xr:uid="{00000000-0005-0000-0000-000099330000}"/>
    <cellStyle name="Normal 2 58 10 2" xfId="13225" xr:uid="{00000000-0005-0000-0000-00009A330000}"/>
    <cellStyle name="Normal 2 58 10 2 2" xfId="13226" xr:uid="{00000000-0005-0000-0000-00009B330000}"/>
    <cellStyle name="Normal 2 58 10 2 3" xfId="13227" xr:uid="{00000000-0005-0000-0000-00009C330000}"/>
    <cellStyle name="Normal 2 58 10 3" xfId="13228" xr:uid="{00000000-0005-0000-0000-00009D330000}"/>
    <cellStyle name="Normal 2 58 10 3 2" xfId="13229" xr:uid="{00000000-0005-0000-0000-00009E330000}"/>
    <cellStyle name="Normal 2 58 10 3 3" xfId="13230" xr:uid="{00000000-0005-0000-0000-00009F330000}"/>
    <cellStyle name="Normal 2 58 10 4" xfId="13231" xr:uid="{00000000-0005-0000-0000-0000A0330000}"/>
    <cellStyle name="Normal 2 58 10 4 2" xfId="13232" xr:uid="{00000000-0005-0000-0000-0000A1330000}"/>
    <cellStyle name="Normal 2 58 10 4 3" xfId="13233" xr:uid="{00000000-0005-0000-0000-0000A2330000}"/>
    <cellStyle name="Normal 2 58 10 5" xfId="13234" xr:uid="{00000000-0005-0000-0000-0000A3330000}"/>
    <cellStyle name="Normal 2 58 10 5 2" xfId="13235" xr:uid="{00000000-0005-0000-0000-0000A4330000}"/>
    <cellStyle name="Normal 2 58 10 5 3" xfId="13236" xr:uid="{00000000-0005-0000-0000-0000A5330000}"/>
    <cellStyle name="Normal 2 58 10 6" xfId="13237" xr:uid="{00000000-0005-0000-0000-0000A6330000}"/>
    <cellStyle name="Normal 2 58 10 6 2" xfId="13238" xr:uid="{00000000-0005-0000-0000-0000A7330000}"/>
    <cellStyle name="Normal 2 58 10 6 3" xfId="13239" xr:uid="{00000000-0005-0000-0000-0000A8330000}"/>
    <cellStyle name="Normal 2 58 10 7" xfId="13240" xr:uid="{00000000-0005-0000-0000-0000A9330000}"/>
    <cellStyle name="Normal 2 58 10 7 2" xfId="13241" xr:uid="{00000000-0005-0000-0000-0000AA330000}"/>
    <cellStyle name="Normal 2 58 10 7 3" xfId="13242" xr:uid="{00000000-0005-0000-0000-0000AB330000}"/>
    <cellStyle name="Normal 2 58 10 8" xfId="13243" xr:uid="{00000000-0005-0000-0000-0000AC330000}"/>
    <cellStyle name="Normal 2 58 10 8 2" xfId="13244" xr:uid="{00000000-0005-0000-0000-0000AD330000}"/>
    <cellStyle name="Normal 2 58 10 8 3" xfId="13245" xr:uid="{00000000-0005-0000-0000-0000AE330000}"/>
    <cellStyle name="Normal 2 58 10 9" xfId="13246" xr:uid="{00000000-0005-0000-0000-0000AF330000}"/>
    <cellStyle name="Normal 2 58 10 9 2" xfId="13247" xr:uid="{00000000-0005-0000-0000-0000B0330000}"/>
    <cellStyle name="Normal 2 58 10 9 3" xfId="13248" xr:uid="{00000000-0005-0000-0000-0000B1330000}"/>
    <cellStyle name="Normal 2 58 11" xfId="13249" xr:uid="{00000000-0005-0000-0000-0000B2330000}"/>
    <cellStyle name="Normal 2 58 11 2" xfId="13250" xr:uid="{00000000-0005-0000-0000-0000B3330000}"/>
    <cellStyle name="Normal 2 58 11 3" xfId="13251" xr:uid="{00000000-0005-0000-0000-0000B4330000}"/>
    <cellStyle name="Normal 2 58 12" xfId="13252" xr:uid="{00000000-0005-0000-0000-0000B5330000}"/>
    <cellStyle name="Normal 2 58 12 2" xfId="13253" xr:uid="{00000000-0005-0000-0000-0000B6330000}"/>
    <cellStyle name="Normal 2 58 12 3" xfId="13254" xr:uid="{00000000-0005-0000-0000-0000B7330000}"/>
    <cellStyle name="Normal 2 58 13" xfId="13255" xr:uid="{00000000-0005-0000-0000-0000B8330000}"/>
    <cellStyle name="Normal 2 58 13 2" xfId="13256" xr:uid="{00000000-0005-0000-0000-0000B9330000}"/>
    <cellStyle name="Normal 2 58 13 3" xfId="13257" xr:uid="{00000000-0005-0000-0000-0000BA330000}"/>
    <cellStyle name="Normal 2 58 14" xfId="13258" xr:uid="{00000000-0005-0000-0000-0000BB330000}"/>
    <cellStyle name="Normal 2 58 14 2" xfId="13259" xr:uid="{00000000-0005-0000-0000-0000BC330000}"/>
    <cellStyle name="Normal 2 58 14 3" xfId="13260" xr:uid="{00000000-0005-0000-0000-0000BD330000}"/>
    <cellStyle name="Normal 2 58 15" xfId="13261" xr:uid="{00000000-0005-0000-0000-0000BE330000}"/>
    <cellStyle name="Normal 2 58 15 2" xfId="13262" xr:uid="{00000000-0005-0000-0000-0000BF330000}"/>
    <cellStyle name="Normal 2 58 15 3" xfId="13263" xr:uid="{00000000-0005-0000-0000-0000C0330000}"/>
    <cellStyle name="Normal 2 58 16" xfId="13264" xr:uid="{00000000-0005-0000-0000-0000C1330000}"/>
    <cellStyle name="Normal 2 58 16 2" xfId="13265" xr:uid="{00000000-0005-0000-0000-0000C2330000}"/>
    <cellStyle name="Normal 2 58 16 3" xfId="13266" xr:uid="{00000000-0005-0000-0000-0000C3330000}"/>
    <cellStyle name="Normal 2 58 17" xfId="13267" xr:uid="{00000000-0005-0000-0000-0000C4330000}"/>
    <cellStyle name="Normal 2 58 17 2" xfId="13268" xr:uid="{00000000-0005-0000-0000-0000C5330000}"/>
    <cellStyle name="Normal 2 58 17 3" xfId="13269" xr:uid="{00000000-0005-0000-0000-0000C6330000}"/>
    <cellStyle name="Normal 2 58 18" xfId="13270" xr:uid="{00000000-0005-0000-0000-0000C7330000}"/>
    <cellStyle name="Normal 2 58 18 2" xfId="13271" xr:uid="{00000000-0005-0000-0000-0000C8330000}"/>
    <cellStyle name="Normal 2 58 18 3" xfId="13272" xr:uid="{00000000-0005-0000-0000-0000C9330000}"/>
    <cellStyle name="Normal 2 58 19" xfId="13273" xr:uid="{00000000-0005-0000-0000-0000CA330000}"/>
    <cellStyle name="Normal 2 58 19 2" xfId="13274" xr:uid="{00000000-0005-0000-0000-0000CB330000}"/>
    <cellStyle name="Normal 2 58 19 3" xfId="13275" xr:uid="{00000000-0005-0000-0000-0000CC330000}"/>
    <cellStyle name="Normal 2 58 2" xfId="13276" xr:uid="{00000000-0005-0000-0000-0000CD330000}"/>
    <cellStyle name="Normal 2 58 2 10" xfId="13277" xr:uid="{00000000-0005-0000-0000-0000CE330000}"/>
    <cellStyle name="Normal 2 58 2 10 2" xfId="13278" xr:uid="{00000000-0005-0000-0000-0000CF330000}"/>
    <cellStyle name="Normal 2 58 2 10 3" xfId="13279" xr:uid="{00000000-0005-0000-0000-0000D0330000}"/>
    <cellStyle name="Normal 2 58 2 11" xfId="13280" xr:uid="{00000000-0005-0000-0000-0000D1330000}"/>
    <cellStyle name="Normal 2 58 2 11 2" xfId="13281" xr:uid="{00000000-0005-0000-0000-0000D2330000}"/>
    <cellStyle name="Normal 2 58 2 11 3" xfId="13282" xr:uid="{00000000-0005-0000-0000-0000D3330000}"/>
    <cellStyle name="Normal 2 58 2 12" xfId="13283" xr:uid="{00000000-0005-0000-0000-0000D4330000}"/>
    <cellStyle name="Normal 2 58 2 12 2" xfId="13284" xr:uid="{00000000-0005-0000-0000-0000D5330000}"/>
    <cellStyle name="Normal 2 58 2 12 3" xfId="13285" xr:uid="{00000000-0005-0000-0000-0000D6330000}"/>
    <cellStyle name="Normal 2 58 2 13" xfId="13286" xr:uid="{00000000-0005-0000-0000-0000D7330000}"/>
    <cellStyle name="Normal 2 58 2 13 2" xfId="13287" xr:uid="{00000000-0005-0000-0000-0000D8330000}"/>
    <cellStyle name="Normal 2 58 2 13 3" xfId="13288" xr:uid="{00000000-0005-0000-0000-0000D9330000}"/>
    <cellStyle name="Normal 2 58 2 14" xfId="13289" xr:uid="{00000000-0005-0000-0000-0000DA330000}"/>
    <cellStyle name="Normal 2 58 2 14 2" xfId="13290" xr:uid="{00000000-0005-0000-0000-0000DB330000}"/>
    <cellStyle name="Normal 2 58 2 14 3" xfId="13291" xr:uid="{00000000-0005-0000-0000-0000DC330000}"/>
    <cellStyle name="Normal 2 58 2 15" xfId="13292" xr:uid="{00000000-0005-0000-0000-0000DD330000}"/>
    <cellStyle name="Normal 2 58 2 15 2" xfId="13293" xr:uid="{00000000-0005-0000-0000-0000DE330000}"/>
    <cellStyle name="Normal 2 58 2 15 3" xfId="13294" xr:uid="{00000000-0005-0000-0000-0000DF330000}"/>
    <cellStyle name="Normal 2 58 2 16" xfId="13295" xr:uid="{00000000-0005-0000-0000-0000E0330000}"/>
    <cellStyle name="Normal 2 58 2 17" xfId="13296" xr:uid="{00000000-0005-0000-0000-0000E1330000}"/>
    <cellStyle name="Normal 2 58 2 2" xfId="13297" xr:uid="{00000000-0005-0000-0000-0000E2330000}"/>
    <cellStyle name="Normal 2 58 2 2 10" xfId="13298" xr:uid="{00000000-0005-0000-0000-0000E3330000}"/>
    <cellStyle name="Normal 2 58 2 2 10 2" xfId="13299" xr:uid="{00000000-0005-0000-0000-0000E4330000}"/>
    <cellStyle name="Normal 2 58 2 2 10 3" xfId="13300" xr:uid="{00000000-0005-0000-0000-0000E5330000}"/>
    <cellStyle name="Normal 2 58 2 2 11" xfId="13301" xr:uid="{00000000-0005-0000-0000-0000E6330000}"/>
    <cellStyle name="Normal 2 58 2 2 11 2" xfId="13302" xr:uid="{00000000-0005-0000-0000-0000E7330000}"/>
    <cellStyle name="Normal 2 58 2 2 11 3" xfId="13303" xr:uid="{00000000-0005-0000-0000-0000E8330000}"/>
    <cellStyle name="Normal 2 58 2 2 12" xfId="13304" xr:uid="{00000000-0005-0000-0000-0000E9330000}"/>
    <cellStyle name="Normal 2 58 2 2 12 2" xfId="13305" xr:uid="{00000000-0005-0000-0000-0000EA330000}"/>
    <cellStyle name="Normal 2 58 2 2 12 3" xfId="13306" xr:uid="{00000000-0005-0000-0000-0000EB330000}"/>
    <cellStyle name="Normal 2 58 2 2 13" xfId="13307" xr:uid="{00000000-0005-0000-0000-0000EC330000}"/>
    <cellStyle name="Normal 2 58 2 2 13 2" xfId="13308" xr:uid="{00000000-0005-0000-0000-0000ED330000}"/>
    <cellStyle name="Normal 2 58 2 2 13 3" xfId="13309" xr:uid="{00000000-0005-0000-0000-0000EE330000}"/>
    <cellStyle name="Normal 2 58 2 2 14" xfId="13310" xr:uid="{00000000-0005-0000-0000-0000EF330000}"/>
    <cellStyle name="Normal 2 58 2 2 14 2" xfId="13311" xr:uid="{00000000-0005-0000-0000-0000F0330000}"/>
    <cellStyle name="Normal 2 58 2 2 14 3" xfId="13312" xr:uid="{00000000-0005-0000-0000-0000F1330000}"/>
    <cellStyle name="Normal 2 58 2 2 15" xfId="13313" xr:uid="{00000000-0005-0000-0000-0000F2330000}"/>
    <cellStyle name="Normal 2 58 2 2 16" xfId="13314" xr:uid="{00000000-0005-0000-0000-0000F3330000}"/>
    <cellStyle name="Normal 2 58 2 2 2" xfId="13315" xr:uid="{00000000-0005-0000-0000-0000F4330000}"/>
    <cellStyle name="Normal 2 58 2 2 2 2" xfId="13316" xr:uid="{00000000-0005-0000-0000-0000F5330000}"/>
    <cellStyle name="Normal 2 58 2 2 2 3" xfId="13317" xr:uid="{00000000-0005-0000-0000-0000F6330000}"/>
    <cellStyle name="Normal 2 58 2 2 3" xfId="13318" xr:uid="{00000000-0005-0000-0000-0000F7330000}"/>
    <cellStyle name="Normal 2 58 2 2 3 2" xfId="13319" xr:uid="{00000000-0005-0000-0000-0000F8330000}"/>
    <cellStyle name="Normal 2 58 2 2 3 3" xfId="13320" xr:uid="{00000000-0005-0000-0000-0000F9330000}"/>
    <cellStyle name="Normal 2 58 2 2 4" xfId="13321" xr:uid="{00000000-0005-0000-0000-0000FA330000}"/>
    <cellStyle name="Normal 2 58 2 2 4 2" xfId="13322" xr:uid="{00000000-0005-0000-0000-0000FB330000}"/>
    <cellStyle name="Normal 2 58 2 2 4 3" xfId="13323" xr:uid="{00000000-0005-0000-0000-0000FC330000}"/>
    <cellStyle name="Normal 2 58 2 2 5" xfId="13324" xr:uid="{00000000-0005-0000-0000-0000FD330000}"/>
    <cellStyle name="Normal 2 58 2 2 5 2" xfId="13325" xr:uid="{00000000-0005-0000-0000-0000FE330000}"/>
    <cellStyle name="Normal 2 58 2 2 5 3" xfId="13326" xr:uid="{00000000-0005-0000-0000-0000FF330000}"/>
    <cellStyle name="Normal 2 58 2 2 6" xfId="13327" xr:uid="{00000000-0005-0000-0000-000000340000}"/>
    <cellStyle name="Normal 2 58 2 2 6 2" xfId="13328" xr:uid="{00000000-0005-0000-0000-000001340000}"/>
    <cellStyle name="Normal 2 58 2 2 6 3" xfId="13329" xr:uid="{00000000-0005-0000-0000-000002340000}"/>
    <cellStyle name="Normal 2 58 2 2 7" xfId="13330" xr:uid="{00000000-0005-0000-0000-000003340000}"/>
    <cellStyle name="Normal 2 58 2 2 7 2" xfId="13331" xr:uid="{00000000-0005-0000-0000-000004340000}"/>
    <cellStyle name="Normal 2 58 2 2 7 3" xfId="13332" xr:uid="{00000000-0005-0000-0000-000005340000}"/>
    <cellStyle name="Normal 2 58 2 2 8" xfId="13333" xr:uid="{00000000-0005-0000-0000-000006340000}"/>
    <cellStyle name="Normal 2 58 2 2 8 2" xfId="13334" xr:uid="{00000000-0005-0000-0000-000007340000}"/>
    <cellStyle name="Normal 2 58 2 2 8 3" xfId="13335" xr:uid="{00000000-0005-0000-0000-000008340000}"/>
    <cellStyle name="Normal 2 58 2 2 9" xfId="13336" xr:uid="{00000000-0005-0000-0000-000009340000}"/>
    <cellStyle name="Normal 2 58 2 2 9 2" xfId="13337" xr:uid="{00000000-0005-0000-0000-00000A340000}"/>
    <cellStyle name="Normal 2 58 2 2 9 3" xfId="13338" xr:uid="{00000000-0005-0000-0000-00000B340000}"/>
    <cellStyle name="Normal 2 58 2 3" xfId="13339" xr:uid="{00000000-0005-0000-0000-00000C340000}"/>
    <cellStyle name="Normal 2 58 2 3 2" xfId="13340" xr:uid="{00000000-0005-0000-0000-00000D340000}"/>
    <cellStyle name="Normal 2 58 2 3 3" xfId="13341" xr:uid="{00000000-0005-0000-0000-00000E340000}"/>
    <cellStyle name="Normal 2 58 2 4" xfId="13342" xr:uid="{00000000-0005-0000-0000-00000F340000}"/>
    <cellStyle name="Normal 2 58 2 4 2" xfId="13343" xr:uid="{00000000-0005-0000-0000-000010340000}"/>
    <cellStyle name="Normal 2 58 2 4 3" xfId="13344" xr:uid="{00000000-0005-0000-0000-000011340000}"/>
    <cellStyle name="Normal 2 58 2 5" xfId="13345" xr:uid="{00000000-0005-0000-0000-000012340000}"/>
    <cellStyle name="Normal 2 58 2 5 2" xfId="13346" xr:uid="{00000000-0005-0000-0000-000013340000}"/>
    <cellStyle name="Normal 2 58 2 5 3" xfId="13347" xr:uid="{00000000-0005-0000-0000-000014340000}"/>
    <cellStyle name="Normal 2 58 2 6" xfId="13348" xr:uid="{00000000-0005-0000-0000-000015340000}"/>
    <cellStyle name="Normal 2 58 2 6 2" xfId="13349" xr:uid="{00000000-0005-0000-0000-000016340000}"/>
    <cellStyle name="Normal 2 58 2 6 3" xfId="13350" xr:uid="{00000000-0005-0000-0000-000017340000}"/>
    <cellStyle name="Normal 2 58 2 7" xfId="13351" xr:uid="{00000000-0005-0000-0000-000018340000}"/>
    <cellStyle name="Normal 2 58 2 7 2" xfId="13352" xr:uid="{00000000-0005-0000-0000-000019340000}"/>
    <cellStyle name="Normal 2 58 2 7 3" xfId="13353" xr:uid="{00000000-0005-0000-0000-00001A340000}"/>
    <cellStyle name="Normal 2 58 2 8" xfId="13354" xr:uid="{00000000-0005-0000-0000-00001B340000}"/>
    <cellStyle name="Normal 2 58 2 8 2" xfId="13355" xr:uid="{00000000-0005-0000-0000-00001C340000}"/>
    <cellStyle name="Normal 2 58 2 8 3" xfId="13356" xr:uid="{00000000-0005-0000-0000-00001D340000}"/>
    <cellStyle name="Normal 2 58 2 9" xfId="13357" xr:uid="{00000000-0005-0000-0000-00001E340000}"/>
    <cellStyle name="Normal 2 58 2 9 2" xfId="13358" xr:uid="{00000000-0005-0000-0000-00001F340000}"/>
    <cellStyle name="Normal 2 58 2 9 3" xfId="13359" xr:uid="{00000000-0005-0000-0000-000020340000}"/>
    <cellStyle name="Normal 2 58 20" xfId="13360" xr:uid="{00000000-0005-0000-0000-000021340000}"/>
    <cellStyle name="Normal 2 58 20 2" xfId="13361" xr:uid="{00000000-0005-0000-0000-000022340000}"/>
    <cellStyle name="Normal 2 58 20 3" xfId="13362" xr:uid="{00000000-0005-0000-0000-000023340000}"/>
    <cellStyle name="Normal 2 58 21" xfId="13363" xr:uid="{00000000-0005-0000-0000-000024340000}"/>
    <cellStyle name="Normal 2 58 21 2" xfId="13364" xr:uid="{00000000-0005-0000-0000-000025340000}"/>
    <cellStyle name="Normal 2 58 21 3" xfId="13365" xr:uid="{00000000-0005-0000-0000-000026340000}"/>
    <cellStyle name="Normal 2 58 22" xfId="13366" xr:uid="{00000000-0005-0000-0000-000027340000}"/>
    <cellStyle name="Normal 2 58 22 2" xfId="13367" xr:uid="{00000000-0005-0000-0000-000028340000}"/>
    <cellStyle name="Normal 2 58 22 3" xfId="13368" xr:uid="{00000000-0005-0000-0000-000029340000}"/>
    <cellStyle name="Normal 2 58 23" xfId="13369" xr:uid="{00000000-0005-0000-0000-00002A340000}"/>
    <cellStyle name="Normal 2 58 23 2" xfId="13370" xr:uid="{00000000-0005-0000-0000-00002B340000}"/>
    <cellStyle name="Normal 2 58 23 3" xfId="13371" xr:uid="{00000000-0005-0000-0000-00002C340000}"/>
    <cellStyle name="Normal 2 58 24" xfId="13372" xr:uid="{00000000-0005-0000-0000-00002D340000}"/>
    <cellStyle name="Normal 2 58 25" xfId="13373" xr:uid="{00000000-0005-0000-0000-00002E340000}"/>
    <cellStyle name="Normal 2 58 3" xfId="13374" xr:uid="{00000000-0005-0000-0000-00002F340000}"/>
    <cellStyle name="Normal 2 58 3 10" xfId="13375" xr:uid="{00000000-0005-0000-0000-000030340000}"/>
    <cellStyle name="Normal 2 58 3 10 2" xfId="13376" xr:uid="{00000000-0005-0000-0000-000031340000}"/>
    <cellStyle name="Normal 2 58 3 10 3" xfId="13377" xr:uid="{00000000-0005-0000-0000-000032340000}"/>
    <cellStyle name="Normal 2 58 3 11" xfId="13378" xr:uid="{00000000-0005-0000-0000-000033340000}"/>
    <cellStyle name="Normal 2 58 3 11 2" xfId="13379" xr:uid="{00000000-0005-0000-0000-000034340000}"/>
    <cellStyle name="Normal 2 58 3 11 3" xfId="13380" xr:uid="{00000000-0005-0000-0000-000035340000}"/>
    <cellStyle name="Normal 2 58 3 12" xfId="13381" xr:uid="{00000000-0005-0000-0000-000036340000}"/>
    <cellStyle name="Normal 2 58 3 12 2" xfId="13382" xr:uid="{00000000-0005-0000-0000-000037340000}"/>
    <cellStyle name="Normal 2 58 3 12 3" xfId="13383" xr:uid="{00000000-0005-0000-0000-000038340000}"/>
    <cellStyle name="Normal 2 58 3 13" xfId="13384" xr:uid="{00000000-0005-0000-0000-000039340000}"/>
    <cellStyle name="Normal 2 58 3 13 2" xfId="13385" xr:uid="{00000000-0005-0000-0000-00003A340000}"/>
    <cellStyle name="Normal 2 58 3 13 3" xfId="13386" xr:uid="{00000000-0005-0000-0000-00003B340000}"/>
    <cellStyle name="Normal 2 58 3 14" xfId="13387" xr:uid="{00000000-0005-0000-0000-00003C340000}"/>
    <cellStyle name="Normal 2 58 3 14 2" xfId="13388" xr:uid="{00000000-0005-0000-0000-00003D340000}"/>
    <cellStyle name="Normal 2 58 3 14 3" xfId="13389" xr:uid="{00000000-0005-0000-0000-00003E340000}"/>
    <cellStyle name="Normal 2 58 3 15" xfId="13390" xr:uid="{00000000-0005-0000-0000-00003F340000}"/>
    <cellStyle name="Normal 2 58 3 15 2" xfId="13391" xr:uid="{00000000-0005-0000-0000-000040340000}"/>
    <cellStyle name="Normal 2 58 3 15 3" xfId="13392" xr:uid="{00000000-0005-0000-0000-000041340000}"/>
    <cellStyle name="Normal 2 58 3 16" xfId="13393" xr:uid="{00000000-0005-0000-0000-000042340000}"/>
    <cellStyle name="Normal 2 58 3 17" xfId="13394" xr:uid="{00000000-0005-0000-0000-000043340000}"/>
    <cellStyle name="Normal 2 58 3 2" xfId="13395" xr:uid="{00000000-0005-0000-0000-000044340000}"/>
    <cellStyle name="Normal 2 58 3 2 10" xfId="13396" xr:uid="{00000000-0005-0000-0000-000045340000}"/>
    <cellStyle name="Normal 2 58 3 2 10 2" xfId="13397" xr:uid="{00000000-0005-0000-0000-000046340000}"/>
    <cellStyle name="Normal 2 58 3 2 10 3" xfId="13398" xr:uid="{00000000-0005-0000-0000-000047340000}"/>
    <cellStyle name="Normal 2 58 3 2 11" xfId="13399" xr:uid="{00000000-0005-0000-0000-000048340000}"/>
    <cellStyle name="Normal 2 58 3 2 11 2" xfId="13400" xr:uid="{00000000-0005-0000-0000-000049340000}"/>
    <cellStyle name="Normal 2 58 3 2 11 3" xfId="13401" xr:uid="{00000000-0005-0000-0000-00004A340000}"/>
    <cellStyle name="Normal 2 58 3 2 12" xfId="13402" xr:uid="{00000000-0005-0000-0000-00004B340000}"/>
    <cellStyle name="Normal 2 58 3 2 12 2" xfId="13403" xr:uid="{00000000-0005-0000-0000-00004C340000}"/>
    <cellStyle name="Normal 2 58 3 2 12 3" xfId="13404" xr:uid="{00000000-0005-0000-0000-00004D340000}"/>
    <cellStyle name="Normal 2 58 3 2 13" xfId="13405" xr:uid="{00000000-0005-0000-0000-00004E340000}"/>
    <cellStyle name="Normal 2 58 3 2 13 2" xfId="13406" xr:uid="{00000000-0005-0000-0000-00004F340000}"/>
    <cellStyle name="Normal 2 58 3 2 13 3" xfId="13407" xr:uid="{00000000-0005-0000-0000-000050340000}"/>
    <cellStyle name="Normal 2 58 3 2 14" xfId="13408" xr:uid="{00000000-0005-0000-0000-000051340000}"/>
    <cellStyle name="Normal 2 58 3 2 14 2" xfId="13409" xr:uid="{00000000-0005-0000-0000-000052340000}"/>
    <cellStyle name="Normal 2 58 3 2 14 3" xfId="13410" xr:uid="{00000000-0005-0000-0000-000053340000}"/>
    <cellStyle name="Normal 2 58 3 2 15" xfId="13411" xr:uid="{00000000-0005-0000-0000-000054340000}"/>
    <cellStyle name="Normal 2 58 3 2 16" xfId="13412" xr:uid="{00000000-0005-0000-0000-000055340000}"/>
    <cellStyle name="Normal 2 58 3 2 2" xfId="13413" xr:uid="{00000000-0005-0000-0000-000056340000}"/>
    <cellStyle name="Normal 2 58 3 2 2 2" xfId="13414" xr:uid="{00000000-0005-0000-0000-000057340000}"/>
    <cellStyle name="Normal 2 58 3 2 2 3" xfId="13415" xr:uid="{00000000-0005-0000-0000-000058340000}"/>
    <cellStyle name="Normal 2 58 3 2 3" xfId="13416" xr:uid="{00000000-0005-0000-0000-000059340000}"/>
    <cellStyle name="Normal 2 58 3 2 3 2" xfId="13417" xr:uid="{00000000-0005-0000-0000-00005A340000}"/>
    <cellStyle name="Normal 2 58 3 2 3 3" xfId="13418" xr:uid="{00000000-0005-0000-0000-00005B340000}"/>
    <cellStyle name="Normal 2 58 3 2 4" xfId="13419" xr:uid="{00000000-0005-0000-0000-00005C340000}"/>
    <cellStyle name="Normal 2 58 3 2 4 2" xfId="13420" xr:uid="{00000000-0005-0000-0000-00005D340000}"/>
    <cellStyle name="Normal 2 58 3 2 4 3" xfId="13421" xr:uid="{00000000-0005-0000-0000-00005E340000}"/>
    <cellStyle name="Normal 2 58 3 2 5" xfId="13422" xr:uid="{00000000-0005-0000-0000-00005F340000}"/>
    <cellStyle name="Normal 2 58 3 2 5 2" xfId="13423" xr:uid="{00000000-0005-0000-0000-000060340000}"/>
    <cellStyle name="Normal 2 58 3 2 5 3" xfId="13424" xr:uid="{00000000-0005-0000-0000-000061340000}"/>
    <cellStyle name="Normal 2 58 3 2 6" xfId="13425" xr:uid="{00000000-0005-0000-0000-000062340000}"/>
    <cellStyle name="Normal 2 58 3 2 6 2" xfId="13426" xr:uid="{00000000-0005-0000-0000-000063340000}"/>
    <cellStyle name="Normal 2 58 3 2 6 3" xfId="13427" xr:uid="{00000000-0005-0000-0000-000064340000}"/>
    <cellStyle name="Normal 2 58 3 2 7" xfId="13428" xr:uid="{00000000-0005-0000-0000-000065340000}"/>
    <cellStyle name="Normal 2 58 3 2 7 2" xfId="13429" xr:uid="{00000000-0005-0000-0000-000066340000}"/>
    <cellStyle name="Normal 2 58 3 2 7 3" xfId="13430" xr:uid="{00000000-0005-0000-0000-000067340000}"/>
    <cellStyle name="Normal 2 58 3 2 8" xfId="13431" xr:uid="{00000000-0005-0000-0000-000068340000}"/>
    <cellStyle name="Normal 2 58 3 2 8 2" xfId="13432" xr:uid="{00000000-0005-0000-0000-000069340000}"/>
    <cellStyle name="Normal 2 58 3 2 8 3" xfId="13433" xr:uid="{00000000-0005-0000-0000-00006A340000}"/>
    <cellStyle name="Normal 2 58 3 2 9" xfId="13434" xr:uid="{00000000-0005-0000-0000-00006B340000}"/>
    <cellStyle name="Normal 2 58 3 2 9 2" xfId="13435" xr:uid="{00000000-0005-0000-0000-00006C340000}"/>
    <cellStyle name="Normal 2 58 3 2 9 3" xfId="13436" xr:uid="{00000000-0005-0000-0000-00006D340000}"/>
    <cellStyle name="Normal 2 58 3 3" xfId="13437" xr:uid="{00000000-0005-0000-0000-00006E340000}"/>
    <cellStyle name="Normal 2 58 3 3 2" xfId="13438" xr:uid="{00000000-0005-0000-0000-00006F340000}"/>
    <cellStyle name="Normal 2 58 3 3 3" xfId="13439" xr:uid="{00000000-0005-0000-0000-000070340000}"/>
    <cellStyle name="Normal 2 58 3 4" xfId="13440" xr:uid="{00000000-0005-0000-0000-000071340000}"/>
    <cellStyle name="Normal 2 58 3 4 2" xfId="13441" xr:uid="{00000000-0005-0000-0000-000072340000}"/>
    <cellStyle name="Normal 2 58 3 4 3" xfId="13442" xr:uid="{00000000-0005-0000-0000-000073340000}"/>
    <cellStyle name="Normal 2 58 3 5" xfId="13443" xr:uid="{00000000-0005-0000-0000-000074340000}"/>
    <cellStyle name="Normal 2 58 3 5 2" xfId="13444" xr:uid="{00000000-0005-0000-0000-000075340000}"/>
    <cellStyle name="Normal 2 58 3 5 3" xfId="13445" xr:uid="{00000000-0005-0000-0000-000076340000}"/>
    <cellStyle name="Normal 2 58 3 6" xfId="13446" xr:uid="{00000000-0005-0000-0000-000077340000}"/>
    <cellStyle name="Normal 2 58 3 6 2" xfId="13447" xr:uid="{00000000-0005-0000-0000-000078340000}"/>
    <cellStyle name="Normal 2 58 3 6 3" xfId="13448" xr:uid="{00000000-0005-0000-0000-000079340000}"/>
    <cellStyle name="Normal 2 58 3 7" xfId="13449" xr:uid="{00000000-0005-0000-0000-00007A340000}"/>
    <cellStyle name="Normal 2 58 3 7 2" xfId="13450" xr:uid="{00000000-0005-0000-0000-00007B340000}"/>
    <cellStyle name="Normal 2 58 3 7 3" xfId="13451" xr:uid="{00000000-0005-0000-0000-00007C340000}"/>
    <cellStyle name="Normal 2 58 3 8" xfId="13452" xr:uid="{00000000-0005-0000-0000-00007D340000}"/>
    <cellStyle name="Normal 2 58 3 8 2" xfId="13453" xr:uid="{00000000-0005-0000-0000-00007E340000}"/>
    <cellStyle name="Normal 2 58 3 8 3" xfId="13454" xr:uid="{00000000-0005-0000-0000-00007F340000}"/>
    <cellStyle name="Normal 2 58 3 9" xfId="13455" xr:uid="{00000000-0005-0000-0000-000080340000}"/>
    <cellStyle name="Normal 2 58 3 9 2" xfId="13456" xr:uid="{00000000-0005-0000-0000-000081340000}"/>
    <cellStyle name="Normal 2 58 3 9 3" xfId="13457" xr:uid="{00000000-0005-0000-0000-000082340000}"/>
    <cellStyle name="Normal 2 58 4" xfId="13458" xr:uid="{00000000-0005-0000-0000-000083340000}"/>
    <cellStyle name="Normal 2 58 4 10" xfId="13459" xr:uid="{00000000-0005-0000-0000-000084340000}"/>
    <cellStyle name="Normal 2 58 4 10 2" xfId="13460" xr:uid="{00000000-0005-0000-0000-000085340000}"/>
    <cellStyle name="Normal 2 58 4 10 3" xfId="13461" xr:uid="{00000000-0005-0000-0000-000086340000}"/>
    <cellStyle name="Normal 2 58 4 11" xfId="13462" xr:uid="{00000000-0005-0000-0000-000087340000}"/>
    <cellStyle name="Normal 2 58 4 11 2" xfId="13463" xr:uid="{00000000-0005-0000-0000-000088340000}"/>
    <cellStyle name="Normal 2 58 4 11 3" xfId="13464" xr:uid="{00000000-0005-0000-0000-000089340000}"/>
    <cellStyle name="Normal 2 58 4 12" xfId="13465" xr:uid="{00000000-0005-0000-0000-00008A340000}"/>
    <cellStyle name="Normal 2 58 4 12 2" xfId="13466" xr:uid="{00000000-0005-0000-0000-00008B340000}"/>
    <cellStyle name="Normal 2 58 4 12 3" xfId="13467" xr:uid="{00000000-0005-0000-0000-00008C340000}"/>
    <cellStyle name="Normal 2 58 4 13" xfId="13468" xr:uid="{00000000-0005-0000-0000-00008D340000}"/>
    <cellStyle name="Normal 2 58 4 13 2" xfId="13469" xr:uid="{00000000-0005-0000-0000-00008E340000}"/>
    <cellStyle name="Normal 2 58 4 13 3" xfId="13470" xr:uid="{00000000-0005-0000-0000-00008F340000}"/>
    <cellStyle name="Normal 2 58 4 14" xfId="13471" xr:uid="{00000000-0005-0000-0000-000090340000}"/>
    <cellStyle name="Normal 2 58 4 14 2" xfId="13472" xr:uid="{00000000-0005-0000-0000-000091340000}"/>
    <cellStyle name="Normal 2 58 4 14 3" xfId="13473" xr:uid="{00000000-0005-0000-0000-000092340000}"/>
    <cellStyle name="Normal 2 58 4 15" xfId="13474" xr:uid="{00000000-0005-0000-0000-000093340000}"/>
    <cellStyle name="Normal 2 58 4 15 2" xfId="13475" xr:uid="{00000000-0005-0000-0000-000094340000}"/>
    <cellStyle name="Normal 2 58 4 15 3" xfId="13476" xr:uid="{00000000-0005-0000-0000-000095340000}"/>
    <cellStyle name="Normal 2 58 4 16" xfId="13477" xr:uid="{00000000-0005-0000-0000-000096340000}"/>
    <cellStyle name="Normal 2 58 4 17" xfId="13478" xr:uid="{00000000-0005-0000-0000-000097340000}"/>
    <cellStyle name="Normal 2 58 4 2" xfId="13479" xr:uid="{00000000-0005-0000-0000-000098340000}"/>
    <cellStyle name="Normal 2 58 4 2 10" xfId="13480" xr:uid="{00000000-0005-0000-0000-000099340000}"/>
    <cellStyle name="Normal 2 58 4 2 10 2" xfId="13481" xr:uid="{00000000-0005-0000-0000-00009A340000}"/>
    <cellStyle name="Normal 2 58 4 2 10 3" xfId="13482" xr:uid="{00000000-0005-0000-0000-00009B340000}"/>
    <cellStyle name="Normal 2 58 4 2 11" xfId="13483" xr:uid="{00000000-0005-0000-0000-00009C340000}"/>
    <cellStyle name="Normal 2 58 4 2 11 2" xfId="13484" xr:uid="{00000000-0005-0000-0000-00009D340000}"/>
    <cellStyle name="Normal 2 58 4 2 11 3" xfId="13485" xr:uid="{00000000-0005-0000-0000-00009E340000}"/>
    <cellStyle name="Normal 2 58 4 2 12" xfId="13486" xr:uid="{00000000-0005-0000-0000-00009F340000}"/>
    <cellStyle name="Normal 2 58 4 2 12 2" xfId="13487" xr:uid="{00000000-0005-0000-0000-0000A0340000}"/>
    <cellStyle name="Normal 2 58 4 2 12 3" xfId="13488" xr:uid="{00000000-0005-0000-0000-0000A1340000}"/>
    <cellStyle name="Normal 2 58 4 2 13" xfId="13489" xr:uid="{00000000-0005-0000-0000-0000A2340000}"/>
    <cellStyle name="Normal 2 58 4 2 13 2" xfId="13490" xr:uid="{00000000-0005-0000-0000-0000A3340000}"/>
    <cellStyle name="Normal 2 58 4 2 13 3" xfId="13491" xr:uid="{00000000-0005-0000-0000-0000A4340000}"/>
    <cellStyle name="Normal 2 58 4 2 14" xfId="13492" xr:uid="{00000000-0005-0000-0000-0000A5340000}"/>
    <cellStyle name="Normal 2 58 4 2 14 2" xfId="13493" xr:uid="{00000000-0005-0000-0000-0000A6340000}"/>
    <cellStyle name="Normal 2 58 4 2 14 3" xfId="13494" xr:uid="{00000000-0005-0000-0000-0000A7340000}"/>
    <cellStyle name="Normal 2 58 4 2 15" xfId="13495" xr:uid="{00000000-0005-0000-0000-0000A8340000}"/>
    <cellStyle name="Normal 2 58 4 2 16" xfId="13496" xr:uid="{00000000-0005-0000-0000-0000A9340000}"/>
    <cellStyle name="Normal 2 58 4 2 2" xfId="13497" xr:uid="{00000000-0005-0000-0000-0000AA340000}"/>
    <cellStyle name="Normal 2 58 4 2 2 2" xfId="13498" xr:uid="{00000000-0005-0000-0000-0000AB340000}"/>
    <cellStyle name="Normal 2 58 4 2 2 3" xfId="13499" xr:uid="{00000000-0005-0000-0000-0000AC340000}"/>
    <cellStyle name="Normal 2 58 4 2 3" xfId="13500" xr:uid="{00000000-0005-0000-0000-0000AD340000}"/>
    <cellStyle name="Normal 2 58 4 2 3 2" xfId="13501" xr:uid="{00000000-0005-0000-0000-0000AE340000}"/>
    <cellStyle name="Normal 2 58 4 2 3 3" xfId="13502" xr:uid="{00000000-0005-0000-0000-0000AF340000}"/>
    <cellStyle name="Normal 2 58 4 2 4" xfId="13503" xr:uid="{00000000-0005-0000-0000-0000B0340000}"/>
    <cellStyle name="Normal 2 58 4 2 4 2" xfId="13504" xr:uid="{00000000-0005-0000-0000-0000B1340000}"/>
    <cellStyle name="Normal 2 58 4 2 4 3" xfId="13505" xr:uid="{00000000-0005-0000-0000-0000B2340000}"/>
    <cellStyle name="Normal 2 58 4 2 5" xfId="13506" xr:uid="{00000000-0005-0000-0000-0000B3340000}"/>
    <cellStyle name="Normal 2 58 4 2 5 2" xfId="13507" xr:uid="{00000000-0005-0000-0000-0000B4340000}"/>
    <cellStyle name="Normal 2 58 4 2 5 3" xfId="13508" xr:uid="{00000000-0005-0000-0000-0000B5340000}"/>
    <cellStyle name="Normal 2 58 4 2 6" xfId="13509" xr:uid="{00000000-0005-0000-0000-0000B6340000}"/>
    <cellStyle name="Normal 2 58 4 2 6 2" xfId="13510" xr:uid="{00000000-0005-0000-0000-0000B7340000}"/>
    <cellStyle name="Normal 2 58 4 2 6 3" xfId="13511" xr:uid="{00000000-0005-0000-0000-0000B8340000}"/>
    <cellStyle name="Normal 2 58 4 2 7" xfId="13512" xr:uid="{00000000-0005-0000-0000-0000B9340000}"/>
    <cellStyle name="Normal 2 58 4 2 7 2" xfId="13513" xr:uid="{00000000-0005-0000-0000-0000BA340000}"/>
    <cellStyle name="Normal 2 58 4 2 7 3" xfId="13514" xr:uid="{00000000-0005-0000-0000-0000BB340000}"/>
    <cellStyle name="Normal 2 58 4 2 8" xfId="13515" xr:uid="{00000000-0005-0000-0000-0000BC340000}"/>
    <cellStyle name="Normal 2 58 4 2 8 2" xfId="13516" xr:uid="{00000000-0005-0000-0000-0000BD340000}"/>
    <cellStyle name="Normal 2 58 4 2 8 3" xfId="13517" xr:uid="{00000000-0005-0000-0000-0000BE340000}"/>
    <cellStyle name="Normal 2 58 4 2 9" xfId="13518" xr:uid="{00000000-0005-0000-0000-0000BF340000}"/>
    <cellStyle name="Normal 2 58 4 2 9 2" xfId="13519" xr:uid="{00000000-0005-0000-0000-0000C0340000}"/>
    <cellStyle name="Normal 2 58 4 2 9 3" xfId="13520" xr:uid="{00000000-0005-0000-0000-0000C1340000}"/>
    <cellStyle name="Normal 2 58 4 3" xfId="13521" xr:uid="{00000000-0005-0000-0000-0000C2340000}"/>
    <cellStyle name="Normal 2 58 4 3 2" xfId="13522" xr:uid="{00000000-0005-0000-0000-0000C3340000}"/>
    <cellStyle name="Normal 2 58 4 3 3" xfId="13523" xr:uid="{00000000-0005-0000-0000-0000C4340000}"/>
    <cellStyle name="Normal 2 58 4 4" xfId="13524" xr:uid="{00000000-0005-0000-0000-0000C5340000}"/>
    <cellStyle name="Normal 2 58 4 4 2" xfId="13525" xr:uid="{00000000-0005-0000-0000-0000C6340000}"/>
    <cellStyle name="Normal 2 58 4 4 3" xfId="13526" xr:uid="{00000000-0005-0000-0000-0000C7340000}"/>
    <cellStyle name="Normal 2 58 4 5" xfId="13527" xr:uid="{00000000-0005-0000-0000-0000C8340000}"/>
    <cellStyle name="Normal 2 58 4 5 2" xfId="13528" xr:uid="{00000000-0005-0000-0000-0000C9340000}"/>
    <cellStyle name="Normal 2 58 4 5 3" xfId="13529" xr:uid="{00000000-0005-0000-0000-0000CA340000}"/>
    <cellStyle name="Normal 2 58 4 6" xfId="13530" xr:uid="{00000000-0005-0000-0000-0000CB340000}"/>
    <cellStyle name="Normal 2 58 4 6 2" xfId="13531" xr:uid="{00000000-0005-0000-0000-0000CC340000}"/>
    <cellStyle name="Normal 2 58 4 6 3" xfId="13532" xr:uid="{00000000-0005-0000-0000-0000CD340000}"/>
    <cellStyle name="Normal 2 58 4 7" xfId="13533" xr:uid="{00000000-0005-0000-0000-0000CE340000}"/>
    <cellStyle name="Normal 2 58 4 7 2" xfId="13534" xr:uid="{00000000-0005-0000-0000-0000CF340000}"/>
    <cellStyle name="Normal 2 58 4 7 3" xfId="13535" xr:uid="{00000000-0005-0000-0000-0000D0340000}"/>
    <cellStyle name="Normal 2 58 4 8" xfId="13536" xr:uid="{00000000-0005-0000-0000-0000D1340000}"/>
    <cellStyle name="Normal 2 58 4 8 2" xfId="13537" xr:uid="{00000000-0005-0000-0000-0000D2340000}"/>
    <cellStyle name="Normal 2 58 4 8 3" xfId="13538" xr:uid="{00000000-0005-0000-0000-0000D3340000}"/>
    <cellStyle name="Normal 2 58 4 9" xfId="13539" xr:uid="{00000000-0005-0000-0000-0000D4340000}"/>
    <cellStyle name="Normal 2 58 4 9 2" xfId="13540" xr:uid="{00000000-0005-0000-0000-0000D5340000}"/>
    <cellStyle name="Normal 2 58 4 9 3" xfId="13541" xr:uid="{00000000-0005-0000-0000-0000D6340000}"/>
    <cellStyle name="Normal 2 58 5" xfId="13542" xr:uid="{00000000-0005-0000-0000-0000D7340000}"/>
    <cellStyle name="Normal 2 58 5 10" xfId="13543" xr:uid="{00000000-0005-0000-0000-0000D8340000}"/>
    <cellStyle name="Normal 2 58 5 10 2" xfId="13544" xr:uid="{00000000-0005-0000-0000-0000D9340000}"/>
    <cellStyle name="Normal 2 58 5 10 3" xfId="13545" xr:uid="{00000000-0005-0000-0000-0000DA340000}"/>
    <cellStyle name="Normal 2 58 5 11" xfId="13546" xr:uid="{00000000-0005-0000-0000-0000DB340000}"/>
    <cellStyle name="Normal 2 58 5 11 2" xfId="13547" xr:uid="{00000000-0005-0000-0000-0000DC340000}"/>
    <cellStyle name="Normal 2 58 5 11 3" xfId="13548" xr:uid="{00000000-0005-0000-0000-0000DD340000}"/>
    <cellStyle name="Normal 2 58 5 12" xfId="13549" xr:uid="{00000000-0005-0000-0000-0000DE340000}"/>
    <cellStyle name="Normal 2 58 5 12 2" xfId="13550" xr:uid="{00000000-0005-0000-0000-0000DF340000}"/>
    <cellStyle name="Normal 2 58 5 12 3" xfId="13551" xr:uid="{00000000-0005-0000-0000-0000E0340000}"/>
    <cellStyle name="Normal 2 58 5 13" xfId="13552" xr:uid="{00000000-0005-0000-0000-0000E1340000}"/>
    <cellStyle name="Normal 2 58 5 13 2" xfId="13553" xr:uid="{00000000-0005-0000-0000-0000E2340000}"/>
    <cellStyle name="Normal 2 58 5 13 3" xfId="13554" xr:uid="{00000000-0005-0000-0000-0000E3340000}"/>
    <cellStyle name="Normal 2 58 5 14" xfId="13555" xr:uid="{00000000-0005-0000-0000-0000E4340000}"/>
    <cellStyle name="Normal 2 58 5 14 2" xfId="13556" xr:uid="{00000000-0005-0000-0000-0000E5340000}"/>
    <cellStyle name="Normal 2 58 5 14 3" xfId="13557" xr:uid="{00000000-0005-0000-0000-0000E6340000}"/>
    <cellStyle name="Normal 2 58 5 15" xfId="13558" xr:uid="{00000000-0005-0000-0000-0000E7340000}"/>
    <cellStyle name="Normal 2 58 5 16" xfId="13559" xr:uid="{00000000-0005-0000-0000-0000E8340000}"/>
    <cellStyle name="Normal 2 58 5 2" xfId="13560" xr:uid="{00000000-0005-0000-0000-0000E9340000}"/>
    <cellStyle name="Normal 2 58 5 2 2" xfId="13561" xr:uid="{00000000-0005-0000-0000-0000EA340000}"/>
    <cellStyle name="Normal 2 58 5 2 3" xfId="13562" xr:uid="{00000000-0005-0000-0000-0000EB340000}"/>
    <cellStyle name="Normal 2 58 5 3" xfId="13563" xr:uid="{00000000-0005-0000-0000-0000EC340000}"/>
    <cellStyle name="Normal 2 58 5 3 2" xfId="13564" xr:uid="{00000000-0005-0000-0000-0000ED340000}"/>
    <cellStyle name="Normal 2 58 5 3 3" xfId="13565" xr:uid="{00000000-0005-0000-0000-0000EE340000}"/>
    <cellStyle name="Normal 2 58 5 4" xfId="13566" xr:uid="{00000000-0005-0000-0000-0000EF340000}"/>
    <cellStyle name="Normal 2 58 5 4 2" xfId="13567" xr:uid="{00000000-0005-0000-0000-0000F0340000}"/>
    <cellStyle name="Normal 2 58 5 4 3" xfId="13568" xr:uid="{00000000-0005-0000-0000-0000F1340000}"/>
    <cellStyle name="Normal 2 58 5 5" xfId="13569" xr:uid="{00000000-0005-0000-0000-0000F2340000}"/>
    <cellStyle name="Normal 2 58 5 5 2" xfId="13570" xr:uid="{00000000-0005-0000-0000-0000F3340000}"/>
    <cellStyle name="Normal 2 58 5 5 3" xfId="13571" xr:uid="{00000000-0005-0000-0000-0000F4340000}"/>
    <cellStyle name="Normal 2 58 5 6" xfId="13572" xr:uid="{00000000-0005-0000-0000-0000F5340000}"/>
    <cellStyle name="Normal 2 58 5 6 2" xfId="13573" xr:uid="{00000000-0005-0000-0000-0000F6340000}"/>
    <cellStyle name="Normal 2 58 5 6 3" xfId="13574" xr:uid="{00000000-0005-0000-0000-0000F7340000}"/>
    <cellStyle name="Normal 2 58 5 7" xfId="13575" xr:uid="{00000000-0005-0000-0000-0000F8340000}"/>
    <cellStyle name="Normal 2 58 5 7 2" xfId="13576" xr:uid="{00000000-0005-0000-0000-0000F9340000}"/>
    <cellStyle name="Normal 2 58 5 7 3" xfId="13577" xr:uid="{00000000-0005-0000-0000-0000FA340000}"/>
    <cellStyle name="Normal 2 58 5 8" xfId="13578" xr:uid="{00000000-0005-0000-0000-0000FB340000}"/>
    <cellStyle name="Normal 2 58 5 8 2" xfId="13579" xr:uid="{00000000-0005-0000-0000-0000FC340000}"/>
    <cellStyle name="Normal 2 58 5 8 3" xfId="13580" xr:uid="{00000000-0005-0000-0000-0000FD340000}"/>
    <cellStyle name="Normal 2 58 5 9" xfId="13581" xr:uid="{00000000-0005-0000-0000-0000FE340000}"/>
    <cellStyle name="Normal 2 58 5 9 2" xfId="13582" xr:uid="{00000000-0005-0000-0000-0000FF340000}"/>
    <cellStyle name="Normal 2 58 5 9 3" xfId="13583" xr:uid="{00000000-0005-0000-0000-000000350000}"/>
    <cellStyle name="Normal 2 58 6" xfId="13584" xr:uid="{00000000-0005-0000-0000-000001350000}"/>
    <cellStyle name="Normal 2 58 6 10" xfId="13585" xr:uid="{00000000-0005-0000-0000-000002350000}"/>
    <cellStyle name="Normal 2 58 6 10 2" xfId="13586" xr:uid="{00000000-0005-0000-0000-000003350000}"/>
    <cellStyle name="Normal 2 58 6 10 3" xfId="13587" xr:uid="{00000000-0005-0000-0000-000004350000}"/>
    <cellStyle name="Normal 2 58 6 11" xfId="13588" xr:uid="{00000000-0005-0000-0000-000005350000}"/>
    <cellStyle name="Normal 2 58 6 11 2" xfId="13589" xr:uid="{00000000-0005-0000-0000-000006350000}"/>
    <cellStyle name="Normal 2 58 6 11 3" xfId="13590" xr:uid="{00000000-0005-0000-0000-000007350000}"/>
    <cellStyle name="Normal 2 58 6 12" xfId="13591" xr:uid="{00000000-0005-0000-0000-000008350000}"/>
    <cellStyle name="Normal 2 58 6 12 2" xfId="13592" xr:uid="{00000000-0005-0000-0000-000009350000}"/>
    <cellStyle name="Normal 2 58 6 12 3" xfId="13593" xr:uid="{00000000-0005-0000-0000-00000A350000}"/>
    <cellStyle name="Normal 2 58 6 13" xfId="13594" xr:uid="{00000000-0005-0000-0000-00000B350000}"/>
    <cellStyle name="Normal 2 58 6 13 2" xfId="13595" xr:uid="{00000000-0005-0000-0000-00000C350000}"/>
    <cellStyle name="Normal 2 58 6 13 3" xfId="13596" xr:uid="{00000000-0005-0000-0000-00000D350000}"/>
    <cellStyle name="Normal 2 58 6 14" xfId="13597" xr:uid="{00000000-0005-0000-0000-00000E350000}"/>
    <cellStyle name="Normal 2 58 6 14 2" xfId="13598" xr:uid="{00000000-0005-0000-0000-00000F350000}"/>
    <cellStyle name="Normal 2 58 6 14 3" xfId="13599" xr:uid="{00000000-0005-0000-0000-000010350000}"/>
    <cellStyle name="Normal 2 58 6 15" xfId="13600" xr:uid="{00000000-0005-0000-0000-000011350000}"/>
    <cellStyle name="Normal 2 58 6 16" xfId="13601" xr:uid="{00000000-0005-0000-0000-000012350000}"/>
    <cellStyle name="Normal 2 58 6 2" xfId="13602" xr:uid="{00000000-0005-0000-0000-000013350000}"/>
    <cellStyle name="Normal 2 58 6 2 2" xfId="13603" xr:uid="{00000000-0005-0000-0000-000014350000}"/>
    <cellStyle name="Normal 2 58 6 2 3" xfId="13604" xr:uid="{00000000-0005-0000-0000-000015350000}"/>
    <cellStyle name="Normal 2 58 6 3" xfId="13605" xr:uid="{00000000-0005-0000-0000-000016350000}"/>
    <cellStyle name="Normal 2 58 6 3 2" xfId="13606" xr:uid="{00000000-0005-0000-0000-000017350000}"/>
    <cellStyle name="Normal 2 58 6 3 3" xfId="13607" xr:uid="{00000000-0005-0000-0000-000018350000}"/>
    <cellStyle name="Normal 2 58 6 4" xfId="13608" xr:uid="{00000000-0005-0000-0000-000019350000}"/>
    <cellStyle name="Normal 2 58 6 4 2" xfId="13609" xr:uid="{00000000-0005-0000-0000-00001A350000}"/>
    <cellStyle name="Normal 2 58 6 4 3" xfId="13610" xr:uid="{00000000-0005-0000-0000-00001B350000}"/>
    <cellStyle name="Normal 2 58 6 5" xfId="13611" xr:uid="{00000000-0005-0000-0000-00001C350000}"/>
    <cellStyle name="Normal 2 58 6 5 2" xfId="13612" xr:uid="{00000000-0005-0000-0000-00001D350000}"/>
    <cellStyle name="Normal 2 58 6 5 3" xfId="13613" xr:uid="{00000000-0005-0000-0000-00001E350000}"/>
    <cellStyle name="Normal 2 58 6 6" xfId="13614" xr:uid="{00000000-0005-0000-0000-00001F350000}"/>
    <cellStyle name="Normal 2 58 6 6 2" xfId="13615" xr:uid="{00000000-0005-0000-0000-000020350000}"/>
    <cellStyle name="Normal 2 58 6 6 3" xfId="13616" xr:uid="{00000000-0005-0000-0000-000021350000}"/>
    <cellStyle name="Normal 2 58 6 7" xfId="13617" xr:uid="{00000000-0005-0000-0000-000022350000}"/>
    <cellStyle name="Normal 2 58 6 7 2" xfId="13618" xr:uid="{00000000-0005-0000-0000-000023350000}"/>
    <cellStyle name="Normal 2 58 6 7 3" xfId="13619" xr:uid="{00000000-0005-0000-0000-000024350000}"/>
    <cellStyle name="Normal 2 58 6 8" xfId="13620" xr:uid="{00000000-0005-0000-0000-000025350000}"/>
    <cellStyle name="Normal 2 58 6 8 2" xfId="13621" xr:uid="{00000000-0005-0000-0000-000026350000}"/>
    <cellStyle name="Normal 2 58 6 8 3" xfId="13622" xr:uid="{00000000-0005-0000-0000-000027350000}"/>
    <cellStyle name="Normal 2 58 6 9" xfId="13623" xr:uid="{00000000-0005-0000-0000-000028350000}"/>
    <cellStyle name="Normal 2 58 6 9 2" xfId="13624" xr:uid="{00000000-0005-0000-0000-000029350000}"/>
    <cellStyle name="Normal 2 58 6 9 3" xfId="13625" xr:uid="{00000000-0005-0000-0000-00002A350000}"/>
    <cellStyle name="Normal 2 58 7" xfId="13626" xr:uid="{00000000-0005-0000-0000-00002B350000}"/>
    <cellStyle name="Normal 2 58 7 10" xfId="13627" xr:uid="{00000000-0005-0000-0000-00002C350000}"/>
    <cellStyle name="Normal 2 58 7 10 2" xfId="13628" xr:uid="{00000000-0005-0000-0000-00002D350000}"/>
    <cellStyle name="Normal 2 58 7 10 3" xfId="13629" xr:uid="{00000000-0005-0000-0000-00002E350000}"/>
    <cellStyle name="Normal 2 58 7 11" xfId="13630" xr:uid="{00000000-0005-0000-0000-00002F350000}"/>
    <cellStyle name="Normal 2 58 7 11 2" xfId="13631" xr:uid="{00000000-0005-0000-0000-000030350000}"/>
    <cellStyle name="Normal 2 58 7 11 3" xfId="13632" xr:uid="{00000000-0005-0000-0000-000031350000}"/>
    <cellStyle name="Normal 2 58 7 12" xfId="13633" xr:uid="{00000000-0005-0000-0000-000032350000}"/>
    <cellStyle name="Normal 2 58 7 12 2" xfId="13634" xr:uid="{00000000-0005-0000-0000-000033350000}"/>
    <cellStyle name="Normal 2 58 7 12 3" xfId="13635" xr:uid="{00000000-0005-0000-0000-000034350000}"/>
    <cellStyle name="Normal 2 58 7 13" xfId="13636" xr:uid="{00000000-0005-0000-0000-000035350000}"/>
    <cellStyle name="Normal 2 58 7 13 2" xfId="13637" xr:uid="{00000000-0005-0000-0000-000036350000}"/>
    <cellStyle name="Normal 2 58 7 13 3" xfId="13638" xr:uid="{00000000-0005-0000-0000-000037350000}"/>
    <cellStyle name="Normal 2 58 7 14" xfId="13639" xr:uid="{00000000-0005-0000-0000-000038350000}"/>
    <cellStyle name="Normal 2 58 7 14 2" xfId="13640" xr:uid="{00000000-0005-0000-0000-000039350000}"/>
    <cellStyle name="Normal 2 58 7 14 3" xfId="13641" xr:uid="{00000000-0005-0000-0000-00003A350000}"/>
    <cellStyle name="Normal 2 58 7 15" xfId="13642" xr:uid="{00000000-0005-0000-0000-00003B350000}"/>
    <cellStyle name="Normal 2 58 7 16" xfId="13643" xr:uid="{00000000-0005-0000-0000-00003C350000}"/>
    <cellStyle name="Normal 2 58 7 2" xfId="13644" xr:uid="{00000000-0005-0000-0000-00003D350000}"/>
    <cellStyle name="Normal 2 58 7 2 2" xfId="13645" xr:uid="{00000000-0005-0000-0000-00003E350000}"/>
    <cellStyle name="Normal 2 58 7 2 3" xfId="13646" xr:uid="{00000000-0005-0000-0000-00003F350000}"/>
    <cellStyle name="Normal 2 58 7 3" xfId="13647" xr:uid="{00000000-0005-0000-0000-000040350000}"/>
    <cellStyle name="Normal 2 58 7 3 2" xfId="13648" xr:uid="{00000000-0005-0000-0000-000041350000}"/>
    <cellStyle name="Normal 2 58 7 3 3" xfId="13649" xr:uid="{00000000-0005-0000-0000-000042350000}"/>
    <cellStyle name="Normal 2 58 7 4" xfId="13650" xr:uid="{00000000-0005-0000-0000-000043350000}"/>
    <cellStyle name="Normal 2 58 7 4 2" xfId="13651" xr:uid="{00000000-0005-0000-0000-000044350000}"/>
    <cellStyle name="Normal 2 58 7 4 3" xfId="13652" xr:uid="{00000000-0005-0000-0000-000045350000}"/>
    <cellStyle name="Normal 2 58 7 5" xfId="13653" xr:uid="{00000000-0005-0000-0000-000046350000}"/>
    <cellStyle name="Normal 2 58 7 5 2" xfId="13654" xr:uid="{00000000-0005-0000-0000-000047350000}"/>
    <cellStyle name="Normal 2 58 7 5 3" xfId="13655" xr:uid="{00000000-0005-0000-0000-000048350000}"/>
    <cellStyle name="Normal 2 58 7 6" xfId="13656" xr:uid="{00000000-0005-0000-0000-000049350000}"/>
    <cellStyle name="Normal 2 58 7 6 2" xfId="13657" xr:uid="{00000000-0005-0000-0000-00004A350000}"/>
    <cellStyle name="Normal 2 58 7 6 3" xfId="13658" xr:uid="{00000000-0005-0000-0000-00004B350000}"/>
    <cellStyle name="Normal 2 58 7 7" xfId="13659" xr:uid="{00000000-0005-0000-0000-00004C350000}"/>
    <cellStyle name="Normal 2 58 7 7 2" xfId="13660" xr:uid="{00000000-0005-0000-0000-00004D350000}"/>
    <cellStyle name="Normal 2 58 7 7 3" xfId="13661" xr:uid="{00000000-0005-0000-0000-00004E350000}"/>
    <cellStyle name="Normal 2 58 7 8" xfId="13662" xr:uid="{00000000-0005-0000-0000-00004F350000}"/>
    <cellStyle name="Normal 2 58 7 8 2" xfId="13663" xr:uid="{00000000-0005-0000-0000-000050350000}"/>
    <cellStyle name="Normal 2 58 7 8 3" xfId="13664" xr:uid="{00000000-0005-0000-0000-000051350000}"/>
    <cellStyle name="Normal 2 58 7 9" xfId="13665" xr:uid="{00000000-0005-0000-0000-000052350000}"/>
    <cellStyle name="Normal 2 58 7 9 2" xfId="13666" xr:uid="{00000000-0005-0000-0000-000053350000}"/>
    <cellStyle name="Normal 2 58 7 9 3" xfId="13667" xr:uid="{00000000-0005-0000-0000-000054350000}"/>
    <cellStyle name="Normal 2 58 8" xfId="13668" xr:uid="{00000000-0005-0000-0000-000055350000}"/>
    <cellStyle name="Normal 2 58 8 10" xfId="13669" xr:uid="{00000000-0005-0000-0000-000056350000}"/>
    <cellStyle name="Normal 2 58 8 10 2" xfId="13670" xr:uid="{00000000-0005-0000-0000-000057350000}"/>
    <cellStyle name="Normal 2 58 8 10 3" xfId="13671" xr:uid="{00000000-0005-0000-0000-000058350000}"/>
    <cellStyle name="Normal 2 58 8 11" xfId="13672" xr:uid="{00000000-0005-0000-0000-000059350000}"/>
    <cellStyle name="Normal 2 58 8 11 2" xfId="13673" xr:uid="{00000000-0005-0000-0000-00005A350000}"/>
    <cellStyle name="Normal 2 58 8 11 3" xfId="13674" xr:uid="{00000000-0005-0000-0000-00005B350000}"/>
    <cellStyle name="Normal 2 58 8 12" xfId="13675" xr:uid="{00000000-0005-0000-0000-00005C350000}"/>
    <cellStyle name="Normal 2 58 8 12 2" xfId="13676" xr:uid="{00000000-0005-0000-0000-00005D350000}"/>
    <cellStyle name="Normal 2 58 8 12 3" xfId="13677" xr:uid="{00000000-0005-0000-0000-00005E350000}"/>
    <cellStyle name="Normal 2 58 8 13" xfId="13678" xr:uid="{00000000-0005-0000-0000-00005F350000}"/>
    <cellStyle name="Normal 2 58 8 13 2" xfId="13679" xr:uid="{00000000-0005-0000-0000-000060350000}"/>
    <cellStyle name="Normal 2 58 8 13 3" xfId="13680" xr:uid="{00000000-0005-0000-0000-000061350000}"/>
    <cellStyle name="Normal 2 58 8 14" xfId="13681" xr:uid="{00000000-0005-0000-0000-000062350000}"/>
    <cellStyle name="Normal 2 58 8 14 2" xfId="13682" xr:uid="{00000000-0005-0000-0000-000063350000}"/>
    <cellStyle name="Normal 2 58 8 14 3" xfId="13683" xr:uid="{00000000-0005-0000-0000-000064350000}"/>
    <cellStyle name="Normal 2 58 8 15" xfId="13684" xr:uid="{00000000-0005-0000-0000-000065350000}"/>
    <cellStyle name="Normal 2 58 8 16" xfId="13685" xr:uid="{00000000-0005-0000-0000-000066350000}"/>
    <cellStyle name="Normal 2 58 8 2" xfId="13686" xr:uid="{00000000-0005-0000-0000-000067350000}"/>
    <cellStyle name="Normal 2 58 8 2 2" xfId="13687" xr:uid="{00000000-0005-0000-0000-000068350000}"/>
    <cellStyle name="Normal 2 58 8 2 3" xfId="13688" xr:uid="{00000000-0005-0000-0000-000069350000}"/>
    <cellStyle name="Normal 2 58 8 3" xfId="13689" xr:uid="{00000000-0005-0000-0000-00006A350000}"/>
    <cellStyle name="Normal 2 58 8 3 2" xfId="13690" xr:uid="{00000000-0005-0000-0000-00006B350000}"/>
    <cellStyle name="Normal 2 58 8 3 3" xfId="13691" xr:uid="{00000000-0005-0000-0000-00006C350000}"/>
    <cellStyle name="Normal 2 58 8 4" xfId="13692" xr:uid="{00000000-0005-0000-0000-00006D350000}"/>
    <cellStyle name="Normal 2 58 8 4 2" xfId="13693" xr:uid="{00000000-0005-0000-0000-00006E350000}"/>
    <cellStyle name="Normal 2 58 8 4 3" xfId="13694" xr:uid="{00000000-0005-0000-0000-00006F350000}"/>
    <cellStyle name="Normal 2 58 8 5" xfId="13695" xr:uid="{00000000-0005-0000-0000-000070350000}"/>
    <cellStyle name="Normal 2 58 8 5 2" xfId="13696" xr:uid="{00000000-0005-0000-0000-000071350000}"/>
    <cellStyle name="Normal 2 58 8 5 3" xfId="13697" xr:uid="{00000000-0005-0000-0000-000072350000}"/>
    <cellStyle name="Normal 2 58 8 6" xfId="13698" xr:uid="{00000000-0005-0000-0000-000073350000}"/>
    <cellStyle name="Normal 2 58 8 6 2" xfId="13699" xr:uid="{00000000-0005-0000-0000-000074350000}"/>
    <cellStyle name="Normal 2 58 8 6 3" xfId="13700" xr:uid="{00000000-0005-0000-0000-000075350000}"/>
    <cellStyle name="Normal 2 58 8 7" xfId="13701" xr:uid="{00000000-0005-0000-0000-000076350000}"/>
    <cellStyle name="Normal 2 58 8 7 2" xfId="13702" xr:uid="{00000000-0005-0000-0000-000077350000}"/>
    <cellStyle name="Normal 2 58 8 7 3" xfId="13703" xr:uid="{00000000-0005-0000-0000-000078350000}"/>
    <cellStyle name="Normal 2 58 8 8" xfId="13704" xr:uid="{00000000-0005-0000-0000-000079350000}"/>
    <cellStyle name="Normal 2 58 8 8 2" xfId="13705" xr:uid="{00000000-0005-0000-0000-00007A350000}"/>
    <cellStyle name="Normal 2 58 8 8 3" xfId="13706" xr:uid="{00000000-0005-0000-0000-00007B350000}"/>
    <cellStyle name="Normal 2 58 8 9" xfId="13707" xr:uid="{00000000-0005-0000-0000-00007C350000}"/>
    <cellStyle name="Normal 2 58 8 9 2" xfId="13708" xr:uid="{00000000-0005-0000-0000-00007D350000}"/>
    <cellStyle name="Normal 2 58 8 9 3" xfId="13709" xr:uid="{00000000-0005-0000-0000-00007E350000}"/>
    <cellStyle name="Normal 2 58 9" xfId="13710" xr:uid="{00000000-0005-0000-0000-00007F350000}"/>
    <cellStyle name="Normal 2 58 9 10" xfId="13711" xr:uid="{00000000-0005-0000-0000-000080350000}"/>
    <cellStyle name="Normal 2 58 9 10 2" xfId="13712" xr:uid="{00000000-0005-0000-0000-000081350000}"/>
    <cellStyle name="Normal 2 58 9 10 3" xfId="13713" xr:uid="{00000000-0005-0000-0000-000082350000}"/>
    <cellStyle name="Normal 2 58 9 11" xfId="13714" xr:uid="{00000000-0005-0000-0000-000083350000}"/>
    <cellStyle name="Normal 2 58 9 11 2" xfId="13715" xr:uid="{00000000-0005-0000-0000-000084350000}"/>
    <cellStyle name="Normal 2 58 9 11 3" xfId="13716" xr:uid="{00000000-0005-0000-0000-000085350000}"/>
    <cellStyle name="Normal 2 58 9 12" xfId="13717" xr:uid="{00000000-0005-0000-0000-000086350000}"/>
    <cellStyle name="Normal 2 58 9 12 2" xfId="13718" xr:uid="{00000000-0005-0000-0000-000087350000}"/>
    <cellStyle name="Normal 2 58 9 12 3" xfId="13719" xr:uid="{00000000-0005-0000-0000-000088350000}"/>
    <cellStyle name="Normal 2 58 9 13" xfId="13720" xr:uid="{00000000-0005-0000-0000-000089350000}"/>
    <cellStyle name="Normal 2 58 9 13 2" xfId="13721" xr:uid="{00000000-0005-0000-0000-00008A350000}"/>
    <cellStyle name="Normal 2 58 9 13 3" xfId="13722" xr:uid="{00000000-0005-0000-0000-00008B350000}"/>
    <cellStyle name="Normal 2 58 9 14" xfId="13723" xr:uid="{00000000-0005-0000-0000-00008C350000}"/>
    <cellStyle name="Normal 2 58 9 14 2" xfId="13724" xr:uid="{00000000-0005-0000-0000-00008D350000}"/>
    <cellStyle name="Normal 2 58 9 14 3" xfId="13725" xr:uid="{00000000-0005-0000-0000-00008E350000}"/>
    <cellStyle name="Normal 2 58 9 15" xfId="13726" xr:uid="{00000000-0005-0000-0000-00008F350000}"/>
    <cellStyle name="Normal 2 58 9 16" xfId="13727" xr:uid="{00000000-0005-0000-0000-000090350000}"/>
    <cellStyle name="Normal 2 58 9 2" xfId="13728" xr:uid="{00000000-0005-0000-0000-000091350000}"/>
    <cellStyle name="Normal 2 58 9 2 2" xfId="13729" xr:uid="{00000000-0005-0000-0000-000092350000}"/>
    <cellStyle name="Normal 2 58 9 2 3" xfId="13730" xr:uid="{00000000-0005-0000-0000-000093350000}"/>
    <cellStyle name="Normal 2 58 9 3" xfId="13731" xr:uid="{00000000-0005-0000-0000-000094350000}"/>
    <cellStyle name="Normal 2 58 9 3 2" xfId="13732" xr:uid="{00000000-0005-0000-0000-000095350000}"/>
    <cellStyle name="Normal 2 58 9 3 3" xfId="13733" xr:uid="{00000000-0005-0000-0000-000096350000}"/>
    <cellStyle name="Normal 2 58 9 4" xfId="13734" xr:uid="{00000000-0005-0000-0000-000097350000}"/>
    <cellStyle name="Normal 2 58 9 4 2" xfId="13735" xr:uid="{00000000-0005-0000-0000-000098350000}"/>
    <cellStyle name="Normal 2 58 9 4 3" xfId="13736" xr:uid="{00000000-0005-0000-0000-000099350000}"/>
    <cellStyle name="Normal 2 58 9 5" xfId="13737" xr:uid="{00000000-0005-0000-0000-00009A350000}"/>
    <cellStyle name="Normal 2 58 9 5 2" xfId="13738" xr:uid="{00000000-0005-0000-0000-00009B350000}"/>
    <cellStyle name="Normal 2 58 9 5 3" xfId="13739" xr:uid="{00000000-0005-0000-0000-00009C350000}"/>
    <cellStyle name="Normal 2 58 9 6" xfId="13740" xr:uid="{00000000-0005-0000-0000-00009D350000}"/>
    <cellStyle name="Normal 2 58 9 6 2" xfId="13741" xr:uid="{00000000-0005-0000-0000-00009E350000}"/>
    <cellStyle name="Normal 2 58 9 6 3" xfId="13742" xr:uid="{00000000-0005-0000-0000-00009F350000}"/>
    <cellStyle name="Normal 2 58 9 7" xfId="13743" xr:uid="{00000000-0005-0000-0000-0000A0350000}"/>
    <cellStyle name="Normal 2 58 9 7 2" xfId="13744" xr:uid="{00000000-0005-0000-0000-0000A1350000}"/>
    <cellStyle name="Normal 2 58 9 7 3" xfId="13745" xr:uid="{00000000-0005-0000-0000-0000A2350000}"/>
    <cellStyle name="Normal 2 58 9 8" xfId="13746" xr:uid="{00000000-0005-0000-0000-0000A3350000}"/>
    <cellStyle name="Normal 2 58 9 8 2" xfId="13747" xr:uid="{00000000-0005-0000-0000-0000A4350000}"/>
    <cellStyle name="Normal 2 58 9 8 3" xfId="13748" xr:uid="{00000000-0005-0000-0000-0000A5350000}"/>
    <cellStyle name="Normal 2 58 9 9" xfId="13749" xr:uid="{00000000-0005-0000-0000-0000A6350000}"/>
    <cellStyle name="Normal 2 58 9 9 2" xfId="13750" xr:uid="{00000000-0005-0000-0000-0000A7350000}"/>
    <cellStyle name="Normal 2 58 9 9 3" xfId="13751" xr:uid="{00000000-0005-0000-0000-0000A8350000}"/>
    <cellStyle name="Normal 2 59" xfId="13752" xr:uid="{00000000-0005-0000-0000-0000A9350000}"/>
    <cellStyle name="Normal 2 59 10" xfId="13753" xr:uid="{00000000-0005-0000-0000-0000AA350000}"/>
    <cellStyle name="Normal 2 59 10 10" xfId="13754" xr:uid="{00000000-0005-0000-0000-0000AB350000}"/>
    <cellStyle name="Normal 2 59 10 10 2" xfId="13755" xr:uid="{00000000-0005-0000-0000-0000AC350000}"/>
    <cellStyle name="Normal 2 59 10 10 3" xfId="13756" xr:uid="{00000000-0005-0000-0000-0000AD350000}"/>
    <cellStyle name="Normal 2 59 10 11" xfId="13757" xr:uid="{00000000-0005-0000-0000-0000AE350000}"/>
    <cellStyle name="Normal 2 59 10 11 2" xfId="13758" xr:uid="{00000000-0005-0000-0000-0000AF350000}"/>
    <cellStyle name="Normal 2 59 10 11 3" xfId="13759" xr:uid="{00000000-0005-0000-0000-0000B0350000}"/>
    <cellStyle name="Normal 2 59 10 12" xfId="13760" xr:uid="{00000000-0005-0000-0000-0000B1350000}"/>
    <cellStyle name="Normal 2 59 10 12 2" xfId="13761" xr:uid="{00000000-0005-0000-0000-0000B2350000}"/>
    <cellStyle name="Normal 2 59 10 12 3" xfId="13762" xr:uid="{00000000-0005-0000-0000-0000B3350000}"/>
    <cellStyle name="Normal 2 59 10 13" xfId="13763" xr:uid="{00000000-0005-0000-0000-0000B4350000}"/>
    <cellStyle name="Normal 2 59 10 13 2" xfId="13764" xr:uid="{00000000-0005-0000-0000-0000B5350000}"/>
    <cellStyle name="Normal 2 59 10 13 3" xfId="13765" xr:uid="{00000000-0005-0000-0000-0000B6350000}"/>
    <cellStyle name="Normal 2 59 10 14" xfId="13766" xr:uid="{00000000-0005-0000-0000-0000B7350000}"/>
    <cellStyle name="Normal 2 59 10 14 2" xfId="13767" xr:uid="{00000000-0005-0000-0000-0000B8350000}"/>
    <cellStyle name="Normal 2 59 10 14 3" xfId="13768" xr:uid="{00000000-0005-0000-0000-0000B9350000}"/>
    <cellStyle name="Normal 2 59 10 15" xfId="13769" xr:uid="{00000000-0005-0000-0000-0000BA350000}"/>
    <cellStyle name="Normal 2 59 10 16" xfId="13770" xr:uid="{00000000-0005-0000-0000-0000BB350000}"/>
    <cellStyle name="Normal 2 59 10 2" xfId="13771" xr:uid="{00000000-0005-0000-0000-0000BC350000}"/>
    <cellStyle name="Normal 2 59 10 2 2" xfId="13772" xr:uid="{00000000-0005-0000-0000-0000BD350000}"/>
    <cellStyle name="Normal 2 59 10 2 3" xfId="13773" xr:uid="{00000000-0005-0000-0000-0000BE350000}"/>
    <cellStyle name="Normal 2 59 10 3" xfId="13774" xr:uid="{00000000-0005-0000-0000-0000BF350000}"/>
    <cellStyle name="Normal 2 59 10 3 2" xfId="13775" xr:uid="{00000000-0005-0000-0000-0000C0350000}"/>
    <cellStyle name="Normal 2 59 10 3 3" xfId="13776" xr:uid="{00000000-0005-0000-0000-0000C1350000}"/>
    <cellStyle name="Normal 2 59 10 4" xfId="13777" xr:uid="{00000000-0005-0000-0000-0000C2350000}"/>
    <cellStyle name="Normal 2 59 10 4 2" xfId="13778" xr:uid="{00000000-0005-0000-0000-0000C3350000}"/>
    <cellStyle name="Normal 2 59 10 4 3" xfId="13779" xr:uid="{00000000-0005-0000-0000-0000C4350000}"/>
    <cellStyle name="Normal 2 59 10 5" xfId="13780" xr:uid="{00000000-0005-0000-0000-0000C5350000}"/>
    <cellStyle name="Normal 2 59 10 5 2" xfId="13781" xr:uid="{00000000-0005-0000-0000-0000C6350000}"/>
    <cellStyle name="Normal 2 59 10 5 3" xfId="13782" xr:uid="{00000000-0005-0000-0000-0000C7350000}"/>
    <cellStyle name="Normal 2 59 10 6" xfId="13783" xr:uid="{00000000-0005-0000-0000-0000C8350000}"/>
    <cellStyle name="Normal 2 59 10 6 2" xfId="13784" xr:uid="{00000000-0005-0000-0000-0000C9350000}"/>
    <cellStyle name="Normal 2 59 10 6 3" xfId="13785" xr:uid="{00000000-0005-0000-0000-0000CA350000}"/>
    <cellStyle name="Normal 2 59 10 7" xfId="13786" xr:uid="{00000000-0005-0000-0000-0000CB350000}"/>
    <cellStyle name="Normal 2 59 10 7 2" xfId="13787" xr:uid="{00000000-0005-0000-0000-0000CC350000}"/>
    <cellStyle name="Normal 2 59 10 7 3" xfId="13788" xr:uid="{00000000-0005-0000-0000-0000CD350000}"/>
    <cellStyle name="Normal 2 59 10 8" xfId="13789" xr:uid="{00000000-0005-0000-0000-0000CE350000}"/>
    <cellStyle name="Normal 2 59 10 8 2" xfId="13790" xr:uid="{00000000-0005-0000-0000-0000CF350000}"/>
    <cellStyle name="Normal 2 59 10 8 3" xfId="13791" xr:uid="{00000000-0005-0000-0000-0000D0350000}"/>
    <cellStyle name="Normal 2 59 10 9" xfId="13792" xr:uid="{00000000-0005-0000-0000-0000D1350000}"/>
    <cellStyle name="Normal 2 59 10 9 2" xfId="13793" xr:uid="{00000000-0005-0000-0000-0000D2350000}"/>
    <cellStyle name="Normal 2 59 10 9 3" xfId="13794" xr:uid="{00000000-0005-0000-0000-0000D3350000}"/>
    <cellStyle name="Normal 2 59 11" xfId="13795" xr:uid="{00000000-0005-0000-0000-0000D4350000}"/>
    <cellStyle name="Normal 2 59 11 2" xfId="13796" xr:uid="{00000000-0005-0000-0000-0000D5350000}"/>
    <cellStyle name="Normal 2 59 11 3" xfId="13797" xr:uid="{00000000-0005-0000-0000-0000D6350000}"/>
    <cellStyle name="Normal 2 59 12" xfId="13798" xr:uid="{00000000-0005-0000-0000-0000D7350000}"/>
    <cellStyle name="Normal 2 59 12 2" xfId="13799" xr:uid="{00000000-0005-0000-0000-0000D8350000}"/>
    <cellStyle name="Normal 2 59 12 3" xfId="13800" xr:uid="{00000000-0005-0000-0000-0000D9350000}"/>
    <cellStyle name="Normal 2 59 13" xfId="13801" xr:uid="{00000000-0005-0000-0000-0000DA350000}"/>
    <cellStyle name="Normal 2 59 13 2" xfId="13802" xr:uid="{00000000-0005-0000-0000-0000DB350000}"/>
    <cellStyle name="Normal 2 59 13 3" xfId="13803" xr:uid="{00000000-0005-0000-0000-0000DC350000}"/>
    <cellStyle name="Normal 2 59 14" xfId="13804" xr:uid="{00000000-0005-0000-0000-0000DD350000}"/>
    <cellStyle name="Normal 2 59 14 2" xfId="13805" xr:uid="{00000000-0005-0000-0000-0000DE350000}"/>
    <cellStyle name="Normal 2 59 14 3" xfId="13806" xr:uid="{00000000-0005-0000-0000-0000DF350000}"/>
    <cellStyle name="Normal 2 59 15" xfId="13807" xr:uid="{00000000-0005-0000-0000-0000E0350000}"/>
    <cellStyle name="Normal 2 59 15 2" xfId="13808" xr:uid="{00000000-0005-0000-0000-0000E1350000}"/>
    <cellStyle name="Normal 2 59 15 3" xfId="13809" xr:uid="{00000000-0005-0000-0000-0000E2350000}"/>
    <cellStyle name="Normal 2 59 16" xfId="13810" xr:uid="{00000000-0005-0000-0000-0000E3350000}"/>
    <cellStyle name="Normal 2 59 16 2" xfId="13811" xr:uid="{00000000-0005-0000-0000-0000E4350000}"/>
    <cellStyle name="Normal 2 59 16 3" xfId="13812" xr:uid="{00000000-0005-0000-0000-0000E5350000}"/>
    <cellStyle name="Normal 2 59 17" xfId="13813" xr:uid="{00000000-0005-0000-0000-0000E6350000}"/>
    <cellStyle name="Normal 2 59 17 2" xfId="13814" xr:uid="{00000000-0005-0000-0000-0000E7350000}"/>
    <cellStyle name="Normal 2 59 17 3" xfId="13815" xr:uid="{00000000-0005-0000-0000-0000E8350000}"/>
    <cellStyle name="Normal 2 59 18" xfId="13816" xr:uid="{00000000-0005-0000-0000-0000E9350000}"/>
    <cellStyle name="Normal 2 59 18 2" xfId="13817" xr:uid="{00000000-0005-0000-0000-0000EA350000}"/>
    <cellStyle name="Normal 2 59 18 3" xfId="13818" xr:uid="{00000000-0005-0000-0000-0000EB350000}"/>
    <cellStyle name="Normal 2 59 19" xfId="13819" xr:uid="{00000000-0005-0000-0000-0000EC350000}"/>
    <cellStyle name="Normal 2 59 19 2" xfId="13820" xr:uid="{00000000-0005-0000-0000-0000ED350000}"/>
    <cellStyle name="Normal 2 59 19 3" xfId="13821" xr:uid="{00000000-0005-0000-0000-0000EE350000}"/>
    <cellStyle name="Normal 2 59 2" xfId="13822" xr:uid="{00000000-0005-0000-0000-0000EF350000}"/>
    <cellStyle name="Normal 2 59 2 10" xfId="13823" xr:uid="{00000000-0005-0000-0000-0000F0350000}"/>
    <cellStyle name="Normal 2 59 2 10 2" xfId="13824" xr:uid="{00000000-0005-0000-0000-0000F1350000}"/>
    <cellStyle name="Normal 2 59 2 10 3" xfId="13825" xr:uid="{00000000-0005-0000-0000-0000F2350000}"/>
    <cellStyle name="Normal 2 59 2 11" xfId="13826" xr:uid="{00000000-0005-0000-0000-0000F3350000}"/>
    <cellStyle name="Normal 2 59 2 11 2" xfId="13827" xr:uid="{00000000-0005-0000-0000-0000F4350000}"/>
    <cellStyle name="Normal 2 59 2 11 3" xfId="13828" xr:uid="{00000000-0005-0000-0000-0000F5350000}"/>
    <cellStyle name="Normal 2 59 2 12" xfId="13829" xr:uid="{00000000-0005-0000-0000-0000F6350000}"/>
    <cellStyle name="Normal 2 59 2 12 2" xfId="13830" xr:uid="{00000000-0005-0000-0000-0000F7350000}"/>
    <cellStyle name="Normal 2 59 2 12 3" xfId="13831" xr:uid="{00000000-0005-0000-0000-0000F8350000}"/>
    <cellStyle name="Normal 2 59 2 13" xfId="13832" xr:uid="{00000000-0005-0000-0000-0000F9350000}"/>
    <cellStyle name="Normal 2 59 2 13 2" xfId="13833" xr:uid="{00000000-0005-0000-0000-0000FA350000}"/>
    <cellStyle name="Normal 2 59 2 13 3" xfId="13834" xr:uid="{00000000-0005-0000-0000-0000FB350000}"/>
    <cellStyle name="Normal 2 59 2 14" xfId="13835" xr:uid="{00000000-0005-0000-0000-0000FC350000}"/>
    <cellStyle name="Normal 2 59 2 14 2" xfId="13836" xr:uid="{00000000-0005-0000-0000-0000FD350000}"/>
    <cellStyle name="Normal 2 59 2 14 3" xfId="13837" xr:uid="{00000000-0005-0000-0000-0000FE350000}"/>
    <cellStyle name="Normal 2 59 2 15" xfId="13838" xr:uid="{00000000-0005-0000-0000-0000FF350000}"/>
    <cellStyle name="Normal 2 59 2 15 2" xfId="13839" xr:uid="{00000000-0005-0000-0000-000000360000}"/>
    <cellStyle name="Normal 2 59 2 15 3" xfId="13840" xr:uid="{00000000-0005-0000-0000-000001360000}"/>
    <cellStyle name="Normal 2 59 2 16" xfId="13841" xr:uid="{00000000-0005-0000-0000-000002360000}"/>
    <cellStyle name="Normal 2 59 2 17" xfId="13842" xr:uid="{00000000-0005-0000-0000-000003360000}"/>
    <cellStyle name="Normal 2 59 2 2" xfId="13843" xr:uid="{00000000-0005-0000-0000-000004360000}"/>
    <cellStyle name="Normal 2 59 2 2 10" xfId="13844" xr:uid="{00000000-0005-0000-0000-000005360000}"/>
    <cellStyle name="Normal 2 59 2 2 10 2" xfId="13845" xr:uid="{00000000-0005-0000-0000-000006360000}"/>
    <cellStyle name="Normal 2 59 2 2 10 3" xfId="13846" xr:uid="{00000000-0005-0000-0000-000007360000}"/>
    <cellStyle name="Normal 2 59 2 2 11" xfId="13847" xr:uid="{00000000-0005-0000-0000-000008360000}"/>
    <cellStyle name="Normal 2 59 2 2 11 2" xfId="13848" xr:uid="{00000000-0005-0000-0000-000009360000}"/>
    <cellStyle name="Normal 2 59 2 2 11 3" xfId="13849" xr:uid="{00000000-0005-0000-0000-00000A360000}"/>
    <cellStyle name="Normal 2 59 2 2 12" xfId="13850" xr:uid="{00000000-0005-0000-0000-00000B360000}"/>
    <cellStyle name="Normal 2 59 2 2 12 2" xfId="13851" xr:uid="{00000000-0005-0000-0000-00000C360000}"/>
    <cellStyle name="Normal 2 59 2 2 12 3" xfId="13852" xr:uid="{00000000-0005-0000-0000-00000D360000}"/>
    <cellStyle name="Normal 2 59 2 2 13" xfId="13853" xr:uid="{00000000-0005-0000-0000-00000E360000}"/>
    <cellStyle name="Normal 2 59 2 2 13 2" xfId="13854" xr:uid="{00000000-0005-0000-0000-00000F360000}"/>
    <cellStyle name="Normal 2 59 2 2 13 3" xfId="13855" xr:uid="{00000000-0005-0000-0000-000010360000}"/>
    <cellStyle name="Normal 2 59 2 2 14" xfId="13856" xr:uid="{00000000-0005-0000-0000-000011360000}"/>
    <cellStyle name="Normal 2 59 2 2 14 2" xfId="13857" xr:uid="{00000000-0005-0000-0000-000012360000}"/>
    <cellStyle name="Normal 2 59 2 2 14 3" xfId="13858" xr:uid="{00000000-0005-0000-0000-000013360000}"/>
    <cellStyle name="Normal 2 59 2 2 15" xfId="13859" xr:uid="{00000000-0005-0000-0000-000014360000}"/>
    <cellStyle name="Normal 2 59 2 2 16" xfId="13860" xr:uid="{00000000-0005-0000-0000-000015360000}"/>
    <cellStyle name="Normal 2 59 2 2 2" xfId="13861" xr:uid="{00000000-0005-0000-0000-000016360000}"/>
    <cellStyle name="Normal 2 59 2 2 2 2" xfId="13862" xr:uid="{00000000-0005-0000-0000-000017360000}"/>
    <cellStyle name="Normal 2 59 2 2 2 3" xfId="13863" xr:uid="{00000000-0005-0000-0000-000018360000}"/>
    <cellStyle name="Normal 2 59 2 2 3" xfId="13864" xr:uid="{00000000-0005-0000-0000-000019360000}"/>
    <cellStyle name="Normal 2 59 2 2 3 2" xfId="13865" xr:uid="{00000000-0005-0000-0000-00001A360000}"/>
    <cellStyle name="Normal 2 59 2 2 3 3" xfId="13866" xr:uid="{00000000-0005-0000-0000-00001B360000}"/>
    <cellStyle name="Normal 2 59 2 2 4" xfId="13867" xr:uid="{00000000-0005-0000-0000-00001C360000}"/>
    <cellStyle name="Normal 2 59 2 2 4 2" xfId="13868" xr:uid="{00000000-0005-0000-0000-00001D360000}"/>
    <cellStyle name="Normal 2 59 2 2 4 3" xfId="13869" xr:uid="{00000000-0005-0000-0000-00001E360000}"/>
    <cellStyle name="Normal 2 59 2 2 5" xfId="13870" xr:uid="{00000000-0005-0000-0000-00001F360000}"/>
    <cellStyle name="Normal 2 59 2 2 5 2" xfId="13871" xr:uid="{00000000-0005-0000-0000-000020360000}"/>
    <cellStyle name="Normal 2 59 2 2 5 3" xfId="13872" xr:uid="{00000000-0005-0000-0000-000021360000}"/>
    <cellStyle name="Normal 2 59 2 2 6" xfId="13873" xr:uid="{00000000-0005-0000-0000-000022360000}"/>
    <cellStyle name="Normal 2 59 2 2 6 2" xfId="13874" xr:uid="{00000000-0005-0000-0000-000023360000}"/>
    <cellStyle name="Normal 2 59 2 2 6 3" xfId="13875" xr:uid="{00000000-0005-0000-0000-000024360000}"/>
    <cellStyle name="Normal 2 59 2 2 7" xfId="13876" xr:uid="{00000000-0005-0000-0000-000025360000}"/>
    <cellStyle name="Normal 2 59 2 2 7 2" xfId="13877" xr:uid="{00000000-0005-0000-0000-000026360000}"/>
    <cellStyle name="Normal 2 59 2 2 7 3" xfId="13878" xr:uid="{00000000-0005-0000-0000-000027360000}"/>
    <cellStyle name="Normal 2 59 2 2 8" xfId="13879" xr:uid="{00000000-0005-0000-0000-000028360000}"/>
    <cellStyle name="Normal 2 59 2 2 8 2" xfId="13880" xr:uid="{00000000-0005-0000-0000-000029360000}"/>
    <cellStyle name="Normal 2 59 2 2 8 3" xfId="13881" xr:uid="{00000000-0005-0000-0000-00002A360000}"/>
    <cellStyle name="Normal 2 59 2 2 9" xfId="13882" xr:uid="{00000000-0005-0000-0000-00002B360000}"/>
    <cellStyle name="Normal 2 59 2 2 9 2" xfId="13883" xr:uid="{00000000-0005-0000-0000-00002C360000}"/>
    <cellStyle name="Normal 2 59 2 2 9 3" xfId="13884" xr:uid="{00000000-0005-0000-0000-00002D360000}"/>
    <cellStyle name="Normal 2 59 2 3" xfId="13885" xr:uid="{00000000-0005-0000-0000-00002E360000}"/>
    <cellStyle name="Normal 2 59 2 3 2" xfId="13886" xr:uid="{00000000-0005-0000-0000-00002F360000}"/>
    <cellStyle name="Normal 2 59 2 3 3" xfId="13887" xr:uid="{00000000-0005-0000-0000-000030360000}"/>
    <cellStyle name="Normal 2 59 2 4" xfId="13888" xr:uid="{00000000-0005-0000-0000-000031360000}"/>
    <cellStyle name="Normal 2 59 2 4 2" xfId="13889" xr:uid="{00000000-0005-0000-0000-000032360000}"/>
    <cellStyle name="Normal 2 59 2 4 3" xfId="13890" xr:uid="{00000000-0005-0000-0000-000033360000}"/>
    <cellStyle name="Normal 2 59 2 5" xfId="13891" xr:uid="{00000000-0005-0000-0000-000034360000}"/>
    <cellStyle name="Normal 2 59 2 5 2" xfId="13892" xr:uid="{00000000-0005-0000-0000-000035360000}"/>
    <cellStyle name="Normal 2 59 2 5 3" xfId="13893" xr:uid="{00000000-0005-0000-0000-000036360000}"/>
    <cellStyle name="Normal 2 59 2 6" xfId="13894" xr:uid="{00000000-0005-0000-0000-000037360000}"/>
    <cellStyle name="Normal 2 59 2 6 2" xfId="13895" xr:uid="{00000000-0005-0000-0000-000038360000}"/>
    <cellStyle name="Normal 2 59 2 6 3" xfId="13896" xr:uid="{00000000-0005-0000-0000-000039360000}"/>
    <cellStyle name="Normal 2 59 2 7" xfId="13897" xr:uid="{00000000-0005-0000-0000-00003A360000}"/>
    <cellStyle name="Normal 2 59 2 7 2" xfId="13898" xr:uid="{00000000-0005-0000-0000-00003B360000}"/>
    <cellStyle name="Normal 2 59 2 7 3" xfId="13899" xr:uid="{00000000-0005-0000-0000-00003C360000}"/>
    <cellStyle name="Normal 2 59 2 8" xfId="13900" xr:uid="{00000000-0005-0000-0000-00003D360000}"/>
    <cellStyle name="Normal 2 59 2 8 2" xfId="13901" xr:uid="{00000000-0005-0000-0000-00003E360000}"/>
    <cellStyle name="Normal 2 59 2 8 3" xfId="13902" xr:uid="{00000000-0005-0000-0000-00003F360000}"/>
    <cellStyle name="Normal 2 59 2 9" xfId="13903" xr:uid="{00000000-0005-0000-0000-000040360000}"/>
    <cellStyle name="Normal 2 59 2 9 2" xfId="13904" xr:uid="{00000000-0005-0000-0000-000041360000}"/>
    <cellStyle name="Normal 2 59 2 9 3" xfId="13905" xr:uid="{00000000-0005-0000-0000-000042360000}"/>
    <cellStyle name="Normal 2 59 20" xfId="13906" xr:uid="{00000000-0005-0000-0000-000043360000}"/>
    <cellStyle name="Normal 2 59 20 2" xfId="13907" xr:uid="{00000000-0005-0000-0000-000044360000}"/>
    <cellStyle name="Normal 2 59 20 3" xfId="13908" xr:uid="{00000000-0005-0000-0000-000045360000}"/>
    <cellStyle name="Normal 2 59 21" xfId="13909" xr:uid="{00000000-0005-0000-0000-000046360000}"/>
    <cellStyle name="Normal 2 59 21 2" xfId="13910" xr:uid="{00000000-0005-0000-0000-000047360000}"/>
    <cellStyle name="Normal 2 59 21 3" xfId="13911" xr:uid="{00000000-0005-0000-0000-000048360000}"/>
    <cellStyle name="Normal 2 59 22" xfId="13912" xr:uid="{00000000-0005-0000-0000-000049360000}"/>
    <cellStyle name="Normal 2 59 22 2" xfId="13913" xr:uid="{00000000-0005-0000-0000-00004A360000}"/>
    <cellStyle name="Normal 2 59 22 3" xfId="13914" xr:uid="{00000000-0005-0000-0000-00004B360000}"/>
    <cellStyle name="Normal 2 59 23" xfId="13915" xr:uid="{00000000-0005-0000-0000-00004C360000}"/>
    <cellStyle name="Normal 2 59 23 2" xfId="13916" xr:uid="{00000000-0005-0000-0000-00004D360000}"/>
    <cellStyle name="Normal 2 59 23 3" xfId="13917" xr:uid="{00000000-0005-0000-0000-00004E360000}"/>
    <cellStyle name="Normal 2 59 24" xfId="13918" xr:uid="{00000000-0005-0000-0000-00004F360000}"/>
    <cellStyle name="Normal 2 59 25" xfId="13919" xr:uid="{00000000-0005-0000-0000-000050360000}"/>
    <cellStyle name="Normal 2 59 3" xfId="13920" xr:uid="{00000000-0005-0000-0000-000051360000}"/>
    <cellStyle name="Normal 2 59 3 10" xfId="13921" xr:uid="{00000000-0005-0000-0000-000052360000}"/>
    <cellStyle name="Normal 2 59 3 10 2" xfId="13922" xr:uid="{00000000-0005-0000-0000-000053360000}"/>
    <cellStyle name="Normal 2 59 3 10 3" xfId="13923" xr:uid="{00000000-0005-0000-0000-000054360000}"/>
    <cellStyle name="Normal 2 59 3 11" xfId="13924" xr:uid="{00000000-0005-0000-0000-000055360000}"/>
    <cellStyle name="Normal 2 59 3 11 2" xfId="13925" xr:uid="{00000000-0005-0000-0000-000056360000}"/>
    <cellStyle name="Normal 2 59 3 11 3" xfId="13926" xr:uid="{00000000-0005-0000-0000-000057360000}"/>
    <cellStyle name="Normal 2 59 3 12" xfId="13927" xr:uid="{00000000-0005-0000-0000-000058360000}"/>
    <cellStyle name="Normal 2 59 3 12 2" xfId="13928" xr:uid="{00000000-0005-0000-0000-000059360000}"/>
    <cellStyle name="Normal 2 59 3 12 3" xfId="13929" xr:uid="{00000000-0005-0000-0000-00005A360000}"/>
    <cellStyle name="Normal 2 59 3 13" xfId="13930" xr:uid="{00000000-0005-0000-0000-00005B360000}"/>
    <cellStyle name="Normal 2 59 3 13 2" xfId="13931" xr:uid="{00000000-0005-0000-0000-00005C360000}"/>
    <cellStyle name="Normal 2 59 3 13 3" xfId="13932" xr:uid="{00000000-0005-0000-0000-00005D360000}"/>
    <cellStyle name="Normal 2 59 3 14" xfId="13933" xr:uid="{00000000-0005-0000-0000-00005E360000}"/>
    <cellStyle name="Normal 2 59 3 14 2" xfId="13934" xr:uid="{00000000-0005-0000-0000-00005F360000}"/>
    <cellStyle name="Normal 2 59 3 14 3" xfId="13935" xr:uid="{00000000-0005-0000-0000-000060360000}"/>
    <cellStyle name="Normal 2 59 3 15" xfId="13936" xr:uid="{00000000-0005-0000-0000-000061360000}"/>
    <cellStyle name="Normal 2 59 3 15 2" xfId="13937" xr:uid="{00000000-0005-0000-0000-000062360000}"/>
    <cellStyle name="Normal 2 59 3 15 3" xfId="13938" xr:uid="{00000000-0005-0000-0000-000063360000}"/>
    <cellStyle name="Normal 2 59 3 16" xfId="13939" xr:uid="{00000000-0005-0000-0000-000064360000}"/>
    <cellStyle name="Normal 2 59 3 17" xfId="13940" xr:uid="{00000000-0005-0000-0000-000065360000}"/>
    <cellStyle name="Normal 2 59 3 2" xfId="13941" xr:uid="{00000000-0005-0000-0000-000066360000}"/>
    <cellStyle name="Normal 2 59 3 2 10" xfId="13942" xr:uid="{00000000-0005-0000-0000-000067360000}"/>
    <cellStyle name="Normal 2 59 3 2 10 2" xfId="13943" xr:uid="{00000000-0005-0000-0000-000068360000}"/>
    <cellStyle name="Normal 2 59 3 2 10 3" xfId="13944" xr:uid="{00000000-0005-0000-0000-000069360000}"/>
    <cellStyle name="Normal 2 59 3 2 11" xfId="13945" xr:uid="{00000000-0005-0000-0000-00006A360000}"/>
    <cellStyle name="Normal 2 59 3 2 11 2" xfId="13946" xr:uid="{00000000-0005-0000-0000-00006B360000}"/>
    <cellStyle name="Normal 2 59 3 2 11 3" xfId="13947" xr:uid="{00000000-0005-0000-0000-00006C360000}"/>
    <cellStyle name="Normal 2 59 3 2 12" xfId="13948" xr:uid="{00000000-0005-0000-0000-00006D360000}"/>
    <cellStyle name="Normal 2 59 3 2 12 2" xfId="13949" xr:uid="{00000000-0005-0000-0000-00006E360000}"/>
    <cellStyle name="Normal 2 59 3 2 12 3" xfId="13950" xr:uid="{00000000-0005-0000-0000-00006F360000}"/>
    <cellStyle name="Normal 2 59 3 2 13" xfId="13951" xr:uid="{00000000-0005-0000-0000-000070360000}"/>
    <cellStyle name="Normal 2 59 3 2 13 2" xfId="13952" xr:uid="{00000000-0005-0000-0000-000071360000}"/>
    <cellStyle name="Normal 2 59 3 2 13 3" xfId="13953" xr:uid="{00000000-0005-0000-0000-000072360000}"/>
    <cellStyle name="Normal 2 59 3 2 14" xfId="13954" xr:uid="{00000000-0005-0000-0000-000073360000}"/>
    <cellStyle name="Normal 2 59 3 2 14 2" xfId="13955" xr:uid="{00000000-0005-0000-0000-000074360000}"/>
    <cellStyle name="Normal 2 59 3 2 14 3" xfId="13956" xr:uid="{00000000-0005-0000-0000-000075360000}"/>
    <cellStyle name="Normal 2 59 3 2 15" xfId="13957" xr:uid="{00000000-0005-0000-0000-000076360000}"/>
    <cellStyle name="Normal 2 59 3 2 16" xfId="13958" xr:uid="{00000000-0005-0000-0000-000077360000}"/>
    <cellStyle name="Normal 2 59 3 2 2" xfId="13959" xr:uid="{00000000-0005-0000-0000-000078360000}"/>
    <cellStyle name="Normal 2 59 3 2 2 2" xfId="13960" xr:uid="{00000000-0005-0000-0000-000079360000}"/>
    <cellStyle name="Normal 2 59 3 2 2 3" xfId="13961" xr:uid="{00000000-0005-0000-0000-00007A360000}"/>
    <cellStyle name="Normal 2 59 3 2 3" xfId="13962" xr:uid="{00000000-0005-0000-0000-00007B360000}"/>
    <cellStyle name="Normal 2 59 3 2 3 2" xfId="13963" xr:uid="{00000000-0005-0000-0000-00007C360000}"/>
    <cellStyle name="Normal 2 59 3 2 3 3" xfId="13964" xr:uid="{00000000-0005-0000-0000-00007D360000}"/>
    <cellStyle name="Normal 2 59 3 2 4" xfId="13965" xr:uid="{00000000-0005-0000-0000-00007E360000}"/>
    <cellStyle name="Normal 2 59 3 2 4 2" xfId="13966" xr:uid="{00000000-0005-0000-0000-00007F360000}"/>
    <cellStyle name="Normal 2 59 3 2 4 3" xfId="13967" xr:uid="{00000000-0005-0000-0000-000080360000}"/>
    <cellStyle name="Normal 2 59 3 2 5" xfId="13968" xr:uid="{00000000-0005-0000-0000-000081360000}"/>
    <cellStyle name="Normal 2 59 3 2 5 2" xfId="13969" xr:uid="{00000000-0005-0000-0000-000082360000}"/>
    <cellStyle name="Normal 2 59 3 2 5 3" xfId="13970" xr:uid="{00000000-0005-0000-0000-000083360000}"/>
    <cellStyle name="Normal 2 59 3 2 6" xfId="13971" xr:uid="{00000000-0005-0000-0000-000084360000}"/>
    <cellStyle name="Normal 2 59 3 2 6 2" xfId="13972" xr:uid="{00000000-0005-0000-0000-000085360000}"/>
    <cellStyle name="Normal 2 59 3 2 6 3" xfId="13973" xr:uid="{00000000-0005-0000-0000-000086360000}"/>
    <cellStyle name="Normal 2 59 3 2 7" xfId="13974" xr:uid="{00000000-0005-0000-0000-000087360000}"/>
    <cellStyle name="Normal 2 59 3 2 7 2" xfId="13975" xr:uid="{00000000-0005-0000-0000-000088360000}"/>
    <cellStyle name="Normal 2 59 3 2 7 3" xfId="13976" xr:uid="{00000000-0005-0000-0000-000089360000}"/>
    <cellStyle name="Normal 2 59 3 2 8" xfId="13977" xr:uid="{00000000-0005-0000-0000-00008A360000}"/>
    <cellStyle name="Normal 2 59 3 2 8 2" xfId="13978" xr:uid="{00000000-0005-0000-0000-00008B360000}"/>
    <cellStyle name="Normal 2 59 3 2 8 3" xfId="13979" xr:uid="{00000000-0005-0000-0000-00008C360000}"/>
    <cellStyle name="Normal 2 59 3 2 9" xfId="13980" xr:uid="{00000000-0005-0000-0000-00008D360000}"/>
    <cellStyle name="Normal 2 59 3 2 9 2" xfId="13981" xr:uid="{00000000-0005-0000-0000-00008E360000}"/>
    <cellStyle name="Normal 2 59 3 2 9 3" xfId="13982" xr:uid="{00000000-0005-0000-0000-00008F360000}"/>
    <cellStyle name="Normal 2 59 3 3" xfId="13983" xr:uid="{00000000-0005-0000-0000-000090360000}"/>
    <cellStyle name="Normal 2 59 3 3 2" xfId="13984" xr:uid="{00000000-0005-0000-0000-000091360000}"/>
    <cellStyle name="Normal 2 59 3 3 3" xfId="13985" xr:uid="{00000000-0005-0000-0000-000092360000}"/>
    <cellStyle name="Normal 2 59 3 4" xfId="13986" xr:uid="{00000000-0005-0000-0000-000093360000}"/>
    <cellStyle name="Normal 2 59 3 4 2" xfId="13987" xr:uid="{00000000-0005-0000-0000-000094360000}"/>
    <cellStyle name="Normal 2 59 3 4 3" xfId="13988" xr:uid="{00000000-0005-0000-0000-000095360000}"/>
    <cellStyle name="Normal 2 59 3 5" xfId="13989" xr:uid="{00000000-0005-0000-0000-000096360000}"/>
    <cellStyle name="Normal 2 59 3 5 2" xfId="13990" xr:uid="{00000000-0005-0000-0000-000097360000}"/>
    <cellStyle name="Normal 2 59 3 5 3" xfId="13991" xr:uid="{00000000-0005-0000-0000-000098360000}"/>
    <cellStyle name="Normal 2 59 3 6" xfId="13992" xr:uid="{00000000-0005-0000-0000-000099360000}"/>
    <cellStyle name="Normal 2 59 3 6 2" xfId="13993" xr:uid="{00000000-0005-0000-0000-00009A360000}"/>
    <cellStyle name="Normal 2 59 3 6 3" xfId="13994" xr:uid="{00000000-0005-0000-0000-00009B360000}"/>
    <cellStyle name="Normal 2 59 3 7" xfId="13995" xr:uid="{00000000-0005-0000-0000-00009C360000}"/>
    <cellStyle name="Normal 2 59 3 7 2" xfId="13996" xr:uid="{00000000-0005-0000-0000-00009D360000}"/>
    <cellStyle name="Normal 2 59 3 7 3" xfId="13997" xr:uid="{00000000-0005-0000-0000-00009E360000}"/>
    <cellStyle name="Normal 2 59 3 8" xfId="13998" xr:uid="{00000000-0005-0000-0000-00009F360000}"/>
    <cellStyle name="Normal 2 59 3 8 2" xfId="13999" xr:uid="{00000000-0005-0000-0000-0000A0360000}"/>
    <cellStyle name="Normal 2 59 3 8 3" xfId="14000" xr:uid="{00000000-0005-0000-0000-0000A1360000}"/>
    <cellStyle name="Normal 2 59 3 9" xfId="14001" xr:uid="{00000000-0005-0000-0000-0000A2360000}"/>
    <cellStyle name="Normal 2 59 3 9 2" xfId="14002" xr:uid="{00000000-0005-0000-0000-0000A3360000}"/>
    <cellStyle name="Normal 2 59 3 9 3" xfId="14003" xr:uid="{00000000-0005-0000-0000-0000A4360000}"/>
    <cellStyle name="Normal 2 59 4" xfId="14004" xr:uid="{00000000-0005-0000-0000-0000A5360000}"/>
    <cellStyle name="Normal 2 59 4 10" xfId="14005" xr:uid="{00000000-0005-0000-0000-0000A6360000}"/>
    <cellStyle name="Normal 2 59 4 10 2" xfId="14006" xr:uid="{00000000-0005-0000-0000-0000A7360000}"/>
    <cellStyle name="Normal 2 59 4 10 3" xfId="14007" xr:uid="{00000000-0005-0000-0000-0000A8360000}"/>
    <cellStyle name="Normal 2 59 4 11" xfId="14008" xr:uid="{00000000-0005-0000-0000-0000A9360000}"/>
    <cellStyle name="Normal 2 59 4 11 2" xfId="14009" xr:uid="{00000000-0005-0000-0000-0000AA360000}"/>
    <cellStyle name="Normal 2 59 4 11 3" xfId="14010" xr:uid="{00000000-0005-0000-0000-0000AB360000}"/>
    <cellStyle name="Normal 2 59 4 12" xfId="14011" xr:uid="{00000000-0005-0000-0000-0000AC360000}"/>
    <cellStyle name="Normal 2 59 4 12 2" xfId="14012" xr:uid="{00000000-0005-0000-0000-0000AD360000}"/>
    <cellStyle name="Normal 2 59 4 12 3" xfId="14013" xr:uid="{00000000-0005-0000-0000-0000AE360000}"/>
    <cellStyle name="Normal 2 59 4 13" xfId="14014" xr:uid="{00000000-0005-0000-0000-0000AF360000}"/>
    <cellStyle name="Normal 2 59 4 13 2" xfId="14015" xr:uid="{00000000-0005-0000-0000-0000B0360000}"/>
    <cellStyle name="Normal 2 59 4 13 3" xfId="14016" xr:uid="{00000000-0005-0000-0000-0000B1360000}"/>
    <cellStyle name="Normal 2 59 4 14" xfId="14017" xr:uid="{00000000-0005-0000-0000-0000B2360000}"/>
    <cellStyle name="Normal 2 59 4 14 2" xfId="14018" xr:uid="{00000000-0005-0000-0000-0000B3360000}"/>
    <cellStyle name="Normal 2 59 4 14 3" xfId="14019" xr:uid="{00000000-0005-0000-0000-0000B4360000}"/>
    <cellStyle name="Normal 2 59 4 15" xfId="14020" xr:uid="{00000000-0005-0000-0000-0000B5360000}"/>
    <cellStyle name="Normal 2 59 4 15 2" xfId="14021" xr:uid="{00000000-0005-0000-0000-0000B6360000}"/>
    <cellStyle name="Normal 2 59 4 15 3" xfId="14022" xr:uid="{00000000-0005-0000-0000-0000B7360000}"/>
    <cellStyle name="Normal 2 59 4 16" xfId="14023" xr:uid="{00000000-0005-0000-0000-0000B8360000}"/>
    <cellStyle name="Normal 2 59 4 17" xfId="14024" xr:uid="{00000000-0005-0000-0000-0000B9360000}"/>
    <cellStyle name="Normal 2 59 4 2" xfId="14025" xr:uid="{00000000-0005-0000-0000-0000BA360000}"/>
    <cellStyle name="Normal 2 59 4 2 10" xfId="14026" xr:uid="{00000000-0005-0000-0000-0000BB360000}"/>
    <cellStyle name="Normal 2 59 4 2 10 2" xfId="14027" xr:uid="{00000000-0005-0000-0000-0000BC360000}"/>
    <cellStyle name="Normal 2 59 4 2 10 3" xfId="14028" xr:uid="{00000000-0005-0000-0000-0000BD360000}"/>
    <cellStyle name="Normal 2 59 4 2 11" xfId="14029" xr:uid="{00000000-0005-0000-0000-0000BE360000}"/>
    <cellStyle name="Normal 2 59 4 2 11 2" xfId="14030" xr:uid="{00000000-0005-0000-0000-0000BF360000}"/>
    <cellStyle name="Normal 2 59 4 2 11 3" xfId="14031" xr:uid="{00000000-0005-0000-0000-0000C0360000}"/>
    <cellStyle name="Normal 2 59 4 2 12" xfId="14032" xr:uid="{00000000-0005-0000-0000-0000C1360000}"/>
    <cellStyle name="Normal 2 59 4 2 12 2" xfId="14033" xr:uid="{00000000-0005-0000-0000-0000C2360000}"/>
    <cellStyle name="Normal 2 59 4 2 12 3" xfId="14034" xr:uid="{00000000-0005-0000-0000-0000C3360000}"/>
    <cellStyle name="Normal 2 59 4 2 13" xfId="14035" xr:uid="{00000000-0005-0000-0000-0000C4360000}"/>
    <cellStyle name="Normal 2 59 4 2 13 2" xfId="14036" xr:uid="{00000000-0005-0000-0000-0000C5360000}"/>
    <cellStyle name="Normal 2 59 4 2 13 3" xfId="14037" xr:uid="{00000000-0005-0000-0000-0000C6360000}"/>
    <cellStyle name="Normal 2 59 4 2 14" xfId="14038" xr:uid="{00000000-0005-0000-0000-0000C7360000}"/>
    <cellStyle name="Normal 2 59 4 2 14 2" xfId="14039" xr:uid="{00000000-0005-0000-0000-0000C8360000}"/>
    <cellStyle name="Normal 2 59 4 2 14 3" xfId="14040" xr:uid="{00000000-0005-0000-0000-0000C9360000}"/>
    <cellStyle name="Normal 2 59 4 2 15" xfId="14041" xr:uid="{00000000-0005-0000-0000-0000CA360000}"/>
    <cellStyle name="Normal 2 59 4 2 16" xfId="14042" xr:uid="{00000000-0005-0000-0000-0000CB360000}"/>
    <cellStyle name="Normal 2 59 4 2 2" xfId="14043" xr:uid="{00000000-0005-0000-0000-0000CC360000}"/>
    <cellStyle name="Normal 2 59 4 2 2 2" xfId="14044" xr:uid="{00000000-0005-0000-0000-0000CD360000}"/>
    <cellStyle name="Normal 2 59 4 2 2 3" xfId="14045" xr:uid="{00000000-0005-0000-0000-0000CE360000}"/>
    <cellStyle name="Normal 2 59 4 2 3" xfId="14046" xr:uid="{00000000-0005-0000-0000-0000CF360000}"/>
    <cellStyle name="Normal 2 59 4 2 3 2" xfId="14047" xr:uid="{00000000-0005-0000-0000-0000D0360000}"/>
    <cellStyle name="Normal 2 59 4 2 3 3" xfId="14048" xr:uid="{00000000-0005-0000-0000-0000D1360000}"/>
    <cellStyle name="Normal 2 59 4 2 4" xfId="14049" xr:uid="{00000000-0005-0000-0000-0000D2360000}"/>
    <cellStyle name="Normal 2 59 4 2 4 2" xfId="14050" xr:uid="{00000000-0005-0000-0000-0000D3360000}"/>
    <cellStyle name="Normal 2 59 4 2 4 3" xfId="14051" xr:uid="{00000000-0005-0000-0000-0000D4360000}"/>
    <cellStyle name="Normal 2 59 4 2 5" xfId="14052" xr:uid="{00000000-0005-0000-0000-0000D5360000}"/>
    <cellStyle name="Normal 2 59 4 2 5 2" xfId="14053" xr:uid="{00000000-0005-0000-0000-0000D6360000}"/>
    <cellStyle name="Normal 2 59 4 2 5 3" xfId="14054" xr:uid="{00000000-0005-0000-0000-0000D7360000}"/>
    <cellStyle name="Normal 2 59 4 2 6" xfId="14055" xr:uid="{00000000-0005-0000-0000-0000D8360000}"/>
    <cellStyle name="Normal 2 59 4 2 6 2" xfId="14056" xr:uid="{00000000-0005-0000-0000-0000D9360000}"/>
    <cellStyle name="Normal 2 59 4 2 6 3" xfId="14057" xr:uid="{00000000-0005-0000-0000-0000DA360000}"/>
    <cellStyle name="Normal 2 59 4 2 7" xfId="14058" xr:uid="{00000000-0005-0000-0000-0000DB360000}"/>
    <cellStyle name="Normal 2 59 4 2 7 2" xfId="14059" xr:uid="{00000000-0005-0000-0000-0000DC360000}"/>
    <cellStyle name="Normal 2 59 4 2 7 3" xfId="14060" xr:uid="{00000000-0005-0000-0000-0000DD360000}"/>
    <cellStyle name="Normal 2 59 4 2 8" xfId="14061" xr:uid="{00000000-0005-0000-0000-0000DE360000}"/>
    <cellStyle name="Normal 2 59 4 2 8 2" xfId="14062" xr:uid="{00000000-0005-0000-0000-0000DF360000}"/>
    <cellStyle name="Normal 2 59 4 2 8 3" xfId="14063" xr:uid="{00000000-0005-0000-0000-0000E0360000}"/>
    <cellStyle name="Normal 2 59 4 2 9" xfId="14064" xr:uid="{00000000-0005-0000-0000-0000E1360000}"/>
    <cellStyle name="Normal 2 59 4 2 9 2" xfId="14065" xr:uid="{00000000-0005-0000-0000-0000E2360000}"/>
    <cellStyle name="Normal 2 59 4 2 9 3" xfId="14066" xr:uid="{00000000-0005-0000-0000-0000E3360000}"/>
    <cellStyle name="Normal 2 59 4 3" xfId="14067" xr:uid="{00000000-0005-0000-0000-0000E4360000}"/>
    <cellStyle name="Normal 2 59 4 3 2" xfId="14068" xr:uid="{00000000-0005-0000-0000-0000E5360000}"/>
    <cellStyle name="Normal 2 59 4 3 3" xfId="14069" xr:uid="{00000000-0005-0000-0000-0000E6360000}"/>
    <cellStyle name="Normal 2 59 4 4" xfId="14070" xr:uid="{00000000-0005-0000-0000-0000E7360000}"/>
    <cellStyle name="Normal 2 59 4 4 2" xfId="14071" xr:uid="{00000000-0005-0000-0000-0000E8360000}"/>
    <cellStyle name="Normal 2 59 4 4 3" xfId="14072" xr:uid="{00000000-0005-0000-0000-0000E9360000}"/>
    <cellStyle name="Normal 2 59 4 5" xfId="14073" xr:uid="{00000000-0005-0000-0000-0000EA360000}"/>
    <cellStyle name="Normal 2 59 4 5 2" xfId="14074" xr:uid="{00000000-0005-0000-0000-0000EB360000}"/>
    <cellStyle name="Normal 2 59 4 5 3" xfId="14075" xr:uid="{00000000-0005-0000-0000-0000EC360000}"/>
    <cellStyle name="Normal 2 59 4 6" xfId="14076" xr:uid="{00000000-0005-0000-0000-0000ED360000}"/>
    <cellStyle name="Normal 2 59 4 6 2" xfId="14077" xr:uid="{00000000-0005-0000-0000-0000EE360000}"/>
    <cellStyle name="Normal 2 59 4 6 3" xfId="14078" xr:uid="{00000000-0005-0000-0000-0000EF360000}"/>
    <cellStyle name="Normal 2 59 4 7" xfId="14079" xr:uid="{00000000-0005-0000-0000-0000F0360000}"/>
    <cellStyle name="Normal 2 59 4 7 2" xfId="14080" xr:uid="{00000000-0005-0000-0000-0000F1360000}"/>
    <cellStyle name="Normal 2 59 4 7 3" xfId="14081" xr:uid="{00000000-0005-0000-0000-0000F2360000}"/>
    <cellStyle name="Normal 2 59 4 8" xfId="14082" xr:uid="{00000000-0005-0000-0000-0000F3360000}"/>
    <cellStyle name="Normal 2 59 4 8 2" xfId="14083" xr:uid="{00000000-0005-0000-0000-0000F4360000}"/>
    <cellStyle name="Normal 2 59 4 8 3" xfId="14084" xr:uid="{00000000-0005-0000-0000-0000F5360000}"/>
    <cellStyle name="Normal 2 59 4 9" xfId="14085" xr:uid="{00000000-0005-0000-0000-0000F6360000}"/>
    <cellStyle name="Normal 2 59 4 9 2" xfId="14086" xr:uid="{00000000-0005-0000-0000-0000F7360000}"/>
    <cellStyle name="Normal 2 59 4 9 3" xfId="14087" xr:uid="{00000000-0005-0000-0000-0000F8360000}"/>
    <cellStyle name="Normal 2 59 5" xfId="14088" xr:uid="{00000000-0005-0000-0000-0000F9360000}"/>
    <cellStyle name="Normal 2 59 5 10" xfId="14089" xr:uid="{00000000-0005-0000-0000-0000FA360000}"/>
    <cellStyle name="Normal 2 59 5 10 2" xfId="14090" xr:uid="{00000000-0005-0000-0000-0000FB360000}"/>
    <cellStyle name="Normal 2 59 5 10 3" xfId="14091" xr:uid="{00000000-0005-0000-0000-0000FC360000}"/>
    <cellStyle name="Normal 2 59 5 11" xfId="14092" xr:uid="{00000000-0005-0000-0000-0000FD360000}"/>
    <cellStyle name="Normal 2 59 5 11 2" xfId="14093" xr:uid="{00000000-0005-0000-0000-0000FE360000}"/>
    <cellStyle name="Normal 2 59 5 11 3" xfId="14094" xr:uid="{00000000-0005-0000-0000-0000FF360000}"/>
    <cellStyle name="Normal 2 59 5 12" xfId="14095" xr:uid="{00000000-0005-0000-0000-000000370000}"/>
    <cellStyle name="Normal 2 59 5 12 2" xfId="14096" xr:uid="{00000000-0005-0000-0000-000001370000}"/>
    <cellStyle name="Normal 2 59 5 12 3" xfId="14097" xr:uid="{00000000-0005-0000-0000-000002370000}"/>
    <cellStyle name="Normal 2 59 5 13" xfId="14098" xr:uid="{00000000-0005-0000-0000-000003370000}"/>
    <cellStyle name="Normal 2 59 5 13 2" xfId="14099" xr:uid="{00000000-0005-0000-0000-000004370000}"/>
    <cellStyle name="Normal 2 59 5 13 3" xfId="14100" xr:uid="{00000000-0005-0000-0000-000005370000}"/>
    <cellStyle name="Normal 2 59 5 14" xfId="14101" xr:uid="{00000000-0005-0000-0000-000006370000}"/>
    <cellStyle name="Normal 2 59 5 14 2" xfId="14102" xr:uid="{00000000-0005-0000-0000-000007370000}"/>
    <cellStyle name="Normal 2 59 5 14 3" xfId="14103" xr:uid="{00000000-0005-0000-0000-000008370000}"/>
    <cellStyle name="Normal 2 59 5 15" xfId="14104" xr:uid="{00000000-0005-0000-0000-000009370000}"/>
    <cellStyle name="Normal 2 59 5 16" xfId="14105" xr:uid="{00000000-0005-0000-0000-00000A370000}"/>
    <cellStyle name="Normal 2 59 5 2" xfId="14106" xr:uid="{00000000-0005-0000-0000-00000B370000}"/>
    <cellStyle name="Normal 2 59 5 2 2" xfId="14107" xr:uid="{00000000-0005-0000-0000-00000C370000}"/>
    <cellStyle name="Normal 2 59 5 2 3" xfId="14108" xr:uid="{00000000-0005-0000-0000-00000D370000}"/>
    <cellStyle name="Normal 2 59 5 3" xfId="14109" xr:uid="{00000000-0005-0000-0000-00000E370000}"/>
    <cellStyle name="Normal 2 59 5 3 2" xfId="14110" xr:uid="{00000000-0005-0000-0000-00000F370000}"/>
    <cellStyle name="Normal 2 59 5 3 3" xfId="14111" xr:uid="{00000000-0005-0000-0000-000010370000}"/>
    <cellStyle name="Normal 2 59 5 4" xfId="14112" xr:uid="{00000000-0005-0000-0000-000011370000}"/>
    <cellStyle name="Normal 2 59 5 4 2" xfId="14113" xr:uid="{00000000-0005-0000-0000-000012370000}"/>
    <cellStyle name="Normal 2 59 5 4 3" xfId="14114" xr:uid="{00000000-0005-0000-0000-000013370000}"/>
    <cellStyle name="Normal 2 59 5 5" xfId="14115" xr:uid="{00000000-0005-0000-0000-000014370000}"/>
    <cellStyle name="Normal 2 59 5 5 2" xfId="14116" xr:uid="{00000000-0005-0000-0000-000015370000}"/>
    <cellStyle name="Normal 2 59 5 5 3" xfId="14117" xr:uid="{00000000-0005-0000-0000-000016370000}"/>
    <cellStyle name="Normal 2 59 5 6" xfId="14118" xr:uid="{00000000-0005-0000-0000-000017370000}"/>
    <cellStyle name="Normal 2 59 5 6 2" xfId="14119" xr:uid="{00000000-0005-0000-0000-000018370000}"/>
    <cellStyle name="Normal 2 59 5 6 3" xfId="14120" xr:uid="{00000000-0005-0000-0000-000019370000}"/>
    <cellStyle name="Normal 2 59 5 7" xfId="14121" xr:uid="{00000000-0005-0000-0000-00001A370000}"/>
    <cellStyle name="Normal 2 59 5 7 2" xfId="14122" xr:uid="{00000000-0005-0000-0000-00001B370000}"/>
    <cellStyle name="Normal 2 59 5 7 3" xfId="14123" xr:uid="{00000000-0005-0000-0000-00001C370000}"/>
    <cellStyle name="Normal 2 59 5 8" xfId="14124" xr:uid="{00000000-0005-0000-0000-00001D370000}"/>
    <cellStyle name="Normal 2 59 5 8 2" xfId="14125" xr:uid="{00000000-0005-0000-0000-00001E370000}"/>
    <cellStyle name="Normal 2 59 5 8 3" xfId="14126" xr:uid="{00000000-0005-0000-0000-00001F370000}"/>
    <cellStyle name="Normal 2 59 5 9" xfId="14127" xr:uid="{00000000-0005-0000-0000-000020370000}"/>
    <cellStyle name="Normal 2 59 5 9 2" xfId="14128" xr:uid="{00000000-0005-0000-0000-000021370000}"/>
    <cellStyle name="Normal 2 59 5 9 3" xfId="14129" xr:uid="{00000000-0005-0000-0000-000022370000}"/>
    <cellStyle name="Normal 2 59 6" xfId="14130" xr:uid="{00000000-0005-0000-0000-000023370000}"/>
    <cellStyle name="Normal 2 59 6 10" xfId="14131" xr:uid="{00000000-0005-0000-0000-000024370000}"/>
    <cellStyle name="Normal 2 59 6 10 2" xfId="14132" xr:uid="{00000000-0005-0000-0000-000025370000}"/>
    <cellStyle name="Normal 2 59 6 10 3" xfId="14133" xr:uid="{00000000-0005-0000-0000-000026370000}"/>
    <cellStyle name="Normal 2 59 6 11" xfId="14134" xr:uid="{00000000-0005-0000-0000-000027370000}"/>
    <cellStyle name="Normal 2 59 6 11 2" xfId="14135" xr:uid="{00000000-0005-0000-0000-000028370000}"/>
    <cellStyle name="Normal 2 59 6 11 3" xfId="14136" xr:uid="{00000000-0005-0000-0000-000029370000}"/>
    <cellStyle name="Normal 2 59 6 12" xfId="14137" xr:uid="{00000000-0005-0000-0000-00002A370000}"/>
    <cellStyle name="Normal 2 59 6 12 2" xfId="14138" xr:uid="{00000000-0005-0000-0000-00002B370000}"/>
    <cellStyle name="Normal 2 59 6 12 3" xfId="14139" xr:uid="{00000000-0005-0000-0000-00002C370000}"/>
    <cellStyle name="Normal 2 59 6 13" xfId="14140" xr:uid="{00000000-0005-0000-0000-00002D370000}"/>
    <cellStyle name="Normal 2 59 6 13 2" xfId="14141" xr:uid="{00000000-0005-0000-0000-00002E370000}"/>
    <cellStyle name="Normal 2 59 6 13 3" xfId="14142" xr:uid="{00000000-0005-0000-0000-00002F370000}"/>
    <cellStyle name="Normal 2 59 6 14" xfId="14143" xr:uid="{00000000-0005-0000-0000-000030370000}"/>
    <cellStyle name="Normal 2 59 6 14 2" xfId="14144" xr:uid="{00000000-0005-0000-0000-000031370000}"/>
    <cellStyle name="Normal 2 59 6 14 3" xfId="14145" xr:uid="{00000000-0005-0000-0000-000032370000}"/>
    <cellStyle name="Normal 2 59 6 15" xfId="14146" xr:uid="{00000000-0005-0000-0000-000033370000}"/>
    <cellStyle name="Normal 2 59 6 16" xfId="14147" xr:uid="{00000000-0005-0000-0000-000034370000}"/>
    <cellStyle name="Normal 2 59 6 2" xfId="14148" xr:uid="{00000000-0005-0000-0000-000035370000}"/>
    <cellStyle name="Normal 2 59 6 2 2" xfId="14149" xr:uid="{00000000-0005-0000-0000-000036370000}"/>
    <cellStyle name="Normal 2 59 6 2 3" xfId="14150" xr:uid="{00000000-0005-0000-0000-000037370000}"/>
    <cellStyle name="Normal 2 59 6 3" xfId="14151" xr:uid="{00000000-0005-0000-0000-000038370000}"/>
    <cellStyle name="Normal 2 59 6 3 2" xfId="14152" xr:uid="{00000000-0005-0000-0000-000039370000}"/>
    <cellStyle name="Normal 2 59 6 3 3" xfId="14153" xr:uid="{00000000-0005-0000-0000-00003A370000}"/>
    <cellStyle name="Normal 2 59 6 4" xfId="14154" xr:uid="{00000000-0005-0000-0000-00003B370000}"/>
    <cellStyle name="Normal 2 59 6 4 2" xfId="14155" xr:uid="{00000000-0005-0000-0000-00003C370000}"/>
    <cellStyle name="Normal 2 59 6 4 3" xfId="14156" xr:uid="{00000000-0005-0000-0000-00003D370000}"/>
    <cellStyle name="Normal 2 59 6 5" xfId="14157" xr:uid="{00000000-0005-0000-0000-00003E370000}"/>
    <cellStyle name="Normal 2 59 6 5 2" xfId="14158" xr:uid="{00000000-0005-0000-0000-00003F370000}"/>
    <cellStyle name="Normal 2 59 6 5 3" xfId="14159" xr:uid="{00000000-0005-0000-0000-000040370000}"/>
    <cellStyle name="Normal 2 59 6 6" xfId="14160" xr:uid="{00000000-0005-0000-0000-000041370000}"/>
    <cellStyle name="Normal 2 59 6 6 2" xfId="14161" xr:uid="{00000000-0005-0000-0000-000042370000}"/>
    <cellStyle name="Normal 2 59 6 6 3" xfId="14162" xr:uid="{00000000-0005-0000-0000-000043370000}"/>
    <cellStyle name="Normal 2 59 6 7" xfId="14163" xr:uid="{00000000-0005-0000-0000-000044370000}"/>
    <cellStyle name="Normal 2 59 6 7 2" xfId="14164" xr:uid="{00000000-0005-0000-0000-000045370000}"/>
    <cellStyle name="Normal 2 59 6 7 3" xfId="14165" xr:uid="{00000000-0005-0000-0000-000046370000}"/>
    <cellStyle name="Normal 2 59 6 8" xfId="14166" xr:uid="{00000000-0005-0000-0000-000047370000}"/>
    <cellStyle name="Normal 2 59 6 8 2" xfId="14167" xr:uid="{00000000-0005-0000-0000-000048370000}"/>
    <cellStyle name="Normal 2 59 6 8 3" xfId="14168" xr:uid="{00000000-0005-0000-0000-000049370000}"/>
    <cellStyle name="Normal 2 59 6 9" xfId="14169" xr:uid="{00000000-0005-0000-0000-00004A370000}"/>
    <cellStyle name="Normal 2 59 6 9 2" xfId="14170" xr:uid="{00000000-0005-0000-0000-00004B370000}"/>
    <cellStyle name="Normal 2 59 6 9 3" xfId="14171" xr:uid="{00000000-0005-0000-0000-00004C370000}"/>
    <cellStyle name="Normal 2 59 7" xfId="14172" xr:uid="{00000000-0005-0000-0000-00004D370000}"/>
    <cellStyle name="Normal 2 59 7 10" xfId="14173" xr:uid="{00000000-0005-0000-0000-00004E370000}"/>
    <cellStyle name="Normal 2 59 7 10 2" xfId="14174" xr:uid="{00000000-0005-0000-0000-00004F370000}"/>
    <cellStyle name="Normal 2 59 7 10 3" xfId="14175" xr:uid="{00000000-0005-0000-0000-000050370000}"/>
    <cellStyle name="Normal 2 59 7 11" xfId="14176" xr:uid="{00000000-0005-0000-0000-000051370000}"/>
    <cellStyle name="Normal 2 59 7 11 2" xfId="14177" xr:uid="{00000000-0005-0000-0000-000052370000}"/>
    <cellStyle name="Normal 2 59 7 11 3" xfId="14178" xr:uid="{00000000-0005-0000-0000-000053370000}"/>
    <cellStyle name="Normal 2 59 7 12" xfId="14179" xr:uid="{00000000-0005-0000-0000-000054370000}"/>
    <cellStyle name="Normal 2 59 7 12 2" xfId="14180" xr:uid="{00000000-0005-0000-0000-000055370000}"/>
    <cellStyle name="Normal 2 59 7 12 3" xfId="14181" xr:uid="{00000000-0005-0000-0000-000056370000}"/>
    <cellStyle name="Normal 2 59 7 13" xfId="14182" xr:uid="{00000000-0005-0000-0000-000057370000}"/>
    <cellStyle name="Normal 2 59 7 13 2" xfId="14183" xr:uid="{00000000-0005-0000-0000-000058370000}"/>
    <cellStyle name="Normal 2 59 7 13 3" xfId="14184" xr:uid="{00000000-0005-0000-0000-000059370000}"/>
    <cellStyle name="Normal 2 59 7 14" xfId="14185" xr:uid="{00000000-0005-0000-0000-00005A370000}"/>
    <cellStyle name="Normal 2 59 7 14 2" xfId="14186" xr:uid="{00000000-0005-0000-0000-00005B370000}"/>
    <cellStyle name="Normal 2 59 7 14 3" xfId="14187" xr:uid="{00000000-0005-0000-0000-00005C370000}"/>
    <cellStyle name="Normal 2 59 7 15" xfId="14188" xr:uid="{00000000-0005-0000-0000-00005D370000}"/>
    <cellStyle name="Normal 2 59 7 16" xfId="14189" xr:uid="{00000000-0005-0000-0000-00005E370000}"/>
    <cellStyle name="Normal 2 59 7 2" xfId="14190" xr:uid="{00000000-0005-0000-0000-00005F370000}"/>
    <cellStyle name="Normal 2 59 7 2 2" xfId="14191" xr:uid="{00000000-0005-0000-0000-000060370000}"/>
    <cellStyle name="Normal 2 59 7 2 3" xfId="14192" xr:uid="{00000000-0005-0000-0000-000061370000}"/>
    <cellStyle name="Normal 2 59 7 3" xfId="14193" xr:uid="{00000000-0005-0000-0000-000062370000}"/>
    <cellStyle name="Normal 2 59 7 3 2" xfId="14194" xr:uid="{00000000-0005-0000-0000-000063370000}"/>
    <cellStyle name="Normal 2 59 7 3 3" xfId="14195" xr:uid="{00000000-0005-0000-0000-000064370000}"/>
    <cellStyle name="Normal 2 59 7 4" xfId="14196" xr:uid="{00000000-0005-0000-0000-000065370000}"/>
    <cellStyle name="Normal 2 59 7 4 2" xfId="14197" xr:uid="{00000000-0005-0000-0000-000066370000}"/>
    <cellStyle name="Normal 2 59 7 4 3" xfId="14198" xr:uid="{00000000-0005-0000-0000-000067370000}"/>
    <cellStyle name="Normal 2 59 7 5" xfId="14199" xr:uid="{00000000-0005-0000-0000-000068370000}"/>
    <cellStyle name="Normal 2 59 7 5 2" xfId="14200" xr:uid="{00000000-0005-0000-0000-000069370000}"/>
    <cellStyle name="Normal 2 59 7 5 3" xfId="14201" xr:uid="{00000000-0005-0000-0000-00006A370000}"/>
    <cellStyle name="Normal 2 59 7 6" xfId="14202" xr:uid="{00000000-0005-0000-0000-00006B370000}"/>
    <cellStyle name="Normal 2 59 7 6 2" xfId="14203" xr:uid="{00000000-0005-0000-0000-00006C370000}"/>
    <cellStyle name="Normal 2 59 7 6 3" xfId="14204" xr:uid="{00000000-0005-0000-0000-00006D370000}"/>
    <cellStyle name="Normal 2 59 7 7" xfId="14205" xr:uid="{00000000-0005-0000-0000-00006E370000}"/>
    <cellStyle name="Normal 2 59 7 7 2" xfId="14206" xr:uid="{00000000-0005-0000-0000-00006F370000}"/>
    <cellStyle name="Normal 2 59 7 7 3" xfId="14207" xr:uid="{00000000-0005-0000-0000-000070370000}"/>
    <cellStyle name="Normal 2 59 7 8" xfId="14208" xr:uid="{00000000-0005-0000-0000-000071370000}"/>
    <cellStyle name="Normal 2 59 7 8 2" xfId="14209" xr:uid="{00000000-0005-0000-0000-000072370000}"/>
    <cellStyle name="Normal 2 59 7 8 3" xfId="14210" xr:uid="{00000000-0005-0000-0000-000073370000}"/>
    <cellStyle name="Normal 2 59 7 9" xfId="14211" xr:uid="{00000000-0005-0000-0000-000074370000}"/>
    <cellStyle name="Normal 2 59 7 9 2" xfId="14212" xr:uid="{00000000-0005-0000-0000-000075370000}"/>
    <cellStyle name="Normal 2 59 7 9 3" xfId="14213" xr:uid="{00000000-0005-0000-0000-000076370000}"/>
    <cellStyle name="Normal 2 59 8" xfId="14214" xr:uid="{00000000-0005-0000-0000-000077370000}"/>
    <cellStyle name="Normal 2 59 8 10" xfId="14215" xr:uid="{00000000-0005-0000-0000-000078370000}"/>
    <cellStyle name="Normal 2 59 8 10 2" xfId="14216" xr:uid="{00000000-0005-0000-0000-000079370000}"/>
    <cellStyle name="Normal 2 59 8 10 3" xfId="14217" xr:uid="{00000000-0005-0000-0000-00007A370000}"/>
    <cellStyle name="Normal 2 59 8 11" xfId="14218" xr:uid="{00000000-0005-0000-0000-00007B370000}"/>
    <cellStyle name="Normal 2 59 8 11 2" xfId="14219" xr:uid="{00000000-0005-0000-0000-00007C370000}"/>
    <cellStyle name="Normal 2 59 8 11 3" xfId="14220" xr:uid="{00000000-0005-0000-0000-00007D370000}"/>
    <cellStyle name="Normal 2 59 8 12" xfId="14221" xr:uid="{00000000-0005-0000-0000-00007E370000}"/>
    <cellStyle name="Normal 2 59 8 12 2" xfId="14222" xr:uid="{00000000-0005-0000-0000-00007F370000}"/>
    <cellStyle name="Normal 2 59 8 12 3" xfId="14223" xr:uid="{00000000-0005-0000-0000-000080370000}"/>
    <cellStyle name="Normal 2 59 8 13" xfId="14224" xr:uid="{00000000-0005-0000-0000-000081370000}"/>
    <cellStyle name="Normal 2 59 8 13 2" xfId="14225" xr:uid="{00000000-0005-0000-0000-000082370000}"/>
    <cellStyle name="Normal 2 59 8 13 3" xfId="14226" xr:uid="{00000000-0005-0000-0000-000083370000}"/>
    <cellStyle name="Normal 2 59 8 14" xfId="14227" xr:uid="{00000000-0005-0000-0000-000084370000}"/>
    <cellStyle name="Normal 2 59 8 14 2" xfId="14228" xr:uid="{00000000-0005-0000-0000-000085370000}"/>
    <cellStyle name="Normal 2 59 8 14 3" xfId="14229" xr:uid="{00000000-0005-0000-0000-000086370000}"/>
    <cellStyle name="Normal 2 59 8 15" xfId="14230" xr:uid="{00000000-0005-0000-0000-000087370000}"/>
    <cellStyle name="Normal 2 59 8 16" xfId="14231" xr:uid="{00000000-0005-0000-0000-000088370000}"/>
    <cellStyle name="Normal 2 59 8 2" xfId="14232" xr:uid="{00000000-0005-0000-0000-000089370000}"/>
    <cellStyle name="Normal 2 59 8 2 2" xfId="14233" xr:uid="{00000000-0005-0000-0000-00008A370000}"/>
    <cellStyle name="Normal 2 59 8 2 3" xfId="14234" xr:uid="{00000000-0005-0000-0000-00008B370000}"/>
    <cellStyle name="Normal 2 59 8 3" xfId="14235" xr:uid="{00000000-0005-0000-0000-00008C370000}"/>
    <cellStyle name="Normal 2 59 8 3 2" xfId="14236" xr:uid="{00000000-0005-0000-0000-00008D370000}"/>
    <cellStyle name="Normal 2 59 8 3 3" xfId="14237" xr:uid="{00000000-0005-0000-0000-00008E370000}"/>
    <cellStyle name="Normal 2 59 8 4" xfId="14238" xr:uid="{00000000-0005-0000-0000-00008F370000}"/>
    <cellStyle name="Normal 2 59 8 4 2" xfId="14239" xr:uid="{00000000-0005-0000-0000-000090370000}"/>
    <cellStyle name="Normal 2 59 8 4 3" xfId="14240" xr:uid="{00000000-0005-0000-0000-000091370000}"/>
    <cellStyle name="Normal 2 59 8 5" xfId="14241" xr:uid="{00000000-0005-0000-0000-000092370000}"/>
    <cellStyle name="Normal 2 59 8 5 2" xfId="14242" xr:uid="{00000000-0005-0000-0000-000093370000}"/>
    <cellStyle name="Normal 2 59 8 5 3" xfId="14243" xr:uid="{00000000-0005-0000-0000-000094370000}"/>
    <cellStyle name="Normal 2 59 8 6" xfId="14244" xr:uid="{00000000-0005-0000-0000-000095370000}"/>
    <cellStyle name="Normal 2 59 8 6 2" xfId="14245" xr:uid="{00000000-0005-0000-0000-000096370000}"/>
    <cellStyle name="Normal 2 59 8 6 3" xfId="14246" xr:uid="{00000000-0005-0000-0000-000097370000}"/>
    <cellStyle name="Normal 2 59 8 7" xfId="14247" xr:uid="{00000000-0005-0000-0000-000098370000}"/>
    <cellStyle name="Normal 2 59 8 7 2" xfId="14248" xr:uid="{00000000-0005-0000-0000-000099370000}"/>
    <cellStyle name="Normal 2 59 8 7 3" xfId="14249" xr:uid="{00000000-0005-0000-0000-00009A370000}"/>
    <cellStyle name="Normal 2 59 8 8" xfId="14250" xr:uid="{00000000-0005-0000-0000-00009B370000}"/>
    <cellStyle name="Normal 2 59 8 8 2" xfId="14251" xr:uid="{00000000-0005-0000-0000-00009C370000}"/>
    <cellStyle name="Normal 2 59 8 8 3" xfId="14252" xr:uid="{00000000-0005-0000-0000-00009D370000}"/>
    <cellStyle name="Normal 2 59 8 9" xfId="14253" xr:uid="{00000000-0005-0000-0000-00009E370000}"/>
    <cellStyle name="Normal 2 59 8 9 2" xfId="14254" xr:uid="{00000000-0005-0000-0000-00009F370000}"/>
    <cellStyle name="Normal 2 59 8 9 3" xfId="14255" xr:uid="{00000000-0005-0000-0000-0000A0370000}"/>
    <cellStyle name="Normal 2 59 9" xfId="14256" xr:uid="{00000000-0005-0000-0000-0000A1370000}"/>
    <cellStyle name="Normal 2 59 9 10" xfId="14257" xr:uid="{00000000-0005-0000-0000-0000A2370000}"/>
    <cellStyle name="Normal 2 59 9 10 2" xfId="14258" xr:uid="{00000000-0005-0000-0000-0000A3370000}"/>
    <cellStyle name="Normal 2 59 9 10 3" xfId="14259" xr:uid="{00000000-0005-0000-0000-0000A4370000}"/>
    <cellStyle name="Normal 2 59 9 11" xfId="14260" xr:uid="{00000000-0005-0000-0000-0000A5370000}"/>
    <cellStyle name="Normal 2 59 9 11 2" xfId="14261" xr:uid="{00000000-0005-0000-0000-0000A6370000}"/>
    <cellStyle name="Normal 2 59 9 11 3" xfId="14262" xr:uid="{00000000-0005-0000-0000-0000A7370000}"/>
    <cellStyle name="Normal 2 59 9 12" xfId="14263" xr:uid="{00000000-0005-0000-0000-0000A8370000}"/>
    <cellStyle name="Normal 2 59 9 12 2" xfId="14264" xr:uid="{00000000-0005-0000-0000-0000A9370000}"/>
    <cellStyle name="Normal 2 59 9 12 3" xfId="14265" xr:uid="{00000000-0005-0000-0000-0000AA370000}"/>
    <cellStyle name="Normal 2 59 9 13" xfId="14266" xr:uid="{00000000-0005-0000-0000-0000AB370000}"/>
    <cellStyle name="Normal 2 59 9 13 2" xfId="14267" xr:uid="{00000000-0005-0000-0000-0000AC370000}"/>
    <cellStyle name="Normal 2 59 9 13 3" xfId="14268" xr:uid="{00000000-0005-0000-0000-0000AD370000}"/>
    <cellStyle name="Normal 2 59 9 14" xfId="14269" xr:uid="{00000000-0005-0000-0000-0000AE370000}"/>
    <cellStyle name="Normal 2 59 9 14 2" xfId="14270" xr:uid="{00000000-0005-0000-0000-0000AF370000}"/>
    <cellStyle name="Normal 2 59 9 14 3" xfId="14271" xr:uid="{00000000-0005-0000-0000-0000B0370000}"/>
    <cellStyle name="Normal 2 59 9 15" xfId="14272" xr:uid="{00000000-0005-0000-0000-0000B1370000}"/>
    <cellStyle name="Normal 2 59 9 16" xfId="14273" xr:uid="{00000000-0005-0000-0000-0000B2370000}"/>
    <cellStyle name="Normal 2 59 9 2" xfId="14274" xr:uid="{00000000-0005-0000-0000-0000B3370000}"/>
    <cellStyle name="Normal 2 59 9 2 2" xfId="14275" xr:uid="{00000000-0005-0000-0000-0000B4370000}"/>
    <cellStyle name="Normal 2 59 9 2 3" xfId="14276" xr:uid="{00000000-0005-0000-0000-0000B5370000}"/>
    <cellStyle name="Normal 2 59 9 3" xfId="14277" xr:uid="{00000000-0005-0000-0000-0000B6370000}"/>
    <cellStyle name="Normal 2 59 9 3 2" xfId="14278" xr:uid="{00000000-0005-0000-0000-0000B7370000}"/>
    <cellStyle name="Normal 2 59 9 3 3" xfId="14279" xr:uid="{00000000-0005-0000-0000-0000B8370000}"/>
    <cellStyle name="Normal 2 59 9 4" xfId="14280" xr:uid="{00000000-0005-0000-0000-0000B9370000}"/>
    <cellStyle name="Normal 2 59 9 4 2" xfId="14281" xr:uid="{00000000-0005-0000-0000-0000BA370000}"/>
    <cellStyle name="Normal 2 59 9 4 3" xfId="14282" xr:uid="{00000000-0005-0000-0000-0000BB370000}"/>
    <cellStyle name="Normal 2 59 9 5" xfId="14283" xr:uid="{00000000-0005-0000-0000-0000BC370000}"/>
    <cellStyle name="Normal 2 59 9 5 2" xfId="14284" xr:uid="{00000000-0005-0000-0000-0000BD370000}"/>
    <cellStyle name="Normal 2 59 9 5 3" xfId="14285" xr:uid="{00000000-0005-0000-0000-0000BE370000}"/>
    <cellStyle name="Normal 2 59 9 6" xfId="14286" xr:uid="{00000000-0005-0000-0000-0000BF370000}"/>
    <cellStyle name="Normal 2 59 9 6 2" xfId="14287" xr:uid="{00000000-0005-0000-0000-0000C0370000}"/>
    <cellStyle name="Normal 2 59 9 6 3" xfId="14288" xr:uid="{00000000-0005-0000-0000-0000C1370000}"/>
    <cellStyle name="Normal 2 59 9 7" xfId="14289" xr:uid="{00000000-0005-0000-0000-0000C2370000}"/>
    <cellStyle name="Normal 2 59 9 7 2" xfId="14290" xr:uid="{00000000-0005-0000-0000-0000C3370000}"/>
    <cellStyle name="Normal 2 59 9 7 3" xfId="14291" xr:uid="{00000000-0005-0000-0000-0000C4370000}"/>
    <cellStyle name="Normal 2 59 9 8" xfId="14292" xr:uid="{00000000-0005-0000-0000-0000C5370000}"/>
    <cellStyle name="Normal 2 59 9 8 2" xfId="14293" xr:uid="{00000000-0005-0000-0000-0000C6370000}"/>
    <cellStyle name="Normal 2 59 9 8 3" xfId="14294" xr:uid="{00000000-0005-0000-0000-0000C7370000}"/>
    <cellStyle name="Normal 2 59 9 9" xfId="14295" xr:uid="{00000000-0005-0000-0000-0000C8370000}"/>
    <cellStyle name="Normal 2 59 9 9 2" xfId="14296" xr:uid="{00000000-0005-0000-0000-0000C9370000}"/>
    <cellStyle name="Normal 2 59 9 9 3" xfId="14297" xr:uid="{00000000-0005-0000-0000-0000CA370000}"/>
    <cellStyle name="Normal 2 6" xfId="14298" xr:uid="{00000000-0005-0000-0000-0000CB370000}"/>
    <cellStyle name="Normal 2 6 2" xfId="14299" xr:uid="{00000000-0005-0000-0000-0000CC370000}"/>
    <cellStyle name="Normal 2 6 2 2" xfId="14300" xr:uid="{00000000-0005-0000-0000-0000CD370000}"/>
    <cellStyle name="Normal 2 6 2 2 2" xfId="14301" xr:uid="{00000000-0005-0000-0000-0000CE370000}"/>
    <cellStyle name="Normal 2 6 2 3" xfId="14302" xr:uid="{00000000-0005-0000-0000-0000CF370000}"/>
    <cellStyle name="Normal 2 6 2 3 2" xfId="14303" xr:uid="{00000000-0005-0000-0000-0000D0370000}"/>
    <cellStyle name="Normal 2 6 2 4" xfId="14304" xr:uid="{00000000-0005-0000-0000-0000D1370000}"/>
    <cellStyle name="Normal 2 6 2 4 2" xfId="14305" xr:uid="{00000000-0005-0000-0000-0000D2370000}"/>
    <cellStyle name="Normal 2 6 2 5" xfId="14306" xr:uid="{00000000-0005-0000-0000-0000D3370000}"/>
    <cellStyle name="Normal 2 6 2 5 2" xfId="14307" xr:uid="{00000000-0005-0000-0000-0000D4370000}"/>
    <cellStyle name="Normal 2 6 2 6" xfId="14308" xr:uid="{00000000-0005-0000-0000-0000D5370000}"/>
    <cellStyle name="Normal 2 6 2 6 2" xfId="14309" xr:uid="{00000000-0005-0000-0000-0000D6370000}"/>
    <cellStyle name="Normal 2 6 2 7" xfId="14310" xr:uid="{00000000-0005-0000-0000-0000D7370000}"/>
    <cellStyle name="Normal 2 6 2 7 2" xfId="14311" xr:uid="{00000000-0005-0000-0000-0000D8370000}"/>
    <cellStyle name="Normal 2 6 3" xfId="14312" xr:uid="{00000000-0005-0000-0000-0000D9370000}"/>
    <cellStyle name="Normal 2 6 4" xfId="14313" xr:uid="{00000000-0005-0000-0000-0000DA370000}"/>
    <cellStyle name="Normal 2 6 5" xfId="14314" xr:uid="{00000000-0005-0000-0000-0000DB370000}"/>
    <cellStyle name="Normal 2 6 6" xfId="14315" xr:uid="{00000000-0005-0000-0000-0000DC370000}"/>
    <cellStyle name="Normal 2 6 7" xfId="14316" xr:uid="{00000000-0005-0000-0000-0000DD370000}"/>
    <cellStyle name="Normal 2 6 8" xfId="14317" xr:uid="{00000000-0005-0000-0000-0000DE370000}"/>
    <cellStyle name="Normal 2 60" xfId="14318" xr:uid="{00000000-0005-0000-0000-0000DF370000}"/>
    <cellStyle name="Normal 2 60 10" xfId="14319" xr:uid="{00000000-0005-0000-0000-0000E0370000}"/>
    <cellStyle name="Normal 2 60 10 10" xfId="14320" xr:uid="{00000000-0005-0000-0000-0000E1370000}"/>
    <cellStyle name="Normal 2 60 10 10 2" xfId="14321" xr:uid="{00000000-0005-0000-0000-0000E2370000}"/>
    <cellStyle name="Normal 2 60 10 10 3" xfId="14322" xr:uid="{00000000-0005-0000-0000-0000E3370000}"/>
    <cellStyle name="Normal 2 60 10 11" xfId="14323" xr:uid="{00000000-0005-0000-0000-0000E4370000}"/>
    <cellStyle name="Normal 2 60 10 11 2" xfId="14324" xr:uid="{00000000-0005-0000-0000-0000E5370000}"/>
    <cellStyle name="Normal 2 60 10 11 3" xfId="14325" xr:uid="{00000000-0005-0000-0000-0000E6370000}"/>
    <cellStyle name="Normal 2 60 10 12" xfId="14326" xr:uid="{00000000-0005-0000-0000-0000E7370000}"/>
    <cellStyle name="Normal 2 60 10 12 2" xfId="14327" xr:uid="{00000000-0005-0000-0000-0000E8370000}"/>
    <cellStyle name="Normal 2 60 10 12 3" xfId="14328" xr:uid="{00000000-0005-0000-0000-0000E9370000}"/>
    <cellStyle name="Normal 2 60 10 13" xfId="14329" xr:uid="{00000000-0005-0000-0000-0000EA370000}"/>
    <cellStyle name="Normal 2 60 10 13 2" xfId="14330" xr:uid="{00000000-0005-0000-0000-0000EB370000}"/>
    <cellStyle name="Normal 2 60 10 13 3" xfId="14331" xr:uid="{00000000-0005-0000-0000-0000EC370000}"/>
    <cellStyle name="Normal 2 60 10 14" xfId="14332" xr:uid="{00000000-0005-0000-0000-0000ED370000}"/>
    <cellStyle name="Normal 2 60 10 14 2" xfId="14333" xr:uid="{00000000-0005-0000-0000-0000EE370000}"/>
    <cellStyle name="Normal 2 60 10 14 3" xfId="14334" xr:uid="{00000000-0005-0000-0000-0000EF370000}"/>
    <cellStyle name="Normal 2 60 10 15" xfId="14335" xr:uid="{00000000-0005-0000-0000-0000F0370000}"/>
    <cellStyle name="Normal 2 60 10 16" xfId="14336" xr:uid="{00000000-0005-0000-0000-0000F1370000}"/>
    <cellStyle name="Normal 2 60 10 2" xfId="14337" xr:uid="{00000000-0005-0000-0000-0000F2370000}"/>
    <cellStyle name="Normal 2 60 10 2 2" xfId="14338" xr:uid="{00000000-0005-0000-0000-0000F3370000}"/>
    <cellStyle name="Normal 2 60 10 2 3" xfId="14339" xr:uid="{00000000-0005-0000-0000-0000F4370000}"/>
    <cellStyle name="Normal 2 60 10 3" xfId="14340" xr:uid="{00000000-0005-0000-0000-0000F5370000}"/>
    <cellStyle name="Normal 2 60 10 3 2" xfId="14341" xr:uid="{00000000-0005-0000-0000-0000F6370000}"/>
    <cellStyle name="Normal 2 60 10 3 3" xfId="14342" xr:uid="{00000000-0005-0000-0000-0000F7370000}"/>
    <cellStyle name="Normal 2 60 10 4" xfId="14343" xr:uid="{00000000-0005-0000-0000-0000F8370000}"/>
    <cellStyle name="Normal 2 60 10 4 2" xfId="14344" xr:uid="{00000000-0005-0000-0000-0000F9370000}"/>
    <cellStyle name="Normal 2 60 10 4 3" xfId="14345" xr:uid="{00000000-0005-0000-0000-0000FA370000}"/>
    <cellStyle name="Normal 2 60 10 5" xfId="14346" xr:uid="{00000000-0005-0000-0000-0000FB370000}"/>
    <cellStyle name="Normal 2 60 10 5 2" xfId="14347" xr:uid="{00000000-0005-0000-0000-0000FC370000}"/>
    <cellStyle name="Normal 2 60 10 5 3" xfId="14348" xr:uid="{00000000-0005-0000-0000-0000FD370000}"/>
    <cellStyle name="Normal 2 60 10 6" xfId="14349" xr:uid="{00000000-0005-0000-0000-0000FE370000}"/>
    <cellStyle name="Normal 2 60 10 6 2" xfId="14350" xr:uid="{00000000-0005-0000-0000-0000FF370000}"/>
    <cellStyle name="Normal 2 60 10 6 3" xfId="14351" xr:uid="{00000000-0005-0000-0000-000000380000}"/>
    <cellStyle name="Normal 2 60 10 7" xfId="14352" xr:uid="{00000000-0005-0000-0000-000001380000}"/>
    <cellStyle name="Normal 2 60 10 7 2" xfId="14353" xr:uid="{00000000-0005-0000-0000-000002380000}"/>
    <cellStyle name="Normal 2 60 10 7 3" xfId="14354" xr:uid="{00000000-0005-0000-0000-000003380000}"/>
    <cellStyle name="Normal 2 60 10 8" xfId="14355" xr:uid="{00000000-0005-0000-0000-000004380000}"/>
    <cellStyle name="Normal 2 60 10 8 2" xfId="14356" xr:uid="{00000000-0005-0000-0000-000005380000}"/>
    <cellStyle name="Normal 2 60 10 8 3" xfId="14357" xr:uid="{00000000-0005-0000-0000-000006380000}"/>
    <cellStyle name="Normal 2 60 10 9" xfId="14358" xr:uid="{00000000-0005-0000-0000-000007380000}"/>
    <cellStyle name="Normal 2 60 10 9 2" xfId="14359" xr:uid="{00000000-0005-0000-0000-000008380000}"/>
    <cellStyle name="Normal 2 60 10 9 3" xfId="14360" xr:uid="{00000000-0005-0000-0000-000009380000}"/>
    <cellStyle name="Normal 2 60 11" xfId="14361" xr:uid="{00000000-0005-0000-0000-00000A380000}"/>
    <cellStyle name="Normal 2 60 11 2" xfId="14362" xr:uid="{00000000-0005-0000-0000-00000B380000}"/>
    <cellStyle name="Normal 2 60 11 3" xfId="14363" xr:uid="{00000000-0005-0000-0000-00000C380000}"/>
    <cellStyle name="Normal 2 60 12" xfId="14364" xr:uid="{00000000-0005-0000-0000-00000D380000}"/>
    <cellStyle name="Normal 2 60 12 2" xfId="14365" xr:uid="{00000000-0005-0000-0000-00000E380000}"/>
    <cellStyle name="Normal 2 60 12 3" xfId="14366" xr:uid="{00000000-0005-0000-0000-00000F380000}"/>
    <cellStyle name="Normal 2 60 13" xfId="14367" xr:uid="{00000000-0005-0000-0000-000010380000}"/>
    <cellStyle name="Normal 2 60 13 2" xfId="14368" xr:uid="{00000000-0005-0000-0000-000011380000}"/>
    <cellStyle name="Normal 2 60 13 3" xfId="14369" xr:uid="{00000000-0005-0000-0000-000012380000}"/>
    <cellStyle name="Normal 2 60 14" xfId="14370" xr:uid="{00000000-0005-0000-0000-000013380000}"/>
    <cellStyle name="Normal 2 60 14 2" xfId="14371" xr:uid="{00000000-0005-0000-0000-000014380000}"/>
    <cellStyle name="Normal 2 60 14 3" xfId="14372" xr:uid="{00000000-0005-0000-0000-000015380000}"/>
    <cellStyle name="Normal 2 60 15" xfId="14373" xr:uid="{00000000-0005-0000-0000-000016380000}"/>
    <cellStyle name="Normal 2 60 15 2" xfId="14374" xr:uid="{00000000-0005-0000-0000-000017380000}"/>
    <cellStyle name="Normal 2 60 15 3" xfId="14375" xr:uid="{00000000-0005-0000-0000-000018380000}"/>
    <cellStyle name="Normal 2 60 16" xfId="14376" xr:uid="{00000000-0005-0000-0000-000019380000}"/>
    <cellStyle name="Normal 2 60 16 2" xfId="14377" xr:uid="{00000000-0005-0000-0000-00001A380000}"/>
    <cellStyle name="Normal 2 60 16 3" xfId="14378" xr:uid="{00000000-0005-0000-0000-00001B380000}"/>
    <cellStyle name="Normal 2 60 17" xfId="14379" xr:uid="{00000000-0005-0000-0000-00001C380000}"/>
    <cellStyle name="Normal 2 60 17 2" xfId="14380" xr:uid="{00000000-0005-0000-0000-00001D380000}"/>
    <cellStyle name="Normal 2 60 17 3" xfId="14381" xr:uid="{00000000-0005-0000-0000-00001E380000}"/>
    <cellStyle name="Normal 2 60 18" xfId="14382" xr:uid="{00000000-0005-0000-0000-00001F380000}"/>
    <cellStyle name="Normal 2 60 18 2" xfId="14383" xr:uid="{00000000-0005-0000-0000-000020380000}"/>
    <cellStyle name="Normal 2 60 18 3" xfId="14384" xr:uid="{00000000-0005-0000-0000-000021380000}"/>
    <cellStyle name="Normal 2 60 19" xfId="14385" xr:uid="{00000000-0005-0000-0000-000022380000}"/>
    <cellStyle name="Normal 2 60 19 2" xfId="14386" xr:uid="{00000000-0005-0000-0000-000023380000}"/>
    <cellStyle name="Normal 2 60 19 3" xfId="14387" xr:uid="{00000000-0005-0000-0000-000024380000}"/>
    <cellStyle name="Normal 2 60 2" xfId="14388" xr:uid="{00000000-0005-0000-0000-000025380000}"/>
    <cellStyle name="Normal 2 60 2 10" xfId="14389" xr:uid="{00000000-0005-0000-0000-000026380000}"/>
    <cellStyle name="Normal 2 60 2 10 2" xfId="14390" xr:uid="{00000000-0005-0000-0000-000027380000}"/>
    <cellStyle name="Normal 2 60 2 10 3" xfId="14391" xr:uid="{00000000-0005-0000-0000-000028380000}"/>
    <cellStyle name="Normal 2 60 2 11" xfId="14392" xr:uid="{00000000-0005-0000-0000-000029380000}"/>
    <cellStyle name="Normal 2 60 2 11 2" xfId="14393" xr:uid="{00000000-0005-0000-0000-00002A380000}"/>
    <cellStyle name="Normal 2 60 2 11 3" xfId="14394" xr:uid="{00000000-0005-0000-0000-00002B380000}"/>
    <cellStyle name="Normal 2 60 2 12" xfId="14395" xr:uid="{00000000-0005-0000-0000-00002C380000}"/>
    <cellStyle name="Normal 2 60 2 12 2" xfId="14396" xr:uid="{00000000-0005-0000-0000-00002D380000}"/>
    <cellStyle name="Normal 2 60 2 12 3" xfId="14397" xr:uid="{00000000-0005-0000-0000-00002E380000}"/>
    <cellStyle name="Normal 2 60 2 13" xfId="14398" xr:uid="{00000000-0005-0000-0000-00002F380000}"/>
    <cellStyle name="Normal 2 60 2 13 2" xfId="14399" xr:uid="{00000000-0005-0000-0000-000030380000}"/>
    <cellStyle name="Normal 2 60 2 13 3" xfId="14400" xr:uid="{00000000-0005-0000-0000-000031380000}"/>
    <cellStyle name="Normal 2 60 2 14" xfId="14401" xr:uid="{00000000-0005-0000-0000-000032380000}"/>
    <cellStyle name="Normal 2 60 2 14 2" xfId="14402" xr:uid="{00000000-0005-0000-0000-000033380000}"/>
    <cellStyle name="Normal 2 60 2 14 3" xfId="14403" xr:uid="{00000000-0005-0000-0000-000034380000}"/>
    <cellStyle name="Normal 2 60 2 15" xfId="14404" xr:uid="{00000000-0005-0000-0000-000035380000}"/>
    <cellStyle name="Normal 2 60 2 15 2" xfId="14405" xr:uid="{00000000-0005-0000-0000-000036380000}"/>
    <cellStyle name="Normal 2 60 2 15 3" xfId="14406" xr:uid="{00000000-0005-0000-0000-000037380000}"/>
    <cellStyle name="Normal 2 60 2 16" xfId="14407" xr:uid="{00000000-0005-0000-0000-000038380000}"/>
    <cellStyle name="Normal 2 60 2 17" xfId="14408" xr:uid="{00000000-0005-0000-0000-000039380000}"/>
    <cellStyle name="Normal 2 60 2 2" xfId="14409" xr:uid="{00000000-0005-0000-0000-00003A380000}"/>
    <cellStyle name="Normal 2 60 2 2 10" xfId="14410" xr:uid="{00000000-0005-0000-0000-00003B380000}"/>
    <cellStyle name="Normal 2 60 2 2 10 2" xfId="14411" xr:uid="{00000000-0005-0000-0000-00003C380000}"/>
    <cellStyle name="Normal 2 60 2 2 10 3" xfId="14412" xr:uid="{00000000-0005-0000-0000-00003D380000}"/>
    <cellStyle name="Normal 2 60 2 2 11" xfId="14413" xr:uid="{00000000-0005-0000-0000-00003E380000}"/>
    <cellStyle name="Normal 2 60 2 2 11 2" xfId="14414" xr:uid="{00000000-0005-0000-0000-00003F380000}"/>
    <cellStyle name="Normal 2 60 2 2 11 3" xfId="14415" xr:uid="{00000000-0005-0000-0000-000040380000}"/>
    <cellStyle name="Normal 2 60 2 2 12" xfId="14416" xr:uid="{00000000-0005-0000-0000-000041380000}"/>
    <cellStyle name="Normal 2 60 2 2 12 2" xfId="14417" xr:uid="{00000000-0005-0000-0000-000042380000}"/>
    <cellStyle name="Normal 2 60 2 2 12 3" xfId="14418" xr:uid="{00000000-0005-0000-0000-000043380000}"/>
    <cellStyle name="Normal 2 60 2 2 13" xfId="14419" xr:uid="{00000000-0005-0000-0000-000044380000}"/>
    <cellStyle name="Normal 2 60 2 2 13 2" xfId="14420" xr:uid="{00000000-0005-0000-0000-000045380000}"/>
    <cellStyle name="Normal 2 60 2 2 13 3" xfId="14421" xr:uid="{00000000-0005-0000-0000-000046380000}"/>
    <cellStyle name="Normal 2 60 2 2 14" xfId="14422" xr:uid="{00000000-0005-0000-0000-000047380000}"/>
    <cellStyle name="Normal 2 60 2 2 14 2" xfId="14423" xr:uid="{00000000-0005-0000-0000-000048380000}"/>
    <cellStyle name="Normal 2 60 2 2 14 3" xfId="14424" xr:uid="{00000000-0005-0000-0000-000049380000}"/>
    <cellStyle name="Normal 2 60 2 2 15" xfId="14425" xr:uid="{00000000-0005-0000-0000-00004A380000}"/>
    <cellStyle name="Normal 2 60 2 2 16" xfId="14426" xr:uid="{00000000-0005-0000-0000-00004B380000}"/>
    <cellStyle name="Normal 2 60 2 2 2" xfId="14427" xr:uid="{00000000-0005-0000-0000-00004C380000}"/>
    <cellStyle name="Normal 2 60 2 2 2 2" xfId="14428" xr:uid="{00000000-0005-0000-0000-00004D380000}"/>
    <cellStyle name="Normal 2 60 2 2 2 3" xfId="14429" xr:uid="{00000000-0005-0000-0000-00004E380000}"/>
    <cellStyle name="Normal 2 60 2 2 3" xfId="14430" xr:uid="{00000000-0005-0000-0000-00004F380000}"/>
    <cellStyle name="Normal 2 60 2 2 3 2" xfId="14431" xr:uid="{00000000-0005-0000-0000-000050380000}"/>
    <cellStyle name="Normal 2 60 2 2 3 3" xfId="14432" xr:uid="{00000000-0005-0000-0000-000051380000}"/>
    <cellStyle name="Normal 2 60 2 2 4" xfId="14433" xr:uid="{00000000-0005-0000-0000-000052380000}"/>
    <cellStyle name="Normal 2 60 2 2 4 2" xfId="14434" xr:uid="{00000000-0005-0000-0000-000053380000}"/>
    <cellStyle name="Normal 2 60 2 2 4 3" xfId="14435" xr:uid="{00000000-0005-0000-0000-000054380000}"/>
    <cellStyle name="Normal 2 60 2 2 5" xfId="14436" xr:uid="{00000000-0005-0000-0000-000055380000}"/>
    <cellStyle name="Normal 2 60 2 2 5 2" xfId="14437" xr:uid="{00000000-0005-0000-0000-000056380000}"/>
    <cellStyle name="Normal 2 60 2 2 5 3" xfId="14438" xr:uid="{00000000-0005-0000-0000-000057380000}"/>
    <cellStyle name="Normal 2 60 2 2 6" xfId="14439" xr:uid="{00000000-0005-0000-0000-000058380000}"/>
    <cellStyle name="Normal 2 60 2 2 6 2" xfId="14440" xr:uid="{00000000-0005-0000-0000-000059380000}"/>
    <cellStyle name="Normal 2 60 2 2 6 3" xfId="14441" xr:uid="{00000000-0005-0000-0000-00005A380000}"/>
    <cellStyle name="Normal 2 60 2 2 7" xfId="14442" xr:uid="{00000000-0005-0000-0000-00005B380000}"/>
    <cellStyle name="Normal 2 60 2 2 7 2" xfId="14443" xr:uid="{00000000-0005-0000-0000-00005C380000}"/>
    <cellStyle name="Normal 2 60 2 2 7 3" xfId="14444" xr:uid="{00000000-0005-0000-0000-00005D380000}"/>
    <cellStyle name="Normal 2 60 2 2 8" xfId="14445" xr:uid="{00000000-0005-0000-0000-00005E380000}"/>
    <cellStyle name="Normal 2 60 2 2 8 2" xfId="14446" xr:uid="{00000000-0005-0000-0000-00005F380000}"/>
    <cellStyle name="Normal 2 60 2 2 8 3" xfId="14447" xr:uid="{00000000-0005-0000-0000-000060380000}"/>
    <cellStyle name="Normal 2 60 2 2 9" xfId="14448" xr:uid="{00000000-0005-0000-0000-000061380000}"/>
    <cellStyle name="Normal 2 60 2 2 9 2" xfId="14449" xr:uid="{00000000-0005-0000-0000-000062380000}"/>
    <cellStyle name="Normal 2 60 2 2 9 3" xfId="14450" xr:uid="{00000000-0005-0000-0000-000063380000}"/>
    <cellStyle name="Normal 2 60 2 3" xfId="14451" xr:uid="{00000000-0005-0000-0000-000064380000}"/>
    <cellStyle name="Normal 2 60 2 3 2" xfId="14452" xr:uid="{00000000-0005-0000-0000-000065380000}"/>
    <cellStyle name="Normal 2 60 2 3 3" xfId="14453" xr:uid="{00000000-0005-0000-0000-000066380000}"/>
    <cellStyle name="Normal 2 60 2 4" xfId="14454" xr:uid="{00000000-0005-0000-0000-000067380000}"/>
    <cellStyle name="Normal 2 60 2 4 2" xfId="14455" xr:uid="{00000000-0005-0000-0000-000068380000}"/>
    <cellStyle name="Normal 2 60 2 4 3" xfId="14456" xr:uid="{00000000-0005-0000-0000-000069380000}"/>
    <cellStyle name="Normal 2 60 2 5" xfId="14457" xr:uid="{00000000-0005-0000-0000-00006A380000}"/>
    <cellStyle name="Normal 2 60 2 5 2" xfId="14458" xr:uid="{00000000-0005-0000-0000-00006B380000}"/>
    <cellStyle name="Normal 2 60 2 5 3" xfId="14459" xr:uid="{00000000-0005-0000-0000-00006C380000}"/>
    <cellStyle name="Normal 2 60 2 6" xfId="14460" xr:uid="{00000000-0005-0000-0000-00006D380000}"/>
    <cellStyle name="Normal 2 60 2 6 2" xfId="14461" xr:uid="{00000000-0005-0000-0000-00006E380000}"/>
    <cellStyle name="Normal 2 60 2 6 3" xfId="14462" xr:uid="{00000000-0005-0000-0000-00006F380000}"/>
    <cellStyle name="Normal 2 60 2 7" xfId="14463" xr:uid="{00000000-0005-0000-0000-000070380000}"/>
    <cellStyle name="Normal 2 60 2 7 2" xfId="14464" xr:uid="{00000000-0005-0000-0000-000071380000}"/>
    <cellStyle name="Normal 2 60 2 7 3" xfId="14465" xr:uid="{00000000-0005-0000-0000-000072380000}"/>
    <cellStyle name="Normal 2 60 2 8" xfId="14466" xr:uid="{00000000-0005-0000-0000-000073380000}"/>
    <cellStyle name="Normal 2 60 2 8 2" xfId="14467" xr:uid="{00000000-0005-0000-0000-000074380000}"/>
    <cellStyle name="Normal 2 60 2 8 3" xfId="14468" xr:uid="{00000000-0005-0000-0000-000075380000}"/>
    <cellStyle name="Normal 2 60 2 9" xfId="14469" xr:uid="{00000000-0005-0000-0000-000076380000}"/>
    <cellStyle name="Normal 2 60 2 9 2" xfId="14470" xr:uid="{00000000-0005-0000-0000-000077380000}"/>
    <cellStyle name="Normal 2 60 2 9 3" xfId="14471" xr:uid="{00000000-0005-0000-0000-000078380000}"/>
    <cellStyle name="Normal 2 60 20" xfId="14472" xr:uid="{00000000-0005-0000-0000-000079380000}"/>
    <cellStyle name="Normal 2 60 20 2" xfId="14473" xr:uid="{00000000-0005-0000-0000-00007A380000}"/>
    <cellStyle name="Normal 2 60 20 3" xfId="14474" xr:uid="{00000000-0005-0000-0000-00007B380000}"/>
    <cellStyle name="Normal 2 60 21" xfId="14475" xr:uid="{00000000-0005-0000-0000-00007C380000}"/>
    <cellStyle name="Normal 2 60 21 2" xfId="14476" xr:uid="{00000000-0005-0000-0000-00007D380000}"/>
    <cellStyle name="Normal 2 60 21 3" xfId="14477" xr:uid="{00000000-0005-0000-0000-00007E380000}"/>
    <cellStyle name="Normal 2 60 22" xfId="14478" xr:uid="{00000000-0005-0000-0000-00007F380000}"/>
    <cellStyle name="Normal 2 60 22 2" xfId="14479" xr:uid="{00000000-0005-0000-0000-000080380000}"/>
    <cellStyle name="Normal 2 60 22 3" xfId="14480" xr:uid="{00000000-0005-0000-0000-000081380000}"/>
    <cellStyle name="Normal 2 60 23" xfId="14481" xr:uid="{00000000-0005-0000-0000-000082380000}"/>
    <cellStyle name="Normal 2 60 23 2" xfId="14482" xr:uid="{00000000-0005-0000-0000-000083380000}"/>
    <cellStyle name="Normal 2 60 23 3" xfId="14483" xr:uid="{00000000-0005-0000-0000-000084380000}"/>
    <cellStyle name="Normal 2 60 24" xfId="14484" xr:uid="{00000000-0005-0000-0000-000085380000}"/>
    <cellStyle name="Normal 2 60 25" xfId="14485" xr:uid="{00000000-0005-0000-0000-000086380000}"/>
    <cellStyle name="Normal 2 60 3" xfId="14486" xr:uid="{00000000-0005-0000-0000-000087380000}"/>
    <cellStyle name="Normal 2 60 3 10" xfId="14487" xr:uid="{00000000-0005-0000-0000-000088380000}"/>
    <cellStyle name="Normal 2 60 3 10 2" xfId="14488" xr:uid="{00000000-0005-0000-0000-000089380000}"/>
    <cellStyle name="Normal 2 60 3 10 3" xfId="14489" xr:uid="{00000000-0005-0000-0000-00008A380000}"/>
    <cellStyle name="Normal 2 60 3 11" xfId="14490" xr:uid="{00000000-0005-0000-0000-00008B380000}"/>
    <cellStyle name="Normal 2 60 3 11 2" xfId="14491" xr:uid="{00000000-0005-0000-0000-00008C380000}"/>
    <cellStyle name="Normal 2 60 3 11 3" xfId="14492" xr:uid="{00000000-0005-0000-0000-00008D380000}"/>
    <cellStyle name="Normal 2 60 3 12" xfId="14493" xr:uid="{00000000-0005-0000-0000-00008E380000}"/>
    <cellStyle name="Normal 2 60 3 12 2" xfId="14494" xr:uid="{00000000-0005-0000-0000-00008F380000}"/>
    <cellStyle name="Normal 2 60 3 12 3" xfId="14495" xr:uid="{00000000-0005-0000-0000-000090380000}"/>
    <cellStyle name="Normal 2 60 3 13" xfId="14496" xr:uid="{00000000-0005-0000-0000-000091380000}"/>
    <cellStyle name="Normal 2 60 3 13 2" xfId="14497" xr:uid="{00000000-0005-0000-0000-000092380000}"/>
    <cellStyle name="Normal 2 60 3 13 3" xfId="14498" xr:uid="{00000000-0005-0000-0000-000093380000}"/>
    <cellStyle name="Normal 2 60 3 14" xfId="14499" xr:uid="{00000000-0005-0000-0000-000094380000}"/>
    <cellStyle name="Normal 2 60 3 14 2" xfId="14500" xr:uid="{00000000-0005-0000-0000-000095380000}"/>
    <cellStyle name="Normal 2 60 3 14 3" xfId="14501" xr:uid="{00000000-0005-0000-0000-000096380000}"/>
    <cellStyle name="Normal 2 60 3 15" xfId="14502" xr:uid="{00000000-0005-0000-0000-000097380000}"/>
    <cellStyle name="Normal 2 60 3 15 2" xfId="14503" xr:uid="{00000000-0005-0000-0000-000098380000}"/>
    <cellStyle name="Normal 2 60 3 15 3" xfId="14504" xr:uid="{00000000-0005-0000-0000-000099380000}"/>
    <cellStyle name="Normal 2 60 3 16" xfId="14505" xr:uid="{00000000-0005-0000-0000-00009A380000}"/>
    <cellStyle name="Normal 2 60 3 17" xfId="14506" xr:uid="{00000000-0005-0000-0000-00009B380000}"/>
    <cellStyle name="Normal 2 60 3 2" xfId="14507" xr:uid="{00000000-0005-0000-0000-00009C380000}"/>
    <cellStyle name="Normal 2 60 3 2 10" xfId="14508" xr:uid="{00000000-0005-0000-0000-00009D380000}"/>
    <cellStyle name="Normal 2 60 3 2 10 2" xfId="14509" xr:uid="{00000000-0005-0000-0000-00009E380000}"/>
    <cellStyle name="Normal 2 60 3 2 10 3" xfId="14510" xr:uid="{00000000-0005-0000-0000-00009F380000}"/>
    <cellStyle name="Normal 2 60 3 2 11" xfId="14511" xr:uid="{00000000-0005-0000-0000-0000A0380000}"/>
    <cellStyle name="Normal 2 60 3 2 11 2" xfId="14512" xr:uid="{00000000-0005-0000-0000-0000A1380000}"/>
    <cellStyle name="Normal 2 60 3 2 11 3" xfId="14513" xr:uid="{00000000-0005-0000-0000-0000A2380000}"/>
    <cellStyle name="Normal 2 60 3 2 12" xfId="14514" xr:uid="{00000000-0005-0000-0000-0000A3380000}"/>
    <cellStyle name="Normal 2 60 3 2 12 2" xfId="14515" xr:uid="{00000000-0005-0000-0000-0000A4380000}"/>
    <cellStyle name="Normal 2 60 3 2 12 3" xfId="14516" xr:uid="{00000000-0005-0000-0000-0000A5380000}"/>
    <cellStyle name="Normal 2 60 3 2 13" xfId="14517" xr:uid="{00000000-0005-0000-0000-0000A6380000}"/>
    <cellStyle name="Normal 2 60 3 2 13 2" xfId="14518" xr:uid="{00000000-0005-0000-0000-0000A7380000}"/>
    <cellStyle name="Normal 2 60 3 2 13 3" xfId="14519" xr:uid="{00000000-0005-0000-0000-0000A8380000}"/>
    <cellStyle name="Normal 2 60 3 2 14" xfId="14520" xr:uid="{00000000-0005-0000-0000-0000A9380000}"/>
    <cellStyle name="Normal 2 60 3 2 14 2" xfId="14521" xr:uid="{00000000-0005-0000-0000-0000AA380000}"/>
    <cellStyle name="Normal 2 60 3 2 14 3" xfId="14522" xr:uid="{00000000-0005-0000-0000-0000AB380000}"/>
    <cellStyle name="Normal 2 60 3 2 15" xfId="14523" xr:uid="{00000000-0005-0000-0000-0000AC380000}"/>
    <cellStyle name="Normal 2 60 3 2 16" xfId="14524" xr:uid="{00000000-0005-0000-0000-0000AD380000}"/>
    <cellStyle name="Normal 2 60 3 2 2" xfId="14525" xr:uid="{00000000-0005-0000-0000-0000AE380000}"/>
    <cellStyle name="Normal 2 60 3 2 2 2" xfId="14526" xr:uid="{00000000-0005-0000-0000-0000AF380000}"/>
    <cellStyle name="Normal 2 60 3 2 2 3" xfId="14527" xr:uid="{00000000-0005-0000-0000-0000B0380000}"/>
    <cellStyle name="Normal 2 60 3 2 3" xfId="14528" xr:uid="{00000000-0005-0000-0000-0000B1380000}"/>
    <cellStyle name="Normal 2 60 3 2 3 2" xfId="14529" xr:uid="{00000000-0005-0000-0000-0000B2380000}"/>
    <cellStyle name="Normal 2 60 3 2 3 3" xfId="14530" xr:uid="{00000000-0005-0000-0000-0000B3380000}"/>
    <cellStyle name="Normal 2 60 3 2 4" xfId="14531" xr:uid="{00000000-0005-0000-0000-0000B4380000}"/>
    <cellStyle name="Normal 2 60 3 2 4 2" xfId="14532" xr:uid="{00000000-0005-0000-0000-0000B5380000}"/>
    <cellStyle name="Normal 2 60 3 2 4 3" xfId="14533" xr:uid="{00000000-0005-0000-0000-0000B6380000}"/>
    <cellStyle name="Normal 2 60 3 2 5" xfId="14534" xr:uid="{00000000-0005-0000-0000-0000B7380000}"/>
    <cellStyle name="Normal 2 60 3 2 5 2" xfId="14535" xr:uid="{00000000-0005-0000-0000-0000B8380000}"/>
    <cellStyle name="Normal 2 60 3 2 5 3" xfId="14536" xr:uid="{00000000-0005-0000-0000-0000B9380000}"/>
    <cellStyle name="Normal 2 60 3 2 6" xfId="14537" xr:uid="{00000000-0005-0000-0000-0000BA380000}"/>
    <cellStyle name="Normal 2 60 3 2 6 2" xfId="14538" xr:uid="{00000000-0005-0000-0000-0000BB380000}"/>
    <cellStyle name="Normal 2 60 3 2 6 3" xfId="14539" xr:uid="{00000000-0005-0000-0000-0000BC380000}"/>
    <cellStyle name="Normal 2 60 3 2 7" xfId="14540" xr:uid="{00000000-0005-0000-0000-0000BD380000}"/>
    <cellStyle name="Normal 2 60 3 2 7 2" xfId="14541" xr:uid="{00000000-0005-0000-0000-0000BE380000}"/>
    <cellStyle name="Normal 2 60 3 2 7 3" xfId="14542" xr:uid="{00000000-0005-0000-0000-0000BF380000}"/>
    <cellStyle name="Normal 2 60 3 2 8" xfId="14543" xr:uid="{00000000-0005-0000-0000-0000C0380000}"/>
    <cellStyle name="Normal 2 60 3 2 8 2" xfId="14544" xr:uid="{00000000-0005-0000-0000-0000C1380000}"/>
    <cellStyle name="Normal 2 60 3 2 8 3" xfId="14545" xr:uid="{00000000-0005-0000-0000-0000C2380000}"/>
    <cellStyle name="Normal 2 60 3 2 9" xfId="14546" xr:uid="{00000000-0005-0000-0000-0000C3380000}"/>
    <cellStyle name="Normal 2 60 3 2 9 2" xfId="14547" xr:uid="{00000000-0005-0000-0000-0000C4380000}"/>
    <cellStyle name="Normal 2 60 3 2 9 3" xfId="14548" xr:uid="{00000000-0005-0000-0000-0000C5380000}"/>
    <cellStyle name="Normal 2 60 3 3" xfId="14549" xr:uid="{00000000-0005-0000-0000-0000C6380000}"/>
    <cellStyle name="Normal 2 60 3 3 2" xfId="14550" xr:uid="{00000000-0005-0000-0000-0000C7380000}"/>
    <cellStyle name="Normal 2 60 3 3 3" xfId="14551" xr:uid="{00000000-0005-0000-0000-0000C8380000}"/>
    <cellStyle name="Normal 2 60 3 4" xfId="14552" xr:uid="{00000000-0005-0000-0000-0000C9380000}"/>
    <cellStyle name="Normal 2 60 3 4 2" xfId="14553" xr:uid="{00000000-0005-0000-0000-0000CA380000}"/>
    <cellStyle name="Normal 2 60 3 4 3" xfId="14554" xr:uid="{00000000-0005-0000-0000-0000CB380000}"/>
    <cellStyle name="Normal 2 60 3 5" xfId="14555" xr:uid="{00000000-0005-0000-0000-0000CC380000}"/>
    <cellStyle name="Normal 2 60 3 5 2" xfId="14556" xr:uid="{00000000-0005-0000-0000-0000CD380000}"/>
    <cellStyle name="Normal 2 60 3 5 3" xfId="14557" xr:uid="{00000000-0005-0000-0000-0000CE380000}"/>
    <cellStyle name="Normal 2 60 3 6" xfId="14558" xr:uid="{00000000-0005-0000-0000-0000CF380000}"/>
    <cellStyle name="Normal 2 60 3 6 2" xfId="14559" xr:uid="{00000000-0005-0000-0000-0000D0380000}"/>
    <cellStyle name="Normal 2 60 3 6 3" xfId="14560" xr:uid="{00000000-0005-0000-0000-0000D1380000}"/>
    <cellStyle name="Normal 2 60 3 7" xfId="14561" xr:uid="{00000000-0005-0000-0000-0000D2380000}"/>
    <cellStyle name="Normal 2 60 3 7 2" xfId="14562" xr:uid="{00000000-0005-0000-0000-0000D3380000}"/>
    <cellStyle name="Normal 2 60 3 7 3" xfId="14563" xr:uid="{00000000-0005-0000-0000-0000D4380000}"/>
    <cellStyle name="Normal 2 60 3 8" xfId="14564" xr:uid="{00000000-0005-0000-0000-0000D5380000}"/>
    <cellStyle name="Normal 2 60 3 8 2" xfId="14565" xr:uid="{00000000-0005-0000-0000-0000D6380000}"/>
    <cellStyle name="Normal 2 60 3 8 3" xfId="14566" xr:uid="{00000000-0005-0000-0000-0000D7380000}"/>
    <cellStyle name="Normal 2 60 3 9" xfId="14567" xr:uid="{00000000-0005-0000-0000-0000D8380000}"/>
    <cellStyle name="Normal 2 60 3 9 2" xfId="14568" xr:uid="{00000000-0005-0000-0000-0000D9380000}"/>
    <cellStyle name="Normal 2 60 3 9 3" xfId="14569" xr:uid="{00000000-0005-0000-0000-0000DA380000}"/>
    <cellStyle name="Normal 2 60 4" xfId="14570" xr:uid="{00000000-0005-0000-0000-0000DB380000}"/>
    <cellStyle name="Normal 2 60 4 10" xfId="14571" xr:uid="{00000000-0005-0000-0000-0000DC380000}"/>
    <cellStyle name="Normal 2 60 4 10 2" xfId="14572" xr:uid="{00000000-0005-0000-0000-0000DD380000}"/>
    <cellStyle name="Normal 2 60 4 10 3" xfId="14573" xr:uid="{00000000-0005-0000-0000-0000DE380000}"/>
    <cellStyle name="Normal 2 60 4 11" xfId="14574" xr:uid="{00000000-0005-0000-0000-0000DF380000}"/>
    <cellStyle name="Normal 2 60 4 11 2" xfId="14575" xr:uid="{00000000-0005-0000-0000-0000E0380000}"/>
    <cellStyle name="Normal 2 60 4 11 3" xfId="14576" xr:uid="{00000000-0005-0000-0000-0000E1380000}"/>
    <cellStyle name="Normal 2 60 4 12" xfId="14577" xr:uid="{00000000-0005-0000-0000-0000E2380000}"/>
    <cellStyle name="Normal 2 60 4 12 2" xfId="14578" xr:uid="{00000000-0005-0000-0000-0000E3380000}"/>
    <cellStyle name="Normal 2 60 4 12 3" xfId="14579" xr:uid="{00000000-0005-0000-0000-0000E4380000}"/>
    <cellStyle name="Normal 2 60 4 13" xfId="14580" xr:uid="{00000000-0005-0000-0000-0000E5380000}"/>
    <cellStyle name="Normal 2 60 4 13 2" xfId="14581" xr:uid="{00000000-0005-0000-0000-0000E6380000}"/>
    <cellStyle name="Normal 2 60 4 13 3" xfId="14582" xr:uid="{00000000-0005-0000-0000-0000E7380000}"/>
    <cellStyle name="Normal 2 60 4 14" xfId="14583" xr:uid="{00000000-0005-0000-0000-0000E8380000}"/>
    <cellStyle name="Normal 2 60 4 14 2" xfId="14584" xr:uid="{00000000-0005-0000-0000-0000E9380000}"/>
    <cellStyle name="Normal 2 60 4 14 3" xfId="14585" xr:uid="{00000000-0005-0000-0000-0000EA380000}"/>
    <cellStyle name="Normal 2 60 4 15" xfId="14586" xr:uid="{00000000-0005-0000-0000-0000EB380000}"/>
    <cellStyle name="Normal 2 60 4 15 2" xfId="14587" xr:uid="{00000000-0005-0000-0000-0000EC380000}"/>
    <cellStyle name="Normal 2 60 4 15 3" xfId="14588" xr:uid="{00000000-0005-0000-0000-0000ED380000}"/>
    <cellStyle name="Normal 2 60 4 16" xfId="14589" xr:uid="{00000000-0005-0000-0000-0000EE380000}"/>
    <cellStyle name="Normal 2 60 4 17" xfId="14590" xr:uid="{00000000-0005-0000-0000-0000EF380000}"/>
    <cellStyle name="Normal 2 60 4 2" xfId="14591" xr:uid="{00000000-0005-0000-0000-0000F0380000}"/>
    <cellStyle name="Normal 2 60 4 2 10" xfId="14592" xr:uid="{00000000-0005-0000-0000-0000F1380000}"/>
    <cellStyle name="Normal 2 60 4 2 10 2" xfId="14593" xr:uid="{00000000-0005-0000-0000-0000F2380000}"/>
    <cellStyle name="Normal 2 60 4 2 10 3" xfId="14594" xr:uid="{00000000-0005-0000-0000-0000F3380000}"/>
    <cellStyle name="Normal 2 60 4 2 11" xfId="14595" xr:uid="{00000000-0005-0000-0000-0000F4380000}"/>
    <cellStyle name="Normal 2 60 4 2 11 2" xfId="14596" xr:uid="{00000000-0005-0000-0000-0000F5380000}"/>
    <cellStyle name="Normal 2 60 4 2 11 3" xfId="14597" xr:uid="{00000000-0005-0000-0000-0000F6380000}"/>
    <cellStyle name="Normal 2 60 4 2 12" xfId="14598" xr:uid="{00000000-0005-0000-0000-0000F7380000}"/>
    <cellStyle name="Normal 2 60 4 2 12 2" xfId="14599" xr:uid="{00000000-0005-0000-0000-0000F8380000}"/>
    <cellStyle name="Normal 2 60 4 2 12 3" xfId="14600" xr:uid="{00000000-0005-0000-0000-0000F9380000}"/>
    <cellStyle name="Normal 2 60 4 2 13" xfId="14601" xr:uid="{00000000-0005-0000-0000-0000FA380000}"/>
    <cellStyle name="Normal 2 60 4 2 13 2" xfId="14602" xr:uid="{00000000-0005-0000-0000-0000FB380000}"/>
    <cellStyle name="Normal 2 60 4 2 13 3" xfId="14603" xr:uid="{00000000-0005-0000-0000-0000FC380000}"/>
    <cellStyle name="Normal 2 60 4 2 14" xfId="14604" xr:uid="{00000000-0005-0000-0000-0000FD380000}"/>
    <cellStyle name="Normal 2 60 4 2 14 2" xfId="14605" xr:uid="{00000000-0005-0000-0000-0000FE380000}"/>
    <cellStyle name="Normal 2 60 4 2 14 3" xfId="14606" xr:uid="{00000000-0005-0000-0000-0000FF380000}"/>
    <cellStyle name="Normal 2 60 4 2 15" xfId="14607" xr:uid="{00000000-0005-0000-0000-000000390000}"/>
    <cellStyle name="Normal 2 60 4 2 16" xfId="14608" xr:uid="{00000000-0005-0000-0000-000001390000}"/>
    <cellStyle name="Normal 2 60 4 2 2" xfId="14609" xr:uid="{00000000-0005-0000-0000-000002390000}"/>
    <cellStyle name="Normal 2 60 4 2 2 2" xfId="14610" xr:uid="{00000000-0005-0000-0000-000003390000}"/>
    <cellStyle name="Normal 2 60 4 2 2 3" xfId="14611" xr:uid="{00000000-0005-0000-0000-000004390000}"/>
    <cellStyle name="Normal 2 60 4 2 3" xfId="14612" xr:uid="{00000000-0005-0000-0000-000005390000}"/>
    <cellStyle name="Normal 2 60 4 2 3 2" xfId="14613" xr:uid="{00000000-0005-0000-0000-000006390000}"/>
    <cellStyle name="Normal 2 60 4 2 3 3" xfId="14614" xr:uid="{00000000-0005-0000-0000-000007390000}"/>
    <cellStyle name="Normal 2 60 4 2 4" xfId="14615" xr:uid="{00000000-0005-0000-0000-000008390000}"/>
    <cellStyle name="Normal 2 60 4 2 4 2" xfId="14616" xr:uid="{00000000-0005-0000-0000-000009390000}"/>
    <cellStyle name="Normal 2 60 4 2 4 3" xfId="14617" xr:uid="{00000000-0005-0000-0000-00000A390000}"/>
    <cellStyle name="Normal 2 60 4 2 5" xfId="14618" xr:uid="{00000000-0005-0000-0000-00000B390000}"/>
    <cellStyle name="Normal 2 60 4 2 5 2" xfId="14619" xr:uid="{00000000-0005-0000-0000-00000C390000}"/>
    <cellStyle name="Normal 2 60 4 2 5 3" xfId="14620" xr:uid="{00000000-0005-0000-0000-00000D390000}"/>
    <cellStyle name="Normal 2 60 4 2 6" xfId="14621" xr:uid="{00000000-0005-0000-0000-00000E390000}"/>
    <cellStyle name="Normal 2 60 4 2 6 2" xfId="14622" xr:uid="{00000000-0005-0000-0000-00000F390000}"/>
    <cellStyle name="Normal 2 60 4 2 6 3" xfId="14623" xr:uid="{00000000-0005-0000-0000-000010390000}"/>
    <cellStyle name="Normal 2 60 4 2 7" xfId="14624" xr:uid="{00000000-0005-0000-0000-000011390000}"/>
    <cellStyle name="Normal 2 60 4 2 7 2" xfId="14625" xr:uid="{00000000-0005-0000-0000-000012390000}"/>
    <cellStyle name="Normal 2 60 4 2 7 3" xfId="14626" xr:uid="{00000000-0005-0000-0000-000013390000}"/>
    <cellStyle name="Normal 2 60 4 2 8" xfId="14627" xr:uid="{00000000-0005-0000-0000-000014390000}"/>
    <cellStyle name="Normal 2 60 4 2 8 2" xfId="14628" xr:uid="{00000000-0005-0000-0000-000015390000}"/>
    <cellStyle name="Normal 2 60 4 2 8 3" xfId="14629" xr:uid="{00000000-0005-0000-0000-000016390000}"/>
    <cellStyle name="Normal 2 60 4 2 9" xfId="14630" xr:uid="{00000000-0005-0000-0000-000017390000}"/>
    <cellStyle name="Normal 2 60 4 2 9 2" xfId="14631" xr:uid="{00000000-0005-0000-0000-000018390000}"/>
    <cellStyle name="Normal 2 60 4 2 9 3" xfId="14632" xr:uid="{00000000-0005-0000-0000-000019390000}"/>
    <cellStyle name="Normal 2 60 4 3" xfId="14633" xr:uid="{00000000-0005-0000-0000-00001A390000}"/>
    <cellStyle name="Normal 2 60 4 3 2" xfId="14634" xr:uid="{00000000-0005-0000-0000-00001B390000}"/>
    <cellStyle name="Normal 2 60 4 3 3" xfId="14635" xr:uid="{00000000-0005-0000-0000-00001C390000}"/>
    <cellStyle name="Normal 2 60 4 4" xfId="14636" xr:uid="{00000000-0005-0000-0000-00001D390000}"/>
    <cellStyle name="Normal 2 60 4 4 2" xfId="14637" xr:uid="{00000000-0005-0000-0000-00001E390000}"/>
    <cellStyle name="Normal 2 60 4 4 3" xfId="14638" xr:uid="{00000000-0005-0000-0000-00001F390000}"/>
    <cellStyle name="Normal 2 60 4 5" xfId="14639" xr:uid="{00000000-0005-0000-0000-000020390000}"/>
    <cellStyle name="Normal 2 60 4 5 2" xfId="14640" xr:uid="{00000000-0005-0000-0000-000021390000}"/>
    <cellStyle name="Normal 2 60 4 5 3" xfId="14641" xr:uid="{00000000-0005-0000-0000-000022390000}"/>
    <cellStyle name="Normal 2 60 4 6" xfId="14642" xr:uid="{00000000-0005-0000-0000-000023390000}"/>
    <cellStyle name="Normal 2 60 4 6 2" xfId="14643" xr:uid="{00000000-0005-0000-0000-000024390000}"/>
    <cellStyle name="Normal 2 60 4 6 3" xfId="14644" xr:uid="{00000000-0005-0000-0000-000025390000}"/>
    <cellStyle name="Normal 2 60 4 7" xfId="14645" xr:uid="{00000000-0005-0000-0000-000026390000}"/>
    <cellStyle name="Normal 2 60 4 7 2" xfId="14646" xr:uid="{00000000-0005-0000-0000-000027390000}"/>
    <cellStyle name="Normal 2 60 4 7 3" xfId="14647" xr:uid="{00000000-0005-0000-0000-000028390000}"/>
    <cellStyle name="Normal 2 60 4 8" xfId="14648" xr:uid="{00000000-0005-0000-0000-000029390000}"/>
    <cellStyle name="Normal 2 60 4 8 2" xfId="14649" xr:uid="{00000000-0005-0000-0000-00002A390000}"/>
    <cellStyle name="Normal 2 60 4 8 3" xfId="14650" xr:uid="{00000000-0005-0000-0000-00002B390000}"/>
    <cellStyle name="Normal 2 60 4 9" xfId="14651" xr:uid="{00000000-0005-0000-0000-00002C390000}"/>
    <cellStyle name="Normal 2 60 4 9 2" xfId="14652" xr:uid="{00000000-0005-0000-0000-00002D390000}"/>
    <cellStyle name="Normal 2 60 4 9 3" xfId="14653" xr:uid="{00000000-0005-0000-0000-00002E390000}"/>
    <cellStyle name="Normal 2 60 5" xfId="14654" xr:uid="{00000000-0005-0000-0000-00002F390000}"/>
    <cellStyle name="Normal 2 60 5 10" xfId="14655" xr:uid="{00000000-0005-0000-0000-000030390000}"/>
    <cellStyle name="Normal 2 60 5 10 2" xfId="14656" xr:uid="{00000000-0005-0000-0000-000031390000}"/>
    <cellStyle name="Normal 2 60 5 10 3" xfId="14657" xr:uid="{00000000-0005-0000-0000-000032390000}"/>
    <cellStyle name="Normal 2 60 5 11" xfId="14658" xr:uid="{00000000-0005-0000-0000-000033390000}"/>
    <cellStyle name="Normal 2 60 5 11 2" xfId="14659" xr:uid="{00000000-0005-0000-0000-000034390000}"/>
    <cellStyle name="Normal 2 60 5 11 3" xfId="14660" xr:uid="{00000000-0005-0000-0000-000035390000}"/>
    <cellStyle name="Normal 2 60 5 12" xfId="14661" xr:uid="{00000000-0005-0000-0000-000036390000}"/>
    <cellStyle name="Normal 2 60 5 12 2" xfId="14662" xr:uid="{00000000-0005-0000-0000-000037390000}"/>
    <cellStyle name="Normal 2 60 5 12 3" xfId="14663" xr:uid="{00000000-0005-0000-0000-000038390000}"/>
    <cellStyle name="Normal 2 60 5 13" xfId="14664" xr:uid="{00000000-0005-0000-0000-000039390000}"/>
    <cellStyle name="Normal 2 60 5 13 2" xfId="14665" xr:uid="{00000000-0005-0000-0000-00003A390000}"/>
    <cellStyle name="Normal 2 60 5 13 3" xfId="14666" xr:uid="{00000000-0005-0000-0000-00003B390000}"/>
    <cellStyle name="Normal 2 60 5 14" xfId="14667" xr:uid="{00000000-0005-0000-0000-00003C390000}"/>
    <cellStyle name="Normal 2 60 5 14 2" xfId="14668" xr:uid="{00000000-0005-0000-0000-00003D390000}"/>
    <cellStyle name="Normal 2 60 5 14 3" xfId="14669" xr:uid="{00000000-0005-0000-0000-00003E390000}"/>
    <cellStyle name="Normal 2 60 5 15" xfId="14670" xr:uid="{00000000-0005-0000-0000-00003F390000}"/>
    <cellStyle name="Normal 2 60 5 16" xfId="14671" xr:uid="{00000000-0005-0000-0000-000040390000}"/>
    <cellStyle name="Normal 2 60 5 2" xfId="14672" xr:uid="{00000000-0005-0000-0000-000041390000}"/>
    <cellStyle name="Normal 2 60 5 2 2" xfId="14673" xr:uid="{00000000-0005-0000-0000-000042390000}"/>
    <cellStyle name="Normal 2 60 5 2 3" xfId="14674" xr:uid="{00000000-0005-0000-0000-000043390000}"/>
    <cellStyle name="Normal 2 60 5 3" xfId="14675" xr:uid="{00000000-0005-0000-0000-000044390000}"/>
    <cellStyle name="Normal 2 60 5 3 2" xfId="14676" xr:uid="{00000000-0005-0000-0000-000045390000}"/>
    <cellStyle name="Normal 2 60 5 3 3" xfId="14677" xr:uid="{00000000-0005-0000-0000-000046390000}"/>
    <cellStyle name="Normal 2 60 5 4" xfId="14678" xr:uid="{00000000-0005-0000-0000-000047390000}"/>
    <cellStyle name="Normal 2 60 5 4 2" xfId="14679" xr:uid="{00000000-0005-0000-0000-000048390000}"/>
    <cellStyle name="Normal 2 60 5 4 3" xfId="14680" xr:uid="{00000000-0005-0000-0000-000049390000}"/>
    <cellStyle name="Normal 2 60 5 5" xfId="14681" xr:uid="{00000000-0005-0000-0000-00004A390000}"/>
    <cellStyle name="Normal 2 60 5 5 2" xfId="14682" xr:uid="{00000000-0005-0000-0000-00004B390000}"/>
    <cellStyle name="Normal 2 60 5 5 3" xfId="14683" xr:uid="{00000000-0005-0000-0000-00004C390000}"/>
    <cellStyle name="Normal 2 60 5 6" xfId="14684" xr:uid="{00000000-0005-0000-0000-00004D390000}"/>
    <cellStyle name="Normal 2 60 5 6 2" xfId="14685" xr:uid="{00000000-0005-0000-0000-00004E390000}"/>
    <cellStyle name="Normal 2 60 5 6 3" xfId="14686" xr:uid="{00000000-0005-0000-0000-00004F390000}"/>
    <cellStyle name="Normal 2 60 5 7" xfId="14687" xr:uid="{00000000-0005-0000-0000-000050390000}"/>
    <cellStyle name="Normal 2 60 5 7 2" xfId="14688" xr:uid="{00000000-0005-0000-0000-000051390000}"/>
    <cellStyle name="Normal 2 60 5 7 3" xfId="14689" xr:uid="{00000000-0005-0000-0000-000052390000}"/>
    <cellStyle name="Normal 2 60 5 8" xfId="14690" xr:uid="{00000000-0005-0000-0000-000053390000}"/>
    <cellStyle name="Normal 2 60 5 8 2" xfId="14691" xr:uid="{00000000-0005-0000-0000-000054390000}"/>
    <cellStyle name="Normal 2 60 5 8 3" xfId="14692" xr:uid="{00000000-0005-0000-0000-000055390000}"/>
    <cellStyle name="Normal 2 60 5 9" xfId="14693" xr:uid="{00000000-0005-0000-0000-000056390000}"/>
    <cellStyle name="Normal 2 60 5 9 2" xfId="14694" xr:uid="{00000000-0005-0000-0000-000057390000}"/>
    <cellStyle name="Normal 2 60 5 9 3" xfId="14695" xr:uid="{00000000-0005-0000-0000-000058390000}"/>
    <cellStyle name="Normal 2 60 6" xfId="14696" xr:uid="{00000000-0005-0000-0000-000059390000}"/>
    <cellStyle name="Normal 2 60 6 10" xfId="14697" xr:uid="{00000000-0005-0000-0000-00005A390000}"/>
    <cellStyle name="Normal 2 60 6 10 2" xfId="14698" xr:uid="{00000000-0005-0000-0000-00005B390000}"/>
    <cellStyle name="Normal 2 60 6 10 3" xfId="14699" xr:uid="{00000000-0005-0000-0000-00005C390000}"/>
    <cellStyle name="Normal 2 60 6 11" xfId="14700" xr:uid="{00000000-0005-0000-0000-00005D390000}"/>
    <cellStyle name="Normal 2 60 6 11 2" xfId="14701" xr:uid="{00000000-0005-0000-0000-00005E390000}"/>
    <cellStyle name="Normal 2 60 6 11 3" xfId="14702" xr:uid="{00000000-0005-0000-0000-00005F390000}"/>
    <cellStyle name="Normal 2 60 6 12" xfId="14703" xr:uid="{00000000-0005-0000-0000-000060390000}"/>
    <cellStyle name="Normal 2 60 6 12 2" xfId="14704" xr:uid="{00000000-0005-0000-0000-000061390000}"/>
    <cellStyle name="Normal 2 60 6 12 3" xfId="14705" xr:uid="{00000000-0005-0000-0000-000062390000}"/>
    <cellStyle name="Normal 2 60 6 13" xfId="14706" xr:uid="{00000000-0005-0000-0000-000063390000}"/>
    <cellStyle name="Normal 2 60 6 13 2" xfId="14707" xr:uid="{00000000-0005-0000-0000-000064390000}"/>
    <cellStyle name="Normal 2 60 6 13 3" xfId="14708" xr:uid="{00000000-0005-0000-0000-000065390000}"/>
    <cellStyle name="Normal 2 60 6 14" xfId="14709" xr:uid="{00000000-0005-0000-0000-000066390000}"/>
    <cellStyle name="Normal 2 60 6 14 2" xfId="14710" xr:uid="{00000000-0005-0000-0000-000067390000}"/>
    <cellStyle name="Normal 2 60 6 14 3" xfId="14711" xr:uid="{00000000-0005-0000-0000-000068390000}"/>
    <cellStyle name="Normal 2 60 6 15" xfId="14712" xr:uid="{00000000-0005-0000-0000-000069390000}"/>
    <cellStyle name="Normal 2 60 6 16" xfId="14713" xr:uid="{00000000-0005-0000-0000-00006A390000}"/>
    <cellStyle name="Normal 2 60 6 2" xfId="14714" xr:uid="{00000000-0005-0000-0000-00006B390000}"/>
    <cellStyle name="Normal 2 60 6 2 2" xfId="14715" xr:uid="{00000000-0005-0000-0000-00006C390000}"/>
    <cellStyle name="Normal 2 60 6 2 3" xfId="14716" xr:uid="{00000000-0005-0000-0000-00006D390000}"/>
    <cellStyle name="Normal 2 60 6 3" xfId="14717" xr:uid="{00000000-0005-0000-0000-00006E390000}"/>
    <cellStyle name="Normal 2 60 6 3 2" xfId="14718" xr:uid="{00000000-0005-0000-0000-00006F390000}"/>
    <cellStyle name="Normal 2 60 6 3 3" xfId="14719" xr:uid="{00000000-0005-0000-0000-000070390000}"/>
    <cellStyle name="Normal 2 60 6 4" xfId="14720" xr:uid="{00000000-0005-0000-0000-000071390000}"/>
    <cellStyle name="Normal 2 60 6 4 2" xfId="14721" xr:uid="{00000000-0005-0000-0000-000072390000}"/>
    <cellStyle name="Normal 2 60 6 4 3" xfId="14722" xr:uid="{00000000-0005-0000-0000-000073390000}"/>
    <cellStyle name="Normal 2 60 6 5" xfId="14723" xr:uid="{00000000-0005-0000-0000-000074390000}"/>
    <cellStyle name="Normal 2 60 6 5 2" xfId="14724" xr:uid="{00000000-0005-0000-0000-000075390000}"/>
    <cellStyle name="Normal 2 60 6 5 3" xfId="14725" xr:uid="{00000000-0005-0000-0000-000076390000}"/>
    <cellStyle name="Normal 2 60 6 6" xfId="14726" xr:uid="{00000000-0005-0000-0000-000077390000}"/>
    <cellStyle name="Normal 2 60 6 6 2" xfId="14727" xr:uid="{00000000-0005-0000-0000-000078390000}"/>
    <cellStyle name="Normal 2 60 6 6 3" xfId="14728" xr:uid="{00000000-0005-0000-0000-000079390000}"/>
    <cellStyle name="Normal 2 60 6 7" xfId="14729" xr:uid="{00000000-0005-0000-0000-00007A390000}"/>
    <cellStyle name="Normal 2 60 6 7 2" xfId="14730" xr:uid="{00000000-0005-0000-0000-00007B390000}"/>
    <cellStyle name="Normal 2 60 6 7 3" xfId="14731" xr:uid="{00000000-0005-0000-0000-00007C390000}"/>
    <cellStyle name="Normal 2 60 6 8" xfId="14732" xr:uid="{00000000-0005-0000-0000-00007D390000}"/>
    <cellStyle name="Normal 2 60 6 8 2" xfId="14733" xr:uid="{00000000-0005-0000-0000-00007E390000}"/>
    <cellStyle name="Normal 2 60 6 8 3" xfId="14734" xr:uid="{00000000-0005-0000-0000-00007F390000}"/>
    <cellStyle name="Normal 2 60 6 9" xfId="14735" xr:uid="{00000000-0005-0000-0000-000080390000}"/>
    <cellStyle name="Normal 2 60 6 9 2" xfId="14736" xr:uid="{00000000-0005-0000-0000-000081390000}"/>
    <cellStyle name="Normal 2 60 6 9 3" xfId="14737" xr:uid="{00000000-0005-0000-0000-000082390000}"/>
    <cellStyle name="Normal 2 60 7" xfId="14738" xr:uid="{00000000-0005-0000-0000-000083390000}"/>
    <cellStyle name="Normal 2 60 7 10" xfId="14739" xr:uid="{00000000-0005-0000-0000-000084390000}"/>
    <cellStyle name="Normal 2 60 7 10 2" xfId="14740" xr:uid="{00000000-0005-0000-0000-000085390000}"/>
    <cellStyle name="Normal 2 60 7 10 3" xfId="14741" xr:uid="{00000000-0005-0000-0000-000086390000}"/>
    <cellStyle name="Normal 2 60 7 11" xfId="14742" xr:uid="{00000000-0005-0000-0000-000087390000}"/>
    <cellStyle name="Normal 2 60 7 11 2" xfId="14743" xr:uid="{00000000-0005-0000-0000-000088390000}"/>
    <cellStyle name="Normal 2 60 7 11 3" xfId="14744" xr:uid="{00000000-0005-0000-0000-000089390000}"/>
    <cellStyle name="Normal 2 60 7 12" xfId="14745" xr:uid="{00000000-0005-0000-0000-00008A390000}"/>
    <cellStyle name="Normal 2 60 7 12 2" xfId="14746" xr:uid="{00000000-0005-0000-0000-00008B390000}"/>
    <cellStyle name="Normal 2 60 7 12 3" xfId="14747" xr:uid="{00000000-0005-0000-0000-00008C390000}"/>
    <cellStyle name="Normal 2 60 7 13" xfId="14748" xr:uid="{00000000-0005-0000-0000-00008D390000}"/>
    <cellStyle name="Normal 2 60 7 13 2" xfId="14749" xr:uid="{00000000-0005-0000-0000-00008E390000}"/>
    <cellStyle name="Normal 2 60 7 13 3" xfId="14750" xr:uid="{00000000-0005-0000-0000-00008F390000}"/>
    <cellStyle name="Normal 2 60 7 14" xfId="14751" xr:uid="{00000000-0005-0000-0000-000090390000}"/>
    <cellStyle name="Normal 2 60 7 14 2" xfId="14752" xr:uid="{00000000-0005-0000-0000-000091390000}"/>
    <cellStyle name="Normal 2 60 7 14 3" xfId="14753" xr:uid="{00000000-0005-0000-0000-000092390000}"/>
    <cellStyle name="Normal 2 60 7 15" xfId="14754" xr:uid="{00000000-0005-0000-0000-000093390000}"/>
    <cellStyle name="Normal 2 60 7 16" xfId="14755" xr:uid="{00000000-0005-0000-0000-000094390000}"/>
    <cellStyle name="Normal 2 60 7 2" xfId="14756" xr:uid="{00000000-0005-0000-0000-000095390000}"/>
    <cellStyle name="Normal 2 60 7 2 2" xfId="14757" xr:uid="{00000000-0005-0000-0000-000096390000}"/>
    <cellStyle name="Normal 2 60 7 2 3" xfId="14758" xr:uid="{00000000-0005-0000-0000-000097390000}"/>
    <cellStyle name="Normal 2 60 7 3" xfId="14759" xr:uid="{00000000-0005-0000-0000-000098390000}"/>
    <cellStyle name="Normal 2 60 7 3 2" xfId="14760" xr:uid="{00000000-0005-0000-0000-000099390000}"/>
    <cellStyle name="Normal 2 60 7 3 3" xfId="14761" xr:uid="{00000000-0005-0000-0000-00009A390000}"/>
    <cellStyle name="Normal 2 60 7 4" xfId="14762" xr:uid="{00000000-0005-0000-0000-00009B390000}"/>
    <cellStyle name="Normal 2 60 7 4 2" xfId="14763" xr:uid="{00000000-0005-0000-0000-00009C390000}"/>
    <cellStyle name="Normal 2 60 7 4 3" xfId="14764" xr:uid="{00000000-0005-0000-0000-00009D390000}"/>
    <cellStyle name="Normal 2 60 7 5" xfId="14765" xr:uid="{00000000-0005-0000-0000-00009E390000}"/>
    <cellStyle name="Normal 2 60 7 5 2" xfId="14766" xr:uid="{00000000-0005-0000-0000-00009F390000}"/>
    <cellStyle name="Normal 2 60 7 5 3" xfId="14767" xr:uid="{00000000-0005-0000-0000-0000A0390000}"/>
    <cellStyle name="Normal 2 60 7 6" xfId="14768" xr:uid="{00000000-0005-0000-0000-0000A1390000}"/>
    <cellStyle name="Normal 2 60 7 6 2" xfId="14769" xr:uid="{00000000-0005-0000-0000-0000A2390000}"/>
    <cellStyle name="Normal 2 60 7 6 3" xfId="14770" xr:uid="{00000000-0005-0000-0000-0000A3390000}"/>
    <cellStyle name="Normal 2 60 7 7" xfId="14771" xr:uid="{00000000-0005-0000-0000-0000A4390000}"/>
    <cellStyle name="Normal 2 60 7 7 2" xfId="14772" xr:uid="{00000000-0005-0000-0000-0000A5390000}"/>
    <cellStyle name="Normal 2 60 7 7 3" xfId="14773" xr:uid="{00000000-0005-0000-0000-0000A6390000}"/>
    <cellStyle name="Normal 2 60 7 8" xfId="14774" xr:uid="{00000000-0005-0000-0000-0000A7390000}"/>
    <cellStyle name="Normal 2 60 7 8 2" xfId="14775" xr:uid="{00000000-0005-0000-0000-0000A8390000}"/>
    <cellStyle name="Normal 2 60 7 8 3" xfId="14776" xr:uid="{00000000-0005-0000-0000-0000A9390000}"/>
    <cellStyle name="Normal 2 60 7 9" xfId="14777" xr:uid="{00000000-0005-0000-0000-0000AA390000}"/>
    <cellStyle name="Normal 2 60 7 9 2" xfId="14778" xr:uid="{00000000-0005-0000-0000-0000AB390000}"/>
    <cellStyle name="Normal 2 60 7 9 3" xfId="14779" xr:uid="{00000000-0005-0000-0000-0000AC390000}"/>
    <cellStyle name="Normal 2 60 8" xfId="14780" xr:uid="{00000000-0005-0000-0000-0000AD390000}"/>
    <cellStyle name="Normal 2 60 8 10" xfId="14781" xr:uid="{00000000-0005-0000-0000-0000AE390000}"/>
    <cellStyle name="Normal 2 60 8 10 2" xfId="14782" xr:uid="{00000000-0005-0000-0000-0000AF390000}"/>
    <cellStyle name="Normal 2 60 8 10 3" xfId="14783" xr:uid="{00000000-0005-0000-0000-0000B0390000}"/>
    <cellStyle name="Normal 2 60 8 11" xfId="14784" xr:uid="{00000000-0005-0000-0000-0000B1390000}"/>
    <cellStyle name="Normal 2 60 8 11 2" xfId="14785" xr:uid="{00000000-0005-0000-0000-0000B2390000}"/>
    <cellStyle name="Normal 2 60 8 11 3" xfId="14786" xr:uid="{00000000-0005-0000-0000-0000B3390000}"/>
    <cellStyle name="Normal 2 60 8 12" xfId="14787" xr:uid="{00000000-0005-0000-0000-0000B4390000}"/>
    <cellStyle name="Normal 2 60 8 12 2" xfId="14788" xr:uid="{00000000-0005-0000-0000-0000B5390000}"/>
    <cellStyle name="Normal 2 60 8 12 3" xfId="14789" xr:uid="{00000000-0005-0000-0000-0000B6390000}"/>
    <cellStyle name="Normal 2 60 8 13" xfId="14790" xr:uid="{00000000-0005-0000-0000-0000B7390000}"/>
    <cellStyle name="Normal 2 60 8 13 2" xfId="14791" xr:uid="{00000000-0005-0000-0000-0000B8390000}"/>
    <cellStyle name="Normal 2 60 8 13 3" xfId="14792" xr:uid="{00000000-0005-0000-0000-0000B9390000}"/>
    <cellStyle name="Normal 2 60 8 14" xfId="14793" xr:uid="{00000000-0005-0000-0000-0000BA390000}"/>
    <cellStyle name="Normal 2 60 8 14 2" xfId="14794" xr:uid="{00000000-0005-0000-0000-0000BB390000}"/>
    <cellStyle name="Normal 2 60 8 14 3" xfId="14795" xr:uid="{00000000-0005-0000-0000-0000BC390000}"/>
    <cellStyle name="Normal 2 60 8 15" xfId="14796" xr:uid="{00000000-0005-0000-0000-0000BD390000}"/>
    <cellStyle name="Normal 2 60 8 16" xfId="14797" xr:uid="{00000000-0005-0000-0000-0000BE390000}"/>
    <cellStyle name="Normal 2 60 8 2" xfId="14798" xr:uid="{00000000-0005-0000-0000-0000BF390000}"/>
    <cellStyle name="Normal 2 60 8 2 2" xfId="14799" xr:uid="{00000000-0005-0000-0000-0000C0390000}"/>
    <cellStyle name="Normal 2 60 8 2 3" xfId="14800" xr:uid="{00000000-0005-0000-0000-0000C1390000}"/>
    <cellStyle name="Normal 2 60 8 3" xfId="14801" xr:uid="{00000000-0005-0000-0000-0000C2390000}"/>
    <cellStyle name="Normal 2 60 8 3 2" xfId="14802" xr:uid="{00000000-0005-0000-0000-0000C3390000}"/>
    <cellStyle name="Normal 2 60 8 3 3" xfId="14803" xr:uid="{00000000-0005-0000-0000-0000C4390000}"/>
    <cellStyle name="Normal 2 60 8 4" xfId="14804" xr:uid="{00000000-0005-0000-0000-0000C5390000}"/>
    <cellStyle name="Normal 2 60 8 4 2" xfId="14805" xr:uid="{00000000-0005-0000-0000-0000C6390000}"/>
    <cellStyle name="Normal 2 60 8 4 3" xfId="14806" xr:uid="{00000000-0005-0000-0000-0000C7390000}"/>
    <cellStyle name="Normal 2 60 8 5" xfId="14807" xr:uid="{00000000-0005-0000-0000-0000C8390000}"/>
    <cellStyle name="Normal 2 60 8 5 2" xfId="14808" xr:uid="{00000000-0005-0000-0000-0000C9390000}"/>
    <cellStyle name="Normal 2 60 8 5 3" xfId="14809" xr:uid="{00000000-0005-0000-0000-0000CA390000}"/>
    <cellStyle name="Normal 2 60 8 6" xfId="14810" xr:uid="{00000000-0005-0000-0000-0000CB390000}"/>
    <cellStyle name="Normal 2 60 8 6 2" xfId="14811" xr:uid="{00000000-0005-0000-0000-0000CC390000}"/>
    <cellStyle name="Normal 2 60 8 6 3" xfId="14812" xr:uid="{00000000-0005-0000-0000-0000CD390000}"/>
    <cellStyle name="Normal 2 60 8 7" xfId="14813" xr:uid="{00000000-0005-0000-0000-0000CE390000}"/>
    <cellStyle name="Normal 2 60 8 7 2" xfId="14814" xr:uid="{00000000-0005-0000-0000-0000CF390000}"/>
    <cellStyle name="Normal 2 60 8 7 3" xfId="14815" xr:uid="{00000000-0005-0000-0000-0000D0390000}"/>
    <cellStyle name="Normal 2 60 8 8" xfId="14816" xr:uid="{00000000-0005-0000-0000-0000D1390000}"/>
    <cellStyle name="Normal 2 60 8 8 2" xfId="14817" xr:uid="{00000000-0005-0000-0000-0000D2390000}"/>
    <cellStyle name="Normal 2 60 8 8 3" xfId="14818" xr:uid="{00000000-0005-0000-0000-0000D3390000}"/>
    <cellStyle name="Normal 2 60 8 9" xfId="14819" xr:uid="{00000000-0005-0000-0000-0000D4390000}"/>
    <cellStyle name="Normal 2 60 8 9 2" xfId="14820" xr:uid="{00000000-0005-0000-0000-0000D5390000}"/>
    <cellStyle name="Normal 2 60 8 9 3" xfId="14821" xr:uid="{00000000-0005-0000-0000-0000D6390000}"/>
    <cellStyle name="Normal 2 60 9" xfId="14822" xr:uid="{00000000-0005-0000-0000-0000D7390000}"/>
    <cellStyle name="Normal 2 60 9 10" xfId="14823" xr:uid="{00000000-0005-0000-0000-0000D8390000}"/>
    <cellStyle name="Normal 2 60 9 10 2" xfId="14824" xr:uid="{00000000-0005-0000-0000-0000D9390000}"/>
    <cellStyle name="Normal 2 60 9 10 3" xfId="14825" xr:uid="{00000000-0005-0000-0000-0000DA390000}"/>
    <cellStyle name="Normal 2 60 9 11" xfId="14826" xr:uid="{00000000-0005-0000-0000-0000DB390000}"/>
    <cellStyle name="Normal 2 60 9 11 2" xfId="14827" xr:uid="{00000000-0005-0000-0000-0000DC390000}"/>
    <cellStyle name="Normal 2 60 9 11 3" xfId="14828" xr:uid="{00000000-0005-0000-0000-0000DD390000}"/>
    <cellStyle name="Normal 2 60 9 12" xfId="14829" xr:uid="{00000000-0005-0000-0000-0000DE390000}"/>
    <cellStyle name="Normal 2 60 9 12 2" xfId="14830" xr:uid="{00000000-0005-0000-0000-0000DF390000}"/>
    <cellStyle name="Normal 2 60 9 12 3" xfId="14831" xr:uid="{00000000-0005-0000-0000-0000E0390000}"/>
    <cellStyle name="Normal 2 60 9 13" xfId="14832" xr:uid="{00000000-0005-0000-0000-0000E1390000}"/>
    <cellStyle name="Normal 2 60 9 13 2" xfId="14833" xr:uid="{00000000-0005-0000-0000-0000E2390000}"/>
    <cellStyle name="Normal 2 60 9 13 3" xfId="14834" xr:uid="{00000000-0005-0000-0000-0000E3390000}"/>
    <cellStyle name="Normal 2 60 9 14" xfId="14835" xr:uid="{00000000-0005-0000-0000-0000E4390000}"/>
    <cellStyle name="Normal 2 60 9 14 2" xfId="14836" xr:uid="{00000000-0005-0000-0000-0000E5390000}"/>
    <cellStyle name="Normal 2 60 9 14 3" xfId="14837" xr:uid="{00000000-0005-0000-0000-0000E6390000}"/>
    <cellStyle name="Normal 2 60 9 15" xfId="14838" xr:uid="{00000000-0005-0000-0000-0000E7390000}"/>
    <cellStyle name="Normal 2 60 9 16" xfId="14839" xr:uid="{00000000-0005-0000-0000-0000E8390000}"/>
    <cellStyle name="Normal 2 60 9 2" xfId="14840" xr:uid="{00000000-0005-0000-0000-0000E9390000}"/>
    <cellStyle name="Normal 2 60 9 2 2" xfId="14841" xr:uid="{00000000-0005-0000-0000-0000EA390000}"/>
    <cellStyle name="Normal 2 60 9 2 3" xfId="14842" xr:uid="{00000000-0005-0000-0000-0000EB390000}"/>
    <cellStyle name="Normal 2 60 9 3" xfId="14843" xr:uid="{00000000-0005-0000-0000-0000EC390000}"/>
    <cellStyle name="Normal 2 60 9 3 2" xfId="14844" xr:uid="{00000000-0005-0000-0000-0000ED390000}"/>
    <cellStyle name="Normal 2 60 9 3 3" xfId="14845" xr:uid="{00000000-0005-0000-0000-0000EE390000}"/>
    <cellStyle name="Normal 2 60 9 4" xfId="14846" xr:uid="{00000000-0005-0000-0000-0000EF390000}"/>
    <cellStyle name="Normal 2 60 9 4 2" xfId="14847" xr:uid="{00000000-0005-0000-0000-0000F0390000}"/>
    <cellStyle name="Normal 2 60 9 4 3" xfId="14848" xr:uid="{00000000-0005-0000-0000-0000F1390000}"/>
    <cellStyle name="Normal 2 60 9 5" xfId="14849" xr:uid="{00000000-0005-0000-0000-0000F2390000}"/>
    <cellStyle name="Normal 2 60 9 5 2" xfId="14850" xr:uid="{00000000-0005-0000-0000-0000F3390000}"/>
    <cellStyle name="Normal 2 60 9 5 3" xfId="14851" xr:uid="{00000000-0005-0000-0000-0000F4390000}"/>
    <cellStyle name="Normal 2 60 9 6" xfId="14852" xr:uid="{00000000-0005-0000-0000-0000F5390000}"/>
    <cellStyle name="Normal 2 60 9 6 2" xfId="14853" xr:uid="{00000000-0005-0000-0000-0000F6390000}"/>
    <cellStyle name="Normal 2 60 9 6 3" xfId="14854" xr:uid="{00000000-0005-0000-0000-0000F7390000}"/>
    <cellStyle name="Normal 2 60 9 7" xfId="14855" xr:uid="{00000000-0005-0000-0000-0000F8390000}"/>
    <cellStyle name="Normal 2 60 9 7 2" xfId="14856" xr:uid="{00000000-0005-0000-0000-0000F9390000}"/>
    <cellStyle name="Normal 2 60 9 7 3" xfId="14857" xr:uid="{00000000-0005-0000-0000-0000FA390000}"/>
    <cellStyle name="Normal 2 60 9 8" xfId="14858" xr:uid="{00000000-0005-0000-0000-0000FB390000}"/>
    <cellStyle name="Normal 2 60 9 8 2" xfId="14859" xr:uid="{00000000-0005-0000-0000-0000FC390000}"/>
    <cellStyle name="Normal 2 60 9 8 3" xfId="14860" xr:uid="{00000000-0005-0000-0000-0000FD390000}"/>
    <cellStyle name="Normal 2 60 9 9" xfId="14861" xr:uid="{00000000-0005-0000-0000-0000FE390000}"/>
    <cellStyle name="Normal 2 60 9 9 2" xfId="14862" xr:uid="{00000000-0005-0000-0000-0000FF390000}"/>
    <cellStyle name="Normal 2 60 9 9 3" xfId="14863" xr:uid="{00000000-0005-0000-0000-0000003A0000}"/>
    <cellStyle name="Normal 2 61" xfId="14864" xr:uid="{00000000-0005-0000-0000-0000013A0000}"/>
    <cellStyle name="Normal 2 61 10" xfId="14865" xr:uid="{00000000-0005-0000-0000-0000023A0000}"/>
    <cellStyle name="Normal 2 61 10 10" xfId="14866" xr:uid="{00000000-0005-0000-0000-0000033A0000}"/>
    <cellStyle name="Normal 2 61 10 10 2" xfId="14867" xr:uid="{00000000-0005-0000-0000-0000043A0000}"/>
    <cellStyle name="Normal 2 61 10 10 3" xfId="14868" xr:uid="{00000000-0005-0000-0000-0000053A0000}"/>
    <cellStyle name="Normal 2 61 10 11" xfId="14869" xr:uid="{00000000-0005-0000-0000-0000063A0000}"/>
    <cellStyle name="Normal 2 61 10 11 2" xfId="14870" xr:uid="{00000000-0005-0000-0000-0000073A0000}"/>
    <cellStyle name="Normal 2 61 10 11 3" xfId="14871" xr:uid="{00000000-0005-0000-0000-0000083A0000}"/>
    <cellStyle name="Normal 2 61 10 12" xfId="14872" xr:uid="{00000000-0005-0000-0000-0000093A0000}"/>
    <cellStyle name="Normal 2 61 10 12 2" xfId="14873" xr:uid="{00000000-0005-0000-0000-00000A3A0000}"/>
    <cellStyle name="Normal 2 61 10 12 3" xfId="14874" xr:uid="{00000000-0005-0000-0000-00000B3A0000}"/>
    <cellStyle name="Normal 2 61 10 13" xfId="14875" xr:uid="{00000000-0005-0000-0000-00000C3A0000}"/>
    <cellStyle name="Normal 2 61 10 13 2" xfId="14876" xr:uid="{00000000-0005-0000-0000-00000D3A0000}"/>
    <cellStyle name="Normal 2 61 10 13 3" xfId="14877" xr:uid="{00000000-0005-0000-0000-00000E3A0000}"/>
    <cellStyle name="Normal 2 61 10 14" xfId="14878" xr:uid="{00000000-0005-0000-0000-00000F3A0000}"/>
    <cellStyle name="Normal 2 61 10 14 2" xfId="14879" xr:uid="{00000000-0005-0000-0000-0000103A0000}"/>
    <cellStyle name="Normal 2 61 10 14 3" xfId="14880" xr:uid="{00000000-0005-0000-0000-0000113A0000}"/>
    <cellStyle name="Normal 2 61 10 15" xfId="14881" xr:uid="{00000000-0005-0000-0000-0000123A0000}"/>
    <cellStyle name="Normal 2 61 10 16" xfId="14882" xr:uid="{00000000-0005-0000-0000-0000133A0000}"/>
    <cellStyle name="Normal 2 61 10 2" xfId="14883" xr:uid="{00000000-0005-0000-0000-0000143A0000}"/>
    <cellStyle name="Normal 2 61 10 2 2" xfId="14884" xr:uid="{00000000-0005-0000-0000-0000153A0000}"/>
    <cellStyle name="Normal 2 61 10 2 3" xfId="14885" xr:uid="{00000000-0005-0000-0000-0000163A0000}"/>
    <cellStyle name="Normal 2 61 10 3" xfId="14886" xr:uid="{00000000-0005-0000-0000-0000173A0000}"/>
    <cellStyle name="Normal 2 61 10 3 2" xfId="14887" xr:uid="{00000000-0005-0000-0000-0000183A0000}"/>
    <cellStyle name="Normal 2 61 10 3 3" xfId="14888" xr:uid="{00000000-0005-0000-0000-0000193A0000}"/>
    <cellStyle name="Normal 2 61 10 4" xfId="14889" xr:uid="{00000000-0005-0000-0000-00001A3A0000}"/>
    <cellStyle name="Normal 2 61 10 4 2" xfId="14890" xr:uid="{00000000-0005-0000-0000-00001B3A0000}"/>
    <cellStyle name="Normal 2 61 10 4 3" xfId="14891" xr:uid="{00000000-0005-0000-0000-00001C3A0000}"/>
    <cellStyle name="Normal 2 61 10 5" xfId="14892" xr:uid="{00000000-0005-0000-0000-00001D3A0000}"/>
    <cellStyle name="Normal 2 61 10 5 2" xfId="14893" xr:uid="{00000000-0005-0000-0000-00001E3A0000}"/>
    <cellStyle name="Normal 2 61 10 5 3" xfId="14894" xr:uid="{00000000-0005-0000-0000-00001F3A0000}"/>
    <cellStyle name="Normal 2 61 10 6" xfId="14895" xr:uid="{00000000-0005-0000-0000-0000203A0000}"/>
    <cellStyle name="Normal 2 61 10 6 2" xfId="14896" xr:uid="{00000000-0005-0000-0000-0000213A0000}"/>
    <cellStyle name="Normal 2 61 10 6 3" xfId="14897" xr:uid="{00000000-0005-0000-0000-0000223A0000}"/>
    <cellStyle name="Normal 2 61 10 7" xfId="14898" xr:uid="{00000000-0005-0000-0000-0000233A0000}"/>
    <cellStyle name="Normal 2 61 10 7 2" xfId="14899" xr:uid="{00000000-0005-0000-0000-0000243A0000}"/>
    <cellStyle name="Normal 2 61 10 7 3" xfId="14900" xr:uid="{00000000-0005-0000-0000-0000253A0000}"/>
    <cellStyle name="Normal 2 61 10 8" xfId="14901" xr:uid="{00000000-0005-0000-0000-0000263A0000}"/>
    <cellStyle name="Normal 2 61 10 8 2" xfId="14902" xr:uid="{00000000-0005-0000-0000-0000273A0000}"/>
    <cellStyle name="Normal 2 61 10 8 3" xfId="14903" xr:uid="{00000000-0005-0000-0000-0000283A0000}"/>
    <cellStyle name="Normal 2 61 10 9" xfId="14904" xr:uid="{00000000-0005-0000-0000-0000293A0000}"/>
    <cellStyle name="Normal 2 61 10 9 2" xfId="14905" xr:uid="{00000000-0005-0000-0000-00002A3A0000}"/>
    <cellStyle name="Normal 2 61 10 9 3" xfId="14906" xr:uid="{00000000-0005-0000-0000-00002B3A0000}"/>
    <cellStyle name="Normal 2 61 11" xfId="14907" xr:uid="{00000000-0005-0000-0000-00002C3A0000}"/>
    <cellStyle name="Normal 2 61 11 2" xfId="14908" xr:uid="{00000000-0005-0000-0000-00002D3A0000}"/>
    <cellStyle name="Normal 2 61 11 3" xfId="14909" xr:uid="{00000000-0005-0000-0000-00002E3A0000}"/>
    <cellStyle name="Normal 2 61 12" xfId="14910" xr:uid="{00000000-0005-0000-0000-00002F3A0000}"/>
    <cellStyle name="Normal 2 61 12 2" xfId="14911" xr:uid="{00000000-0005-0000-0000-0000303A0000}"/>
    <cellStyle name="Normal 2 61 12 3" xfId="14912" xr:uid="{00000000-0005-0000-0000-0000313A0000}"/>
    <cellStyle name="Normal 2 61 13" xfId="14913" xr:uid="{00000000-0005-0000-0000-0000323A0000}"/>
    <cellStyle name="Normal 2 61 13 2" xfId="14914" xr:uid="{00000000-0005-0000-0000-0000333A0000}"/>
    <cellStyle name="Normal 2 61 13 3" xfId="14915" xr:uid="{00000000-0005-0000-0000-0000343A0000}"/>
    <cellStyle name="Normal 2 61 14" xfId="14916" xr:uid="{00000000-0005-0000-0000-0000353A0000}"/>
    <cellStyle name="Normal 2 61 14 2" xfId="14917" xr:uid="{00000000-0005-0000-0000-0000363A0000}"/>
    <cellStyle name="Normal 2 61 14 3" xfId="14918" xr:uid="{00000000-0005-0000-0000-0000373A0000}"/>
    <cellStyle name="Normal 2 61 15" xfId="14919" xr:uid="{00000000-0005-0000-0000-0000383A0000}"/>
    <cellStyle name="Normal 2 61 15 2" xfId="14920" xr:uid="{00000000-0005-0000-0000-0000393A0000}"/>
    <cellStyle name="Normal 2 61 15 3" xfId="14921" xr:uid="{00000000-0005-0000-0000-00003A3A0000}"/>
    <cellStyle name="Normal 2 61 16" xfId="14922" xr:uid="{00000000-0005-0000-0000-00003B3A0000}"/>
    <cellStyle name="Normal 2 61 16 2" xfId="14923" xr:uid="{00000000-0005-0000-0000-00003C3A0000}"/>
    <cellStyle name="Normal 2 61 16 3" xfId="14924" xr:uid="{00000000-0005-0000-0000-00003D3A0000}"/>
    <cellStyle name="Normal 2 61 17" xfId="14925" xr:uid="{00000000-0005-0000-0000-00003E3A0000}"/>
    <cellStyle name="Normal 2 61 17 2" xfId="14926" xr:uid="{00000000-0005-0000-0000-00003F3A0000}"/>
    <cellStyle name="Normal 2 61 17 3" xfId="14927" xr:uid="{00000000-0005-0000-0000-0000403A0000}"/>
    <cellStyle name="Normal 2 61 18" xfId="14928" xr:uid="{00000000-0005-0000-0000-0000413A0000}"/>
    <cellStyle name="Normal 2 61 18 2" xfId="14929" xr:uid="{00000000-0005-0000-0000-0000423A0000}"/>
    <cellStyle name="Normal 2 61 18 3" xfId="14930" xr:uid="{00000000-0005-0000-0000-0000433A0000}"/>
    <cellStyle name="Normal 2 61 19" xfId="14931" xr:uid="{00000000-0005-0000-0000-0000443A0000}"/>
    <cellStyle name="Normal 2 61 19 2" xfId="14932" xr:uid="{00000000-0005-0000-0000-0000453A0000}"/>
    <cellStyle name="Normal 2 61 19 3" xfId="14933" xr:uid="{00000000-0005-0000-0000-0000463A0000}"/>
    <cellStyle name="Normal 2 61 2" xfId="14934" xr:uid="{00000000-0005-0000-0000-0000473A0000}"/>
    <cellStyle name="Normal 2 61 2 10" xfId="14935" xr:uid="{00000000-0005-0000-0000-0000483A0000}"/>
    <cellStyle name="Normal 2 61 2 10 2" xfId="14936" xr:uid="{00000000-0005-0000-0000-0000493A0000}"/>
    <cellStyle name="Normal 2 61 2 10 3" xfId="14937" xr:uid="{00000000-0005-0000-0000-00004A3A0000}"/>
    <cellStyle name="Normal 2 61 2 11" xfId="14938" xr:uid="{00000000-0005-0000-0000-00004B3A0000}"/>
    <cellStyle name="Normal 2 61 2 11 2" xfId="14939" xr:uid="{00000000-0005-0000-0000-00004C3A0000}"/>
    <cellStyle name="Normal 2 61 2 11 3" xfId="14940" xr:uid="{00000000-0005-0000-0000-00004D3A0000}"/>
    <cellStyle name="Normal 2 61 2 12" xfId="14941" xr:uid="{00000000-0005-0000-0000-00004E3A0000}"/>
    <cellStyle name="Normal 2 61 2 12 2" xfId="14942" xr:uid="{00000000-0005-0000-0000-00004F3A0000}"/>
    <cellStyle name="Normal 2 61 2 12 3" xfId="14943" xr:uid="{00000000-0005-0000-0000-0000503A0000}"/>
    <cellStyle name="Normal 2 61 2 13" xfId="14944" xr:uid="{00000000-0005-0000-0000-0000513A0000}"/>
    <cellStyle name="Normal 2 61 2 13 2" xfId="14945" xr:uid="{00000000-0005-0000-0000-0000523A0000}"/>
    <cellStyle name="Normal 2 61 2 13 3" xfId="14946" xr:uid="{00000000-0005-0000-0000-0000533A0000}"/>
    <cellStyle name="Normal 2 61 2 14" xfId="14947" xr:uid="{00000000-0005-0000-0000-0000543A0000}"/>
    <cellStyle name="Normal 2 61 2 14 2" xfId="14948" xr:uid="{00000000-0005-0000-0000-0000553A0000}"/>
    <cellStyle name="Normal 2 61 2 14 3" xfId="14949" xr:uid="{00000000-0005-0000-0000-0000563A0000}"/>
    <cellStyle name="Normal 2 61 2 15" xfId="14950" xr:uid="{00000000-0005-0000-0000-0000573A0000}"/>
    <cellStyle name="Normal 2 61 2 15 2" xfId="14951" xr:uid="{00000000-0005-0000-0000-0000583A0000}"/>
    <cellStyle name="Normal 2 61 2 15 3" xfId="14952" xr:uid="{00000000-0005-0000-0000-0000593A0000}"/>
    <cellStyle name="Normal 2 61 2 16" xfId="14953" xr:uid="{00000000-0005-0000-0000-00005A3A0000}"/>
    <cellStyle name="Normal 2 61 2 17" xfId="14954" xr:uid="{00000000-0005-0000-0000-00005B3A0000}"/>
    <cellStyle name="Normal 2 61 2 2" xfId="14955" xr:uid="{00000000-0005-0000-0000-00005C3A0000}"/>
    <cellStyle name="Normal 2 61 2 2 10" xfId="14956" xr:uid="{00000000-0005-0000-0000-00005D3A0000}"/>
    <cellStyle name="Normal 2 61 2 2 10 2" xfId="14957" xr:uid="{00000000-0005-0000-0000-00005E3A0000}"/>
    <cellStyle name="Normal 2 61 2 2 10 3" xfId="14958" xr:uid="{00000000-0005-0000-0000-00005F3A0000}"/>
    <cellStyle name="Normal 2 61 2 2 11" xfId="14959" xr:uid="{00000000-0005-0000-0000-0000603A0000}"/>
    <cellStyle name="Normal 2 61 2 2 11 2" xfId="14960" xr:uid="{00000000-0005-0000-0000-0000613A0000}"/>
    <cellStyle name="Normal 2 61 2 2 11 3" xfId="14961" xr:uid="{00000000-0005-0000-0000-0000623A0000}"/>
    <cellStyle name="Normal 2 61 2 2 12" xfId="14962" xr:uid="{00000000-0005-0000-0000-0000633A0000}"/>
    <cellStyle name="Normal 2 61 2 2 12 2" xfId="14963" xr:uid="{00000000-0005-0000-0000-0000643A0000}"/>
    <cellStyle name="Normal 2 61 2 2 12 3" xfId="14964" xr:uid="{00000000-0005-0000-0000-0000653A0000}"/>
    <cellStyle name="Normal 2 61 2 2 13" xfId="14965" xr:uid="{00000000-0005-0000-0000-0000663A0000}"/>
    <cellStyle name="Normal 2 61 2 2 13 2" xfId="14966" xr:uid="{00000000-0005-0000-0000-0000673A0000}"/>
    <cellStyle name="Normal 2 61 2 2 13 3" xfId="14967" xr:uid="{00000000-0005-0000-0000-0000683A0000}"/>
    <cellStyle name="Normal 2 61 2 2 14" xfId="14968" xr:uid="{00000000-0005-0000-0000-0000693A0000}"/>
    <cellStyle name="Normal 2 61 2 2 14 2" xfId="14969" xr:uid="{00000000-0005-0000-0000-00006A3A0000}"/>
    <cellStyle name="Normal 2 61 2 2 14 3" xfId="14970" xr:uid="{00000000-0005-0000-0000-00006B3A0000}"/>
    <cellStyle name="Normal 2 61 2 2 15" xfId="14971" xr:uid="{00000000-0005-0000-0000-00006C3A0000}"/>
    <cellStyle name="Normal 2 61 2 2 16" xfId="14972" xr:uid="{00000000-0005-0000-0000-00006D3A0000}"/>
    <cellStyle name="Normal 2 61 2 2 2" xfId="14973" xr:uid="{00000000-0005-0000-0000-00006E3A0000}"/>
    <cellStyle name="Normal 2 61 2 2 2 2" xfId="14974" xr:uid="{00000000-0005-0000-0000-00006F3A0000}"/>
    <cellStyle name="Normal 2 61 2 2 2 3" xfId="14975" xr:uid="{00000000-0005-0000-0000-0000703A0000}"/>
    <cellStyle name="Normal 2 61 2 2 3" xfId="14976" xr:uid="{00000000-0005-0000-0000-0000713A0000}"/>
    <cellStyle name="Normal 2 61 2 2 3 2" xfId="14977" xr:uid="{00000000-0005-0000-0000-0000723A0000}"/>
    <cellStyle name="Normal 2 61 2 2 3 3" xfId="14978" xr:uid="{00000000-0005-0000-0000-0000733A0000}"/>
    <cellStyle name="Normal 2 61 2 2 4" xfId="14979" xr:uid="{00000000-0005-0000-0000-0000743A0000}"/>
    <cellStyle name="Normal 2 61 2 2 4 2" xfId="14980" xr:uid="{00000000-0005-0000-0000-0000753A0000}"/>
    <cellStyle name="Normal 2 61 2 2 4 3" xfId="14981" xr:uid="{00000000-0005-0000-0000-0000763A0000}"/>
    <cellStyle name="Normal 2 61 2 2 5" xfId="14982" xr:uid="{00000000-0005-0000-0000-0000773A0000}"/>
    <cellStyle name="Normal 2 61 2 2 5 2" xfId="14983" xr:uid="{00000000-0005-0000-0000-0000783A0000}"/>
    <cellStyle name="Normal 2 61 2 2 5 3" xfId="14984" xr:uid="{00000000-0005-0000-0000-0000793A0000}"/>
    <cellStyle name="Normal 2 61 2 2 6" xfId="14985" xr:uid="{00000000-0005-0000-0000-00007A3A0000}"/>
    <cellStyle name="Normal 2 61 2 2 6 2" xfId="14986" xr:uid="{00000000-0005-0000-0000-00007B3A0000}"/>
    <cellStyle name="Normal 2 61 2 2 6 3" xfId="14987" xr:uid="{00000000-0005-0000-0000-00007C3A0000}"/>
    <cellStyle name="Normal 2 61 2 2 7" xfId="14988" xr:uid="{00000000-0005-0000-0000-00007D3A0000}"/>
    <cellStyle name="Normal 2 61 2 2 7 2" xfId="14989" xr:uid="{00000000-0005-0000-0000-00007E3A0000}"/>
    <cellStyle name="Normal 2 61 2 2 7 3" xfId="14990" xr:uid="{00000000-0005-0000-0000-00007F3A0000}"/>
    <cellStyle name="Normal 2 61 2 2 8" xfId="14991" xr:uid="{00000000-0005-0000-0000-0000803A0000}"/>
    <cellStyle name="Normal 2 61 2 2 8 2" xfId="14992" xr:uid="{00000000-0005-0000-0000-0000813A0000}"/>
    <cellStyle name="Normal 2 61 2 2 8 3" xfId="14993" xr:uid="{00000000-0005-0000-0000-0000823A0000}"/>
    <cellStyle name="Normal 2 61 2 2 9" xfId="14994" xr:uid="{00000000-0005-0000-0000-0000833A0000}"/>
    <cellStyle name="Normal 2 61 2 2 9 2" xfId="14995" xr:uid="{00000000-0005-0000-0000-0000843A0000}"/>
    <cellStyle name="Normal 2 61 2 2 9 3" xfId="14996" xr:uid="{00000000-0005-0000-0000-0000853A0000}"/>
    <cellStyle name="Normal 2 61 2 3" xfId="14997" xr:uid="{00000000-0005-0000-0000-0000863A0000}"/>
    <cellStyle name="Normal 2 61 2 3 2" xfId="14998" xr:uid="{00000000-0005-0000-0000-0000873A0000}"/>
    <cellStyle name="Normal 2 61 2 3 3" xfId="14999" xr:uid="{00000000-0005-0000-0000-0000883A0000}"/>
    <cellStyle name="Normal 2 61 2 4" xfId="15000" xr:uid="{00000000-0005-0000-0000-0000893A0000}"/>
    <cellStyle name="Normal 2 61 2 4 2" xfId="15001" xr:uid="{00000000-0005-0000-0000-00008A3A0000}"/>
    <cellStyle name="Normal 2 61 2 4 3" xfId="15002" xr:uid="{00000000-0005-0000-0000-00008B3A0000}"/>
    <cellStyle name="Normal 2 61 2 5" xfId="15003" xr:uid="{00000000-0005-0000-0000-00008C3A0000}"/>
    <cellStyle name="Normal 2 61 2 5 2" xfId="15004" xr:uid="{00000000-0005-0000-0000-00008D3A0000}"/>
    <cellStyle name="Normal 2 61 2 5 3" xfId="15005" xr:uid="{00000000-0005-0000-0000-00008E3A0000}"/>
    <cellStyle name="Normal 2 61 2 6" xfId="15006" xr:uid="{00000000-0005-0000-0000-00008F3A0000}"/>
    <cellStyle name="Normal 2 61 2 6 2" xfId="15007" xr:uid="{00000000-0005-0000-0000-0000903A0000}"/>
    <cellStyle name="Normal 2 61 2 6 3" xfId="15008" xr:uid="{00000000-0005-0000-0000-0000913A0000}"/>
    <cellStyle name="Normal 2 61 2 7" xfId="15009" xr:uid="{00000000-0005-0000-0000-0000923A0000}"/>
    <cellStyle name="Normal 2 61 2 7 2" xfId="15010" xr:uid="{00000000-0005-0000-0000-0000933A0000}"/>
    <cellStyle name="Normal 2 61 2 7 3" xfId="15011" xr:uid="{00000000-0005-0000-0000-0000943A0000}"/>
    <cellStyle name="Normal 2 61 2 8" xfId="15012" xr:uid="{00000000-0005-0000-0000-0000953A0000}"/>
    <cellStyle name="Normal 2 61 2 8 2" xfId="15013" xr:uid="{00000000-0005-0000-0000-0000963A0000}"/>
    <cellStyle name="Normal 2 61 2 8 3" xfId="15014" xr:uid="{00000000-0005-0000-0000-0000973A0000}"/>
    <cellStyle name="Normal 2 61 2 9" xfId="15015" xr:uid="{00000000-0005-0000-0000-0000983A0000}"/>
    <cellStyle name="Normal 2 61 2 9 2" xfId="15016" xr:uid="{00000000-0005-0000-0000-0000993A0000}"/>
    <cellStyle name="Normal 2 61 2 9 3" xfId="15017" xr:uid="{00000000-0005-0000-0000-00009A3A0000}"/>
    <cellStyle name="Normal 2 61 20" xfId="15018" xr:uid="{00000000-0005-0000-0000-00009B3A0000}"/>
    <cellStyle name="Normal 2 61 20 2" xfId="15019" xr:uid="{00000000-0005-0000-0000-00009C3A0000}"/>
    <cellStyle name="Normal 2 61 20 3" xfId="15020" xr:uid="{00000000-0005-0000-0000-00009D3A0000}"/>
    <cellStyle name="Normal 2 61 21" xfId="15021" xr:uid="{00000000-0005-0000-0000-00009E3A0000}"/>
    <cellStyle name="Normal 2 61 21 2" xfId="15022" xr:uid="{00000000-0005-0000-0000-00009F3A0000}"/>
    <cellStyle name="Normal 2 61 21 3" xfId="15023" xr:uid="{00000000-0005-0000-0000-0000A03A0000}"/>
    <cellStyle name="Normal 2 61 22" xfId="15024" xr:uid="{00000000-0005-0000-0000-0000A13A0000}"/>
    <cellStyle name="Normal 2 61 22 2" xfId="15025" xr:uid="{00000000-0005-0000-0000-0000A23A0000}"/>
    <cellStyle name="Normal 2 61 22 3" xfId="15026" xr:uid="{00000000-0005-0000-0000-0000A33A0000}"/>
    <cellStyle name="Normal 2 61 23" xfId="15027" xr:uid="{00000000-0005-0000-0000-0000A43A0000}"/>
    <cellStyle name="Normal 2 61 23 2" xfId="15028" xr:uid="{00000000-0005-0000-0000-0000A53A0000}"/>
    <cellStyle name="Normal 2 61 23 3" xfId="15029" xr:uid="{00000000-0005-0000-0000-0000A63A0000}"/>
    <cellStyle name="Normal 2 61 24" xfId="15030" xr:uid="{00000000-0005-0000-0000-0000A73A0000}"/>
    <cellStyle name="Normal 2 61 25" xfId="15031" xr:uid="{00000000-0005-0000-0000-0000A83A0000}"/>
    <cellStyle name="Normal 2 61 3" xfId="15032" xr:uid="{00000000-0005-0000-0000-0000A93A0000}"/>
    <cellStyle name="Normal 2 61 3 10" xfId="15033" xr:uid="{00000000-0005-0000-0000-0000AA3A0000}"/>
    <cellStyle name="Normal 2 61 3 10 2" xfId="15034" xr:uid="{00000000-0005-0000-0000-0000AB3A0000}"/>
    <cellStyle name="Normal 2 61 3 10 3" xfId="15035" xr:uid="{00000000-0005-0000-0000-0000AC3A0000}"/>
    <cellStyle name="Normal 2 61 3 11" xfId="15036" xr:uid="{00000000-0005-0000-0000-0000AD3A0000}"/>
    <cellStyle name="Normal 2 61 3 11 2" xfId="15037" xr:uid="{00000000-0005-0000-0000-0000AE3A0000}"/>
    <cellStyle name="Normal 2 61 3 11 3" xfId="15038" xr:uid="{00000000-0005-0000-0000-0000AF3A0000}"/>
    <cellStyle name="Normal 2 61 3 12" xfId="15039" xr:uid="{00000000-0005-0000-0000-0000B03A0000}"/>
    <cellStyle name="Normal 2 61 3 12 2" xfId="15040" xr:uid="{00000000-0005-0000-0000-0000B13A0000}"/>
    <cellStyle name="Normal 2 61 3 12 3" xfId="15041" xr:uid="{00000000-0005-0000-0000-0000B23A0000}"/>
    <cellStyle name="Normal 2 61 3 13" xfId="15042" xr:uid="{00000000-0005-0000-0000-0000B33A0000}"/>
    <cellStyle name="Normal 2 61 3 13 2" xfId="15043" xr:uid="{00000000-0005-0000-0000-0000B43A0000}"/>
    <cellStyle name="Normal 2 61 3 13 3" xfId="15044" xr:uid="{00000000-0005-0000-0000-0000B53A0000}"/>
    <cellStyle name="Normal 2 61 3 14" xfId="15045" xr:uid="{00000000-0005-0000-0000-0000B63A0000}"/>
    <cellStyle name="Normal 2 61 3 14 2" xfId="15046" xr:uid="{00000000-0005-0000-0000-0000B73A0000}"/>
    <cellStyle name="Normal 2 61 3 14 3" xfId="15047" xr:uid="{00000000-0005-0000-0000-0000B83A0000}"/>
    <cellStyle name="Normal 2 61 3 15" xfId="15048" xr:uid="{00000000-0005-0000-0000-0000B93A0000}"/>
    <cellStyle name="Normal 2 61 3 15 2" xfId="15049" xr:uid="{00000000-0005-0000-0000-0000BA3A0000}"/>
    <cellStyle name="Normal 2 61 3 15 3" xfId="15050" xr:uid="{00000000-0005-0000-0000-0000BB3A0000}"/>
    <cellStyle name="Normal 2 61 3 16" xfId="15051" xr:uid="{00000000-0005-0000-0000-0000BC3A0000}"/>
    <cellStyle name="Normal 2 61 3 17" xfId="15052" xr:uid="{00000000-0005-0000-0000-0000BD3A0000}"/>
    <cellStyle name="Normal 2 61 3 2" xfId="15053" xr:uid="{00000000-0005-0000-0000-0000BE3A0000}"/>
    <cellStyle name="Normal 2 61 3 2 10" xfId="15054" xr:uid="{00000000-0005-0000-0000-0000BF3A0000}"/>
    <cellStyle name="Normal 2 61 3 2 10 2" xfId="15055" xr:uid="{00000000-0005-0000-0000-0000C03A0000}"/>
    <cellStyle name="Normal 2 61 3 2 10 3" xfId="15056" xr:uid="{00000000-0005-0000-0000-0000C13A0000}"/>
    <cellStyle name="Normal 2 61 3 2 11" xfId="15057" xr:uid="{00000000-0005-0000-0000-0000C23A0000}"/>
    <cellStyle name="Normal 2 61 3 2 11 2" xfId="15058" xr:uid="{00000000-0005-0000-0000-0000C33A0000}"/>
    <cellStyle name="Normal 2 61 3 2 11 3" xfId="15059" xr:uid="{00000000-0005-0000-0000-0000C43A0000}"/>
    <cellStyle name="Normal 2 61 3 2 12" xfId="15060" xr:uid="{00000000-0005-0000-0000-0000C53A0000}"/>
    <cellStyle name="Normal 2 61 3 2 12 2" xfId="15061" xr:uid="{00000000-0005-0000-0000-0000C63A0000}"/>
    <cellStyle name="Normal 2 61 3 2 12 3" xfId="15062" xr:uid="{00000000-0005-0000-0000-0000C73A0000}"/>
    <cellStyle name="Normal 2 61 3 2 13" xfId="15063" xr:uid="{00000000-0005-0000-0000-0000C83A0000}"/>
    <cellStyle name="Normal 2 61 3 2 13 2" xfId="15064" xr:uid="{00000000-0005-0000-0000-0000C93A0000}"/>
    <cellStyle name="Normal 2 61 3 2 13 3" xfId="15065" xr:uid="{00000000-0005-0000-0000-0000CA3A0000}"/>
    <cellStyle name="Normal 2 61 3 2 14" xfId="15066" xr:uid="{00000000-0005-0000-0000-0000CB3A0000}"/>
    <cellStyle name="Normal 2 61 3 2 14 2" xfId="15067" xr:uid="{00000000-0005-0000-0000-0000CC3A0000}"/>
    <cellStyle name="Normal 2 61 3 2 14 3" xfId="15068" xr:uid="{00000000-0005-0000-0000-0000CD3A0000}"/>
    <cellStyle name="Normal 2 61 3 2 15" xfId="15069" xr:uid="{00000000-0005-0000-0000-0000CE3A0000}"/>
    <cellStyle name="Normal 2 61 3 2 16" xfId="15070" xr:uid="{00000000-0005-0000-0000-0000CF3A0000}"/>
    <cellStyle name="Normal 2 61 3 2 2" xfId="15071" xr:uid="{00000000-0005-0000-0000-0000D03A0000}"/>
    <cellStyle name="Normal 2 61 3 2 2 2" xfId="15072" xr:uid="{00000000-0005-0000-0000-0000D13A0000}"/>
    <cellStyle name="Normal 2 61 3 2 2 3" xfId="15073" xr:uid="{00000000-0005-0000-0000-0000D23A0000}"/>
    <cellStyle name="Normal 2 61 3 2 3" xfId="15074" xr:uid="{00000000-0005-0000-0000-0000D33A0000}"/>
    <cellStyle name="Normal 2 61 3 2 3 2" xfId="15075" xr:uid="{00000000-0005-0000-0000-0000D43A0000}"/>
    <cellStyle name="Normal 2 61 3 2 3 3" xfId="15076" xr:uid="{00000000-0005-0000-0000-0000D53A0000}"/>
    <cellStyle name="Normal 2 61 3 2 4" xfId="15077" xr:uid="{00000000-0005-0000-0000-0000D63A0000}"/>
    <cellStyle name="Normal 2 61 3 2 4 2" xfId="15078" xr:uid="{00000000-0005-0000-0000-0000D73A0000}"/>
    <cellStyle name="Normal 2 61 3 2 4 3" xfId="15079" xr:uid="{00000000-0005-0000-0000-0000D83A0000}"/>
    <cellStyle name="Normal 2 61 3 2 5" xfId="15080" xr:uid="{00000000-0005-0000-0000-0000D93A0000}"/>
    <cellStyle name="Normal 2 61 3 2 5 2" xfId="15081" xr:uid="{00000000-0005-0000-0000-0000DA3A0000}"/>
    <cellStyle name="Normal 2 61 3 2 5 3" xfId="15082" xr:uid="{00000000-0005-0000-0000-0000DB3A0000}"/>
    <cellStyle name="Normal 2 61 3 2 6" xfId="15083" xr:uid="{00000000-0005-0000-0000-0000DC3A0000}"/>
    <cellStyle name="Normal 2 61 3 2 6 2" xfId="15084" xr:uid="{00000000-0005-0000-0000-0000DD3A0000}"/>
    <cellStyle name="Normal 2 61 3 2 6 3" xfId="15085" xr:uid="{00000000-0005-0000-0000-0000DE3A0000}"/>
    <cellStyle name="Normal 2 61 3 2 7" xfId="15086" xr:uid="{00000000-0005-0000-0000-0000DF3A0000}"/>
    <cellStyle name="Normal 2 61 3 2 7 2" xfId="15087" xr:uid="{00000000-0005-0000-0000-0000E03A0000}"/>
    <cellStyle name="Normal 2 61 3 2 7 3" xfId="15088" xr:uid="{00000000-0005-0000-0000-0000E13A0000}"/>
    <cellStyle name="Normal 2 61 3 2 8" xfId="15089" xr:uid="{00000000-0005-0000-0000-0000E23A0000}"/>
    <cellStyle name="Normal 2 61 3 2 8 2" xfId="15090" xr:uid="{00000000-0005-0000-0000-0000E33A0000}"/>
    <cellStyle name="Normal 2 61 3 2 8 3" xfId="15091" xr:uid="{00000000-0005-0000-0000-0000E43A0000}"/>
    <cellStyle name="Normal 2 61 3 2 9" xfId="15092" xr:uid="{00000000-0005-0000-0000-0000E53A0000}"/>
    <cellStyle name="Normal 2 61 3 2 9 2" xfId="15093" xr:uid="{00000000-0005-0000-0000-0000E63A0000}"/>
    <cellStyle name="Normal 2 61 3 2 9 3" xfId="15094" xr:uid="{00000000-0005-0000-0000-0000E73A0000}"/>
    <cellStyle name="Normal 2 61 3 3" xfId="15095" xr:uid="{00000000-0005-0000-0000-0000E83A0000}"/>
    <cellStyle name="Normal 2 61 3 3 2" xfId="15096" xr:uid="{00000000-0005-0000-0000-0000E93A0000}"/>
    <cellStyle name="Normal 2 61 3 3 3" xfId="15097" xr:uid="{00000000-0005-0000-0000-0000EA3A0000}"/>
    <cellStyle name="Normal 2 61 3 4" xfId="15098" xr:uid="{00000000-0005-0000-0000-0000EB3A0000}"/>
    <cellStyle name="Normal 2 61 3 4 2" xfId="15099" xr:uid="{00000000-0005-0000-0000-0000EC3A0000}"/>
    <cellStyle name="Normal 2 61 3 4 3" xfId="15100" xr:uid="{00000000-0005-0000-0000-0000ED3A0000}"/>
    <cellStyle name="Normal 2 61 3 5" xfId="15101" xr:uid="{00000000-0005-0000-0000-0000EE3A0000}"/>
    <cellStyle name="Normal 2 61 3 5 2" xfId="15102" xr:uid="{00000000-0005-0000-0000-0000EF3A0000}"/>
    <cellStyle name="Normal 2 61 3 5 3" xfId="15103" xr:uid="{00000000-0005-0000-0000-0000F03A0000}"/>
    <cellStyle name="Normal 2 61 3 6" xfId="15104" xr:uid="{00000000-0005-0000-0000-0000F13A0000}"/>
    <cellStyle name="Normal 2 61 3 6 2" xfId="15105" xr:uid="{00000000-0005-0000-0000-0000F23A0000}"/>
    <cellStyle name="Normal 2 61 3 6 3" xfId="15106" xr:uid="{00000000-0005-0000-0000-0000F33A0000}"/>
    <cellStyle name="Normal 2 61 3 7" xfId="15107" xr:uid="{00000000-0005-0000-0000-0000F43A0000}"/>
    <cellStyle name="Normal 2 61 3 7 2" xfId="15108" xr:uid="{00000000-0005-0000-0000-0000F53A0000}"/>
    <cellStyle name="Normal 2 61 3 7 3" xfId="15109" xr:uid="{00000000-0005-0000-0000-0000F63A0000}"/>
    <cellStyle name="Normal 2 61 3 8" xfId="15110" xr:uid="{00000000-0005-0000-0000-0000F73A0000}"/>
    <cellStyle name="Normal 2 61 3 8 2" xfId="15111" xr:uid="{00000000-0005-0000-0000-0000F83A0000}"/>
    <cellStyle name="Normal 2 61 3 8 3" xfId="15112" xr:uid="{00000000-0005-0000-0000-0000F93A0000}"/>
    <cellStyle name="Normal 2 61 3 9" xfId="15113" xr:uid="{00000000-0005-0000-0000-0000FA3A0000}"/>
    <cellStyle name="Normal 2 61 3 9 2" xfId="15114" xr:uid="{00000000-0005-0000-0000-0000FB3A0000}"/>
    <cellStyle name="Normal 2 61 3 9 3" xfId="15115" xr:uid="{00000000-0005-0000-0000-0000FC3A0000}"/>
    <cellStyle name="Normal 2 61 4" xfId="15116" xr:uid="{00000000-0005-0000-0000-0000FD3A0000}"/>
    <cellStyle name="Normal 2 61 4 10" xfId="15117" xr:uid="{00000000-0005-0000-0000-0000FE3A0000}"/>
    <cellStyle name="Normal 2 61 4 10 2" xfId="15118" xr:uid="{00000000-0005-0000-0000-0000FF3A0000}"/>
    <cellStyle name="Normal 2 61 4 10 3" xfId="15119" xr:uid="{00000000-0005-0000-0000-0000003B0000}"/>
    <cellStyle name="Normal 2 61 4 11" xfId="15120" xr:uid="{00000000-0005-0000-0000-0000013B0000}"/>
    <cellStyle name="Normal 2 61 4 11 2" xfId="15121" xr:uid="{00000000-0005-0000-0000-0000023B0000}"/>
    <cellStyle name="Normal 2 61 4 11 3" xfId="15122" xr:uid="{00000000-0005-0000-0000-0000033B0000}"/>
    <cellStyle name="Normal 2 61 4 12" xfId="15123" xr:uid="{00000000-0005-0000-0000-0000043B0000}"/>
    <cellStyle name="Normal 2 61 4 12 2" xfId="15124" xr:uid="{00000000-0005-0000-0000-0000053B0000}"/>
    <cellStyle name="Normal 2 61 4 12 3" xfId="15125" xr:uid="{00000000-0005-0000-0000-0000063B0000}"/>
    <cellStyle name="Normal 2 61 4 13" xfId="15126" xr:uid="{00000000-0005-0000-0000-0000073B0000}"/>
    <cellStyle name="Normal 2 61 4 13 2" xfId="15127" xr:uid="{00000000-0005-0000-0000-0000083B0000}"/>
    <cellStyle name="Normal 2 61 4 13 3" xfId="15128" xr:uid="{00000000-0005-0000-0000-0000093B0000}"/>
    <cellStyle name="Normal 2 61 4 14" xfId="15129" xr:uid="{00000000-0005-0000-0000-00000A3B0000}"/>
    <cellStyle name="Normal 2 61 4 14 2" xfId="15130" xr:uid="{00000000-0005-0000-0000-00000B3B0000}"/>
    <cellStyle name="Normal 2 61 4 14 3" xfId="15131" xr:uid="{00000000-0005-0000-0000-00000C3B0000}"/>
    <cellStyle name="Normal 2 61 4 15" xfId="15132" xr:uid="{00000000-0005-0000-0000-00000D3B0000}"/>
    <cellStyle name="Normal 2 61 4 15 2" xfId="15133" xr:uid="{00000000-0005-0000-0000-00000E3B0000}"/>
    <cellStyle name="Normal 2 61 4 15 3" xfId="15134" xr:uid="{00000000-0005-0000-0000-00000F3B0000}"/>
    <cellStyle name="Normal 2 61 4 16" xfId="15135" xr:uid="{00000000-0005-0000-0000-0000103B0000}"/>
    <cellStyle name="Normal 2 61 4 17" xfId="15136" xr:uid="{00000000-0005-0000-0000-0000113B0000}"/>
    <cellStyle name="Normal 2 61 4 2" xfId="15137" xr:uid="{00000000-0005-0000-0000-0000123B0000}"/>
    <cellStyle name="Normal 2 61 4 2 10" xfId="15138" xr:uid="{00000000-0005-0000-0000-0000133B0000}"/>
    <cellStyle name="Normal 2 61 4 2 10 2" xfId="15139" xr:uid="{00000000-0005-0000-0000-0000143B0000}"/>
    <cellStyle name="Normal 2 61 4 2 10 3" xfId="15140" xr:uid="{00000000-0005-0000-0000-0000153B0000}"/>
    <cellStyle name="Normal 2 61 4 2 11" xfId="15141" xr:uid="{00000000-0005-0000-0000-0000163B0000}"/>
    <cellStyle name="Normal 2 61 4 2 11 2" xfId="15142" xr:uid="{00000000-0005-0000-0000-0000173B0000}"/>
    <cellStyle name="Normal 2 61 4 2 11 3" xfId="15143" xr:uid="{00000000-0005-0000-0000-0000183B0000}"/>
    <cellStyle name="Normal 2 61 4 2 12" xfId="15144" xr:uid="{00000000-0005-0000-0000-0000193B0000}"/>
    <cellStyle name="Normal 2 61 4 2 12 2" xfId="15145" xr:uid="{00000000-0005-0000-0000-00001A3B0000}"/>
    <cellStyle name="Normal 2 61 4 2 12 3" xfId="15146" xr:uid="{00000000-0005-0000-0000-00001B3B0000}"/>
    <cellStyle name="Normal 2 61 4 2 13" xfId="15147" xr:uid="{00000000-0005-0000-0000-00001C3B0000}"/>
    <cellStyle name="Normal 2 61 4 2 13 2" xfId="15148" xr:uid="{00000000-0005-0000-0000-00001D3B0000}"/>
    <cellStyle name="Normal 2 61 4 2 13 3" xfId="15149" xr:uid="{00000000-0005-0000-0000-00001E3B0000}"/>
    <cellStyle name="Normal 2 61 4 2 14" xfId="15150" xr:uid="{00000000-0005-0000-0000-00001F3B0000}"/>
    <cellStyle name="Normal 2 61 4 2 14 2" xfId="15151" xr:uid="{00000000-0005-0000-0000-0000203B0000}"/>
    <cellStyle name="Normal 2 61 4 2 14 3" xfId="15152" xr:uid="{00000000-0005-0000-0000-0000213B0000}"/>
    <cellStyle name="Normal 2 61 4 2 15" xfId="15153" xr:uid="{00000000-0005-0000-0000-0000223B0000}"/>
    <cellStyle name="Normal 2 61 4 2 16" xfId="15154" xr:uid="{00000000-0005-0000-0000-0000233B0000}"/>
    <cellStyle name="Normal 2 61 4 2 2" xfId="15155" xr:uid="{00000000-0005-0000-0000-0000243B0000}"/>
    <cellStyle name="Normal 2 61 4 2 2 2" xfId="15156" xr:uid="{00000000-0005-0000-0000-0000253B0000}"/>
    <cellStyle name="Normal 2 61 4 2 2 3" xfId="15157" xr:uid="{00000000-0005-0000-0000-0000263B0000}"/>
    <cellStyle name="Normal 2 61 4 2 3" xfId="15158" xr:uid="{00000000-0005-0000-0000-0000273B0000}"/>
    <cellStyle name="Normal 2 61 4 2 3 2" xfId="15159" xr:uid="{00000000-0005-0000-0000-0000283B0000}"/>
    <cellStyle name="Normal 2 61 4 2 3 3" xfId="15160" xr:uid="{00000000-0005-0000-0000-0000293B0000}"/>
    <cellStyle name="Normal 2 61 4 2 4" xfId="15161" xr:uid="{00000000-0005-0000-0000-00002A3B0000}"/>
    <cellStyle name="Normal 2 61 4 2 4 2" xfId="15162" xr:uid="{00000000-0005-0000-0000-00002B3B0000}"/>
    <cellStyle name="Normal 2 61 4 2 4 3" xfId="15163" xr:uid="{00000000-0005-0000-0000-00002C3B0000}"/>
    <cellStyle name="Normal 2 61 4 2 5" xfId="15164" xr:uid="{00000000-0005-0000-0000-00002D3B0000}"/>
    <cellStyle name="Normal 2 61 4 2 5 2" xfId="15165" xr:uid="{00000000-0005-0000-0000-00002E3B0000}"/>
    <cellStyle name="Normal 2 61 4 2 5 3" xfId="15166" xr:uid="{00000000-0005-0000-0000-00002F3B0000}"/>
    <cellStyle name="Normal 2 61 4 2 6" xfId="15167" xr:uid="{00000000-0005-0000-0000-0000303B0000}"/>
    <cellStyle name="Normal 2 61 4 2 6 2" xfId="15168" xr:uid="{00000000-0005-0000-0000-0000313B0000}"/>
    <cellStyle name="Normal 2 61 4 2 6 3" xfId="15169" xr:uid="{00000000-0005-0000-0000-0000323B0000}"/>
    <cellStyle name="Normal 2 61 4 2 7" xfId="15170" xr:uid="{00000000-0005-0000-0000-0000333B0000}"/>
    <cellStyle name="Normal 2 61 4 2 7 2" xfId="15171" xr:uid="{00000000-0005-0000-0000-0000343B0000}"/>
    <cellStyle name="Normal 2 61 4 2 7 3" xfId="15172" xr:uid="{00000000-0005-0000-0000-0000353B0000}"/>
    <cellStyle name="Normal 2 61 4 2 8" xfId="15173" xr:uid="{00000000-0005-0000-0000-0000363B0000}"/>
    <cellStyle name="Normal 2 61 4 2 8 2" xfId="15174" xr:uid="{00000000-0005-0000-0000-0000373B0000}"/>
    <cellStyle name="Normal 2 61 4 2 8 3" xfId="15175" xr:uid="{00000000-0005-0000-0000-0000383B0000}"/>
    <cellStyle name="Normal 2 61 4 2 9" xfId="15176" xr:uid="{00000000-0005-0000-0000-0000393B0000}"/>
    <cellStyle name="Normal 2 61 4 2 9 2" xfId="15177" xr:uid="{00000000-0005-0000-0000-00003A3B0000}"/>
    <cellStyle name="Normal 2 61 4 2 9 3" xfId="15178" xr:uid="{00000000-0005-0000-0000-00003B3B0000}"/>
    <cellStyle name="Normal 2 61 4 3" xfId="15179" xr:uid="{00000000-0005-0000-0000-00003C3B0000}"/>
    <cellStyle name="Normal 2 61 4 3 2" xfId="15180" xr:uid="{00000000-0005-0000-0000-00003D3B0000}"/>
    <cellStyle name="Normal 2 61 4 3 3" xfId="15181" xr:uid="{00000000-0005-0000-0000-00003E3B0000}"/>
    <cellStyle name="Normal 2 61 4 4" xfId="15182" xr:uid="{00000000-0005-0000-0000-00003F3B0000}"/>
    <cellStyle name="Normal 2 61 4 4 2" xfId="15183" xr:uid="{00000000-0005-0000-0000-0000403B0000}"/>
    <cellStyle name="Normal 2 61 4 4 3" xfId="15184" xr:uid="{00000000-0005-0000-0000-0000413B0000}"/>
    <cellStyle name="Normal 2 61 4 5" xfId="15185" xr:uid="{00000000-0005-0000-0000-0000423B0000}"/>
    <cellStyle name="Normal 2 61 4 5 2" xfId="15186" xr:uid="{00000000-0005-0000-0000-0000433B0000}"/>
    <cellStyle name="Normal 2 61 4 5 3" xfId="15187" xr:uid="{00000000-0005-0000-0000-0000443B0000}"/>
    <cellStyle name="Normal 2 61 4 6" xfId="15188" xr:uid="{00000000-0005-0000-0000-0000453B0000}"/>
    <cellStyle name="Normal 2 61 4 6 2" xfId="15189" xr:uid="{00000000-0005-0000-0000-0000463B0000}"/>
    <cellStyle name="Normal 2 61 4 6 3" xfId="15190" xr:uid="{00000000-0005-0000-0000-0000473B0000}"/>
    <cellStyle name="Normal 2 61 4 7" xfId="15191" xr:uid="{00000000-0005-0000-0000-0000483B0000}"/>
    <cellStyle name="Normal 2 61 4 7 2" xfId="15192" xr:uid="{00000000-0005-0000-0000-0000493B0000}"/>
    <cellStyle name="Normal 2 61 4 7 3" xfId="15193" xr:uid="{00000000-0005-0000-0000-00004A3B0000}"/>
    <cellStyle name="Normal 2 61 4 8" xfId="15194" xr:uid="{00000000-0005-0000-0000-00004B3B0000}"/>
    <cellStyle name="Normal 2 61 4 8 2" xfId="15195" xr:uid="{00000000-0005-0000-0000-00004C3B0000}"/>
    <cellStyle name="Normal 2 61 4 8 3" xfId="15196" xr:uid="{00000000-0005-0000-0000-00004D3B0000}"/>
    <cellStyle name="Normal 2 61 4 9" xfId="15197" xr:uid="{00000000-0005-0000-0000-00004E3B0000}"/>
    <cellStyle name="Normal 2 61 4 9 2" xfId="15198" xr:uid="{00000000-0005-0000-0000-00004F3B0000}"/>
    <cellStyle name="Normal 2 61 4 9 3" xfId="15199" xr:uid="{00000000-0005-0000-0000-0000503B0000}"/>
    <cellStyle name="Normal 2 61 5" xfId="15200" xr:uid="{00000000-0005-0000-0000-0000513B0000}"/>
    <cellStyle name="Normal 2 61 5 10" xfId="15201" xr:uid="{00000000-0005-0000-0000-0000523B0000}"/>
    <cellStyle name="Normal 2 61 5 10 2" xfId="15202" xr:uid="{00000000-0005-0000-0000-0000533B0000}"/>
    <cellStyle name="Normal 2 61 5 10 3" xfId="15203" xr:uid="{00000000-0005-0000-0000-0000543B0000}"/>
    <cellStyle name="Normal 2 61 5 11" xfId="15204" xr:uid="{00000000-0005-0000-0000-0000553B0000}"/>
    <cellStyle name="Normal 2 61 5 11 2" xfId="15205" xr:uid="{00000000-0005-0000-0000-0000563B0000}"/>
    <cellStyle name="Normal 2 61 5 11 3" xfId="15206" xr:uid="{00000000-0005-0000-0000-0000573B0000}"/>
    <cellStyle name="Normal 2 61 5 12" xfId="15207" xr:uid="{00000000-0005-0000-0000-0000583B0000}"/>
    <cellStyle name="Normal 2 61 5 12 2" xfId="15208" xr:uid="{00000000-0005-0000-0000-0000593B0000}"/>
    <cellStyle name="Normal 2 61 5 12 3" xfId="15209" xr:uid="{00000000-0005-0000-0000-00005A3B0000}"/>
    <cellStyle name="Normal 2 61 5 13" xfId="15210" xr:uid="{00000000-0005-0000-0000-00005B3B0000}"/>
    <cellStyle name="Normal 2 61 5 13 2" xfId="15211" xr:uid="{00000000-0005-0000-0000-00005C3B0000}"/>
    <cellStyle name="Normal 2 61 5 13 3" xfId="15212" xr:uid="{00000000-0005-0000-0000-00005D3B0000}"/>
    <cellStyle name="Normal 2 61 5 14" xfId="15213" xr:uid="{00000000-0005-0000-0000-00005E3B0000}"/>
    <cellStyle name="Normal 2 61 5 14 2" xfId="15214" xr:uid="{00000000-0005-0000-0000-00005F3B0000}"/>
    <cellStyle name="Normal 2 61 5 14 3" xfId="15215" xr:uid="{00000000-0005-0000-0000-0000603B0000}"/>
    <cellStyle name="Normal 2 61 5 15" xfId="15216" xr:uid="{00000000-0005-0000-0000-0000613B0000}"/>
    <cellStyle name="Normal 2 61 5 16" xfId="15217" xr:uid="{00000000-0005-0000-0000-0000623B0000}"/>
    <cellStyle name="Normal 2 61 5 2" xfId="15218" xr:uid="{00000000-0005-0000-0000-0000633B0000}"/>
    <cellStyle name="Normal 2 61 5 2 2" xfId="15219" xr:uid="{00000000-0005-0000-0000-0000643B0000}"/>
    <cellStyle name="Normal 2 61 5 2 3" xfId="15220" xr:uid="{00000000-0005-0000-0000-0000653B0000}"/>
    <cellStyle name="Normal 2 61 5 3" xfId="15221" xr:uid="{00000000-0005-0000-0000-0000663B0000}"/>
    <cellStyle name="Normal 2 61 5 3 2" xfId="15222" xr:uid="{00000000-0005-0000-0000-0000673B0000}"/>
    <cellStyle name="Normal 2 61 5 3 3" xfId="15223" xr:uid="{00000000-0005-0000-0000-0000683B0000}"/>
    <cellStyle name="Normal 2 61 5 4" xfId="15224" xr:uid="{00000000-0005-0000-0000-0000693B0000}"/>
    <cellStyle name="Normal 2 61 5 4 2" xfId="15225" xr:uid="{00000000-0005-0000-0000-00006A3B0000}"/>
    <cellStyle name="Normal 2 61 5 4 3" xfId="15226" xr:uid="{00000000-0005-0000-0000-00006B3B0000}"/>
    <cellStyle name="Normal 2 61 5 5" xfId="15227" xr:uid="{00000000-0005-0000-0000-00006C3B0000}"/>
    <cellStyle name="Normal 2 61 5 5 2" xfId="15228" xr:uid="{00000000-0005-0000-0000-00006D3B0000}"/>
    <cellStyle name="Normal 2 61 5 5 3" xfId="15229" xr:uid="{00000000-0005-0000-0000-00006E3B0000}"/>
    <cellStyle name="Normal 2 61 5 6" xfId="15230" xr:uid="{00000000-0005-0000-0000-00006F3B0000}"/>
    <cellStyle name="Normal 2 61 5 6 2" xfId="15231" xr:uid="{00000000-0005-0000-0000-0000703B0000}"/>
    <cellStyle name="Normal 2 61 5 6 3" xfId="15232" xr:uid="{00000000-0005-0000-0000-0000713B0000}"/>
    <cellStyle name="Normal 2 61 5 7" xfId="15233" xr:uid="{00000000-0005-0000-0000-0000723B0000}"/>
    <cellStyle name="Normal 2 61 5 7 2" xfId="15234" xr:uid="{00000000-0005-0000-0000-0000733B0000}"/>
    <cellStyle name="Normal 2 61 5 7 3" xfId="15235" xr:uid="{00000000-0005-0000-0000-0000743B0000}"/>
    <cellStyle name="Normal 2 61 5 8" xfId="15236" xr:uid="{00000000-0005-0000-0000-0000753B0000}"/>
    <cellStyle name="Normal 2 61 5 8 2" xfId="15237" xr:uid="{00000000-0005-0000-0000-0000763B0000}"/>
    <cellStyle name="Normal 2 61 5 8 3" xfId="15238" xr:uid="{00000000-0005-0000-0000-0000773B0000}"/>
    <cellStyle name="Normal 2 61 5 9" xfId="15239" xr:uid="{00000000-0005-0000-0000-0000783B0000}"/>
    <cellStyle name="Normal 2 61 5 9 2" xfId="15240" xr:uid="{00000000-0005-0000-0000-0000793B0000}"/>
    <cellStyle name="Normal 2 61 5 9 3" xfId="15241" xr:uid="{00000000-0005-0000-0000-00007A3B0000}"/>
    <cellStyle name="Normal 2 61 6" xfId="15242" xr:uid="{00000000-0005-0000-0000-00007B3B0000}"/>
    <cellStyle name="Normal 2 61 6 10" xfId="15243" xr:uid="{00000000-0005-0000-0000-00007C3B0000}"/>
    <cellStyle name="Normal 2 61 6 10 2" xfId="15244" xr:uid="{00000000-0005-0000-0000-00007D3B0000}"/>
    <cellStyle name="Normal 2 61 6 10 3" xfId="15245" xr:uid="{00000000-0005-0000-0000-00007E3B0000}"/>
    <cellStyle name="Normal 2 61 6 11" xfId="15246" xr:uid="{00000000-0005-0000-0000-00007F3B0000}"/>
    <cellStyle name="Normal 2 61 6 11 2" xfId="15247" xr:uid="{00000000-0005-0000-0000-0000803B0000}"/>
    <cellStyle name="Normal 2 61 6 11 3" xfId="15248" xr:uid="{00000000-0005-0000-0000-0000813B0000}"/>
    <cellStyle name="Normal 2 61 6 12" xfId="15249" xr:uid="{00000000-0005-0000-0000-0000823B0000}"/>
    <cellStyle name="Normal 2 61 6 12 2" xfId="15250" xr:uid="{00000000-0005-0000-0000-0000833B0000}"/>
    <cellStyle name="Normal 2 61 6 12 3" xfId="15251" xr:uid="{00000000-0005-0000-0000-0000843B0000}"/>
    <cellStyle name="Normal 2 61 6 13" xfId="15252" xr:uid="{00000000-0005-0000-0000-0000853B0000}"/>
    <cellStyle name="Normal 2 61 6 13 2" xfId="15253" xr:uid="{00000000-0005-0000-0000-0000863B0000}"/>
    <cellStyle name="Normal 2 61 6 13 3" xfId="15254" xr:uid="{00000000-0005-0000-0000-0000873B0000}"/>
    <cellStyle name="Normal 2 61 6 14" xfId="15255" xr:uid="{00000000-0005-0000-0000-0000883B0000}"/>
    <cellStyle name="Normal 2 61 6 14 2" xfId="15256" xr:uid="{00000000-0005-0000-0000-0000893B0000}"/>
    <cellStyle name="Normal 2 61 6 14 3" xfId="15257" xr:uid="{00000000-0005-0000-0000-00008A3B0000}"/>
    <cellStyle name="Normal 2 61 6 15" xfId="15258" xr:uid="{00000000-0005-0000-0000-00008B3B0000}"/>
    <cellStyle name="Normal 2 61 6 16" xfId="15259" xr:uid="{00000000-0005-0000-0000-00008C3B0000}"/>
    <cellStyle name="Normal 2 61 6 2" xfId="15260" xr:uid="{00000000-0005-0000-0000-00008D3B0000}"/>
    <cellStyle name="Normal 2 61 6 2 2" xfId="15261" xr:uid="{00000000-0005-0000-0000-00008E3B0000}"/>
    <cellStyle name="Normal 2 61 6 2 3" xfId="15262" xr:uid="{00000000-0005-0000-0000-00008F3B0000}"/>
    <cellStyle name="Normal 2 61 6 3" xfId="15263" xr:uid="{00000000-0005-0000-0000-0000903B0000}"/>
    <cellStyle name="Normal 2 61 6 3 2" xfId="15264" xr:uid="{00000000-0005-0000-0000-0000913B0000}"/>
    <cellStyle name="Normal 2 61 6 3 3" xfId="15265" xr:uid="{00000000-0005-0000-0000-0000923B0000}"/>
    <cellStyle name="Normal 2 61 6 4" xfId="15266" xr:uid="{00000000-0005-0000-0000-0000933B0000}"/>
    <cellStyle name="Normal 2 61 6 4 2" xfId="15267" xr:uid="{00000000-0005-0000-0000-0000943B0000}"/>
    <cellStyle name="Normal 2 61 6 4 3" xfId="15268" xr:uid="{00000000-0005-0000-0000-0000953B0000}"/>
    <cellStyle name="Normal 2 61 6 5" xfId="15269" xr:uid="{00000000-0005-0000-0000-0000963B0000}"/>
    <cellStyle name="Normal 2 61 6 5 2" xfId="15270" xr:uid="{00000000-0005-0000-0000-0000973B0000}"/>
    <cellStyle name="Normal 2 61 6 5 3" xfId="15271" xr:uid="{00000000-0005-0000-0000-0000983B0000}"/>
    <cellStyle name="Normal 2 61 6 6" xfId="15272" xr:uid="{00000000-0005-0000-0000-0000993B0000}"/>
    <cellStyle name="Normal 2 61 6 6 2" xfId="15273" xr:uid="{00000000-0005-0000-0000-00009A3B0000}"/>
    <cellStyle name="Normal 2 61 6 6 3" xfId="15274" xr:uid="{00000000-0005-0000-0000-00009B3B0000}"/>
    <cellStyle name="Normal 2 61 6 7" xfId="15275" xr:uid="{00000000-0005-0000-0000-00009C3B0000}"/>
    <cellStyle name="Normal 2 61 6 7 2" xfId="15276" xr:uid="{00000000-0005-0000-0000-00009D3B0000}"/>
    <cellStyle name="Normal 2 61 6 7 3" xfId="15277" xr:uid="{00000000-0005-0000-0000-00009E3B0000}"/>
    <cellStyle name="Normal 2 61 6 8" xfId="15278" xr:uid="{00000000-0005-0000-0000-00009F3B0000}"/>
    <cellStyle name="Normal 2 61 6 8 2" xfId="15279" xr:uid="{00000000-0005-0000-0000-0000A03B0000}"/>
    <cellStyle name="Normal 2 61 6 8 3" xfId="15280" xr:uid="{00000000-0005-0000-0000-0000A13B0000}"/>
    <cellStyle name="Normal 2 61 6 9" xfId="15281" xr:uid="{00000000-0005-0000-0000-0000A23B0000}"/>
    <cellStyle name="Normal 2 61 6 9 2" xfId="15282" xr:uid="{00000000-0005-0000-0000-0000A33B0000}"/>
    <cellStyle name="Normal 2 61 6 9 3" xfId="15283" xr:uid="{00000000-0005-0000-0000-0000A43B0000}"/>
    <cellStyle name="Normal 2 61 7" xfId="15284" xr:uid="{00000000-0005-0000-0000-0000A53B0000}"/>
    <cellStyle name="Normal 2 61 7 10" xfId="15285" xr:uid="{00000000-0005-0000-0000-0000A63B0000}"/>
    <cellStyle name="Normal 2 61 7 10 2" xfId="15286" xr:uid="{00000000-0005-0000-0000-0000A73B0000}"/>
    <cellStyle name="Normal 2 61 7 10 3" xfId="15287" xr:uid="{00000000-0005-0000-0000-0000A83B0000}"/>
    <cellStyle name="Normal 2 61 7 11" xfId="15288" xr:uid="{00000000-0005-0000-0000-0000A93B0000}"/>
    <cellStyle name="Normal 2 61 7 11 2" xfId="15289" xr:uid="{00000000-0005-0000-0000-0000AA3B0000}"/>
    <cellStyle name="Normal 2 61 7 11 3" xfId="15290" xr:uid="{00000000-0005-0000-0000-0000AB3B0000}"/>
    <cellStyle name="Normal 2 61 7 12" xfId="15291" xr:uid="{00000000-0005-0000-0000-0000AC3B0000}"/>
    <cellStyle name="Normal 2 61 7 12 2" xfId="15292" xr:uid="{00000000-0005-0000-0000-0000AD3B0000}"/>
    <cellStyle name="Normal 2 61 7 12 3" xfId="15293" xr:uid="{00000000-0005-0000-0000-0000AE3B0000}"/>
    <cellStyle name="Normal 2 61 7 13" xfId="15294" xr:uid="{00000000-0005-0000-0000-0000AF3B0000}"/>
    <cellStyle name="Normal 2 61 7 13 2" xfId="15295" xr:uid="{00000000-0005-0000-0000-0000B03B0000}"/>
    <cellStyle name="Normal 2 61 7 13 3" xfId="15296" xr:uid="{00000000-0005-0000-0000-0000B13B0000}"/>
    <cellStyle name="Normal 2 61 7 14" xfId="15297" xr:uid="{00000000-0005-0000-0000-0000B23B0000}"/>
    <cellStyle name="Normal 2 61 7 14 2" xfId="15298" xr:uid="{00000000-0005-0000-0000-0000B33B0000}"/>
    <cellStyle name="Normal 2 61 7 14 3" xfId="15299" xr:uid="{00000000-0005-0000-0000-0000B43B0000}"/>
    <cellStyle name="Normal 2 61 7 15" xfId="15300" xr:uid="{00000000-0005-0000-0000-0000B53B0000}"/>
    <cellStyle name="Normal 2 61 7 16" xfId="15301" xr:uid="{00000000-0005-0000-0000-0000B63B0000}"/>
    <cellStyle name="Normal 2 61 7 2" xfId="15302" xr:uid="{00000000-0005-0000-0000-0000B73B0000}"/>
    <cellStyle name="Normal 2 61 7 2 2" xfId="15303" xr:uid="{00000000-0005-0000-0000-0000B83B0000}"/>
    <cellStyle name="Normal 2 61 7 2 3" xfId="15304" xr:uid="{00000000-0005-0000-0000-0000B93B0000}"/>
    <cellStyle name="Normal 2 61 7 3" xfId="15305" xr:uid="{00000000-0005-0000-0000-0000BA3B0000}"/>
    <cellStyle name="Normal 2 61 7 3 2" xfId="15306" xr:uid="{00000000-0005-0000-0000-0000BB3B0000}"/>
    <cellStyle name="Normal 2 61 7 3 3" xfId="15307" xr:uid="{00000000-0005-0000-0000-0000BC3B0000}"/>
    <cellStyle name="Normal 2 61 7 4" xfId="15308" xr:uid="{00000000-0005-0000-0000-0000BD3B0000}"/>
    <cellStyle name="Normal 2 61 7 4 2" xfId="15309" xr:uid="{00000000-0005-0000-0000-0000BE3B0000}"/>
    <cellStyle name="Normal 2 61 7 4 3" xfId="15310" xr:uid="{00000000-0005-0000-0000-0000BF3B0000}"/>
    <cellStyle name="Normal 2 61 7 5" xfId="15311" xr:uid="{00000000-0005-0000-0000-0000C03B0000}"/>
    <cellStyle name="Normal 2 61 7 5 2" xfId="15312" xr:uid="{00000000-0005-0000-0000-0000C13B0000}"/>
    <cellStyle name="Normal 2 61 7 5 3" xfId="15313" xr:uid="{00000000-0005-0000-0000-0000C23B0000}"/>
    <cellStyle name="Normal 2 61 7 6" xfId="15314" xr:uid="{00000000-0005-0000-0000-0000C33B0000}"/>
    <cellStyle name="Normal 2 61 7 6 2" xfId="15315" xr:uid="{00000000-0005-0000-0000-0000C43B0000}"/>
    <cellStyle name="Normal 2 61 7 6 3" xfId="15316" xr:uid="{00000000-0005-0000-0000-0000C53B0000}"/>
    <cellStyle name="Normal 2 61 7 7" xfId="15317" xr:uid="{00000000-0005-0000-0000-0000C63B0000}"/>
    <cellStyle name="Normal 2 61 7 7 2" xfId="15318" xr:uid="{00000000-0005-0000-0000-0000C73B0000}"/>
    <cellStyle name="Normal 2 61 7 7 3" xfId="15319" xr:uid="{00000000-0005-0000-0000-0000C83B0000}"/>
    <cellStyle name="Normal 2 61 7 8" xfId="15320" xr:uid="{00000000-0005-0000-0000-0000C93B0000}"/>
    <cellStyle name="Normal 2 61 7 8 2" xfId="15321" xr:uid="{00000000-0005-0000-0000-0000CA3B0000}"/>
    <cellStyle name="Normal 2 61 7 8 3" xfId="15322" xr:uid="{00000000-0005-0000-0000-0000CB3B0000}"/>
    <cellStyle name="Normal 2 61 7 9" xfId="15323" xr:uid="{00000000-0005-0000-0000-0000CC3B0000}"/>
    <cellStyle name="Normal 2 61 7 9 2" xfId="15324" xr:uid="{00000000-0005-0000-0000-0000CD3B0000}"/>
    <cellStyle name="Normal 2 61 7 9 3" xfId="15325" xr:uid="{00000000-0005-0000-0000-0000CE3B0000}"/>
    <cellStyle name="Normal 2 61 8" xfId="15326" xr:uid="{00000000-0005-0000-0000-0000CF3B0000}"/>
    <cellStyle name="Normal 2 61 8 10" xfId="15327" xr:uid="{00000000-0005-0000-0000-0000D03B0000}"/>
    <cellStyle name="Normal 2 61 8 10 2" xfId="15328" xr:uid="{00000000-0005-0000-0000-0000D13B0000}"/>
    <cellStyle name="Normal 2 61 8 10 3" xfId="15329" xr:uid="{00000000-0005-0000-0000-0000D23B0000}"/>
    <cellStyle name="Normal 2 61 8 11" xfId="15330" xr:uid="{00000000-0005-0000-0000-0000D33B0000}"/>
    <cellStyle name="Normal 2 61 8 11 2" xfId="15331" xr:uid="{00000000-0005-0000-0000-0000D43B0000}"/>
    <cellStyle name="Normal 2 61 8 11 3" xfId="15332" xr:uid="{00000000-0005-0000-0000-0000D53B0000}"/>
    <cellStyle name="Normal 2 61 8 12" xfId="15333" xr:uid="{00000000-0005-0000-0000-0000D63B0000}"/>
    <cellStyle name="Normal 2 61 8 12 2" xfId="15334" xr:uid="{00000000-0005-0000-0000-0000D73B0000}"/>
    <cellStyle name="Normal 2 61 8 12 3" xfId="15335" xr:uid="{00000000-0005-0000-0000-0000D83B0000}"/>
    <cellStyle name="Normal 2 61 8 13" xfId="15336" xr:uid="{00000000-0005-0000-0000-0000D93B0000}"/>
    <cellStyle name="Normal 2 61 8 13 2" xfId="15337" xr:uid="{00000000-0005-0000-0000-0000DA3B0000}"/>
    <cellStyle name="Normal 2 61 8 13 3" xfId="15338" xr:uid="{00000000-0005-0000-0000-0000DB3B0000}"/>
    <cellStyle name="Normal 2 61 8 14" xfId="15339" xr:uid="{00000000-0005-0000-0000-0000DC3B0000}"/>
    <cellStyle name="Normal 2 61 8 14 2" xfId="15340" xr:uid="{00000000-0005-0000-0000-0000DD3B0000}"/>
    <cellStyle name="Normal 2 61 8 14 3" xfId="15341" xr:uid="{00000000-0005-0000-0000-0000DE3B0000}"/>
    <cellStyle name="Normal 2 61 8 15" xfId="15342" xr:uid="{00000000-0005-0000-0000-0000DF3B0000}"/>
    <cellStyle name="Normal 2 61 8 16" xfId="15343" xr:uid="{00000000-0005-0000-0000-0000E03B0000}"/>
    <cellStyle name="Normal 2 61 8 2" xfId="15344" xr:uid="{00000000-0005-0000-0000-0000E13B0000}"/>
    <cellStyle name="Normal 2 61 8 2 2" xfId="15345" xr:uid="{00000000-0005-0000-0000-0000E23B0000}"/>
    <cellStyle name="Normal 2 61 8 2 3" xfId="15346" xr:uid="{00000000-0005-0000-0000-0000E33B0000}"/>
    <cellStyle name="Normal 2 61 8 3" xfId="15347" xr:uid="{00000000-0005-0000-0000-0000E43B0000}"/>
    <cellStyle name="Normal 2 61 8 3 2" xfId="15348" xr:uid="{00000000-0005-0000-0000-0000E53B0000}"/>
    <cellStyle name="Normal 2 61 8 3 3" xfId="15349" xr:uid="{00000000-0005-0000-0000-0000E63B0000}"/>
    <cellStyle name="Normal 2 61 8 4" xfId="15350" xr:uid="{00000000-0005-0000-0000-0000E73B0000}"/>
    <cellStyle name="Normal 2 61 8 4 2" xfId="15351" xr:uid="{00000000-0005-0000-0000-0000E83B0000}"/>
    <cellStyle name="Normal 2 61 8 4 3" xfId="15352" xr:uid="{00000000-0005-0000-0000-0000E93B0000}"/>
    <cellStyle name="Normal 2 61 8 5" xfId="15353" xr:uid="{00000000-0005-0000-0000-0000EA3B0000}"/>
    <cellStyle name="Normal 2 61 8 5 2" xfId="15354" xr:uid="{00000000-0005-0000-0000-0000EB3B0000}"/>
    <cellStyle name="Normal 2 61 8 5 3" xfId="15355" xr:uid="{00000000-0005-0000-0000-0000EC3B0000}"/>
    <cellStyle name="Normal 2 61 8 6" xfId="15356" xr:uid="{00000000-0005-0000-0000-0000ED3B0000}"/>
    <cellStyle name="Normal 2 61 8 6 2" xfId="15357" xr:uid="{00000000-0005-0000-0000-0000EE3B0000}"/>
    <cellStyle name="Normal 2 61 8 6 3" xfId="15358" xr:uid="{00000000-0005-0000-0000-0000EF3B0000}"/>
    <cellStyle name="Normal 2 61 8 7" xfId="15359" xr:uid="{00000000-0005-0000-0000-0000F03B0000}"/>
    <cellStyle name="Normal 2 61 8 7 2" xfId="15360" xr:uid="{00000000-0005-0000-0000-0000F13B0000}"/>
    <cellStyle name="Normal 2 61 8 7 3" xfId="15361" xr:uid="{00000000-0005-0000-0000-0000F23B0000}"/>
    <cellStyle name="Normal 2 61 8 8" xfId="15362" xr:uid="{00000000-0005-0000-0000-0000F33B0000}"/>
    <cellStyle name="Normal 2 61 8 8 2" xfId="15363" xr:uid="{00000000-0005-0000-0000-0000F43B0000}"/>
    <cellStyle name="Normal 2 61 8 8 3" xfId="15364" xr:uid="{00000000-0005-0000-0000-0000F53B0000}"/>
    <cellStyle name="Normal 2 61 8 9" xfId="15365" xr:uid="{00000000-0005-0000-0000-0000F63B0000}"/>
    <cellStyle name="Normal 2 61 8 9 2" xfId="15366" xr:uid="{00000000-0005-0000-0000-0000F73B0000}"/>
    <cellStyle name="Normal 2 61 8 9 3" xfId="15367" xr:uid="{00000000-0005-0000-0000-0000F83B0000}"/>
    <cellStyle name="Normal 2 61 9" xfId="15368" xr:uid="{00000000-0005-0000-0000-0000F93B0000}"/>
    <cellStyle name="Normal 2 61 9 10" xfId="15369" xr:uid="{00000000-0005-0000-0000-0000FA3B0000}"/>
    <cellStyle name="Normal 2 61 9 10 2" xfId="15370" xr:uid="{00000000-0005-0000-0000-0000FB3B0000}"/>
    <cellStyle name="Normal 2 61 9 10 3" xfId="15371" xr:uid="{00000000-0005-0000-0000-0000FC3B0000}"/>
    <cellStyle name="Normal 2 61 9 11" xfId="15372" xr:uid="{00000000-0005-0000-0000-0000FD3B0000}"/>
    <cellStyle name="Normal 2 61 9 11 2" xfId="15373" xr:uid="{00000000-0005-0000-0000-0000FE3B0000}"/>
    <cellStyle name="Normal 2 61 9 11 3" xfId="15374" xr:uid="{00000000-0005-0000-0000-0000FF3B0000}"/>
    <cellStyle name="Normal 2 61 9 12" xfId="15375" xr:uid="{00000000-0005-0000-0000-0000003C0000}"/>
    <cellStyle name="Normal 2 61 9 12 2" xfId="15376" xr:uid="{00000000-0005-0000-0000-0000013C0000}"/>
    <cellStyle name="Normal 2 61 9 12 3" xfId="15377" xr:uid="{00000000-0005-0000-0000-0000023C0000}"/>
    <cellStyle name="Normal 2 61 9 13" xfId="15378" xr:uid="{00000000-0005-0000-0000-0000033C0000}"/>
    <cellStyle name="Normal 2 61 9 13 2" xfId="15379" xr:uid="{00000000-0005-0000-0000-0000043C0000}"/>
    <cellStyle name="Normal 2 61 9 13 3" xfId="15380" xr:uid="{00000000-0005-0000-0000-0000053C0000}"/>
    <cellStyle name="Normal 2 61 9 14" xfId="15381" xr:uid="{00000000-0005-0000-0000-0000063C0000}"/>
    <cellStyle name="Normal 2 61 9 14 2" xfId="15382" xr:uid="{00000000-0005-0000-0000-0000073C0000}"/>
    <cellStyle name="Normal 2 61 9 14 3" xfId="15383" xr:uid="{00000000-0005-0000-0000-0000083C0000}"/>
    <cellStyle name="Normal 2 61 9 15" xfId="15384" xr:uid="{00000000-0005-0000-0000-0000093C0000}"/>
    <cellStyle name="Normal 2 61 9 16" xfId="15385" xr:uid="{00000000-0005-0000-0000-00000A3C0000}"/>
    <cellStyle name="Normal 2 61 9 2" xfId="15386" xr:uid="{00000000-0005-0000-0000-00000B3C0000}"/>
    <cellStyle name="Normal 2 61 9 2 2" xfId="15387" xr:uid="{00000000-0005-0000-0000-00000C3C0000}"/>
    <cellStyle name="Normal 2 61 9 2 3" xfId="15388" xr:uid="{00000000-0005-0000-0000-00000D3C0000}"/>
    <cellStyle name="Normal 2 61 9 3" xfId="15389" xr:uid="{00000000-0005-0000-0000-00000E3C0000}"/>
    <cellStyle name="Normal 2 61 9 3 2" xfId="15390" xr:uid="{00000000-0005-0000-0000-00000F3C0000}"/>
    <cellStyle name="Normal 2 61 9 3 3" xfId="15391" xr:uid="{00000000-0005-0000-0000-0000103C0000}"/>
    <cellStyle name="Normal 2 61 9 4" xfId="15392" xr:uid="{00000000-0005-0000-0000-0000113C0000}"/>
    <cellStyle name="Normal 2 61 9 4 2" xfId="15393" xr:uid="{00000000-0005-0000-0000-0000123C0000}"/>
    <cellStyle name="Normal 2 61 9 4 3" xfId="15394" xr:uid="{00000000-0005-0000-0000-0000133C0000}"/>
    <cellStyle name="Normal 2 61 9 5" xfId="15395" xr:uid="{00000000-0005-0000-0000-0000143C0000}"/>
    <cellStyle name="Normal 2 61 9 5 2" xfId="15396" xr:uid="{00000000-0005-0000-0000-0000153C0000}"/>
    <cellStyle name="Normal 2 61 9 5 3" xfId="15397" xr:uid="{00000000-0005-0000-0000-0000163C0000}"/>
    <cellStyle name="Normal 2 61 9 6" xfId="15398" xr:uid="{00000000-0005-0000-0000-0000173C0000}"/>
    <cellStyle name="Normal 2 61 9 6 2" xfId="15399" xr:uid="{00000000-0005-0000-0000-0000183C0000}"/>
    <cellStyle name="Normal 2 61 9 6 3" xfId="15400" xr:uid="{00000000-0005-0000-0000-0000193C0000}"/>
    <cellStyle name="Normal 2 61 9 7" xfId="15401" xr:uid="{00000000-0005-0000-0000-00001A3C0000}"/>
    <cellStyle name="Normal 2 61 9 7 2" xfId="15402" xr:uid="{00000000-0005-0000-0000-00001B3C0000}"/>
    <cellStyle name="Normal 2 61 9 7 3" xfId="15403" xr:uid="{00000000-0005-0000-0000-00001C3C0000}"/>
    <cellStyle name="Normal 2 61 9 8" xfId="15404" xr:uid="{00000000-0005-0000-0000-00001D3C0000}"/>
    <cellStyle name="Normal 2 61 9 8 2" xfId="15405" xr:uid="{00000000-0005-0000-0000-00001E3C0000}"/>
    <cellStyle name="Normal 2 61 9 8 3" xfId="15406" xr:uid="{00000000-0005-0000-0000-00001F3C0000}"/>
    <cellStyle name="Normal 2 61 9 9" xfId="15407" xr:uid="{00000000-0005-0000-0000-0000203C0000}"/>
    <cellStyle name="Normal 2 61 9 9 2" xfId="15408" xr:uid="{00000000-0005-0000-0000-0000213C0000}"/>
    <cellStyle name="Normal 2 61 9 9 3" xfId="15409" xr:uid="{00000000-0005-0000-0000-0000223C0000}"/>
    <cellStyle name="Normal 2 62" xfId="15410" xr:uid="{00000000-0005-0000-0000-0000233C0000}"/>
    <cellStyle name="Normal 2 62 10" xfId="15411" xr:uid="{00000000-0005-0000-0000-0000243C0000}"/>
    <cellStyle name="Normal 2 62 10 10" xfId="15412" xr:uid="{00000000-0005-0000-0000-0000253C0000}"/>
    <cellStyle name="Normal 2 62 10 10 2" xfId="15413" xr:uid="{00000000-0005-0000-0000-0000263C0000}"/>
    <cellStyle name="Normal 2 62 10 10 3" xfId="15414" xr:uid="{00000000-0005-0000-0000-0000273C0000}"/>
    <cellStyle name="Normal 2 62 10 11" xfId="15415" xr:uid="{00000000-0005-0000-0000-0000283C0000}"/>
    <cellStyle name="Normal 2 62 10 11 2" xfId="15416" xr:uid="{00000000-0005-0000-0000-0000293C0000}"/>
    <cellStyle name="Normal 2 62 10 11 3" xfId="15417" xr:uid="{00000000-0005-0000-0000-00002A3C0000}"/>
    <cellStyle name="Normal 2 62 10 12" xfId="15418" xr:uid="{00000000-0005-0000-0000-00002B3C0000}"/>
    <cellStyle name="Normal 2 62 10 12 2" xfId="15419" xr:uid="{00000000-0005-0000-0000-00002C3C0000}"/>
    <cellStyle name="Normal 2 62 10 12 3" xfId="15420" xr:uid="{00000000-0005-0000-0000-00002D3C0000}"/>
    <cellStyle name="Normal 2 62 10 13" xfId="15421" xr:uid="{00000000-0005-0000-0000-00002E3C0000}"/>
    <cellStyle name="Normal 2 62 10 13 2" xfId="15422" xr:uid="{00000000-0005-0000-0000-00002F3C0000}"/>
    <cellStyle name="Normal 2 62 10 13 3" xfId="15423" xr:uid="{00000000-0005-0000-0000-0000303C0000}"/>
    <cellStyle name="Normal 2 62 10 14" xfId="15424" xr:uid="{00000000-0005-0000-0000-0000313C0000}"/>
    <cellStyle name="Normal 2 62 10 14 2" xfId="15425" xr:uid="{00000000-0005-0000-0000-0000323C0000}"/>
    <cellStyle name="Normal 2 62 10 14 3" xfId="15426" xr:uid="{00000000-0005-0000-0000-0000333C0000}"/>
    <cellStyle name="Normal 2 62 10 15" xfId="15427" xr:uid="{00000000-0005-0000-0000-0000343C0000}"/>
    <cellStyle name="Normal 2 62 10 16" xfId="15428" xr:uid="{00000000-0005-0000-0000-0000353C0000}"/>
    <cellStyle name="Normal 2 62 10 2" xfId="15429" xr:uid="{00000000-0005-0000-0000-0000363C0000}"/>
    <cellStyle name="Normal 2 62 10 2 2" xfId="15430" xr:uid="{00000000-0005-0000-0000-0000373C0000}"/>
    <cellStyle name="Normal 2 62 10 2 3" xfId="15431" xr:uid="{00000000-0005-0000-0000-0000383C0000}"/>
    <cellStyle name="Normal 2 62 10 3" xfId="15432" xr:uid="{00000000-0005-0000-0000-0000393C0000}"/>
    <cellStyle name="Normal 2 62 10 3 2" xfId="15433" xr:uid="{00000000-0005-0000-0000-00003A3C0000}"/>
    <cellStyle name="Normal 2 62 10 3 3" xfId="15434" xr:uid="{00000000-0005-0000-0000-00003B3C0000}"/>
    <cellStyle name="Normal 2 62 10 4" xfId="15435" xr:uid="{00000000-0005-0000-0000-00003C3C0000}"/>
    <cellStyle name="Normal 2 62 10 4 2" xfId="15436" xr:uid="{00000000-0005-0000-0000-00003D3C0000}"/>
    <cellStyle name="Normal 2 62 10 4 3" xfId="15437" xr:uid="{00000000-0005-0000-0000-00003E3C0000}"/>
    <cellStyle name="Normal 2 62 10 5" xfId="15438" xr:uid="{00000000-0005-0000-0000-00003F3C0000}"/>
    <cellStyle name="Normal 2 62 10 5 2" xfId="15439" xr:uid="{00000000-0005-0000-0000-0000403C0000}"/>
    <cellStyle name="Normal 2 62 10 5 3" xfId="15440" xr:uid="{00000000-0005-0000-0000-0000413C0000}"/>
    <cellStyle name="Normal 2 62 10 6" xfId="15441" xr:uid="{00000000-0005-0000-0000-0000423C0000}"/>
    <cellStyle name="Normal 2 62 10 6 2" xfId="15442" xr:uid="{00000000-0005-0000-0000-0000433C0000}"/>
    <cellStyle name="Normal 2 62 10 6 3" xfId="15443" xr:uid="{00000000-0005-0000-0000-0000443C0000}"/>
    <cellStyle name="Normal 2 62 10 7" xfId="15444" xr:uid="{00000000-0005-0000-0000-0000453C0000}"/>
    <cellStyle name="Normal 2 62 10 7 2" xfId="15445" xr:uid="{00000000-0005-0000-0000-0000463C0000}"/>
    <cellStyle name="Normal 2 62 10 7 3" xfId="15446" xr:uid="{00000000-0005-0000-0000-0000473C0000}"/>
    <cellStyle name="Normal 2 62 10 8" xfId="15447" xr:uid="{00000000-0005-0000-0000-0000483C0000}"/>
    <cellStyle name="Normal 2 62 10 8 2" xfId="15448" xr:uid="{00000000-0005-0000-0000-0000493C0000}"/>
    <cellStyle name="Normal 2 62 10 8 3" xfId="15449" xr:uid="{00000000-0005-0000-0000-00004A3C0000}"/>
    <cellStyle name="Normal 2 62 10 9" xfId="15450" xr:uid="{00000000-0005-0000-0000-00004B3C0000}"/>
    <cellStyle name="Normal 2 62 10 9 2" xfId="15451" xr:uid="{00000000-0005-0000-0000-00004C3C0000}"/>
    <cellStyle name="Normal 2 62 10 9 3" xfId="15452" xr:uid="{00000000-0005-0000-0000-00004D3C0000}"/>
    <cellStyle name="Normal 2 62 11" xfId="15453" xr:uid="{00000000-0005-0000-0000-00004E3C0000}"/>
    <cellStyle name="Normal 2 62 11 2" xfId="15454" xr:uid="{00000000-0005-0000-0000-00004F3C0000}"/>
    <cellStyle name="Normal 2 62 11 3" xfId="15455" xr:uid="{00000000-0005-0000-0000-0000503C0000}"/>
    <cellStyle name="Normal 2 62 12" xfId="15456" xr:uid="{00000000-0005-0000-0000-0000513C0000}"/>
    <cellStyle name="Normal 2 62 12 2" xfId="15457" xr:uid="{00000000-0005-0000-0000-0000523C0000}"/>
    <cellStyle name="Normal 2 62 12 3" xfId="15458" xr:uid="{00000000-0005-0000-0000-0000533C0000}"/>
    <cellStyle name="Normal 2 62 13" xfId="15459" xr:uid="{00000000-0005-0000-0000-0000543C0000}"/>
    <cellStyle name="Normal 2 62 13 2" xfId="15460" xr:uid="{00000000-0005-0000-0000-0000553C0000}"/>
    <cellStyle name="Normal 2 62 13 3" xfId="15461" xr:uid="{00000000-0005-0000-0000-0000563C0000}"/>
    <cellStyle name="Normal 2 62 14" xfId="15462" xr:uid="{00000000-0005-0000-0000-0000573C0000}"/>
    <cellStyle name="Normal 2 62 14 2" xfId="15463" xr:uid="{00000000-0005-0000-0000-0000583C0000}"/>
    <cellStyle name="Normal 2 62 14 3" xfId="15464" xr:uid="{00000000-0005-0000-0000-0000593C0000}"/>
    <cellStyle name="Normal 2 62 15" xfId="15465" xr:uid="{00000000-0005-0000-0000-00005A3C0000}"/>
    <cellStyle name="Normal 2 62 15 2" xfId="15466" xr:uid="{00000000-0005-0000-0000-00005B3C0000}"/>
    <cellStyle name="Normal 2 62 15 3" xfId="15467" xr:uid="{00000000-0005-0000-0000-00005C3C0000}"/>
    <cellStyle name="Normal 2 62 16" xfId="15468" xr:uid="{00000000-0005-0000-0000-00005D3C0000}"/>
    <cellStyle name="Normal 2 62 16 2" xfId="15469" xr:uid="{00000000-0005-0000-0000-00005E3C0000}"/>
    <cellStyle name="Normal 2 62 16 3" xfId="15470" xr:uid="{00000000-0005-0000-0000-00005F3C0000}"/>
    <cellStyle name="Normal 2 62 17" xfId="15471" xr:uid="{00000000-0005-0000-0000-0000603C0000}"/>
    <cellStyle name="Normal 2 62 17 2" xfId="15472" xr:uid="{00000000-0005-0000-0000-0000613C0000}"/>
    <cellStyle name="Normal 2 62 17 3" xfId="15473" xr:uid="{00000000-0005-0000-0000-0000623C0000}"/>
    <cellStyle name="Normal 2 62 18" xfId="15474" xr:uid="{00000000-0005-0000-0000-0000633C0000}"/>
    <cellStyle name="Normal 2 62 18 2" xfId="15475" xr:uid="{00000000-0005-0000-0000-0000643C0000}"/>
    <cellStyle name="Normal 2 62 18 3" xfId="15476" xr:uid="{00000000-0005-0000-0000-0000653C0000}"/>
    <cellStyle name="Normal 2 62 19" xfId="15477" xr:uid="{00000000-0005-0000-0000-0000663C0000}"/>
    <cellStyle name="Normal 2 62 19 2" xfId="15478" xr:uid="{00000000-0005-0000-0000-0000673C0000}"/>
    <cellStyle name="Normal 2 62 19 3" xfId="15479" xr:uid="{00000000-0005-0000-0000-0000683C0000}"/>
    <cellStyle name="Normal 2 62 2" xfId="15480" xr:uid="{00000000-0005-0000-0000-0000693C0000}"/>
    <cellStyle name="Normal 2 62 2 10" xfId="15481" xr:uid="{00000000-0005-0000-0000-00006A3C0000}"/>
    <cellStyle name="Normal 2 62 2 10 2" xfId="15482" xr:uid="{00000000-0005-0000-0000-00006B3C0000}"/>
    <cellStyle name="Normal 2 62 2 10 3" xfId="15483" xr:uid="{00000000-0005-0000-0000-00006C3C0000}"/>
    <cellStyle name="Normal 2 62 2 11" xfId="15484" xr:uid="{00000000-0005-0000-0000-00006D3C0000}"/>
    <cellStyle name="Normal 2 62 2 11 2" xfId="15485" xr:uid="{00000000-0005-0000-0000-00006E3C0000}"/>
    <cellStyle name="Normal 2 62 2 11 3" xfId="15486" xr:uid="{00000000-0005-0000-0000-00006F3C0000}"/>
    <cellStyle name="Normal 2 62 2 12" xfId="15487" xr:uid="{00000000-0005-0000-0000-0000703C0000}"/>
    <cellStyle name="Normal 2 62 2 12 2" xfId="15488" xr:uid="{00000000-0005-0000-0000-0000713C0000}"/>
    <cellStyle name="Normal 2 62 2 12 3" xfId="15489" xr:uid="{00000000-0005-0000-0000-0000723C0000}"/>
    <cellStyle name="Normal 2 62 2 13" xfId="15490" xr:uid="{00000000-0005-0000-0000-0000733C0000}"/>
    <cellStyle name="Normal 2 62 2 13 2" xfId="15491" xr:uid="{00000000-0005-0000-0000-0000743C0000}"/>
    <cellStyle name="Normal 2 62 2 13 3" xfId="15492" xr:uid="{00000000-0005-0000-0000-0000753C0000}"/>
    <cellStyle name="Normal 2 62 2 14" xfId="15493" xr:uid="{00000000-0005-0000-0000-0000763C0000}"/>
    <cellStyle name="Normal 2 62 2 14 2" xfId="15494" xr:uid="{00000000-0005-0000-0000-0000773C0000}"/>
    <cellStyle name="Normal 2 62 2 14 3" xfId="15495" xr:uid="{00000000-0005-0000-0000-0000783C0000}"/>
    <cellStyle name="Normal 2 62 2 15" xfId="15496" xr:uid="{00000000-0005-0000-0000-0000793C0000}"/>
    <cellStyle name="Normal 2 62 2 15 2" xfId="15497" xr:uid="{00000000-0005-0000-0000-00007A3C0000}"/>
    <cellStyle name="Normal 2 62 2 15 3" xfId="15498" xr:uid="{00000000-0005-0000-0000-00007B3C0000}"/>
    <cellStyle name="Normal 2 62 2 16" xfId="15499" xr:uid="{00000000-0005-0000-0000-00007C3C0000}"/>
    <cellStyle name="Normal 2 62 2 17" xfId="15500" xr:uid="{00000000-0005-0000-0000-00007D3C0000}"/>
    <cellStyle name="Normal 2 62 2 2" xfId="15501" xr:uid="{00000000-0005-0000-0000-00007E3C0000}"/>
    <cellStyle name="Normal 2 62 2 2 10" xfId="15502" xr:uid="{00000000-0005-0000-0000-00007F3C0000}"/>
    <cellStyle name="Normal 2 62 2 2 10 2" xfId="15503" xr:uid="{00000000-0005-0000-0000-0000803C0000}"/>
    <cellStyle name="Normal 2 62 2 2 10 3" xfId="15504" xr:uid="{00000000-0005-0000-0000-0000813C0000}"/>
    <cellStyle name="Normal 2 62 2 2 11" xfId="15505" xr:uid="{00000000-0005-0000-0000-0000823C0000}"/>
    <cellStyle name="Normal 2 62 2 2 11 2" xfId="15506" xr:uid="{00000000-0005-0000-0000-0000833C0000}"/>
    <cellStyle name="Normal 2 62 2 2 11 3" xfId="15507" xr:uid="{00000000-0005-0000-0000-0000843C0000}"/>
    <cellStyle name="Normal 2 62 2 2 12" xfId="15508" xr:uid="{00000000-0005-0000-0000-0000853C0000}"/>
    <cellStyle name="Normal 2 62 2 2 12 2" xfId="15509" xr:uid="{00000000-0005-0000-0000-0000863C0000}"/>
    <cellStyle name="Normal 2 62 2 2 12 3" xfId="15510" xr:uid="{00000000-0005-0000-0000-0000873C0000}"/>
    <cellStyle name="Normal 2 62 2 2 13" xfId="15511" xr:uid="{00000000-0005-0000-0000-0000883C0000}"/>
    <cellStyle name="Normal 2 62 2 2 13 2" xfId="15512" xr:uid="{00000000-0005-0000-0000-0000893C0000}"/>
    <cellStyle name="Normal 2 62 2 2 13 3" xfId="15513" xr:uid="{00000000-0005-0000-0000-00008A3C0000}"/>
    <cellStyle name="Normal 2 62 2 2 14" xfId="15514" xr:uid="{00000000-0005-0000-0000-00008B3C0000}"/>
    <cellStyle name="Normal 2 62 2 2 14 2" xfId="15515" xr:uid="{00000000-0005-0000-0000-00008C3C0000}"/>
    <cellStyle name="Normal 2 62 2 2 14 3" xfId="15516" xr:uid="{00000000-0005-0000-0000-00008D3C0000}"/>
    <cellStyle name="Normal 2 62 2 2 15" xfId="15517" xr:uid="{00000000-0005-0000-0000-00008E3C0000}"/>
    <cellStyle name="Normal 2 62 2 2 16" xfId="15518" xr:uid="{00000000-0005-0000-0000-00008F3C0000}"/>
    <cellStyle name="Normal 2 62 2 2 2" xfId="15519" xr:uid="{00000000-0005-0000-0000-0000903C0000}"/>
    <cellStyle name="Normal 2 62 2 2 2 2" xfId="15520" xr:uid="{00000000-0005-0000-0000-0000913C0000}"/>
    <cellStyle name="Normal 2 62 2 2 2 3" xfId="15521" xr:uid="{00000000-0005-0000-0000-0000923C0000}"/>
    <cellStyle name="Normal 2 62 2 2 3" xfId="15522" xr:uid="{00000000-0005-0000-0000-0000933C0000}"/>
    <cellStyle name="Normal 2 62 2 2 3 2" xfId="15523" xr:uid="{00000000-0005-0000-0000-0000943C0000}"/>
    <cellStyle name="Normal 2 62 2 2 3 3" xfId="15524" xr:uid="{00000000-0005-0000-0000-0000953C0000}"/>
    <cellStyle name="Normal 2 62 2 2 4" xfId="15525" xr:uid="{00000000-0005-0000-0000-0000963C0000}"/>
    <cellStyle name="Normal 2 62 2 2 4 2" xfId="15526" xr:uid="{00000000-0005-0000-0000-0000973C0000}"/>
    <cellStyle name="Normal 2 62 2 2 4 3" xfId="15527" xr:uid="{00000000-0005-0000-0000-0000983C0000}"/>
    <cellStyle name="Normal 2 62 2 2 5" xfId="15528" xr:uid="{00000000-0005-0000-0000-0000993C0000}"/>
    <cellStyle name="Normal 2 62 2 2 5 2" xfId="15529" xr:uid="{00000000-0005-0000-0000-00009A3C0000}"/>
    <cellStyle name="Normal 2 62 2 2 5 3" xfId="15530" xr:uid="{00000000-0005-0000-0000-00009B3C0000}"/>
    <cellStyle name="Normal 2 62 2 2 6" xfId="15531" xr:uid="{00000000-0005-0000-0000-00009C3C0000}"/>
    <cellStyle name="Normal 2 62 2 2 6 2" xfId="15532" xr:uid="{00000000-0005-0000-0000-00009D3C0000}"/>
    <cellStyle name="Normal 2 62 2 2 6 3" xfId="15533" xr:uid="{00000000-0005-0000-0000-00009E3C0000}"/>
    <cellStyle name="Normal 2 62 2 2 7" xfId="15534" xr:uid="{00000000-0005-0000-0000-00009F3C0000}"/>
    <cellStyle name="Normal 2 62 2 2 7 2" xfId="15535" xr:uid="{00000000-0005-0000-0000-0000A03C0000}"/>
    <cellStyle name="Normal 2 62 2 2 7 3" xfId="15536" xr:uid="{00000000-0005-0000-0000-0000A13C0000}"/>
    <cellStyle name="Normal 2 62 2 2 8" xfId="15537" xr:uid="{00000000-0005-0000-0000-0000A23C0000}"/>
    <cellStyle name="Normal 2 62 2 2 8 2" xfId="15538" xr:uid="{00000000-0005-0000-0000-0000A33C0000}"/>
    <cellStyle name="Normal 2 62 2 2 8 3" xfId="15539" xr:uid="{00000000-0005-0000-0000-0000A43C0000}"/>
    <cellStyle name="Normal 2 62 2 2 9" xfId="15540" xr:uid="{00000000-0005-0000-0000-0000A53C0000}"/>
    <cellStyle name="Normal 2 62 2 2 9 2" xfId="15541" xr:uid="{00000000-0005-0000-0000-0000A63C0000}"/>
    <cellStyle name="Normal 2 62 2 2 9 3" xfId="15542" xr:uid="{00000000-0005-0000-0000-0000A73C0000}"/>
    <cellStyle name="Normal 2 62 2 3" xfId="15543" xr:uid="{00000000-0005-0000-0000-0000A83C0000}"/>
    <cellStyle name="Normal 2 62 2 3 2" xfId="15544" xr:uid="{00000000-0005-0000-0000-0000A93C0000}"/>
    <cellStyle name="Normal 2 62 2 3 3" xfId="15545" xr:uid="{00000000-0005-0000-0000-0000AA3C0000}"/>
    <cellStyle name="Normal 2 62 2 4" xfId="15546" xr:uid="{00000000-0005-0000-0000-0000AB3C0000}"/>
    <cellStyle name="Normal 2 62 2 4 2" xfId="15547" xr:uid="{00000000-0005-0000-0000-0000AC3C0000}"/>
    <cellStyle name="Normal 2 62 2 4 3" xfId="15548" xr:uid="{00000000-0005-0000-0000-0000AD3C0000}"/>
    <cellStyle name="Normal 2 62 2 5" xfId="15549" xr:uid="{00000000-0005-0000-0000-0000AE3C0000}"/>
    <cellStyle name="Normal 2 62 2 5 2" xfId="15550" xr:uid="{00000000-0005-0000-0000-0000AF3C0000}"/>
    <cellStyle name="Normal 2 62 2 5 3" xfId="15551" xr:uid="{00000000-0005-0000-0000-0000B03C0000}"/>
    <cellStyle name="Normal 2 62 2 6" xfId="15552" xr:uid="{00000000-0005-0000-0000-0000B13C0000}"/>
    <cellStyle name="Normal 2 62 2 6 2" xfId="15553" xr:uid="{00000000-0005-0000-0000-0000B23C0000}"/>
    <cellStyle name="Normal 2 62 2 6 3" xfId="15554" xr:uid="{00000000-0005-0000-0000-0000B33C0000}"/>
    <cellStyle name="Normal 2 62 2 7" xfId="15555" xr:uid="{00000000-0005-0000-0000-0000B43C0000}"/>
    <cellStyle name="Normal 2 62 2 7 2" xfId="15556" xr:uid="{00000000-0005-0000-0000-0000B53C0000}"/>
    <cellStyle name="Normal 2 62 2 7 3" xfId="15557" xr:uid="{00000000-0005-0000-0000-0000B63C0000}"/>
    <cellStyle name="Normal 2 62 2 8" xfId="15558" xr:uid="{00000000-0005-0000-0000-0000B73C0000}"/>
    <cellStyle name="Normal 2 62 2 8 2" xfId="15559" xr:uid="{00000000-0005-0000-0000-0000B83C0000}"/>
    <cellStyle name="Normal 2 62 2 8 3" xfId="15560" xr:uid="{00000000-0005-0000-0000-0000B93C0000}"/>
    <cellStyle name="Normal 2 62 2 9" xfId="15561" xr:uid="{00000000-0005-0000-0000-0000BA3C0000}"/>
    <cellStyle name="Normal 2 62 2 9 2" xfId="15562" xr:uid="{00000000-0005-0000-0000-0000BB3C0000}"/>
    <cellStyle name="Normal 2 62 2 9 3" xfId="15563" xr:uid="{00000000-0005-0000-0000-0000BC3C0000}"/>
    <cellStyle name="Normal 2 62 20" xfId="15564" xr:uid="{00000000-0005-0000-0000-0000BD3C0000}"/>
    <cellStyle name="Normal 2 62 20 2" xfId="15565" xr:uid="{00000000-0005-0000-0000-0000BE3C0000}"/>
    <cellStyle name="Normal 2 62 20 3" xfId="15566" xr:uid="{00000000-0005-0000-0000-0000BF3C0000}"/>
    <cellStyle name="Normal 2 62 21" xfId="15567" xr:uid="{00000000-0005-0000-0000-0000C03C0000}"/>
    <cellStyle name="Normal 2 62 21 2" xfId="15568" xr:uid="{00000000-0005-0000-0000-0000C13C0000}"/>
    <cellStyle name="Normal 2 62 21 3" xfId="15569" xr:uid="{00000000-0005-0000-0000-0000C23C0000}"/>
    <cellStyle name="Normal 2 62 22" xfId="15570" xr:uid="{00000000-0005-0000-0000-0000C33C0000}"/>
    <cellStyle name="Normal 2 62 22 2" xfId="15571" xr:uid="{00000000-0005-0000-0000-0000C43C0000}"/>
    <cellStyle name="Normal 2 62 22 3" xfId="15572" xr:uid="{00000000-0005-0000-0000-0000C53C0000}"/>
    <cellStyle name="Normal 2 62 23" xfId="15573" xr:uid="{00000000-0005-0000-0000-0000C63C0000}"/>
    <cellStyle name="Normal 2 62 23 2" xfId="15574" xr:uid="{00000000-0005-0000-0000-0000C73C0000}"/>
    <cellStyle name="Normal 2 62 23 3" xfId="15575" xr:uid="{00000000-0005-0000-0000-0000C83C0000}"/>
    <cellStyle name="Normal 2 62 24" xfId="15576" xr:uid="{00000000-0005-0000-0000-0000C93C0000}"/>
    <cellStyle name="Normal 2 62 25" xfId="15577" xr:uid="{00000000-0005-0000-0000-0000CA3C0000}"/>
    <cellStyle name="Normal 2 62 3" xfId="15578" xr:uid="{00000000-0005-0000-0000-0000CB3C0000}"/>
    <cellStyle name="Normal 2 62 3 10" xfId="15579" xr:uid="{00000000-0005-0000-0000-0000CC3C0000}"/>
    <cellStyle name="Normal 2 62 3 10 2" xfId="15580" xr:uid="{00000000-0005-0000-0000-0000CD3C0000}"/>
    <cellStyle name="Normal 2 62 3 10 3" xfId="15581" xr:uid="{00000000-0005-0000-0000-0000CE3C0000}"/>
    <cellStyle name="Normal 2 62 3 11" xfId="15582" xr:uid="{00000000-0005-0000-0000-0000CF3C0000}"/>
    <cellStyle name="Normal 2 62 3 11 2" xfId="15583" xr:uid="{00000000-0005-0000-0000-0000D03C0000}"/>
    <cellStyle name="Normal 2 62 3 11 3" xfId="15584" xr:uid="{00000000-0005-0000-0000-0000D13C0000}"/>
    <cellStyle name="Normal 2 62 3 12" xfId="15585" xr:uid="{00000000-0005-0000-0000-0000D23C0000}"/>
    <cellStyle name="Normal 2 62 3 12 2" xfId="15586" xr:uid="{00000000-0005-0000-0000-0000D33C0000}"/>
    <cellStyle name="Normal 2 62 3 12 3" xfId="15587" xr:uid="{00000000-0005-0000-0000-0000D43C0000}"/>
    <cellStyle name="Normal 2 62 3 13" xfId="15588" xr:uid="{00000000-0005-0000-0000-0000D53C0000}"/>
    <cellStyle name="Normal 2 62 3 13 2" xfId="15589" xr:uid="{00000000-0005-0000-0000-0000D63C0000}"/>
    <cellStyle name="Normal 2 62 3 13 3" xfId="15590" xr:uid="{00000000-0005-0000-0000-0000D73C0000}"/>
    <cellStyle name="Normal 2 62 3 14" xfId="15591" xr:uid="{00000000-0005-0000-0000-0000D83C0000}"/>
    <cellStyle name="Normal 2 62 3 14 2" xfId="15592" xr:uid="{00000000-0005-0000-0000-0000D93C0000}"/>
    <cellStyle name="Normal 2 62 3 14 3" xfId="15593" xr:uid="{00000000-0005-0000-0000-0000DA3C0000}"/>
    <cellStyle name="Normal 2 62 3 15" xfId="15594" xr:uid="{00000000-0005-0000-0000-0000DB3C0000}"/>
    <cellStyle name="Normal 2 62 3 15 2" xfId="15595" xr:uid="{00000000-0005-0000-0000-0000DC3C0000}"/>
    <cellStyle name="Normal 2 62 3 15 3" xfId="15596" xr:uid="{00000000-0005-0000-0000-0000DD3C0000}"/>
    <cellStyle name="Normal 2 62 3 16" xfId="15597" xr:uid="{00000000-0005-0000-0000-0000DE3C0000}"/>
    <cellStyle name="Normal 2 62 3 17" xfId="15598" xr:uid="{00000000-0005-0000-0000-0000DF3C0000}"/>
    <cellStyle name="Normal 2 62 3 2" xfId="15599" xr:uid="{00000000-0005-0000-0000-0000E03C0000}"/>
    <cellStyle name="Normal 2 62 3 2 10" xfId="15600" xr:uid="{00000000-0005-0000-0000-0000E13C0000}"/>
    <cellStyle name="Normal 2 62 3 2 10 2" xfId="15601" xr:uid="{00000000-0005-0000-0000-0000E23C0000}"/>
    <cellStyle name="Normal 2 62 3 2 10 3" xfId="15602" xr:uid="{00000000-0005-0000-0000-0000E33C0000}"/>
    <cellStyle name="Normal 2 62 3 2 11" xfId="15603" xr:uid="{00000000-0005-0000-0000-0000E43C0000}"/>
    <cellStyle name="Normal 2 62 3 2 11 2" xfId="15604" xr:uid="{00000000-0005-0000-0000-0000E53C0000}"/>
    <cellStyle name="Normal 2 62 3 2 11 3" xfId="15605" xr:uid="{00000000-0005-0000-0000-0000E63C0000}"/>
    <cellStyle name="Normal 2 62 3 2 12" xfId="15606" xr:uid="{00000000-0005-0000-0000-0000E73C0000}"/>
    <cellStyle name="Normal 2 62 3 2 12 2" xfId="15607" xr:uid="{00000000-0005-0000-0000-0000E83C0000}"/>
    <cellStyle name="Normal 2 62 3 2 12 3" xfId="15608" xr:uid="{00000000-0005-0000-0000-0000E93C0000}"/>
    <cellStyle name="Normal 2 62 3 2 13" xfId="15609" xr:uid="{00000000-0005-0000-0000-0000EA3C0000}"/>
    <cellStyle name="Normal 2 62 3 2 13 2" xfId="15610" xr:uid="{00000000-0005-0000-0000-0000EB3C0000}"/>
    <cellStyle name="Normal 2 62 3 2 13 3" xfId="15611" xr:uid="{00000000-0005-0000-0000-0000EC3C0000}"/>
    <cellStyle name="Normal 2 62 3 2 14" xfId="15612" xr:uid="{00000000-0005-0000-0000-0000ED3C0000}"/>
    <cellStyle name="Normal 2 62 3 2 14 2" xfId="15613" xr:uid="{00000000-0005-0000-0000-0000EE3C0000}"/>
    <cellStyle name="Normal 2 62 3 2 14 3" xfId="15614" xr:uid="{00000000-0005-0000-0000-0000EF3C0000}"/>
    <cellStyle name="Normal 2 62 3 2 15" xfId="15615" xr:uid="{00000000-0005-0000-0000-0000F03C0000}"/>
    <cellStyle name="Normal 2 62 3 2 16" xfId="15616" xr:uid="{00000000-0005-0000-0000-0000F13C0000}"/>
    <cellStyle name="Normal 2 62 3 2 2" xfId="15617" xr:uid="{00000000-0005-0000-0000-0000F23C0000}"/>
    <cellStyle name="Normal 2 62 3 2 2 2" xfId="15618" xr:uid="{00000000-0005-0000-0000-0000F33C0000}"/>
    <cellStyle name="Normal 2 62 3 2 2 3" xfId="15619" xr:uid="{00000000-0005-0000-0000-0000F43C0000}"/>
    <cellStyle name="Normal 2 62 3 2 3" xfId="15620" xr:uid="{00000000-0005-0000-0000-0000F53C0000}"/>
    <cellStyle name="Normal 2 62 3 2 3 2" xfId="15621" xr:uid="{00000000-0005-0000-0000-0000F63C0000}"/>
    <cellStyle name="Normal 2 62 3 2 3 3" xfId="15622" xr:uid="{00000000-0005-0000-0000-0000F73C0000}"/>
    <cellStyle name="Normal 2 62 3 2 4" xfId="15623" xr:uid="{00000000-0005-0000-0000-0000F83C0000}"/>
    <cellStyle name="Normal 2 62 3 2 4 2" xfId="15624" xr:uid="{00000000-0005-0000-0000-0000F93C0000}"/>
    <cellStyle name="Normal 2 62 3 2 4 3" xfId="15625" xr:uid="{00000000-0005-0000-0000-0000FA3C0000}"/>
    <cellStyle name="Normal 2 62 3 2 5" xfId="15626" xr:uid="{00000000-0005-0000-0000-0000FB3C0000}"/>
    <cellStyle name="Normal 2 62 3 2 5 2" xfId="15627" xr:uid="{00000000-0005-0000-0000-0000FC3C0000}"/>
    <cellStyle name="Normal 2 62 3 2 5 3" xfId="15628" xr:uid="{00000000-0005-0000-0000-0000FD3C0000}"/>
    <cellStyle name="Normal 2 62 3 2 6" xfId="15629" xr:uid="{00000000-0005-0000-0000-0000FE3C0000}"/>
    <cellStyle name="Normal 2 62 3 2 6 2" xfId="15630" xr:uid="{00000000-0005-0000-0000-0000FF3C0000}"/>
    <cellStyle name="Normal 2 62 3 2 6 3" xfId="15631" xr:uid="{00000000-0005-0000-0000-0000003D0000}"/>
    <cellStyle name="Normal 2 62 3 2 7" xfId="15632" xr:uid="{00000000-0005-0000-0000-0000013D0000}"/>
    <cellStyle name="Normal 2 62 3 2 7 2" xfId="15633" xr:uid="{00000000-0005-0000-0000-0000023D0000}"/>
    <cellStyle name="Normal 2 62 3 2 7 3" xfId="15634" xr:uid="{00000000-0005-0000-0000-0000033D0000}"/>
    <cellStyle name="Normal 2 62 3 2 8" xfId="15635" xr:uid="{00000000-0005-0000-0000-0000043D0000}"/>
    <cellStyle name="Normal 2 62 3 2 8 2" xfId="15636" xr:uid="{00000000-0005-0000-0000-0000053D0000}"/>
    <cellStyle name="Normal 2 62 3 2 8 3" xfId="15637" xr:uid="{00000000-0005-0000-0000-0000063D0000}"/>
    <cellStyle name="Normal 2 62 3 2 9" xfId="15638" xr:uid="{00000000-0005-0000-0000-0000073D0000}"/>
    <cellStyle name="Normal 2 62 3 2 9 2" xfId="15639" xr:uid="{00000000-0005-0000-0000-0000083D0000}"/>
    <cellStyle name="Normal 2 62 3 2 9 3" xfId="15640" xr:uid="{00000000-0005-0000-0000-0000093D0000}"/>
    <cellStyle name="Normal 2 62 3 3" xfId="15641" xr:uid="{00000000-0005-0000-0000-00000A3D0000}"/>
    <cellStyle name="Normal 2 62 3 3 2" xfId="15642" xr:uid="{00000000-0005-0000-0000-00000B3D0000}"/>
    <cellStyle name="Normal 2 62 3 3 3" xfId="15643" xr:uid="{00000000-0005-0000-0000-00000C3D0000}"/>
    <cellStyle name="Normal 2 62 3 4" xfId="15644" xr:uid="{00000000-0005-0000-0000-00000D3D0000}"/>
    <cellStyle name="Normal 2 62 3 4 2" xfId="15645" xr:uid="{00000000-0005-0000-0000-00000E3D0000}"/>
    <cellStyle name="Normal 2 62 3 4 3" xfId="15646" xr:uid="{00000000-0005-0000-0000-00000F3D0000}"/>
    <cellStyle name="Normal 2 62 3 5" xfId="15647" xr:uid="{00000000-0005-0000-0000-0000103D0000}"/>
    <cellStyle name="Normal 2 62 3 5 2" xfId="15648" xr:uid="{00000000-0005-0000-0000-0000113D0000}"/>
    <cellStyle name="Normal 2 62 3 5 3" xfId="15649" xr:uid="{00000000-0005-0000-0000-0000123D0000}"/>
    <cellStyle name="Normal 2 62 3 6" xfId="15650" xr:uid="{00000000-0005-0000-0000-0000133D0000}"/>
    <cellStyle name="Normal 2 62 3 6 2" xfId="15651" xr:uid="{00000000-0005-0000-0000-0000143D0000}"/>
    <cellStyle name="Normal 2 62 3 6 3" xfId="15652" xr:uid="{00000000-0005-0000-0000-0000153D0000}"/>
    <cellStyle name="Normal 2 62 3 7" xfId="15653" xr:uid="{00000000-0005-0000-0000-0000163D0000}"/>
    <cellStyle name="Normal 2 62 3 7 2" xfId="15654" xr:uid="{00000000-0005-0000-0000-0000173D0000}"/>
    <cellStyle name="Normal 2 62 3 7 3" xfId="15655" xr:uid="{00000000-0005-0000-0000-0000183D0000}"/>
    <cellStyle name="Normal 2 62 3 8" xfId="15656" xr:uid="{00000000-0005-0000-0000-0000193D0000}"/>
    <cellStyle name="Normal 2 62 3 8 2" xfId="15657" xr:uid="{00000000-0005-0000-0000-00001A3D0000}"/>
    <cellStyle name="Normal 2 62 3 8 3" xfId="15658" xr:uid="{00000000-0005-0000-0000-00001B3D0000}"/>
    <cellStyle name="Normal 2 62 3 9" xfId="15659" xr:uid="{00000000-0005-0000-0000-00001C3D0000}"/>
    <cellStyle name="Normal 2 62 3 9 2" xfId="15660" xr:uid="{00000000-0005-0000-0000-00001D3D0000}"/>
    <cellStyle name="Normal 2 62 3 9 3" xfId="15661" xr:uid="{00000000-0005-0000-0000-00001E3D0000}"/>
    <cellStyle name="Normal 2 62 4" xfId="15662" xr:uid="{00000000-0005-0000-0000-00001F3D0000}"/>
    <cellStyle name="Normal 2 62 4 10" xfId="15663" xr:uid="{00000000-0005-0000-0000-0000203D0000}"/>
    <cellStyle name="Normal 2 62 4 10 2" xfId="15664" xr:uid="{00000000-0005-0000-0000-0000213D0000}"/>
    <cellStyle name="Normal 2 62 4 10 3" xfId="15665" xr:uid="{00000000-0005-0000-0000-0000223D0000}"/>
    <cellStyle name="Normal 2 62 4 11" xfId="15666" xr:uid="{00000000-0005-0000-0000-0000233D0000}"/>
    <cellStyle name="Normal 2 62 4 11 2" xfId="15667" xr:uid="{00000000-0005-0000-0000-0000243D0000}"/>
    <cellStyle name="Normal 2 62 4 11 3" xfId="15668" xr:uid="{00000000-0005-0000-0000-0000253D0000}"/>
    <cellStyle name="Normal 2 62 4 12" xfId="15669" xr:uid="{00000000-0005-0000-0000-0000263D0000}"/>
    <cellStyle name="Normal 2 62 4 12 2" xfId="15670" xr:uid="{00000000-0005-0000-0000-0000273D0000}"/>
    <cellStyle name="Normal 2 62 4 12 3" xfId="15671" xr:uid="{00000000-0005-0000-0000-0000283D0000}"/>
    <cellStyle name="Normal 2 62 4 13" xfId="15672" xr:uid="{00000000-0005-0000-0000-0000293D0000}"/>
    <cellStyle name="Normal 2 62 4 13 2" xfId="15673" xr:uid="{00000000-0005-0000-0000-00002A3D0000}"/>
    <cellStyle name="Normal 2 62 4 13 3" xfId="15674" xr:uid="{00000000-0005-0000-0000-00002B3D0000}"/>
    <cellStyle name="Normal 2 62 4 14" xfId="15675" xr:uid="{00000000-0005-0000-0000-00002C3D0000}"/>
    <cellStyle name="Normal 2 62 4 14 2" xfId="15676" xr:uid="{00000000-0005-0000-0000-00002D3D0000}"/>
    <cellStyle name="Normal 2 62 4 14 3" xfId="15677" xr:uid="{00000000-0005-0000-0000-00002E3D0000}"/>
    <cellStyle name="Normal 2 62 4 15" xfId="15678" xr:uid="{00000000-0005-0000-0000-00002F3D0000}"/>
    <cellStyle name="Normal 2 62 4 15 2" xfId="15679" xr:uid="{00000000-0005-0000-0000-0000303D0000}"/>
    <cellStyle name="Normal 2 62 4 15 3" xfId="15680" xr:uid="{00000000-0005-0000-0000-0000313D0000}"/>
    <cellStyle name="Normal 2 62 4 16" xfId="15681" xr:uid="{00000000-0005-0000-0000-0000323D0000}"/>
    <cellStyle name="Normal 2 62 4 17" xfId="15682" xr:uid="{00000000-0005-0000-0000-0000333D0000}"/>
    <cellStyle name="Normal 2 62 4 2" xfId="15683" xr:uid="{00000000-0005-0000-0000-0000343D0000}"/>
    <cellStyle name="Normal 2 62 4 2 10" xfId="15684" xr:uid="{00000000-0005-0000-0000-0000353D0000}"/>
    <cellStyle name="Normal 2 62 4 2 10 2" xfId="15685" xr:uid="{00000000-0005-0000-0000-0000363D0000}"/>
    <cellStyle name="Normal 2 62 4 2 10 3" xfId="15686" xr:uid="{00000000-0005-0000-0000-0000373D0000}"/>
    <cellStyle name="Normal 2 62 4 2 11" xfId="15687" xr:uid="{00000000-0005-0000-0000-0000383D0000}"/>
    <cellStyle name="Normal 2 62 4 2 11 2" xfId="15688" xr:uid="{00000000-0005-0000-0000-0000393D0000}"/>
    <cellStyle name="Normal 2 62 4 2 11 3" xfId="15689" xr:uid="{00000000-0005-0000-0000-00003A3D0000}"/>
    <cellStyle name="Normal 2 62 4 2 12" xfId="15690" xr:uid="{00000000-0005-0000-0000-00003B3D0000}"/>
    <cellStyle name="Normal 2 62 4 2 12 2" xfId="15691" xr:uid="{00000000-0005-0000-0000-00003C3D0000}"/>
    <cellStyle name="Normal 2 62 4 2 12 3" xfId="15692" xr:uid="{00000000-0005-0000-0000-00003D3D0000}"/>
    <cellStyle name="Normal 2 62 4 2 13" xfId="15693" xr:uid="{00000000-0005-0000-0000-00003E3D0000}"/>
    <cellStyle name="Normal 2 62 4 2 13 2" xfId="15694" xr:uid="{00000000-0005-0000-0000-00003F3D0000}"/>
    <cellStyle name="Normal 2 62 4 2 13 3" xfId="15695" xr:uid="{00000000-0005-0000-0000-0000403D0000}"/>
    <cellStyle name="Normal 2 62 4 2 14" xfId="15696" xr:uid="{00000000-0005-0000-0000-0000413D0000}"/>
    <cellStyle name="Normal 2 62 4 2 14 2" xfId="15697" xr:uid="{00000000-0005-0000-0000-0000423D0000}"/>
    <cellStyle name="Normal 2 62 4 2 14 3" xfId="15698" xr:uid="{00000000-0005-0000-0000-0000433D0000}"/>
    <cellStyle name="Normal 2 62 4 2 15" xfId="15699" xr:uid="{00000000-0005-0000-0000-0000443D0000}"/>
    <cellStyle name="Normal 2 62 4 2 16" xfId="15700" xr:uid="{00000000-0005-0000-0000-0000453D0000}"/>
    <cellStyle name="Normal 2 62 4 2 2" xfId="15701" xr:uid="{00000000-0005-0000-0000-0000463D0000}"/>
    <cellStyle name="Normal 2 62 4 2 2 2" xfId="15702" xr:uid="{00000000-0005-0000-0000-0000473D0000}"/>
    <cellStyle name="Normal 2 62 4 2 2 3" xfId="15703" xr:uid="{00000000-0005-0000-0000-0000483D0000}"/>
    <cellStyle name="Normal 2 62 4 2 3" xfId="15704" xr:uid="{00000000-0005-0000-0000-0000493D0000}"/>
    <cellStyle name="Normal 2 62 4 2 3 2" xfId="15705" xr:uid="{00000000-0005-0000-0000-00004A3D0000}"/>
    <cellStyle name="Normal 2 62 4 2 3 3" xfId="15706" xr:uid="{00000000-0005-0000-0000-00004B3D0000}"/>
    <cellStyle name="Normal 2 62 4 2 4" xfId="15707" xr:uid="{00000000-0005-0000-0000-00004C3D0000}"/>
    <cellStyle name="Normal 2 62 4 2 4 2" xfId="15708" xr:uid="{00000000-0005-0000-0000-00004D3D0000}"/>
    <cellStyle name="Normal 2 62 4 2 4 3" xfId="15709" xr:uid="{00000000-0005-0000-0000-00004E3D0000}"/>
    <cellStyle name="Normal 2 62 4 2 5" xfId="15710" xr:uid="{00000000-0005-0000-0000-00004F3D0000}"/>
    <cellStyle name="Normal 2 62 4 2 5 2" xfId="15711" xr:uid="{00000000-0005-0000-0000-0000503D0000}"/>
    <cellStyle name="Normal 2 62 4 2 5 3" xfId="15712" xr:uid="{00000000-0005-0000-0000-0000513D0000}"/>
    <cellStyle name="Normal 2 62 4 2 6" xfId="15713" xr:uid="{00000000-0005-0000-0000-0000523D0000}"/>
    <cellStyle name="Normal 2 62 4 2 6 2" xfId="15714" xr:uid="{00000000-0005-0000-0000-0000533D0000}"/>
    <cellStyle name="Normal 2 62 4 2 6 3" xfId="15715" xr:uid="{00000000-0005-0000-0000-0000543D0000}"/>
    <cellStyle name="Normal 2 62 4 2 7" xfId="15716" xr:uid="{00000000-0005-0000-0000-0000553D0000}"/>
    <cellStyle name="Normal 2 62 4 2 7 2" xfId="15717" xr:uid="{00000000-0005-0000-0000-0000563D0000}"/>
    <cellStyle name="Normal 2 62 4 2 7 3" xfId="15718" xr:uid="{00000000-0005-0000-0000-0000573D0000}"/>
    <cellStyle name="Normal 2 62 4 2 8" xfId="15719" xr:uid="{00000000-0005-0000-0000-0000583D0000}"/>
    <cellStyle name="Normal 2 62 4 2 8 2" xfId="15720" xr:uid="{00000000-0005-0000-0000-0000593D0000}"/>
    <cellStyle name="Normal 2 62 4 2 8 3" xfId="15721" xr:uid="{00000000-0005-0000-0000-00005A3D0000}"/>
    <cellStyle name="Normal 2 62 4 2 9" xfId="15722" xr:uid="{00000000-0005-0000-0000-00005B3D0000}"/>
    <cellStyle name="Normal 2 62 4 2 9 2" xfId="15723" xr:uid="{00000000-0005-0000-0000-00005C3D0000}"/>
    <cellStyle name="Normal 2 62 4 2 9 3" xfId="15724" xr:uid="{00000000-0005-0000-0000-00005D3D0000}"/>
    <cellStyle name="Normal 2 62 4 3" xfId="15725" xr:uid="{00000000-0005-0000-0000-00005E3D0000}"/>
    <cellStyle name="Normal 2 62 4 3 2" xfId="15726" xr:uid="{00000000-0005-0000-0000-00005F3D0000}"/>
    <cellStyle name="Normal 2 62 4 3 3" xfId="15727" xr:uid="{00000000-0005-0000-0000-0000603D0000}"/>
    <cellStyle name="Normal 2 62 4 4" xfId="15728" xr:uid="{00000000-0005-0000-0000-0000613D0000}"/>
    <cellStyle name="Normal 2 62 4 4 2" xfId="15729" xr:uid="{00000000-0005-0000-0000-0000623D0000}"/>
    <cellStyle name="Normal 2 62 4 4 3" xfId="15730" xr:uid="{00000000-0005-0000-0000-0000633D0000}"/>
    <cellStyle name="Normal 2 62 4 5" xfId="15731" xr:uid="{00000000-0005-0000-0000-0000643D0000}"/>
    <cellStyle name="Normal 2 62 4 5 2" xfId="15732" xr:uid="{00000000-0005-0000-0000-0000653D0000}"/>
    <cellStyle name="Normal 2 62 4 5 3" xfId="15733" xr:uid="{00000000-0005-0000-0000-0000663D0000}"/>
    <cellStyle name="Normal 2 62 4 6" xfId="15734" xr:uid="{00000000-0005-0000-0000-0000673D0000}"/>
    <cellStyle name="Normal 2 62 4 6 2" xfId="15735" xr:uid="{00000000-0005-0000-0000-0000683D0000}"/>
    <cellStyle name="Normal 2 62 4 6 3" xfId="15736" xr:uid="{00000000-0005-0000-0000-0000693D0000}"/>
    <cellStyle name="Normal 2 62 4 7" xfId="15737" xr:uid="{00000000-0005-0000-0000-00006A3D0000}"/>
    <cellStyle name="Normal 2 62 4 7 2" xfId="15738" xr:uid="{00000000-0005-0000-0000-00006B3D0000}"/>
    <cellStyle name="Normal 2 62 4 7 3" xfId="15739" xr:uid="{00000000-0005-0000-0000-00006C3D0000}"/>
    <cellStyle name="Normal 2 62 4 8" xfId="15740" xr:uid="{00000000-0005-0000-0000-00006D3D0000}"/>
    <cellStyle name="Normal 2 62 4 8 2" xfId="15741" xr:uid="{00000000-0005-0000-0000-00006E3D0000}"/>
    <cellStyle name="Normal 2 62 4 8 3" xfId="15742" xr:uid="{00000000-0005-0000-0000-00006F3D0000}"/>
    <cellStyle name="Normal 2 62 4 9" xfId="15743" xr:uid="{00000000-0005-0000-0000-0000703D0000}"/>
    <cellStyle name="Normal 2 62 4 9 2" xfId="15744" xr:uid="{00000000-0005-0000-0000-0000713D0000}"/>
    <cellStyle name="Normal 2 62 4 9 3" xfId="15745" xr:uid="{00000000-0005-0000-0000-0000723D0000}"/>
    <cellStyle name="Normal 2 62 5" xfId="15746" xr:uid="{00000000-0005-0000-0000-0000733D0000}"/>
    <cellStyle name="Normal 2 62 5 10" xfId="15747" xr:uid="{00000000-0005-0000-0000-0000743D0000}"/>
    <cellStyle name="Normal 2 62 5 10 2" xfId="15748" xr:uid="{00000000-0005-0000-0000-0000753D0000}"/>
    <cellStyle name="Normal 2 62 5 10 3" xfId="15749" xr:uid="{00000000-0005-0000-0000-0000763D0000}"/>
    <cellStyle name="Normal 2 62 5 11" xfId="15750" xr:uid="{00000000-0005-0000-0000-0000773D0000}"/>
    <cellStyle name="Normal 2 62 5 11 2" xfId="15751" xr:uid="{00000000-0005-0000-0000-0000783D0000}"/>
    <cellStyle name="Normal 2 62 5 11 3" xfId="15752" xr:uid="{00000000-0005-0000-0000-0000793D0000}"/>
    <cellStyle name="Normal 2 62 5 12" xfId="15753" xr:uid="{00000000-0005-0000-0000-00007A3D0000}"/>
    <cellStyle name="Normal 2 62 5 12 2" xfId="15754" xr:uid="{00000000-0005-0000-0000-00007B3D0000}"/>
    <cellStyle name="Normal 2 62 5 12 3" xfId="15755" xr:uid="{00000000-0005-0000-0000-00007C3D0000}"/>
    <cellStyle name="Normal 2 62 5 13" xfId="15756" xr:uid="{00000000-0005-0000-0000-00007D3D0000}"/>
    <cellStyle name="Normal 2 62 5 13 2" xfId="15757" xr:uid="{00000000-0005-0000-0000-00007E3D0000}"/>
    <cellStyle name="Normal 2 62 5 13 3" xfId="15758" xr:uid="{00000000-0005-0000-0000-00007F3D0000}"/>
    <cellStyle name="Normal 2 62 5 14" xfId="15759" xr:uid="{00000000-0005-0000-0000-0000803D0000}"/>
    <cellStyle name="Normal 2 62 5 14 2" xfId="15760" xr:uid="{00000000-0005-0000-0000-0000813D0000}"/>
    <cellStyle name="Normal 2 62 5 14 3" xfId="15761" xr:uid="{00000000-0005-0000-0000-0000823D0000}"/>
    <cellStyle name="Normal 2 62 5 15" xfId="15762" xr:uid="{00000000-0005-0000-0000-0000833D0000}"/>
    <cellStyle name="Normal 2 62 5 16" xfId="15763" xr:uid="{00000000-0005-0000-0000-0000843D0000}"/>
    <cellStyle name="Normal 2 62 5 2" xfId="15764" xr:uid="{00000000-0005-0000-0000-0000853D0000}"/>
    <cellStyle name="Normal 2 62 5 2 2" xfId="15765" xr:uid="{00000000-0005-0000-0000-0000863D0000}"/>
    <cellStyle name="Normal 2 62 5 2 3" xfId="15766" xr:uid="{00000000-0005-0000-0000-0000873D0000}"/>
    <cellStyle name="Normal 2 62 5 3" xfId="15767" xr:uid="{00000000-0005-0000-0000-0000883D0000}"/>
    <cellStyle name="Normal 2 62 5 3 2" xfId="15768" xr:uid="{00000000-0005-0000-0000-0000893D0000}"/>
    <cellStyle name="Normal 2 62 5 3 3" xfId="15769" xr:uid="{00000000-0005-0000-0000-00008A3D0000}"/>
    <cellStyle name="Normal 2 62 5 4" xfId="15770" xr:uid="{00000000-0005-0000-0000-00008B3D0000}"/>
    <cellStyle name="Normal 2 62 5 4 2" xfId="15771" xr:uid="{00000000-0005-0000-0000-00008C3D0000}"/>
    <cellStyle name="Normal 2 62 5 4 3" xfId="15772" xr:uid="{00000000-0005-0000-0000-00008D3D0000}"/>
    <cellStyle name="Normal 2 62 5 5" xfId="15773" xr:uid="{00000000-0005-0000-0000-00008E3D0000}"/>
    <cellStyle name="Normal 2 62 5 5 2" xfId="15774" xr:uid="{00000000-0005-0000-0000-00008F3D0000}"/>
    <cellStyle name="Normal 2 62 5 5 3" xfId="15775" xr:uid="{00000000-0005-0000-0000-0000903D0000}"/>
    <cellStyle name="Normal 2 62 5 6" xfId="15776" xr:uid="{00000000-0005-0000-0000-0000913D0000}"/>
    <cellStyle name="Normal 2 62 5 6 2" xfId="15777" xr:uid="{00000000-0005-0000-0000-0000923D0000}"/>
    <cellStyle name="Normal 2 62 5 6 3" xfId="15778" xr:uid="{00000000-0005-0000-0000-0000933D0000}"/>
    <cellStyle name="Normal 2 62 5 7" xfId="15779" xr:uid="{00000000-0005-0000-0000-0000943D0000}"/>
    <cellStyle name="Normal 2 62 5 7 2" xfId="15780" xr:uid="{00000000-0005-0000-0000-0000953D0000}"/>
    <cellStyle name="Normal 2 62 5 7 3" xfId="15781" xr:uid="{00000000-0005-0000-0000-0000963D0000}"/>
    <cellStyle name="Normal 2 62 5 8" xfId="15782" xr:uid="{00000000-0005-0000-0000-0000973D0000}"/>
    <cellStyle name="Normal 2 62 5 8 2" xfId="15783" xr:uid="{00000000-0005-0000-0000-0000983D0000}"/>
    <cellStyle name="Normal 2 62 5 8 3" xfId="15784" xr:uid="{00000000-0005-0000-0000-0000993D0000}"/>
    <cellStyle name="Normal 2 62 5 9" xfId="15785" xr:uid="{00000000-0005-0000-0000-00009A3D0000}"/>
    <cellStyle name="Normal 2 62 5 9 2" xfId="15786" xr:uid="{00000000-0005-0000-0000-00009B3D0000}"/>
    <cellStyle name="Normal 2 62 5 9 3" xfId="15787" xr:uid="{00000000-0005-0000-0000-00009C3D0000}"/>
    <cellStyle name="Normal 2 62 6" xfId="15788" xr:uid="{00000000-0005-0000-0000-00009D3D0000}"/>
    <cellStyle name="Normal 2 62 6 10" xfId="15789" xr:uid="{00000000-0005-0000-0000-00009E3D0000}"/>
    <cellStyle name="Normal 2 62 6 10 2" xfId="15790" xr:uid="{00000000-0005-0000-0000-00009F3D0000}"/>
    <cellStyle name="Normal 2 62 6 10 3" xfId="15791" xr:uid="{00000000-0005-0000-0000-0000A03D0000}"/>
    <cellStyle name="Normal 2 62 6 11" xfId="15792" xr:uid="{00000000-0005-0000-0000-0000A13D0000}"/>
    <cellStyle name="Normal 2 62 6 11 2" xfId="15793" xr:uid="{00000000-0005-0000-0000-0000A23D0000}"/>
    <cellStyle name="Normal 2 62 6 11 3" xfId="15794" xr:uid="{00000000-0005-0000-0000-0000A33D0000}"/>
    <cellStyle name="Normal 2 62 6 12" xfId="15795" xr:uid="{00000000-0005-0000-0000-0000A43D0000}"/>
    <cellStyle name="Normal 2 62 6 12 2" xfId="15796" xr:uid="{00000000-0005-0000-0000-0000A53D0000}"/>
    <cellStyle name="Normal 2 62 6 12 3" xfId="15797" xr:uid="{00000000-0005-0000-0000-0000A63D0000}"/>
    <cellStyle name="Normal 2 62 6 13" xfId="15798" xr:uid="{00000000-0005-0000-0000-0000A73D0000}"/>
    <cellStyle name="Normal 2 62 6 13 2" xfId="15799" xr:uid="{00000000-0005-0000-0000-0000A83D0000}"/>
    <cellStyle name="Normal 2 62 6 13 3" xfId="15800" xr:uid="{00000000-0005-0000-0000-0000A93D0000}"/>
    <cellStyle name="Normal 2 62 6 14" xfId="15801" xr:uid="{00000000-0005-0000-0000-0000AA3D0000}"/>
    <cellStyle name="Normal 2 62 6 14 2" xfId="15802" xr:uid="{00000000-0005-0000-0000-0000AB3D0000}"/>
    <cellStyle name="Normal 2 62 6 14 3" xfId="15803" xr:uid="{00000000-0005-0000-0000-0000AC3D0000}"/>
    <cellStyle name="Normal 2 62 6 15" xfId="15804" xr:uid="{00000000-0005-0000-0000-0000AD3D0000}"/>
    <cellStyle name="Normal 2 62 6 16" xfId="15805" xr:uid="{00000000-0005-0000-0000-0000AE3D0000}"/>
    <cellStyle name="Normal 2 62 6 2" xfId="15806" xr:uid="{00000000-0005-0000-0000-0000AF3D0000}"/>
    <cellStyle name="Normal 2 62 6 2 2" xfId="15807" xr:uid="{00000000-0005-0000-0000-0000B03D0000}"/>
    <cellStyle name="Normal 2 62 6 2 3" xfId="15808" xr:uid="{00000000-0005-0000-0000-0000B13D0000}"/>
    <cellStyle name="Normal 2 62 6 3" xfId="15809" xr:uid="{00000000-0005-0000-0000-0000B23D0000}"/>
    <cellStyle name="Normal 2 62 6 3 2" xfId="15810" xr:uid="{00000000-0005-0000-0000-0000B33D0000}"/>
    <cellStyle name="Normal 2 62 6 3 3" xfId="15811" xr:uid="{00000000-0005-0000-0000-0000B43D0000}"/>
    <cellStyle name="Normal 2 62 6 4" xfId="15812" xr:uid="{00000000-0005-0000-0000-0000B53D0000}"/>
    <cellStyle name="Normal 2 62 6 4 2" xfId="15813" xr:uid="{00000000-0005-0000-0000-0000B63D0000}"/>
    <cellStyle name="Normal 2 62 6 4 3" xfId="15814" xr:uid="{00000000-0005-0000-0000-0000B73D0000}"/>
    <cellStyle name="Normal 2 62 6 5" xfId="15815" xr:uid="{00000000-0005-0000-0000-0000B83D0000}"/>
    <cellStyle name="Normal 2 62 6 5 2" xfId="15816" xr:uid="{00000000-0005-0000-0000-0000B93D0000}"/>
    <cellStyle name="Normal 2 62 6 5 3" xfId="15817" xr:uid="{00000000-0005-0000-0000-0000BA3D0000}"/>
    <cellStyle name="Normal 2 62 6 6" xfId="15818" xr:uid="{00000000-0005-0000-0000-0000BB3D0000}"/>
    <cellStyle name="Normal 2 62 6 6 2" xfId="15819" xr:uid="{00000000-0005-0000-0000-0000BC3D0000}"/>
    <cellStyle name="Normal 2 62 6 6 3" xfId="15820" xr:uid="{00000000-0005-0000-0000-0000BD3D0000}"/>
    <cellStyle name="Normal 2 62 6 7" xfId="15821" xr:uid="{00000000-0005-0000-0000-0000BE3D0000}"/>
    <cellStyle name="Normal 2 62 6 7 2" xfId="15822" xr:uid="{00000000-0005-0000-0000-0000BF3D0000}"/>
    <cellStyle name="Normal 2 62 6 7 3" xfId="15823" xr:uid="{00000000-0005-0000-0000-0000C03D0000}"/>
    <cellStyle name="Normal 2 62 6 8" xfId="15824" xr:uid="{00000000-0005-0000-0000-0000C13D0000}"/>
    <cellStyle name="Normal 2 62 6 8 2" xfId="15825" xr:uid="{00000000-0005-0000-0000-0000C23D0000}"/>
    <cellStyle name="Normal 2 62 6 8 3" xfId="15826" xr:uid="{00000000-0005-0000-0000-0000C33D0000}"/>
    <cellStyle name="Normal 2 62 6 9" xfId="15827" xr:uid="{00000000-0005-0000-0000-0000C43D0000}"/>
    <cellStyle name="Normal 2 62 6 9 2" xfId="15828" xr:uid="{00000000-0005-0000-0000-0000C53D0000}"/>
    <cellStyle name="Normal 2 62 6 9 3" xfId="15829" xr:uid="{00000000-0005-0000-0000-0000C63D0000}"/>
    <cellStyle name="Normal 2 62 7" xfId="15830" xr:uid="{00000000-0005-0000-0000-0000C73D0000}"/>
    <cellStyle name="Normal 2 62 7 10" xfId="15831" xr:uid="{00000000-0005-0000-0000-0000C83D0000}"/>
    <cellStyle name="Normal 2 62 7 10 2" xfId="15832" xr:uid="{00000000-0005-0000-0000-0000C93D0000}"/>
    <cellStyle name="Normal 2 62 7 10 3" xfId="15833" xr:uid="{00000000-0005-0000-0000-0000CA3D0000}"/>
    <cellStyle name="Normal 2 62 7 11" xfId="15834" xr:uid="{00000000-0005-0000-0000-0000CB3D0000}"/>
    <cellStyle name="Normal 2 62 7 11 2" xfId="15835" xr:uid="{00000000-0005-0000-0000-0000CC3D0000}"/>
    <cellStyle name="Normal 2 62 7 11 3" xfId="15836" xr:uid="{00000000-0005-0000-0000-0000CD3D0000}"/>
    <cellStyle name="Normal 2 62 7 12" xfId="15837" xr:uid="{00000000-0005-0000-0000-0000CE3D0000}"/>
    <cellStyle name="Normal 2 62 7 12 2" xfId="15838" xr:uid="{00000000-0005-0000-0000-0000CF3D0000}"/>
    <cellStyle name="Normal 2 62 7 12 3" xfId="15839" xr:uid="{00000000-0005-0000-0000-0000D03D0000}"/>
    <cellStyle name="Normal 2 62 7 13" xfId="15840" xr:uid="{00000000-0005-0000-0000-0000D13D0000}"/>
    <cellStyle name="Normal 2 62 7 13 2" xfId="15841" xr:uid="{00000000-0005-0000-0000-0000D23D0000}"/>
    <cellStyle name="Normal 2 62 7 13 3" xfId="15842" xr:uid="{00000000-0005-0000-0000-0000D33D0000}"/>
    <cellStyle name="Normal 2 62 7 14" xfId="15843" xr:uid="{00000000-0005-0000-0000-0000D43D0000}"/>
    <cellStyle name="Normal 2 62 7 14 2" xfId="15844" xr:uid="{00000000-0005-0000-0000-0000D53D0000}"/>
    <cellStyle name="Normal 2 62 7 14 3" xfId="15845" xr:uid="{00000000-0005-0000-0000-0000D63D0000}"/>
    <cellStyle name="Normal 2 62 7 15" xfId="15846" xr:uid="{00000000-0005-0000-0000-0000D73D0000}"/>
    <cellStyle name="Normal 2 62 7 16" xfId="15847" xr:uid="{00000000-0005-0000-0000-0000D83D0000}"/>
    <cellStyle name="Normal 2 62 7 2" xfId="15848" xr:uid="{00000000-0005-0000-0000-0000D93D0000}"/>
    <cellStyle name="Normal 2 62 7 2 2" xfId="15849" xr:uid="{00000000-0005-0000-0000-0000DA3D0000}"/>
    <cellStyle name="Normal 2 62 7 2 3" xfId="15850" xr:uid="{00000000-0005-0000-0000-0000DB3D0000}"/>
    <cellStyle name="Normal 2 62 7 3" xfId="15851" xr:uid="{00000000-0005-0000-0000-0000DC3D0000}"/>
    <cellStyle name="Normal 2 62 7 3 2" xfId="15852" xr:uid="{00000000-0005-0000-0000-0000DD3D0000}"/>
    <cellStyle name="Normal 2 62 7 3 3" xfId="15853" xr:uid="{00000000-0005-0000-0000-0000DE3D0000}"/>
    <cellStyle name="Normal 2 62 7 4" xfId="15854" xr:uid="{00000000-0005-0000-0000-0000DF3D0000}"/>
    <cellStyle name="Normal 2 62 7 4 2" xfId="15855" xr:uid="{00000000-0005-0000-0000-0000E03D0000}"/>
    <cellStyle name="Normal 2 62 7 4 3" xfId="15856" xr:uid="{00000000-0005-0000-0000-0000E13D0000}"/>
    <cellStyle name="Normal 2 62 7 5" xfId="15857" xr:uid="{00000000-0005-0000-0000-0000E23D0000}"/>
    <cellStyle name="Normal 2 62 7 5 2" xfId="15858" xr:uid="{00000000-0005-0000-0000-0000E33D0000}"/>
    <cellStyle name="Normal 2 62 7 5 3" xfId="15859" xr:uid="{00000000-0005-0000-0000-0000E43D0000}"/>
    <cellStyle name="Normal 2 62 7 6" xfId="15860" xr:uid="{00000000-0005-0000-0000-0000E53D0000}"/>
    <cellStyle name="Normal 2 62 7 6 2" xfId="15861" xr:uid="{00000000-0005-0000-0000-0000E63D0000}"/>
    <cellStyle name="Normal 2 62 7 6 3" xfId="15862" xr:uid="{00000000-0005-0000-0000-0000E73D0000}"/>
    <cellStyle name="Normal 2 62 7 7" xfId="15863" xr:uid="{00000000-0005-0000-0000-0000E83D0000}"/>
    <cellStyle name="Normal 2 62 7 7 2" xfId="15864" xr:uid="{00000000-0005-0000-0000-0000E93D0000}"/>
    <cellStyle name="Normal 2 62 7 7 3" xfId="15865" xr:uid="{00000000-0005-0000-0000-0000EA3D0000}"/>
    <cellStyle name="Normal 2 62 7 8" xfId="15866" xr:uid="{00000000-0005-0000-0000-0000EB3D0000}"/>
    <cellStyle name="Normal 2 62 7 8 2" xfId="15867" xr:uid="{00000000-0005-0000-0000-0000EC3D0000}"/>
    <cellStyle name="Normal 2 62 7 8 3" xfId="15868" xr:uid="{00000000-0005-0000-0000-0000ED3D0000}"/>
    <cellStyle name="Normal 2 62 7 9" xfId="15869" xr:uid="{00000000-0005-0000-0000-0000EE3D0000}"/>
    <cellStyle name="Normal 2 62 7 9 2" xfId="15870" xr:uid="{00000000-0005-0000-0000-0000EF3D0000}"/>
    <cellStyle name="Normal 2 62 7 9 3" xfId="15871" xr:uid="{00000000-0005-0000-0000-0000F03D0000}"/>
    <cellStyle name="Normal 2 62 8" xfId="15872" xr:uid="{00000000-0005-0000-0000-0000F13D0000}"/>
    <cellStyle name="Normal 2 62 8 10" xfId="15873" xr:uid="{00000000-0005-0000-0000-0000F23D0000}"/>
    <cellStyle name="Normal 2 62 8 10 2" xfId="15874" xr:uid="{00000000-0005-0000-0000-0000F33D0000}"/>
    <cellStyle name="Normal 2 62 8 10 3" xfId="15875" xr:uid="{00000000-0005-0000-0000-0000F43D0000}"/>
    <cellStyle name="Normal 2 62 8 11" xfId="15876" xr:uid="{00000000-0005-0000-0000-0000F53D0000}"/>
    <cellStyle name="Normal 2 62 8 11 2" xfId="15877" xr:uid="{00000000-0005-0000-0000-0000F63D0000}"/>
    <cellStyle name="Normal 2 62 8 11 3" xfId="15878" xr:uid="{00000000-0005-0000-0000-0000F73D0000}"/>
    <cellStyle name="Normal 2 62 8 12" xfId="15879" xr:uid="{00000000-0005-0000-0000-0000F83D0000}"/>
    <cellStyle name="Normal 2 62 8 12 2" xfId="15880" xr:uid="{00000000-0005-0000-0000-0000F93D0000}"/>
    <cellStyle name="Normal 2 62 8 12 3" xfId="15881" xr:uid="{00000000-0005-0000-0000-0000FA3D0000}"/>
    <cellStyle name="Normal 2 62 8 13" xfId="15882" xr:uid="{00000000-0005-0000-0000-0000FB3D0000}"/>
    <cellStyle name="Normal 2 62 8 13 2" xfId="15883" xr:uid="{00000000-0005-0000-0000-0000FC3D0000}"/>
    <cellStyle name="Normal 2 62 8 13 3" xfId="15884" xr:uid="{00000000-0005-0000-0000-0000FD3D0000}"/>
    <cellStyle name="Normal 2 62 8 14" xfId="15885" xr:uid="{00000000-0005-0000-0000-0000FE3D0000}"/>
    <cellStyle name="Normal 2 62 8 14 2" xfId="15886" xr:uid="{00000000-0005-0000-0000-0000FF3D0000}"/>
    <cellStyle name="Normal 2 62 8 14 3" xfId="15887" xr:uid="{00000000-0005-0000-0000-0000003E0000}"/>
    <cellStyle name="Normal 2 62 8 15" xfId="15888" xr:uid="{00000000-0005-0000-0000-0000013E0000}"/>
    <cellStyle name="Normal 2 62 8 16" xfId="15889" xr:uid="{00000000-0005-0000-0000-0000023E0000}"/>
    <cellStyle name="Normal 2 62 8 2" xfId="15890" xr:uid="{00000000-0005-0000-0000-0000033E0000}"/>
    <cellStyle name="Normal 2 62 8 2 2" xfId="15891" xr:uid="{00000000-0005-0000-0000-0000043E0000}"/>
    <cellStyle name="Normal 2 62 8 2 3" xfId="15892" xr:uid="{00000000-0005-0000-0000-0000053E0000}"/>
    <cellStyle name="Normal 2 62 8 3" xfId="15893" xr:uid="{00000000-0005-0000-0000-0000063E0000}"/>
    <cellStyle name="Normal 2 62 8 3 2" xfId="15894" xr:uid="{00000000-0005-0000-0000-0000073E0000}"/>
    <cellStyle name="Normal 2 62 8 3 3" xfId="15895" xr:uid="{00000000-0005-0000-0000-0000083E0000}"/>
    <cellStyle name="Normal 2 62 8 4" xfId="15896" xr:uid="{00000000-0005-0000-0000-0000093E0000}"/>
    <cellStyle name="Normal 2 62 8 4 2" xfId="15897" xr:uid="{00000000-0005-0000-0000-00000A3E0000}"/>
    <cellStyle name="Normal 2 62 8 4 3" xfId="15898" xr:uid="{00000000-0005-0000-0000-00000B3E0000}"/>
    <cellStyle name="Normal 2 62 8 5" xfId="15899" xr:uid="{00000000-0005-0000-0000-00000C3E0000}"/>
    <cellStyle name="Normal 2 62 8 5 2" xfId="15900" xr:uid="{00000000-0005-0000-0000-00000D3E0000}"/>
    <cellStyle name="Normal 2 62 8 5 3" xfId="15901" xr:uid="{00000000-0005-0000-0000-00000E3E0000}"/>
    <cellStyle name="Normal 2 62 8 6" xfId="15902" xr:uid="{00000000-0005-0000-0000-00000F3E0000}"/>
    <cellStyle name="Normal 2 62 8 6 2" xfId="15903" xr:uid="{00000000-0005-0000-0000-0000103E0000}"/>
    <cellStyle name="Normal 2 62 8 6 3" xfId="15904" xr:uid="{00000000-0005-0000-0000-0000113E0000}"/>
    <cellStyle name="Normal 2 62 8 7" xfId="15905" xr:uid="{00000000-0005-0000-0000-0000123E0000}"/>
    <cellStyle name="Normal 2 62 8 7 2" xfId="15906" xr:uid="{00000000-0005-0000-0000-0000133E0000}"/>
    <cellStyle name="Normal 2 62 8 7 3" xfId="15907" xr:uid="{00000000-0005-0000-0000-0000143E0000}"/>
    <cellStyle name="Normal 2 62 8 8" xfId="15908" xr:uid="{00000000-0005-0000-0000-0000153E0000}"/>
    <cellStyle name="Normal 2 62 8 8 2" xfId="15909" xr:uid="{00000000-0005-0000-0000-0000163E0000}"/>
    <cellStyle name="Normal 2 62 8 8 3" xfId="15910" xr:uid="{00000000-0005-0000-0000-0000173E0000}"/>
    <cellStyle name="Normal 2 62 8 9" xfId="15911" xr:uid="{00000000-0005-0000-0000-0000183E0000}"/>
    <cellStyle name="Normal 2 62 8 9 2" xfId="15912" xr:uid="{00000000-0005-0000-0000-0000193E0000}"/>
    <cellStyle name="Normal 2 62 8 9 3" xfId="15913" xr:uid="{00000000-0005-0000-0000-00001A3E0000}"/>
    <cellStyle name="Normal 2 62 9" xfId="15914" xr:uid="{00000000-0005-0000-0000-00001B3E0000}"/>
    <cellStyle name="Normal 2 62 9 10" xfId="15915" xr:uid="{00000000-0005-0000-0000-00001C3E0000}"/>
    <cellStyle name="Normal 2 62 9 10 2" xfId="15916" xr:uid="{00000000-0005-0000-0000-00001D3E0000}"/>
    <cellStyle name="Normal 2 62 9 10 3" xfId="15917" xr:uid="{00000000-0005-0000-0000-00001E3E0000}"/>
    <cellStyle name="Normal 2 62 9 11" xfId="15918" xr:uid="{00000000-0005-0000-0000-00001F3E0000}"/>
    <cellStyle name="Normal 2 62 9 11 2" xfId="15919" xr:uid="{00000000-0005-0000-0000-0000203E0000}"/>
    <cellStyle name="Normal 2 62 9 11 3" xfId="15920" xr:uid="{00000000-0005-0000-0000-0000213E0000}"/>
    <cellStyle name="Normal 2 62 9 12" xfId="15921" xr:uid="{00000000-0005-0000-0000-0000223E0000}"/>
    <cellStyle name="Normal 2 62 9 12 2" xfId="15922" xr:uid="{00000000-0005-0000-0000-0000233E0000}"/>
    <cellStyle name="Normal 2 62 9 12 3" xfId="15923" xr:uid="{00000000-0005-0000-0000-0000243E0000}"/>
    <cellStyle name="Normal 2 62 9 13" xfId="15924" xr:uid="{00000000-0005-0000-0000-0000253E0000}"/>
    <cellStyle name="Normal 2 62 9 13 2" xfId="15925" xr:uid="{00000000-0005-0000-0000-0000263E0000}"/>
    <cellStyle name="Normal 2 62 9 13 3" xfId="15926" xr:uid="{00000000-0005-0000-0000-0000273E0000}"/>
    <cellStyle name="Normal 2 62 9 14" xfId="15927" xr:uid="{00000000-0005-0000-0000-0000283E0000}"/>
    <cellStyle name="Normal 2 62 9 14 2" xfId="15928" xr:uid="{00000000-0005-0000-0000-0000293E0000}"/>
    <cellStyle name="Normal 2 62 9 14 3" xfId="15929" xr:uid="{00000000-0005-0000-0000-00002A3E0000}"/>
    <cellStyle name="Normal 2 62 9 15" xfId="15930" xr:uid="{00000000-0005-0000-0000-00002B3E0000}"/>
    <cellStyle name="Normal 2 62 9 16" xfId="15931" xr:uid="{00000000-0005-0000-0000-00002C3E0000}"/>
    <cellStyle name="Normal 2 62 9 2" xfId="15932" xr:uid="{00000000-0005-0000-0000-00002D3E0000}"/>
    <cellStyle name="Normal 2 62 9 2 2" xfId="15933" xr:uid="{00000000-0005-0000-0000-00002E3E0000}"/>
    <cellStyle name="Normal 2 62 9 2 3" xfId="15934" xr:uid="{00000000-0005-0000-0000-00002F3E0000}"/>
    <cellStyle name="Normal 2 62 9 3" xfId="15935" xr:uid="{00000000-0005-0000-0000-0000303E0000}"/>
    <cellStyle name="Normal 2 62 9 3 2" xfId="15936" xr:uid="{00000000-0005-0000-0000-0000313E0000}"/>
    <cellStyle name="Normal 2 62 9 3 3" xfId="15937" xr:uid="{00000000-0005-0000-0000-0000323E0000}"/>
    <cellStyle name="Normal 2 62 9 4" xfId="15938" xr:uid="{00000000-0005-0000-0000-0000333E0000}"/>
    <cellStyle name="Normal 2 62 9 4 2" xfId="15939" xr:uid="{00000000-0005-0000-0000-0000343E0000}"/>
    <cellStyle name="Normal 2 62 9 4 3" xfId="15940" xr:uid="{00000000-0005-0000-0000-0000353E0000}"/>
    <cellStyle name="Normal 2 62 9 5" xfId="15941" xr:uid="{00000000-0005-0000-0000-0000363E0000}"/>
    <cellStyle name="Normal 2 62 9 5 2" xfId="15942" xr:uid="{00000000-0005-0000-0000-0000373E0000}"/>
    <cellStyle name="Normal 2 62 9 5 3" xfId="15943" xr:uid="{00000000-0005-0000-0000-0000383E0000}"/>
    <cellStyle name="Normal 2 62 9 6" xfId="15944" xr:uid="{00000000-0005-0000-0000-0000393E0000}"/>
    <cellStyle name="Normal 2 62 9 6 2" xfId="15945" xr:uid="{00000000-0005-0000-0000-00003A3E0000}"/>
    <cellStyle name="Normal 2 62 9 6 3" xfId="15946" xr:uid="{00000000-0005-0000-0000-00003B3E0000}"/>
    <cellStyle name="Normal 2 62 9 7" xfId="15947" xr:uid="{00000000-0005-0000-0000-00003C3E0000}"/>
    <cellStyle name="Normal 2 62 9 7 2" xfId="15948" xr:uid="{00000000-0005-0000-0000-00003D3E0000}"/>
    <cellStyle name="Normal 2 62 9 7 3" xfId="15949" xr:uid="{00000000-0005-0000-0000-00003E3E0000}"/>
    <cellStyle name="Normal 2 62 9 8" xfId="15950" xr:uid="{00000000-0005-0000-0000-00003F3E0000}"/>
    <cellStyle name="Normal 2 62 9 8 2" xfId="15951" xr:uid="{00000000-0005-0000-0000-0000403E0000}"/>
    <cellStyle name="Normal 2 62 9 8 3" xfId="15952" xr:uid="{00000000-0005-0000-0000-0000413E0000}"/>
    <cellStyle name="Normal 2 62 9 9" xfId="15953" xr:uid="{00000000-0005-0000-0000-0000423E0000}"/>
    <cellStyle name="Normal 2 62 9 9 2" xfId="15954" xr:uid="{00000000-0005-0000-0000-0000433E0000}"/>
    <cellStyle name="Normal 2 62 9 9 3" xfId="15955" xr:uid="{00000000-0005-0000-0000-0000443E0000}"/>
    <cellStyle name="Normal 2 63" xfId="15956" xr:uid="{00000000-0005-0000-0000-0000453E0000}"/>
    <cellStyle name="Normal 2 64" xfId="15957" xr:uid="{00000000-0005-0000-0000-0000463E0000}"/>
    <cellStyle name="Normal 2 65" xfId="15958" xr:uid="{00000000-0005-0000-0000-0000473E0000}"/>
    <cellStyle name="Normal 2 66" xfId="15959" xr:uid="{00000000-0005-0000-0000-0000483E0000}"/>
    <cellStyle name="Normal 2 66 10" xfId="15960" xr:uid="{00000000-0005-0000-0000-0000493E0000}"/>
    <cellStyle name="Normal 2 66 10 2" xfId="15961" xr:uid="{00000000-0005-0000-0000-00004A3E0000}"/>
    <cellStyle name="Normal 2 66 10 3" xfId="15962" xr:uid="{00000000-0005-0000-0000-00004B3E0000}"/>
    <cellStyle name="Normal 2 66 11" xfId="15963" xr:uid="{00000000-0005-0000-0000-00004C3E0000}"/>
    <cellStyle name="Normal 2 66 11 2" xfId="15964" xr:uid="{00000000-0005-0000-0000-00004D3E0000}"/>
    <cellStyle name="Normal 2 66 11 3" xfId="15965" xr:uid="{00000000-0005-0000-0000-00004E3E0000}"/>
    <cellStyle name="Normal 2 66 12" xfId="15966" xr:uid="{00000000-0005-0000-0000-00004F3E0000}"/>
    <cellStyle name="Normal 2 66 12 2" xfId="15967" xr:uid="{00000000-0005-0000-0000-0000503E0000}"/>
    <cellStyle name="Normal 2 66 12 3" xfId="15968" xr:uid="{00000000-0005-0000-0000-0000513E0000}"/>
    <cellStyle name="Normal 2 66 13" xfId="15969" xr:uid="{00000000-0005-0000-0000-0000523E0000}"/>
    <cellStyle name="Normal 2 66 13 2" xfId="15970" xr:uid="{00000000-0005-0000-0000-0000533E0000}"/>
    <cellStyle name="Normal 2 66 13 3" xfId="15971" xr:uid="{00000000-0005-0000-0000-0000543E0000}"/>
    <cellStyle name="Normal 2 66 14" xfId="15972" xr:uid="{00000000-0005-0000-0000-0000553E0000}"/>
    <cellStyle name="Normal 2 66 14 2" xfId="15973" xr:uid="{00000000-0005-0000-0000-0000563E0000}"/>
    <cellStyle name="Normal 2 66 14 3" xfId="15974" xr:uid="{00000000-0005-0000-0000-0000573E0000}"/>
    <cellStyle name="Normal 2 66 15" xfId="15975" xr:uid="{00000000-0005-0000-0000-0000583E0000}"/>
    <cellStyle name="Normal 2 66 15 2" xfId="15976" xr:uid="{00000000-0005-0000-0000-0000593E0000}"/>
    <cellStyle name="Normal 2 66 15 3" xfId="15977" xr:uid="{00000000-0005-0000-0000-00005A3E0000}"/>
    <cellStyle name="Normal 2 66 16" xfId="15978" xr:uid="{00000000-0005-0000-0000-00005B3E0000}"/>
    <cellStyle name="Normal 2 66 17" xfId="15979" xr:uid="{00000000-0005-0000-0000-00005C3E0000}"/>
    <cellStyle name="Normal 2 66 2" xfId="15980" xr:uid="{00000000-0005-0000-0000-00005D3E0000}"/>
    <cellStyle name="Normal 2 66 2 10" xfId="15981" xr:uid="{00000000-0005-0000-0000-00005E3E0000}"/>
    <cellStyle name="Normal 2 66 2 10 2" xfId="15982" xr:uid="{00000000-0005-0000-0000-00005F3E0000}"/>
    <cellStyle name="Normal 2 66 2 10 3" xfId="15983" xr:uid="{00000000-0005-0000-0000-0000603E0000}"/>
    <cellStyle name="Normal 2 66 2 11" xfId="15984" xr:uid="{00000000-0005-0000-0000-0000613E0000}"/>
    <cellStyle name="Normal 2 66 2 11 2" xfId="15985" xr:uid="{00000000-0005-0000-0000-0000623E0000}"/>
    <cellStyle name="Normal 2 66 2 11 3" xfId="15986" xr:uid="{00000000-0005-0000-0000-0000633E0000}"/>
    <cellStyle name="Normal 2 66 2 12" xfId="15987" xr:uid="{00000000-0005-0000-0000-0000643E0000}"/>
    <cellStyle name="Normal 2 66 2 12 2" xfId="15988" xr:uid="{00000000-0005-0000-0000-0000653E0000}"/>
    <cellStyle name="Normal 2 66 2 12 3" xfId="15989" xr:uid="{00000000-0005-0000-0000-0000663E0000}"/>
    <cellStyle name="Normal 2 66 2 13" xfId="15990" xr:uid="{00000000-0005-0000-0000-0000673E0000}"/>
    <cellStyle name="Normal 2 66 2 13 2" xfId="15991" xr:uid="{00000000-0005-0000-0000-0000683E0000}"/>
    <cellStyle name="Normal 2 66 2 13 3" xfId="15992" xr:uid="{00000000-0005-0000-0000-0000693E0000}"/>
    <cellStyle name="Normal 2 66 2 14" xfId="15993" xr:uid="{00000000-0005-0000-0000-00006A3E0000}"/>
    <cellStyle name="Normal 2 66 2 14 2" xfId="15994" xr:uid="{00000000-0005-0000-0000-00006B3E0000}"/>
    <cellStyle name="Normal 2 66 2 14 3" xfId="15995" xr:uid="{00000000-0005-0000-0000-00006C3E0000}"/>
    <cellStyle name="Normal 2 66 2 15" xfId="15996" xr:uid="{00000000-0005-0000-0000-00006D3E0000}"/>
    <cellStyle name="Normal 2 66 2 16" xfId="15997" xr:uid="{00000000-0005-0000-0000-00006E3E0000}"/>
    <cellStyle name="Normal 2 66 2 2" xfId="15998" xr:uid="{00000000-0005-0000-0000-00006F3E0000}"/>
    <cellStyle name="Normal 2 66 2 2 2" xfId="15999" xr:uid="{00000000-0005-0000-0000-0000703E0000}"/>
    <cellStyle name="Normal 2 66 2 2 3" xfId="16000" xr:uid="{00000000-0005-0000-0000-0000713E0000}"/>
    <cellStyle name="Normal 2 66 2 3" xfId="16001" xr:uid="{00000000-0005-0000-0000-0000723E0000}"/>
    <cellStyle name="Normal 2 66 2 3 2" xfId="16002" xr:uid="{00000000-0005-0000-0000-0000733E0000}"/>
    <cellStyle name="Normal 2 66 2 3 3" xfId="16003" xr:uid="{00000000-0005-0000-0000-0000743E0000}"/>
    <cellStyle name="Normal 2 66 2 4" xfId="16004" xr:uid="{00000000-0005-0000-0000-0000753E0000}"/>
    <cellStyle name="Normal 2 66 2 4 2" xfId="16005" xr:uid="{00000000-0005-0000-0000-0000763E0000}"/>
    <cellStyle name="Normal 2 66 2 4 3" xfId="16006" xr:uid="{00000000-0005-0000-0000-0000773E0000}"/>
    <cellStyle name="Normal 2 66 2 5" xfId="16007" xr:uid="{00000000-0005-0000-0000-0000783E0000}"/>
    <cellStyle name="Normal 2 66 2 5 2" xfId="16008" xr:uid="{00000000-0005-0000-0000-0000793E0000}"/>
    <cellStyle name="Normal 2 66 2 5 3" xfId="16009" xr:uid="{00000000-0005-0000-0000-00007A3E0000}"/>
    <cellStyle name="Normal 2 66 2 6" xfId="16010" xr:uid="{00000000-0005-0000-0000-00007B3E0000}"/>
    <cellStyle name="Normal 2 66 2 6 2" xfId="16011" xr:uid="{00000000-0005-0000-0000-00007C3E0000}"/>
    <cellStyle name="Normal 2 66 2 6 3" xfId="16012" xr:uid="{00000000-0005-0000-0000-00007D3E0000}"/>
    <cellStyle name="Normal 2 66 2 7" xfId="16013" xr:uid="{00000000-0005-0000-0000-00007E3E0000}"/>
    <cellStyle name="Normal 2 66 2 7 2" xfId="16014" xr:uid="{00000000-0005-0000-0000-00007F3E0000}"/>
    <cellStyle name="Normal 2 66 2 7 3" xfId="16015" xr:uid="{00000000-0005-0000-0000-0000803E0000}"/>
    <cellStyle name="Normal 2 66 2 8" xfId="16016" xr:uid="{00000000-0005-0000-0000-0000813E0000}"/>
    <cellStyle name="Normal 2 66 2 8 2" xfId="16017" xr:uid="{00000000-0005-0000-0000-0000823E0000}"/>
    <cellStyle name="Normal 2 66 2 8 3" xfId="16018" xr:uid="{00000000-0005-0000-0000-0000833E0000}"/>
    <cellStyle name="Normal 2 66 2 9" xfId="16019" xr:uid="{00000000-0005-0000-0000-0000843E0000}"/>
    <cellStyle name="Normal 2 66 2 9 2" xfId="16020" xr:uid="{00000000-0005-0000-0000-0000853E0000}"/>
    <cellStyle name="Normal 2 66 2 9 3" xfId="16021" xr:uid="{00000000-0005-0000-0000-0000863E0000}"/>
    <cellStyle name="Normal 2 66 3" xfId="16022" xr:uid="{00000000-0005-0000-0000-0000873E0000}"/>
    <cellStyle name="Normal 2 66 3 2" xfId="16023" xr:uid="{00000000-0005-0000-0000-0000883E0000}"/>
    <cellStyle name="Normal 2 66 3 3" xfId="16024" xr:uid="{00000000-0005-0000-0000-0000893E0000}"/>
    <cellStyle name="Normal 2 66 4" xfId="16025" xr:uid="{00000000-0005-0000-0000-00008A3E0000}"/>
    <cellStyle name="Normal 2 66 4 2" xfId="16026" xr:uid="{00000000-0005-0000-0000-00008B3E0000}"/>
    <cellStyle name="Normal 2 66 4 3" xfId="16027" xr:uid="{00000000-0005-0000-0000-00008C3E0000}"/>
    <cellStyle name="Normal 2 66 5" xfId="16028" xr:uid="{00000000-0005-0000-0000-00008D3E0000}"/>
    <cellStyle name="Normal 2 66 5 2" xfId="16029" xr:uid="{00000000-0005-0000-0000-00008E3E0000}"/>
    <cellStyle name="Normal 2 66 5 3" xfId="16030" xr:uid="{00000000-0005-0000-0000-00008F3E0000}"/>
    <cellStyle name="Normal 2 66 6" xfId="16031" xr:uid="{00000000-0005-0000-0000-0000903E0000}"/>
    <cellStyle name="Normal 2 66 6 2" xfId="16032" xr:uid="{00000000-0005-0000-0000-0000913E0000}"/>
    <cellStyle name="Normal 2 66 6 3" xfId="16033" xr:uid="{00000000-0005-0000-0000-0000923E0000}"/>
    <cellStyle name="Normal 2 66 7" xfId="16034" xr:uid="{00000000-0005-0000-0000-0000933E0000}"/>
    <cellStyle name="Normal 2 66 7 2" xfId="16035" xr:uid="{00000000-0005-0000-0000-0000943E0000}"/>
    <cellStyle name="Normal 2 66 7 3" xfId="16036" xr:uid="{00000000-0005-0000-0000-0000953E0000}"/>
    <cellStyle name="Normal 2 66 8" xfId="16037" xr:uid="{00000000-0005-0000-0000-0000963E0000}"/>
    <cellStyle name="Normal 2 66 8 2" xfId="16038" xr:uid="{00000000-0005-0000-0000-0000973E0000}"/>
    <cellStyle name="Normal 2 66 8 3" xfId="16039" xr:uid="{00000000-0005-0000-0000-0000983E0000}"/>
    <cellStyle name="Normal 2 66 9" xfId="16040" xr:uid="{00000000-0005-0000-0000-0000993E0000}"/>
    <cellStyle name="Normal 2 66 9 2" xfId="16041" xr:uid="{00000000-0005-0000-0000-00009A3E0000}"/>
    <cellStyle name="Normal 2 66 9 3" xfId="16042" xr:uid="{00000000-0005-0000-0000-00009B3E0000}"/>
    <cellStyle name="Normal 2 67" xfId="16043" xr:uid="{00000000-0005-0000-0000-00009C3E0000}"/>
    <cellStyle name="Normal 2 67 10" xfId="16044" xr:uid="{00000000-0005-0000-0000-00009D3E0000}"/>
    <cellStyle name="Normal 2 67 10 2" xfId="16045" xr:uid="{00000000-0005-0000-0000-00009E3E0000}"/>
    <cellStyle name="Normal 2 67 10 3" xfId="16046" xr:uid="{00000000-0005-0000-0000-00009F3E0000}"/>
    <cellStyle name="Normal 2 67 11" xfId="16047" xr:uid="{00000000-0005-0000-0000-0000A03E0000}"/>
    <cellStyle name="Normal 2 67 11 2" xfId="16048" xr:uid="{00000000-0005-0000-0000-0000A13E0000}"/>
    <cellStyle name="Normal 2 67 11 3" xfId="16049" xr:uid="{00000000-0005-0000-0000-0000A23E0000}"/>
    <cellStyle name="Normal 2 67 12" xfId="16050" xr:uid="{00000000-0005-0000-0000-0000A33E0000}"/>
    <cellStyle name="Normal 2 67 12 2" xfId="16051" xr:uid="{00000000-0005-0000-0000-0000A43E0000}"/>
    <cellStyle name="Normal 2 67 12 3" xfId="16052" xr:uid="{00000000-0005-0000-0000-0000A53E0000}"/>
    <cellStyle name="Normal 2 67 13" xfId="16053" xr:uid="{00000000-0005-0000-0000-0000A63E0000}"/>
    <cellStyle name="Normal 2 67 13 2" xfId="16054" xr:uid="{00000000-0005-0000-0000-0000A73E0000}"/>
    <cellStyle name="Normal 2 67 13 3" xfId="16055" xr:uid="{00000000-0005-0000-0000-0000A83E0000}"/>
    <cellStyle name="Normal 2 67 14" xfId="16056" xr:uid="{00000000-0005-0000-0000-0000A93E0000}"/>
    <cellStyle name="Normal 2 67 14 2" xfId="16057" xr:uid="{00000000-0005-0000-0000-0000AA3E0000}"/>
    <cellStyle name="Normal 2 67 14 3" xfId="16058" xr:uid="{00000000-0005-0000-0000-0000AB3E0000}"/>
    <cellStyle name="Normal 2 67 15" xfId="16059" xr:uid="{00000000-0005-0000-0000-0000AC3E0000}"/>
    <cellStyle name="Normal 2 67 15 2" xfId="16060" xr:uid="{00000000-0005-0000-0000-0000AD3E0000}"/>
    <cellStyle name="Normal 2 67 15 3" xfId="16061" xr:uid="{00000000-0005-0000-0000-0000AE3E0000}"/>
    <cellStyle name="Normal 2 67 16" xfId="16062" xr:uid="{00000000-0005-0000-0000-0000AF3E0000}"/>
    <cellStyle name="Normal 2 67 17" xfId="16063" xr:uid="{00000000-0005-0000-0000-0000B03E0000}"/>
    <cellStyle name="Normal 2 67 2" xfId="16064" xr:uid="{00000000-0005-0000-0000-0000B13E0000}"/>
    <cellStyle name="Normal 2 67 2 10" xfId="16065" xr:uid="{00000000-0005-0000-0000-0000B23E0000}"/>
    <cellStyle name="Normal 2 67 2 10 2" xfId="16066" xr:uid="{00000000-0005-0000-0000-0000B33E0000}"/>
    <cellStyle name="Normal 2 67 2 10 3" xfId="16067" xr:uid="{00000000-0005-0000-0000-0000B43E0000}"/>
    <cellStyle name="Normal 2 67 2 11" xfId="16068" xr:uid="{00000000-0005-0000-0000-0000B53E0000}"/>
    <cellStyle name="Normal 2 67 2 11 2" xfId="16069" xr:uid="{00000000-0005-0000-0000-0000B63E0000}"/>
    <cellStyle name="Normal 2 67 2 11 3" xfId="16070" xr:uid="{00000000-0005-0000-0000-0000B73E0000}"/>
    <cellStyle name="Normal 2 67 2 12" xfId="16071" xr:uid="{00000000-0005-0000-0000-0000B83E0000}"/>
    <cellStyle name="Normal 2 67 2 12 2" xfId="16072" xr:uid="{00000000-0005-0000-0000-0000B93E0000}"/>
    <cellStyle name="Normal 2 67 2 12 3" xfId="16073" xr:uid="{00000000-0005-0000-0000-0000BA3E0000}"/>
    <cellStyle name="Normal 2 67 2 13" xfId="16074" xr:uid="{00000000-0005-0000-0000-0000BB3E0000}"/>
    <cellStyle name="Normal 2 67 2 13 2" xfId="16075" xr:uid="{00000000-0005-0000-0000-0000BC3E0000}"/>
    <cellStyle name="Normal 2 67 2 13 3" xfId="16076" xr:uid="{00000000-0005-0000-0000-0000BD3E0000}"/>
    <cellStyle name="Normal 2 67 2 14" xfId="16077" xr:uid="{00000000-0005-0000-0000-0000BE3E0000}"/>
    <cellStyle name="Normal 2 67 2 14 2" xfId="16078" xr:uid="{00000000-0005-0000-0000-0000BF3E0000}"/>
    <cellStyle name="Normal 2 67 2 14 3" xfId="16079" xr:uid="{00000000-0005-0000-0000-0000C03E0000}"/>
    <cellStyle name="Normal 2 67 2 15" xfId="16080" xr:uid="{00000000-0005-0000-0000-0000C13E0000}"/>
    <cellStyle name="Normal 2 67 2 16" xfId="16081" xr:uid="{00000000-0005-0000-0000-0000C23E0000}"/>
    <cellStyle name="Normal 2 67 2 2" xfId="16082" xr:uid="{00000000-0005-0000-0000-0000C33E0000}"/>
    <cellStyle name="Normal 2 67 2 2 2" xfId="16083" xr:uid="{00000000-0005-0000-0000-0000C43E0000}"/>
    <cellStyle name="Normal 2 67 2 2 3" xfId="16084" xr:uid="{00000000-0005-0000-0000-0000C53E0000}"/>
    <cellStyle name="Normal 2 67 2 3" xfId="16085" xr:uid="{00000000-0005-0000-0000-0000C63E0000}"/>
    <cellStyle name="Normal 2 67 2 3 2" xfId="16086" xr:uid="{00000000-0005-0000-0000-0000C73E0000}"/>
    <cellStyle name="Normal 2 67 2 3 3" xfId="16087" xr:uid="{00000000-0005-0000-0000-0000C83E0000}"/>
    <cellStyle name="Normal 2 67 2 4" xfId="16088" xr:uid="{00000000-0005-0000-0000-0000C93E0000}"/>
    <cellStyle name="Normal 2 67 2 4 2" xfId="16089" xr:uid="{00000000-0005-0000-0000-0000CA3E0000}"/>
    <cellStyle name="Normal 2 67 2 4 3" xfId="16090" xr:uid="{00000000-0005-0000-0000-0000CB3E0000}"/>
    <cellStyle name="Normal 2 67 2 5" xfId="16091" xr:uid="{00000000-0005-0000-0000-0000CC3E0000}"/>
    <cellStyle name="Normal 2 67 2 5 2" xfId="16092" xr:uid="{00000000-0005-0000-0000-0000CD3E0000}"/>
    <cellStyle name="Normal 2 67 2 5 3" xfId="16093" xr:uid="{00000000-0005-0000-0000-0000CE3E0000}"/>
    <cellStyle name="Normal 2 67 2 6" xfId="16094" xr:uid="{00000000-0005-0000-0000-0000CF3E0000}"/>
    <cellStyle name="Normal 2 67 2 6 2" xfId="16095" xr:uid="{00000000-0005-0000-0000-0000D03E0000}"/>
    <cellStyle name="Normal 2 67 2 6 3" xfId="16096" xr:uid="{00000000-0005-0000-0000-0000D13E0000}"/>
    <cellStyle name="Normal 2 67 2 7" xfId="16097" xr:uid="{00000000-0005-0000-0000-0000D23E0000}"/>
    <cellStyle name="Normal 2 67 2 7 2" xfId="16098" xr:uid="{00000000-0005-0000-0000-0000D33E0000}"/>
    <cellStyle name="Normal 2 67 2 7 3" xfId="16099" xr:uid="{00000000-0005-0000-0000-0000D43E0000}"/>
    <cellStyle name="Normal 2 67 2 8" xfId="16100" xr:uid="{00000000-0005-0000-0000-0000D53E0000}"/>
    <cellStyle name="Normal 2 67 2 8 2" xfId="16101" xr:uid="{00000000-0005-0000-0000-0000D63E0000}"/>
    <cellStyle name="Normal 2 67 2 8 3" xfId="16102" xr:uid="{00000000-0005-0000-0000-0000D73E0000}"/>
    <cellStyle name="Normal 2 67 2 9" xfId="16103" xr:uid="{00000000-0005-0000-0000-0000D83E0000}"/>
    <cellStyle name="Normal 2 67 2 9 2" xfId="16104" xr:uid="{00000000-0005-0000-0000-0000D93E0000}"/>
    <cellStyle name="Normal 2 67 2 9 3" xfId="16105" xr:uid="{00000000-0005-0000-0000-0000DA3E0000}"/>
    <cellStyle name="Normal 2 67 3" xfId="16106" xr:uid="{00000000-0005-0000-0000-0000DB3E0000}"/>
    <cellStyle name="Normal 2 67 3 2" xfId="16107" xr:uid="{00000000-0005-0000-0000-0000DC3E0000}"/>
    <cellStyle name="Normal 2 67 3 3" xfId="16108" xr:uid="{00000000-0005-0000-0000-0000DD3E0000}"/>
    <cellStyle name="Normal 2 67 4" xfId="16109" xr:uid="{00000000-0005-0000-0000-0000DE3E0000}"/>
    <cellStyle name="Normal 2 67 4 2" xfId="16110" xr:uid="{00000000-0005-0000-0000-0000DF3E0000}"/>
    <cellStyle name="Normal 2 67 4 3" xfId="16111" xr:uid="{00000000-0005-0000-0000-0000E03E0000}"/>
    <cellStyle name="Normal 2 67 5" xfId="16112" xr:uid="{00000000-0005-0000-0000-0000E13E0000}"/>
    <cellStyle name="Normal 2 67 5 2" xfId="16113" xr:uid="{00000000-0005-0000-0000-0000E23E0000}"/>
    <cellStyle name="Normal 2 67 5 3" xfId="16114" xr:uid="{00000000-0005-0000-0000-0000E33E0000}"/>
    <cellStyle name="Normal 2 67 6" xfId="16115" xr:uid="{00000000-0005-0000-0000-0000E43E0000}"/>
    <cellStyle name="Normal 2 67 6 2" xfId="16116" xr:uid="{00000000-0005-0000-0000-0000E53E0000}"/>
    <cellStyle name="Normal 2 67 6 3" xfId="16117" xr:uid="{00000000-0005-0000-0000-0000E63E0000}"/>
    <cellStyle name="Normal 2 67 7" xfId="16118" xr:uid="{00000000-0005-0000-0000-0000E73E0000}"/>
    <cellStyle name="Normal 2 67 7 2" xfId="16119" xr:uid="{00000000-0005-0000-0000-0000E83E0000}"/>
    <cellStyle name="Normal 2 67 7 3" xfId="16120" xr:uid="{00000000-0005-0000-0000-0000E93E0000}"/>
    <cellStyle name="Normal 2 67 8" xfId="16121" xr:uid="{00000000-0005-0000-0000-0000EA3E0000}"/>
    <cellStyle name="Normal 2 67 8 2" xfId="16122" xr:uid="{00000000-0005-0000-0000-0000EB3E0000}"/>
    <cellStyle name="Normal 2 67 8 3" xfId="16123" xr:uid="{00000000-0005-0000-0000-0000EC3E0000}"/>
    <cellStyle name="Normal 2 67 9" xfId="16124" xr:uid="{00000000-0005-0000-0000-0000ED3E0000}"/>
    <cellStyle name="Normal 2 67 9 2" xfId="16125" xr:uid="{00000000-0005-0000-0000-0000EE3E0000}"/>
    <cellStyle name="Normal 2 67 9 3" xfId="16126" xr:uid="{00000000-0005-0000-0000-0000EF3E0000}"/>
    <cellStyle name="Normal 2 68" xfId="16127" xr:uid="{00000000-0005-0000-0000-0000F03E0000}"/>
    <cellStyle name="Normal 2 68 10" xfId="16128" xr:uid="{00000000-0005-0000-0000-0000F13E0000}"/>
    <cellStyle name="Normal 2 68 10 2" xfId="16129" xr:uid="{00000000-0005-0000-0000-0000F23E0000}"/>
    <cellStyle name="Normal 2 68 10 3" xfId="16130" xr:uid="{00000000-0005-0000-0000-0000F33E0000}"/>
    <cellStyle name="Normal 2 68 11" xfId="16131" xr:uid="{00000000-0005-0000-0000-0000F43E0000}"/>
    <cellStyle name="Normal 2 68 11 2" xfId="16132" xr:uid="{00000000-0005-0000-0000-0000F53E0000}"/>
    <cellStyle name="Normal 2 68 11 3" xfId="16133" xr:uid="{00000000-0005-0000-0000-0000F63E0000}"/>
    <cellStyle name="Normal 2 68 12" xfId="16134" xr:uid="{00000000-0005-0000-0000-0000F73E0000}"/>
    <cellStyle name="Normal 2 68 12 2" xfId="16135" xr:uid="{00000000-0005-0000-0000-0000F83E0000}"/>
    <cellStyle name="Normal 2 68 12 3" xfId="16136" xr:uid="{00000000-0005-0000-0000-0000F93E0000}"/>
    <cellStyle name="Normal 2 68 13" xfId="16137" xr:uid="{00000000-0005-0000-0000-0000FA3E0000}"/>
    <cellStyle name="Normal 2 68 13 2" xfId="16138" xr:uid="{00000000-0005-0000-0000-0000FB3E0000}"/>
    <cellStyle name="Normal 2 68 13 3" xfId="16139" xr:uid="{00000000-0005-0000-0000-0000FC3E0000}"/>
    <cellStyle name="Normal 2 68 14" xfId="16140" xr:uid="{00000000-0005-0000-0000-0000FD3E0000}"/>
    <cellStyle name="Normal 2 68 14 2" xfId="16141" xr:uid="{00000000-0005-0000-0000-0000FE3E0000}"/>
    <cellStyle name="Normal 2 68 14 3" xfId="16142" xr:uid="{00000000-0005-0000-0000-0000FF3E0000}"/>
    <cellStyle name="Normal 2 68 15" xfId="16143" xr:uid="{00000000-0005-0000-0000-0000003F0000}"/>
    <cellStyle name="Normal 2 68 15 2" xfId="16144" xr:uid="{00000000-0005-0000-0000-0000013F0000}"/>
    <cellStyle name="Normal 2 68 15 3" xfId="16145" xr:uid="{00000000-0005-0000-0000-0000023F0000}"/>
    <cellStyle name="Normal 2 68 16" xfId="16146" xr:uid="{00000000-0005-0000-0000-0000033F0000}"/>
    <cellStyle name="Normal 2 68 17" xfId="16147" xr:uid="{00000000-0005-0000-0000-0000043F0000}"/>
    <cellStyle name="Normal 2 68 2" xfId="16148" xr:uid="{00000000-0005-0000-0000-0000053F0000}"/>
    <cellStyle name="Normal 2 68 2 10" xfId="16149" xr:uid="{00000000-0005-0000-0000-0000063F0000}"/>
    <cellStyle name="Normal 2 68 2 10 2" xfId="16150" xr:uid="{00000000-0005-0000-0000-0000073F0000}"/>
    <cellStyle name="Normal 2 68 2 10 3" xfId="16151" xr:uid="{00000000-0005-0000-0000-0000083F0000}"/>
    <cellStyle name="Normal 2 68 2 11" xfId="16152" xr:uid="{00000000-0005-0000-0000-0000093F0000}"/>
    <cellStyle name="Normal 2 68 2 11 2" xfId="16153" xr:uid="{00000000-0005-0000-0000-00000A3F0000}"/>
    <cellStyle name="Normal 2 68 2 11 3" xfId="16154" xr:uid="{00000000-0005-0000-0000-00000B3F0000}"/>
    <cellStyle name="Normal 2 68 2 12" xfId="16155" xr:uid="{00000000-0005-0000-0000-00000C3F0000}"/>
    <cellStyle name="Normal 2 68 2 12 2" xfId="16156" xr:uid="{00000000-0005-0000-0000-00000D3F0000}"/>
    <cellStyle name="Normal 2 68 2 12 3" xfId="16157" xr:uid="{00000000-0005-0000-0000-00000E3F0000}"/>
    <cellStyle name="Normal 2 68 2 13" xfId="16158" xr:uid="{00000000-0005-0000-0000-00000F3F0000}"/>
    <cellStyle name="Normal 2 68 2 13 2" xfId="16159" xr:uid="{00000000-0005-0000-0000-0000103F0000}"/>
    <cellStyle name="Normal 2 68 2 13 3" xfId="16160" xr:uid="{00000000-0005-0000-0000-0000113F0000}"/>
    <cellStyle name="Normal 2 68 2 14" xfId="16161" xr:uid="{00000000-0005-0000-0000-0000123F0000}"/>
    <cellStyle name="Normal 2 68 2 14 2" xfId="16162" xr:uid="{00000000-0005-0000-0000-0000133F0000}"/>
    <cellStyle name="Normal 2 68 2 14 3" xfId="16163" xr:uid="{00000000-0005-0000-0000-0000143F0000}"/>
    <cellStyle name="Normal 2 68 2 15" xfId="16164" xr:uid="{00000000-0005-0000-0000-0000153F0000}"/>
    <cellStyle name="Normal 2 68 2 16" xfId="16165" xr:uid="{00000000-0005-0000-0000-0000163F0000}"/>
    <cellStyle name="Normal 2 68 2 2" xfId="16166" xr:uid="{00000000-0005-0000-0000-0000173F0000}"/>
    <cellStyle name="Normal 2 68 2 2 2" xfId="16167" xr:uid="{00000000-0005-0000-0000-0000183F0000}"/>
    <cellStyle name="Normal 2 68 2 2 3" xfId="16168" xr:uid="{00000000-0005-0000-0000-0000193F0000}"/>
    <cellStyle name="Normal 2 68 2 3" xfId="16169" xr:uid="{00000000-0005-0000-0000-00001A3F0000}"/>
    <cellStyle name="Normal 2 68 2 3 2" xfId="16170" xr:uid="{00000000-0005-0000-0000-00001B3F0000}"/>
    <cellStyle name="Normal 2 68 2 3 3" xfId="16171" xr:uid="{00000000-0005-0000-0000-00001C3F0000}"/>
    <cellStyle name="Normal 2 68 2 4" xfId="16172" xr:uid="{00000000-0005-0000-0000-00001D3F0000}"/>
    <cellStyle name="Normal 2 68 2 4 2" xfId="16173" xr:uid="{00000000-0005-0000-0000-00001E3F0000}"/>
    <cellStyle name="Normal 2 68 2 4 3" xfId="16174" xr:uid="{00000000-0005-0000-0000-00001F3F0000}"/>
    <cellStyle name="Normal 2 68 2 5" xfId="16175" xr:uid="{00000000-0005-0000-0000-0000203F0000}"/>
    <cellStyle name="Normal 2 68 2 5 2" xfId="16176" xr:uid="{00000000-0005-0000-0000-0000213F0000}"/>
    <cellStyle name="Normal 2 68 2 5 3" xfId="16177" xr:uid="{00000000-0005-0000-0000-0000223F0000}"/>
    <cellStyle name="Normal 2 68 2 6" xfId="16178" xr:uid="{00000000-0005-0000-0000-0000233F0000}"/>
    <cellStyle name="Normal 2 68 2 6 2" xfId="16179" xr:uid="{00000000-0005-0000-0000-0000243F0000}"/>
    <cellStyle name="Normal 2 68 2 6 3" xfId="16180" xr:uid="{00000000-0005-0000-0000-0000253F0000}"/>
    <cellStyle name="Normal 2 68 2 7" xfId="16181" xr:uid="{00000000-0005-0000-0000-0000263F0000}"/>
    <cellStyle name="Normal 2 68 2 7 2" xfId="16182" xr:uid="{00000000-0005-0000-0000-0000273F0000}"/>
    <cellStyle name="Normal 2 68 2 7 3" xfId="16183" xr:uid="{00000000-0005-0000-0000-0000283F0000}"/>
    <cellStyle name="Normal 2 68 2 8" xfId="16184" xr:uid="{00000000-0005-0000-0000-0000293F0000}"/>
    <cellStyle name="Normal 2 68 2 8 2" xfId="16185" xr:uid="{00000000-0005-0000-0000-00002A3F0000}"/>
    <cellStyle name="Normal 2 68 2 8 3" xfId="16186" xr:uid="{00000000-0005-0000-0000-00002B3F0000}"/>
    <cellStyle name="Normal 2 68 2 9" xfId="16187" xr:uid="{00000000-0005-0000-0000-00002C3F0000}"/>
    <cellStyle name="Normal 2 68 2 9 2" xfId="16188" xr:uid="{00000000-0005-0000-0000-00002D3F0000}"/>
    <cellStyle name="Normal 2 68 2 9 3" xfId="16189" xr:uid="{00000000-0005-0000-0000-00002E3F0000}"/>
    <cellStyle name="Normal 2 68 3" xfId="16190" xr:uid="{00000000-0005-0000-0000-00002F3F0000}"/>
    <cellStyle name="Normal 2 68 3 2" xfId="16191" xr:uid="{00000000-0005-0000-0000-0000303F0000}"/>
    <cellStyle name="Normal 2 68 3 3" xfId="16192" xr:uid="{00000000-0005-0000-0000-0000313F0000}"/>
    <cellStyle name="Normal 2 68 4" xfId="16193" xr:uid="{00000000-0005-0000-0000-0000323F0000}"/>
    <cellStyle name="Normal 2 68 4 2" xfId="16194" xr:uid="{00000000-0005-0000-0000-0000333F0000}"/>
    <cellStyle name="Normal 2 68 4 3" xfId="16195" xr:uid="{00000000-0005-0000-0000-0000343F0000}"/>
    <cellStyle name="Normal 2 68 5" xfId="16196" xr:uid="{00000000-0005-0000-0000-0000353F0000}"/>
    <cellStyle name="Normal 2 68 5 2" xfId="16197" xr:uid="{00000000-0005-0000-0000-0000363F0000}"/>
    <cellStyle name="Normal 2 68 5 3" xfId="16198" xr:uid="{00000000-0005-0000-0000-0000373F0000}"/>
    <cellStyle name="Normal 2 68 6" xfId="16199" xr:uid="{00000000-0005-0000-0000-0000383F0000}"/>
    <cellStyle name="Normal 2 68 6 2" xfId="16200" xr:uid="{00000000-0005-0000-0000-0000393F0000}"/>
    <cellStyle name="Normal 2 68 6 3" xfId="16201" xr:uid="{00000000-0005-0000-0000-00003A3F0000}"/>
    <cellStyle name="Normal 2 68 7" xfId="16202" xr:uid="{00000000-0005-0000-0000-00003B3F0000}"/>
    <cellStyle name="Normal 2 68 7 2" xfId="16203" xr:uid="{00000000-0005-0000-0000-00003C3F0000}"/>
    <cellStyle name="Normal 2 68 7 3" xfId="16204" xr:uid="{00000000-0005-0000-0000-00003D3F0000}"/>
    <cellStyle name="Normal 2 68 8" xfId="16205" xr:uid="{00000000-0005-0000-0000-00003E3F0000}"/>
    <cellStyle name="Normal 2 68 8 2" xfId="16206" xr:uid="{00000000-0005-0000-0000-00003F3F0000}"/>
    <cellStyle name="Normal 2 68 8 3" xfId="16207" xr:uid="{00000000-0005-0000-0000-0000403F0000}"/>
    <cellStyle name="Normal 2 68 9" xfId="16208" xr:uid="{00000000-0005-0000-0000-0000413F0000}"/>
    <cellStyle name="Normal 2 68 9 2" xfId="16209" xr:uid="{00000000-0005-0000-0000-0000423F0000}"/>
    <cellStyle name="Normal 2 68 9 3" xfId="16210" xr:uid="{00000000-0005-0000-0000-0000433F0000}"/>
    <cellStyle name="Normal 2 69" xfId="16211" xr:uid="{00000000-0005-0000-0000-0000443F0000}"/>
    <cellStyle name="Normal 2 69 10" xfId="16212" xr:uid="{00000000-0005-0000-0000-0000453F0000}"/>
    <cellStyle name="Normal 2 69 10 2" xfId="16213" xr:uid="{00000000-0005-0000-0000-0000463F0000}"/>
    <cellStyle name="Normal 2 69 10 3" xfId="16214" xr:uid="{00000000-0005-0000-0000-0000473F0000}"/>
    <cellStyle name="Normal 2 69 11" xfId="16215" xr:uid="{00000000-0005-0000-0000-0000483F0000}"/>
    <cellStyle name="Normal 2 69 11 2" xfId="16216" xr:uid="{00000000-0005-0000-0000-0000493F0000}"/>
    <cellStyle name="Normal 2 69 11 3" xfId="16217" xr:uid="{00000000-0005-0000-0000-00004A3F0000}"/>
    <cellStyle name="Normal 2 69 12" xfId="16218" xr:uid="{00000000-0005-0000-0000-00004B3F0000}"/>
    <cellStyle name="Normal 2 69 12 2" xfId="16219" xr:uid="{00000000-0005-0000-0000-00004C3F0000}"/>
    <cellStyle name="Normal 2 69 12 3" xfId="16220" xr:uid="{00000000-0005-0000-0000-00004D3F0000}"/>
    <cellStyle name="Normal 2 69 13" xfId="16221" xr:uid="{00000000-0005-0000-0000-00004E3F0000}"/>
    <cellStyle name="Normal 2 69 13 2" xfId="16222" xr:uid="{00000000-0005-0000-0000-00004F3F0000}"/>
    <cellStyle name="Normal 2 69 13 3" xfId="16223" xr:uid="{00000000-0005-0000-0000-0000503F0000}"/>
    <cellStyle name="Normal 2 69 14" xfId="16224" xr:uid="{00000000-0005-0000-0000-0000513F0000}"/>
    <cellStyle name="Normal 2 69 14 2" xfId="16225" xr:uid="{00000000-0005-0000-0000-0000523F0000}"/>
    <cellStyle name="Normal 2 69 14 3" xfId="16226" xr:uid="{00000000-0005-0000-0000-0000533F0000}"/>
    <cellStyle name="Normal 2 69 15" xfId="16227" xr:uid="{00000000-0005-0000-0000-0000543F0000}"/>
    <cellStyle name="Normal 2 69 16" xfId="16228" xr:uid="{00000000-0005-0000-0000-0000553F0000}"/>
    <cellStyle name="Normal 2 69 2" xfId="16229" xr:uid="{00000000-0005-0000-0000-0000563F0000}"/>
    <cellStyle name="Normal 2 69 2 2" xfId="16230" xr:uid="{00000000-0005-0000-0000-0000573F0000}"/>
    <cellStyle name="Normal 2 69 2 3" xfId="16231" xr:uid="{00000000-0005-0000-0000-0000583F0000}"/>
    <cellStyle name="Normal 2 69 3" xfId="16232" xr:uid="{00000000-0005-0000-0000-0000593F0000}"/>
    <cellStyle name="Normal 2 69 3 2" xfId="16233" xr:uid="{00000000-0005-0000-0000-00005A3F0000}"/>
    <cellStyle name="Normal 2 69 3 3" xfId="16234" xr:uid="{00000000-0005-0000-0000-00005B3F0000}"/>
    <cellStyle name="Normal 2 69 4" xfId="16235" xr:uid="{00000000-0005-0000-0000-00005C3F0000}"/>
    <cellStyle name="Normal 2 69 4 2" xfId="16236" xr:uid="{00000000-0005-0000-0000-00005D3F0000}"/>
    <cellStyle name="Normal 2 69 4 3" xfId="16237" xr:uid="{00000000-0005-0000-0000-00005E3F0000}"/>
    <cellStyle name="Normal 2 69 5" xfId="16238" xr:uid="{00000000-0005-0000-0000-00005F3F0000}"/>
    <cellStyle name="Normal 2 69 5 2" xfId="16239" xr:uid="{00000000-0005-0000-0000-0000603F0000}"/>
    <cellStyle name="Normal 2 69 5 3" xfId="16240" xr:uid="{00000000-0005-0000-0000-0000613F0000}"/>
    <cellStyle name="Normal 2 69 6" xfId="16241" xr:uid="{00000000-0005-0000-0000-0000623F0000}"/>
    <cellStyle name="Normal 2 69 6 2" xfId="16242" xr:uid="{00000000-0005-0000-0000-0000633F0000}"/>
    <cellStyle name="Normal 2 69 6 3" xfId="16243" xr:uid="{00000000-0005-0000-0000-0000643F0000}"/>
    <cellStyle name="Normal 2 69 7" xfId="16244" xr:uid="{00000000-0005-0000-0000-0000653F0000}"/>
    <cellStyle name="Normal 2 69 7 2" xfId="16245" xr:uid="{00000000-0005-0000-0000-0000663F0000}"/>
    <cellStyle name="Normal 2 69 7 3" xfId="16246" xr:uid="{00000000-0005-0000-0000-0000673F0000}"/>
    <cellStyle name="Normal 2 69 8" xfId="16247" xr:uid="{00000000-0005-0000-0000-0000683F0000}"/>
    <cellStyle name="Normal 2 69 8 2" xfId="16248" xr:uid="{00000000-0005-0000-0000-0000693F0000}"/>
    <cellStyle name="Normal 2 69 8 3" xfId="16249" xr:uid="{00000000-0005-0000-0000-00006A3F0000}"/>
    <cellStyle name="Normal 2 69 9" xfId="16250" xr:uid="{00000000-0005-0000-0000-00006B3F0000}"/>
    <cellStyle name="Normal 2 69 9 2" xfId="16251" xr:uid="{00000000-0005-0000-0000-00006C3F0000}"/>
    <cellStyle name="Normal 2 69 9 3" xfId="16252" xr:uid="{00000000-0005-0000-0000-00006D3F0000}"/>
    <cellStyle name="Normal 2 7" xfId="16253" xr:uid="{00000000-0005-0000-0000-00006E3F0000}"/>
    <cellStyle name="Normal 2 7 2" xfId="16254" xr:uid="{00000000-0005-0000-0000-00006F3F0000}"/>
    <cellStyle name="Normal 2 7 2 2" xfId="16255" xr:uid="{00000000-0005-0000-0000-0000703F0000}"/>
    <cellStyle name="Normal 2 7 2 2 2" xfId="16256" xr:uid="{00000000-0005-0000-0000-0000713F0000}"/>
    <cellStyle name="Normal 2 7 2 3" xfId="16257" xr:uid="{00000000-0005-0000-0000-0000723F0000}"/>
    <cellStyle name="Normal 2 7 2 3 2" xfId="16258" xr:uid="{00000000-0005-0000-0000-0000733F0000}"/>
    <cellStyle name="Normal 2 7 2 4" xfId="16259" xr:uid="{00000000-0005-0000-0000-0000743F0000}"/>
    <cellStyle name="Normal 2 7 2 4 2" xfId="16260" xr:uid="{00000000-0005-0000-0000-0000753F0000}"/>
    <cellStyle name="Normal 2 7 2 5" xfId="16261" xr:uid="{00000000-0005-0000-0000-0000763F0000}"/>
    <cellStyle name="Normal 2 7 2 5 2" xfId="16262" xr:uid="{00000000-0005-0000-0000-0000773F0000}"/>
    <cellStyle name="Normal 2 7 2 6" xfId="16263" xr:uid="{00000000-0005-0000-0000-0000783F0000}"/>
    <cellStyle name="Normal 2 7 2 6 2" xfId="16264" xr:uid="{00000000-0005-0000-0000-0000793F0000}"/>
    <cellStyle name="Normal 2 7 2 7" xfId="16265" xr:uid="{00000000-0005-0000-0000-00007A3F0000}"/>
    <cellStyle name="Normal 2 7 2 7 2" xfId="16266" xr:uid="{00000000-0005-0000-0000-00007B3F0000}"/>
    <cellStyle name="Normal 2 7 3" xfId="16267" xr:uid="{00000000-0005-0000-0000-00007C3F0000}"/>
    <cellStyle name="Normal 2 7 4" xfId="16268" xr:uid="{00000000-0005-0000-0000-00007D3F0000}"/>
    <cellStyle name="Normal 2 7 5" xfId="16269" xr:uid="{00000000-0005-0000-0000-00007E3F0000}"/>
    <cellStyle name="Normal 2 7 6" xfId="16270" xr:uid="{00000000-0005-0000-0000-00007F3F0000}"/>
    <cellStyle name="Normal 2 7 7" xfId="16271" xr:uid="{00000000-0005-0000-0000-0000803F0000}"/>
    <cellStyle name="Normal 2 7 8" xfId="16272" xr:uid="{00000000-0005-0000-0000-0000813F0000}"/>
    <cellStyle name="Normal 2 70" xfId="16273" xr:uid="{00000000-0005-0000-0000-0000823F0000}"/>
    <cellStyle name="Normal 2 70 10" xfId="16274" xr:uid="{00000000-0005-0000-0000-0000833F0000}"/>
    <cellStyle name="Normal 2 70 10 2" xfId="16275" xr:uid="{00000000-0005-0000-0000-0000843F0000}"/>
    <cellStyle name="Normal 2 70 10 3" xfId="16276" xr:uid="{00000000-0005-0000-0000-0000853F0000}"/>
    <cellStyle name="Normal 2 70 11" xfId="16277" xr:uid="{00000000-0005-0000-0000-0000863F0000}"/>
    <cellStyle name="Normal 2 70 11 2" xfId="16278" xr:uid="{00000000-0005-0000-0000-0000873F0000}"/>
    <cellStyle name="Normal 2 70 11 3" xfId="16279" xr:uid="{00000000-0005-0000-0000-0000883F0000}"/>
    <cellStyle name="Normal 2 70 12" xfId="16280" xr:uid="{00000000-0005-0000-0000-0000893F0000}"/>
    <cellStyle name="Normal 2 70 12 2" xfId="16281" xr:uid="{00000000-0005-0000-0000-00008A3F0000}"/>
    <cellStyle name="Normal 2 70 12 3" xfId="16282" xr:uid="{00000000-0005-0000-0000-00008B3F0000}"/>
    <cellStyle name="Normal 2 70 13" xfId="16283" xr:uid="{00000000-0005-0000-0000-00008C3F0000}"/>
    <cellStyle name="Normal 2 70 13 2" xfId="16284" xr:uid="{00000000-0005-0000-0000-00008D3F0000}"/>
    <cellStyle name="Normal 2 70 13 3" xfId="16285" xr:uid="{00000000-0005-0000-0000-00008E3F0000}"/>
    <cellStyle name="Normal 2 70 14" xfId="16286" xr:uid="{00000000-0005-0000-0000-00008F3F0000}"/>
    <cellStyle name="Normal 2 70 14 2" xfId="16287" xr:uid="{00000000-0005-0000-0000-0000903F0000}"/>
    <cellStyle name="Normal 2 70 14 3" xfId="16288" xr:uid="{00000000-0005-0000-0000-0000913F0000}"/>
    <cellStyle name="Normal 2 70 15" xfId="16289" xr:uid="{00000000-0005-0000-0000-0000923F0000}"/>
    <cellStyle name="Normal 2 70 16" xfId="16290" xr:uid="{00000000-0005-0000-0000-0000933F0000}"/>
    <cellStyle name="Normal 2 70 2" xfId="16291" xr:uid="{00000000-0005-0000-0000-0000943F0000}"/>
    <cellStyle name="Normal 2 70 2 2" xfId="16292" xr:uid="{00000000-0005-0000-0000-0000953F0000}"/>
    <cellStyle name="Normal 2 70 2 3" xfId="16293" xr:uid="{00000000-0005-0000-0000-0000963F0000}"/>
    <cellStyle name="Normal 2 70 3" xfId="16294" xr:uid="{00000000-0005-0000-0000-0000973F0000}"/>
    <cellStyle name="Normal 2 70 3 2" xfId="16295" xr:uid="{00000000-0005-0000-0000-0000983F0000}"/>
    <cellStyle name="Normal 2 70 3 3" xfId="16296" xr:uid="{00000000-0005-0000-0000-0000993F0000}"/>
    <cellStyle name="Normal 2 70 4" xfId="16297" xr:uid="{00000000-0005-0000-0000-00009A3F0000}"/>
    <cellStyle name="Normal 2 70 4 2" xfId="16298" xr:uid="{00000000-0005-0000-0000-00009B3F0000}"/>
    <cellStyle name="Normal 2 70 4 3" xfId="16299" xr:uid="{00000000-0005-0000-0000-00009C3F0000}"/>
    <cellStyle name="Normal 2 70 5" xfId="16300" xr:uid="{00000000-0005-0000-0000-00009D3F0000}"/>
    <cellStyle name="Normal 2 70 5 2" xfId="16301" xr:uid="{00000000-0005-0000-0000-00009E3F0000}"/>
    <cellStyle name="Normal 2 70 5 3" xfId="16302" xr:uid="{00000000-0005-0000-0000-00009F3F0000}"/>
    <cellStyle name="Normal 2 70 6" xfId="16303" xr:uid="{00000000-0005-0000-0000-0000A03F0000}"/>
    <cellStyle name="Normal 2 70 6 2" xfId="16304" xr:uid="{00000000-0005-0000-0000-0000A13F0000}"/>
    <cellStyle name="Normal 2 70 6 3" xfId="16305" xr:uid="{00000000-0005-0000-0000-0000A23F0000}"/>
    <cellStyle name="Normal 2 70 7" xfId="16306" xr:uid="{00000000-0005-0000-0000-0000A33F0000}"/>
    <cellStyle name="Normal 2 70 7 2" xfId="16307" xr:uid="{00000000-0005-0000-0000-0000A43F0000}"/>
    <cellStyle name="Normal 2 70 7 3" xfId="16308" xr:uid="{00000000-0005-0000-0000-0000A53F0000}"/>
    <cellStyle name="Normal 2 70 8" xfId="16309" xr:uid="{00000000-0005-0000-0000-0000A63F0000}"/>
    <cellStyle name="Normal 2 70 8 2" xfId="16310" xr:uid="{00000000-0005-0000-0000-0000A73F0000}"/>
    <cellStyle name="Normal 2 70 8 3" xfId="16311" xr:uid="{00000000-0005-0000-0000-0000A83F0000}"/>
    <cellStyle name="Normal 2 70 9" xfId="16312" xr:uid="{00000000-0005-0000-0000-0000A93F0000}"/>
    <cellStyle name="Normal 2 70 9 2" xfId="16313" xr:uid="{00000000-0005-0000-0000-0000AA3F0000}"/>
    <cellStyle name="Normal 2 70 9 3" xfId="16314" xr:uid="{00000000-0005-0000-0000-0000AB3F0000}"/>
    <cellStyle name="Normal 2 71" xfId="16315" xr:uid="{00000000-0005-0000-0000-0000AC3F0000}"/>
    <cellStyle name="Normal 2 71 10" xfId="16316" xr:uid="{00000000-0005-0000-0000-0000AD3F0000}"/>
    <cellStyle name="Normal 2 71 10 2" xfId="16317" xr:uid="{00000000-0005-0000-0000-0000AE3F0000}"/>
    <cellStyle name="Normal 2 71 10 3" xfId="16318" xr:uid="{00000000-0005-0000-0000-0000AF3F0000}"/>
    <cellStyle name="Normal 2 71 11" xfId="16319" xr:uid="{00000000-0005-0000-0000-0000B03F0000}"/>
    <cellStyle name="Normal 2 71 11 2" xfId="16320" xr:uid="{00000000-0005-0000-0000-0000B13F0000}"/>
    <cellStyle name="Normal 2 71 11 3" xfId="16321" xr:uid="{00000000-0005-0000-0000-0000B23F0000}"/>
    <cellStyle name="Normal 2 71 12" xfId="16322" xr:uid="{00000000-0005-0000-0000-0000B33F0000}"/>
    <cellStyle name="Normal 2 71 12 2" xfId="16323" xr:uid="{00000000-0005-0000-0000-0000B43F0000}"/>
    <cellStyle name="Normal 2 71 12 3" xfId="16324" xr:uid="{00000000-0005-0000-0000-0000B53F0000}"/>
    <cellStyle name="Normal 2 71 13" xfId="16325" xr:uid="{00000000-0005-0000-0000-0000B63F0000}"/>
    <cellStyle name="Normal 2 71 13 2" xfId="16326" xr:uid="{00000000-0005-0000-0000-0000B73F0000}"/>
    <cellStyle name="Normal 2 71 13 3" xfId="16327" xr:uid="{00000000-0005-0000-0000-0000B83F0000}"/>
    <cellStyle name="Normal 2 71 14" xfId="16328" xr:uid="{00000000-0005-0000-0000-0000B93F0000}"/>
    <cellStyle name="Normal 2 71 14 2" xfId="16329" xr:uid="{00000000-0005-0000-0000-0000BA3F0000}"/>
    <cellStyle name="Normal 2 71 14 3" xfId="16330" xr:uid="{00000000-0005-0000-0000-0000BB3F0000}"/>
    <cellStyle name="Normal 2 71 15" xfId="16331" xr:uid="{00000000-0005-0000-0000-0000BC3F0000}"/>
    <cellStyle name="Normal 2 71 16" xfId="16332" xr:uid="{00000000-0005-0000-0000-0000BD3F0000}"/>
    <cellStyle name="Normal 2 71 2" xfId="16333" xr:uid="{00000000-0005-0000-0000-0000BE3F0000}"/>
    <cellStyle name="Normal 2 71 2 2" xfId="16334" xr:uid="{00000000-0005-0000-0000-0000BF3F0000}"/>
    <cellStyle name="Normal 2 71 2 3" xfId="16335" xr:uid="{00000000-0005-0000-0000-0000C03F0000}"/>
    <cellStyle name="Normal 2 71 3" xfId="16336" xr:uid="{00000000-0005-0000-0000-0000C13F0000}"/>
    <cellStyle name="Normal 2 71 3 2" xfId="16337" xr:uid="{00000000-0005-0000-0000-0000C23F0000}"/>
    <cellStyle name="Normal 2 71 3 3" xfId="16338" xr:uid="{00000000-0005-0000-0000-0000C33F0000}"/>
    <cellStyle name="Normal 2 71 4" xfId="16339" xr:uid="{00000000-0005-0000-0000-0000C43F0000}"/>
    <cellStyle name="Normal 2 71 4 2" xfId="16340" xr:uid="{00000000-0005-0000-0000-0000C53F0000}"/>
    <cellStyle name="Normal 2 71 4 3" xfId="16341" xr:uid="{00000000-0005-0000-0000-0000C63F0000}"/>
    <cellStyle name="Normal 2 71 5" xfId="16342" xr:uid="{00000000-0005-0000-0000-0000C73F0000}"/>
    <cellStyle name="Normal 2 71 5 2" xfId="16343" xr:uid="{00000000-0005-0000-0000-0000C83F0000}"/>
    <cellStyle name="Normal 2 71 5 3" xfId="16344" xr:uid="{00000000-0005-0000-0000-0000C93F0000}"/>
    <cellStyle name="Normal 2 71 6" xfId="16345" xr:uid="{00000000-0005-0000-0000-0000CA3F0000}"/>
    <cellStyle name="Normal 2 71 6 2" xfId="16346" xr:uid="{00000000-0005-0000-0000-0000CB3F0000}"/>
    <cellStyle name="Normal 2 71 6 3" xfId="16347" xr:uid="{00000000-0005-0000-0000-0000CC3F0000}"/>
    <cellStyle name="Normal 2 71 7" xfId="16348" xr:uid="{00000000-0005-0000-0000-0000CD3F0000}"/>
    <cellStyle name="Normal 2 71 7 2" xfId="16349" xr:uid="{00000000-0005-0000-0000-0000CE3F0000}"/>
    <cellStyle name="Normal 2 71 7 3" xfId="16350" xr:uid="{00000000-0005-0000-0000-0000CF3F0000}"/>
    <cellStyle name="Normal 2 71 8" xfId="16351" xr:uid="{00000000-0005-0000-0000-0000D03F0000}"/>
    <cellStyle name="Normal 2 71 8 2" xfId="16352" xr:uid="{00000000-0005-0000-0000-0000D13F0000}"/>
    <cellStyle name="Normal 2 71 8 3" xfId="16353" xr:uid="{00000000-0005-0000-0000-0000D23F0000}"/>
    <cellStyle name="Normal 2 71 9" xfId="16354" xr:uid="{00000000-0005-0000-0000-0000D33F0000}"/>
    <cellStyle name="Normal 2 71 9 2" xfId="16355" xr:uid="{00000000-0005-0000-0000-0000D43F0000}"/>
    <cellStyle name="Normal 2 71 9 3" xfId="16356" xr:uid="{00000000-0005-0000-0000-0000D53F0000}"/>
    <cellStyle name="Normal 2 72" xfId="16357" xr:uid="{00000000-0005-0000-0000-0000D63F0000}"/>
    <cellStyle name="Normal 2 72 10" xfId="16358" xr:uid="{00000000-0005-0000-0000-0000D73F0000}"/>
    <cellStyle name="Normal 2 72 10 2" xfId="16359" xr:uid="{00000000-0005-0000-0000-0000D83F0000}"/>
    <cellStyle name="Normal 2 72 10 3" xfId="16360" xr:uid="{00000000-0005-0000-0000-0000D93F0000}"/>
    <cellStyle name="Normal 2 72 11" xfId="16361" xr:uid="{00000000-0005-0000-0000-0000DA3F0000}"/>
    <cellStyle name="Normal 2 72 11 2" xfId="16362" xr:uid="{00000000-0005-0000-0000-0000DB3F0000}"/>
    <cellStyle name="Normal 2 72 11 3" xfId="16363" xr:uid="{00000000-0005-0000-0000-0000DC3F0000}"/>
    <cellStyle name="Normal 2 72 12" xfId="16364" xr:uid="{00000000-0005-0000-0000-0000DD3F0000}"/>
    <cellStyle name="Normal 2 72 12 2" xfId="16365" xr:uid="{00000000-0005-0000-0000-0000DE3F0000}"/>
    <cellStyle name="Normal 2 72 12 3" xfId="16366" xr:uid="{00000000-0005-0000-0000-0000DF3F0000}"/>
    <cellStyle name="Normal 2 72 13" xfId="16367" xr:uid="{00000000-0005-0000-0000-0000E03F0000}"/>
    <cellStyle name="Normal 2 72 13 2" xfId="16368" xr:uid="{00000000-0005-0000-0000-0000E13F0000}"/>
    <cellStyle name="Normal 2 72 13 3" xfId="16369" xr:uid="{00000000-0005-0000-0000-0000E23F0000}"/>
    <cellStyle name="Normal 2 72 14" xfId="16370" xr:uid="{00000000-0005-0000-0000-0000E33F0000}"/>
    <cellStyle name="Normal 2 72 14 2" xfId="16371" xr:uid="{00000000-0005-0000-0000-0000E43F0000}"/>
    <cellStyle name="Normal 2 72 14 3" xfId="16372" xr:uid="{00000000-0005-0000-0000-0000E53F0000}"/>
    <cellStyle name="Normal 2 72 15" xfId="16373" xr:uid="{00000000-0005-0000-0000-0000E63F0000}"/>
    <cellStyle name="Normal 2 72 16" xfId="16374" xr:uid="{00000000-0005-0000-0000-0000E73F0000}"/>
    <cellStyle name="Normal 2 72 2" xfId="16375" xr:uid="{00000000-0005-0000-0000-0000E83F0000}"/>
    <cellStyle name="Normal 2 72 2 2" xfId="16376" xr:uid="{00000000-0005-0000-0000-0000E93F0000}"/>
    <cellStyle name="Normal 2 72 2 3" xfId="16377" xr:uid="{00000000-0005-0000-0000-0000EA3F0000}"/>
    <cellStyle name="Normal 2 72 3" xfId="16378" xr:uid="{00000000-0005-0000-0000-0000EB3F0000}"/>
    <cellStyle name="Normal 2 72 3 2" xfId="16379" xr:uid="{00000000-0005-0000-0000-0000EC3F0000}"/>
    <cellStyle name="Normal 2 72 3 3" xfId="16380" xr:uid="{00000000-0005-0000-0000-0000ED3F0000}"/>
    <cellStyle name="Normal 2 72 4" xfId="16381" xr:uid="{00000000-0005-0000-0000-0000EE3F0000}"/>
    <cellStyle name="Normal 2 72 4 2" xfId="16382" xr:uid="{00000000-0005-0000-0000-0000EF3F0000}"/>
    <cellStyle name="Normal 2 72 4 3" xfId="16383" xr:uid="{00000000-0005-0000-0000-0000F03F0000}"/>
    <cellStyle name="Normal 2 72 5" xfId="16384" xr:uid="{00000000-0005-0000-0000-0000F13F0000}"/>
    <cellStyle name="Normal 2 72 5 2" xfId="16385" xr:uid="{00000000-0005-0000-0000-0000F23F0000}"/>
    <cellStyle name="Normal 2 72 5 3" xfId="16386" xr:uid="{00000000-0005-0000-0000-0000F33F0000}"/>
    <cellStyle name="Normal 2 72 6" xfId="16387" xr:uid="{00000000-0005-0000-0000-0000F43F0000}"/>
    <cellStyle name="Normal 2 72 6 2" xfId="16388" xr:uid="{00000000-0005-0000-0000-0000F53F0000}"/>
    <cellStyle name="Normal 2 72 6 3" xfId="16389" xr:uid="{00000000-0005-0000-0000-0000F63F0000}"/>
    <cellStyle name="Normal 2 72 7" xfId="16390" xr:uid="{00000000-0005-0000-0000-0000F73F0000}"/>
    <cellStyle name="Normal 2 72 7 2" xfId="16391" xr:uid="{00000000-0005-0000-0000-0000F83F0000}"/>
    <cellStyle name="Normal 2 72 7 3" xfId="16392" xr:uid="{00000000-0005-0000-0000-0000F93F0000}"/>
    <cellStyle name="Normal 2 72 8" xfId="16393" xr:uid="{00000000-0005-0000-0000-0000FA3F0000}"/>
    <cellStyle name="Normal 2 72 8 2" xfId="16394" xr:uid="{00000000-0005-0000-0000-0000FB3F0000}"/>
    <cellStyle name="Normal 2 72 8 3" xfId="16395" xr:uid="{00000000-0005-0000-0000-0000FC3F0000}"/>
    <cellStyle name="Normal 2 72 9" xfId="16396" xr:uid="{00000000-0005-0000-0000-0000FD3F0000}"/>
    <cellStyle name="Normal 2 72 9 2" xfId="16397" xr:uid="{00000000-0005-0000-0000-0000FE3F0000}"/>
    <cellStyle name="Normal 2 72 9 3" xfId="16398" xr:uid="{00000000-0005-0000-0000-0000FF3F0000}"/>
    <cellStyle name="Normal 2 73" xfId="16399" xr:uid="{00000000-0005-0000-0000-000000400000}"/>
    <cellStyle name="Normal 2 73 10" xfId="16400" xr:uid="{00000000-0005-0000-0000-000001400000}"/>
    <cellStyle name="Normal 2 73 10 2" xfId="16401" xr:uid="{00000000-0005-0000-0000-000002400000}"/>
    <cellStyle name="Normal 2 73 10 3" xfId="16402" xr:uid="{00000000-0005-0000-0000-000003400000}"/>
    <cellStyle name="Normal 2 73 11" xfId="16403" xr:uid="{00000000-0005-0000-0000-000004400000}"/>
    <cellStyle name="Normal 2 73 11 2" xfId="16404" xr:uid="{00000000-0005-0000-0000-000005400000}"/>
    <cellStyle name="Normal 2 73 11 3" xfId="16405" xr:uid="{00000000-0005-0000-0000-000006400000}"/>
    <cellStyle name="Normal 2 73 12" xfId="16406" xr:uid="{00000000-0005-0000-0000-000007400000}"/>
    <cellStyle name="Normal 2 73 12 2" xfId="16407" xr:uid="{00000000-0005-0000-0000-000008400000}"/>
    <cellStyle name="Normal 2 73 12 3" xfId="16408" xr:uid="{00000000-0005-0000-0000-000009400000}"/>
    <cellStyle name="Normal 2 73 13" xfId="16409" xr:uid="{00000000-0005-0000-0000-00000A400000}"/>
    <cellStyle name="Normal 2 73 13 2" xfId="16410" xr:uid="{00000000-0005-0000-0000-00000B400000}"/>
    <cellStyle name="Normal 2 73 13 3" xfId="16411" xr:uid="{00000000-0005-0000-0000-00000C400000}"/>
    <cellStyle name="Normal 2 73 14" xfId="16412" xr:uid="{00000000-0005-0000-0000-00000D400000}"/>
    <cellStyle name="Normal 2 73 14 2" xfId="16413" xr:uid="{00000000-0005-0000-0000-00000E400000}"/>
    <cellStyle name="Normal 2 73 14 3" xfId="16414" xr:uid="{00000000-0005-0000-0000-00000F400000}"/>
    <cellStyle name="Normal 2 73 15" xfId="16415" xr:uid="{00000000-0005-0000-0000-000010400000}"/>
    <cellStyle name="Normal 2 73 16" xfId="16416" xr:uid="{00000000-0005-0000-0000-000011400000}"/>
    <cellStyle name="Normal 2 73 2" xfId="16417" xr:uid="{00000000-0005-0000-0000-000012400000}"/>
    <cellStyle name="Normal 2 73 2 2" xfId="16418" xr:uid="{00000000-0005-0000-0000-000013400000}"/>
    <cellStyle name="Normal 2 73 2 3" xfId="16419" xr:uid="{00000000-0005-0000-0000-000014400000}"/>
    <cellStyle name="Normal 2 73 3" xfId="16420" xr:uid="{00000000-0005-0000-0000-000015400000}"/>
    <cellStyle name="Normal 2 73 3 2" xfId="16421" xr:uid="{00000000-0005-0000-0000-000016400000}"/>
    <cellStyle name="Normal 2 73 3 3" xfId="16422" xr:uid="{00000000-0005-0000-0000-000017400000}"/>
    <cellStyle name="Normal 2 73 4" xfId="16423" xr:uid="{00000000-0005-0000-0000-000018400000}"/>
    <cellStyle name="Normal 2 73 4 2" xfId="16424" xr:uid="{00000000-0005-0000-0000-000019400000}"/>
    <cellStyle name="Normal 2 73 4 3" xfId="16425" xr:uid="{00000000-0005-0000-0000-00001A400000}"/>
    <cellStyle name="Normal 2 73 5" xfId="16426" xr:uid="{00000000-0005-0000-0000-00001B400000}"/>
    <cellStyle name="Normal 2 73 5 2" xfId="16427" xr:uid="{00000000-0005-0000-0000-00001C400000}"/>
    <cellStyle name="Normal 2 73 5 3" xfId="16428" xr:uid="{00000000-0005-0000-0000-00001D400000}"/>
    <cellStyle name="Normal 2 73 6" xfId="16429" xr:uid="{00000000-0005-0000-0000-00001E400000}"/>
    <cellStyle name="Normal 2 73 6 2" xfId="16430" xr:uid="{00000000-0005-0000-0000-00001F400000}"/>
    <cellStyle name="Normal 2 73 6 3" xfId="16431" xr:uid="{00000000-0005-0000-0000-000020400000}"/>
    <cellStyle name="Normal 2 73 7" xfId="16432" xr:uid="{00000000-0005-0000-0000-000021400000}"/>
    <cellStyle name="Normal 2 73 7 2" xfId="16433" xr:uid="{00000000-0005-0000-0000-000022400000}"/>
    <cellStyle name="Normal 2 73 7 3" xfId="16434" xr:uid="{00000000-0005-0000-0000-000023400000}"/>
    <cellStyle name="Normal 2 73 8" xfId="16435" xr:uid="{00000000-0005-0000-0000-000024400000}"/>
    <cellStyle name="Normal 2 73 8 2" xfId="16436" xr:uid="{00000000-0005-0000-0000-000025400000}"/>
    <cellStyle name="Normal 2 73 8 3" xfId="16437" xr:uid="{00000000-0005-0000-0000-000026400000}"/>
    <cellStyle name="Normal 2 73 9" xfId="16438" xr:uid="{00000000-0005-0000-0000-000027400000}"/>
    <cellStyle name="Normal 2 73 9 2" xfId="16439" xr:uid="{00000000-0005-0000-0000-000028400000}"/>
    <cellStyle name="Normal 2 73 9 3" xfId="16440" xr:uid="{00000000-0005-0000-0000-000029400000}"/>
    <cellStyle name="Normal 2 74" xfId="16441" xr:uid="{00000000-0005-0000-0000-00002A400000}"/>
    <cellStyle name="Normal 2 74 10" xfId="16442" xr:uid="{00000000-0005-0000-0000-00002B400000}"/>
    <cellStyle name="Normal 2 74 10 2" xfId="16443" xr:uid="{00000000-0005-0000-0000-00002C400000}"/>
    <cellStyle name="Normal 2 74 10 3" xfId="16444" xr:uid="{00000000-0005-0000-0000-00002D400000}"/>
    <cellStyle name="Normal 2 74 11" xfId="16445" xr:uid="{00000000-0005-0000-0000-00002E400000}"/>
    <cellStyle name="Normal 2 74 11 2" xfId="16446" xr:uid="{00000000-0005-0000-0000-00002F400000}"/>
    <cellStyle name="Normal 2 74 11 3" xfId="16447" xr:uid="{00000000-0005-0000-0000-000030400000}"/>
    <cellStyle name="Normal 2 74 12" xfId="16448" xr:uid="{00000000-0005-0000-0000-000031400000}"/>
    <cellStyle name="Normal 2 74 12 2" xfId="16449" xr:uid="{00000000-0005-0000-0000-000032400000}"/>
    <cellStyle name="Normal 2 74 12 3" xfId="16450" xr:uid="{00000000-0005-0000-0000-000033400000}"/>
    <cellStyle name="Normal 2 74 13" xfId="16451" xr:uid="{00000000-0005-0000-0000-000034400000}"/>
    <cellStyle name="Normal 2 74 13 2" xfId="16452" xr:uid="{00000000-0005-0000-0000-000035400000}"/>
    <cellStyle name="Normal 2 74 13 3" xfId="16453" xr:uid="{00000000-0005-0000-0000-000036400000}"/>
    <cellStyle name="Normal 2 74 14" xfId="16454" xr:uid="{00000000-0005-0000-0000-000037400000}"/>
    <cellStyle name="Normal 2 74 14 2" xfId="16455" xr:uid="{00000000-0005-0000-0000-000038400000}"/>
    <cellStyle name="Normal 2 74 14 3" xfId="16456" xr:uid="{00000000-0005-0000-0000-000039400000}"/>
    <cellStyle name="Normal 2 74 15" xfId="16457" xr:uid="{00000000-0005-0000-0000-00003A400000}"/>
    <cellStyle name="Normal 2 74 16" xfId="16458" xr:uid="{00000000-0005-0000-0000-00003B400000}"/>
    <cellStyle name="Normal 2 74 2" xfId="16459" xr:uid="{00000000-0005-0000-0000-00003C400000}"/>
    <cellStyle name="Normal 2 74 2 2" xfId="16460" xr:uid="{00000000-0005-0000-0000-00003D400000}"/>
    <cellStyle name="Normal 2 74 2 3" xfId="16461" xr:uid="{00000000-0005-0000-0000-00003E400000}"/>
    <cellStyle name="Normal 2 74 3" xfId="16462" xr:uid="{00000000-0005-0000-0000-00003F400000}"/>
    <cellStyle name="Normal 2 74 3 2" xfId="16463" xr:uid="{00000000-0005-0000-0000-000040400000}"/>
    <cellStyle name="Normal 2 74 3 3" xfId="16464" xr:uid="{00000000-0005-0000-0000-000041400000}"/>
    <cellStyle name="Normal 2 74 4" xfId="16465" xr:uid="{00000000-0005-0000-0000-000042400000}"/>
    <cellStyle name="Normal 2 74 4 2" xfId="16466" xr:uid="{00000000-0005-0000-0000-000043400000}"/>
    <cellStyle name="Normal 2 74 4 3" xfId="16467" xr:uid="{00000000-0005-0000-0000-000044400000}"/>
    <cellStyle name="Normal 2 74 5" xfId="16468" xr:uid="{00000000-0005-0000-0000-000045400000}"/>
    <cellStyle name="Normal 2 74 5 2" xfId="16469" xr:uid="{00000000-0005-0000-0000-000046400000}"/>
    <cellStyle name="Normal 2 74 5 3" xfId="16470" xr:uid="{00000000-0005-0000-0000-000047400000}"/>
    <cellStyle name="Normal 2 74 6" xfId="16471" xr:uid="{00000000-0005-0000-0000-000048400000}"/>
    <cellStyle name="Normal 2 74 6 2" xfId="16472" xr:uid="{00000000-0005-0000-0000-000049400000}"/>
    <cellStyle name="Normal 2 74 6 3" xfId="16473" xr:uid="{00000000-0005-0000-0000-00004A400000}"/>
    <cellStyle name="Normal 2 74 7" xfId="16474" xr:uid="{00000000-0005-0000-0000-00004B400000}"/>
    <cellStyle name="Normal 2 74 7 2" xfId="16475" xr:uid="{00000000-0005-0000-0000-00004C400000}"/>
    <cellStyle name="Normal 2 74 7 3" xfId="16476" xr:uid="{00000000-0005-0000-0000-00004D400000}"/>
    <cellStyle name="Normal 2 74 8" xfId="16477" xr:uid="{00000000-0005-0000-0000-00004E400000}"/>
    <cellStyle name="Normal 2 74 8 2" xfId="16478" xr:uid="{00000000-0005-0000-0000-00004F400000}"/>
    <cellStyle name="Normal 2 74 8 3" xfId="16479" xr:uid="{00000000-0005-0000-0000-000050400000}"/>
    <cellStyle name="Normal 2 74 9" xfId="16480" xr:uid="{00000000-0005-0000-0000-000051400000}"/>
    <cellStyle name="Normal 2 74 9 2" xfId="16481" xr:uid="{00000000-0005-0000-0000-000052400000}"/>
    <cellStyle name="Normal 2 74 9 3" xfId="16482" xr:uid="{00000000-0005-0000-0000-000053400000}"/>
    <cellStyle name="Normal 2 75" xfId="16483" xr:uid="{00000000-0005-0000-0000-000054400000}"/>
    <cellStyle name="Normal 2 75 10" xfId="16484" xr:uid="{00000000-0005-0000-0000-000055400000}"/>
    <cellStyle name="Normal 2 75 10 2" xfId="16485" xr:uid="{00000000-0005-0000-0000-000056400000}"/>
    <cellStyle name="Normal 2 75 10 3" xfId="16486" xr:uid="{00000000-0005-0000-0000-000057400000}"/>
    <cellStyle name="Normal 2 75 11" xfId="16487" xr:uid="{00000000-0005-0000-0000-000058400000}"/>
    <cellStyle name="Normal 2 75 11 2" xfId="16488" xr:uid="{00000000-0005-0000-0000-000059400000}"/>
    <cellStyle name="Normal 2 75 11 3" xfId="16489" xr:uid="{00000000-0005-0000-0000-00005A400000}"/>
    <cellStyle name="Normal 2 75 12" xfId="16490" xr:uid="{00000000-0005-0000-0000-00005B400000}"/>
    <cellStyle name="Normal 2 75 12 2" xfId="16491" xr:uid="{00000000-0005-0000-0000-00005C400000}"/>
    <cellStyle name="Normal 2 75 12 3" xfId="16492" xr:uid="{00000000-0005-0000-0000-00005D400000}"/>
    <cellStyle name="Normal 2 75 13" xfId="16493" xr:uid="{00000000-0005-0000-0000-00005E400000}"/>
    <cellStyle name="Normal 2 75 13 2" xfId="16494" xr:uid="{00000000-0005-0000-0000-00005F400000}"/>
    <cellStyle name="Normal 2 75 13 3" xfId="16495" xr:uid="{00000000-0005-0000-0000-000060400000}"/>
    <cellStyle name="Normal 2 75 14" xfId="16496" xr:uid="{00000000-0005-0000-0000-000061400000}"/>
    <cellStyle name="Normal 2 75 14 2" xfId="16497" xr:uid="{00000000-0005-0000-0000-000062400000}"/>
    <cellStyle name="Normal 2 75 14 3" xfId="16498" xr:uid="{00000000-0005-0000-0000-000063400000}"/>
    <cellStyle name="Normal 2 75 15" xfId="16499" xr:uid="{00000000-0005-0000-0000-000064400000}"/>
    <cellStyle name="Normal 2 75 16" xfId="16500" xr:uid="{00000000-0005-0000-0000-000065400000}"/>
    <cellStyle name="Normal 2 75 2" xfId="16501" xr:uid="{00000000-0005-0000-0000-000066400000}"/>
    <cellStyle name="Normal 2 75 2 2" xfId="16502" xr:uid="{00000000-0005-0000-0000-000067400000}"/>
    <cellStyle name="Normal 2 75 2 3" xfId="16503" xr:uid="{00000000-0005-0000-0000-000068400000}"/>
    <cellStyle name="Normal 2 75 3" xfId="16504" xr:uid="{00000000-0005-0000-0000-000069400000}"/>
    <cellStyle name="Normal 2 75 3 2" xfId="16505" xr:uid="{00000000-0005-0000-0000-00006A400000}"/>
    <cellStyle name="Normal 2 75 3 3" xfId="16506" xr:uid="{00000000-0005-0000-0000-00006B400000}"/>
    <cellStyle name="Normal 2 75 4" xfId="16507" xr:uid="{00000000-0005-0000-0000-00006C400000}"/>
    <cellStyle name="Normal 2 75 4 2" xfId="16508" xr:uid="{00000000-0005-0000-0000-00006D400000}"/>
    <cellStyle name="Normal 2 75 4 3" xfId="16509" xr:uid="{00000000-0005-0000-0000-00006E400000}"/>
    <cellStyle name="Normal 2 75 5" xfId="16510" xr:uid="{00000000-0005-0000-0000-00006F400000}"/>
    <cellStyle name="Normal 2 75 5 2" xfId="16511" xr:uid="{00000000-0005-0000-0000-000070400000}"/>
    <cellStyle name="Normal 2 75 5 3" xfId="16512" xr:uid="{00000000-0005-0000-0000-000071400000}"/>
    <cellStyle name="Normal 2 75 6" xfId="16513" xr:uid="{00000000-0005-0000-0000-000072400000}"/>
    <cellStyle name="Normal 2 75 6 2" xfId="16514" xr:uid="{00000000-0005-0000-0000-000073400000}"/>
    <cellStyle name="Normal 2 75 6 3" xfId="16515" xr:uid="{00000000-0005-0000-0000-000074400000}"/>
    <cellStyle name="Normal 2 75 7" xfId="16516" xr:uid="{00000000-0005-0000-0000-000075400000}"/>
    <cellStyle name="Normal 2 75 7 2" xfId="16517" xr:uid="{00000000-0005-0000-0000-000076400000}"/>
    <cellStyle name="Normal 2 75 7 3" xfId="16518" xr:uid="{00000000-0005-0000-0000-000077400000}"/>
    <cellStyle name="Normal 2 75 8" xfId="16519" xr:uid="{00000000-0005-0000-0000-000078400000}"/>
    <cellStyle name="Normal 2 75 8 2" xfId="16520" xr:uid="{00000000-0005-0000-0000-000079400000}"/>
    <cellStyle name="Normal 2 75 8 3" xfId="16521" xr:uid="{00000000-0005-0000-0000-00007A400000}"/>
    <cellStyle name="Normal 2 75 9" xfId="16522" xr:uid="{00000000-0005-0000-0000-00007B400000}"/>
    <cellStyle name="Normal 2 75 9 2" xfId="16523" xr:uid="{00000000-0005-0000-0000-00007C400000}"/>
    <cellStyle name="Normal 2 75 9 3" xfId="16524" xr:uid="{00000000-0005-0000-0000-00007D400000}"/>
    <cellStyle name="Normal 2 76" xfId="16525" xr:uid="{00000000-0005-0000-0000-00007E400000}"/>
    <cellStyle name="Normal 2 76 10" xfId="16526" xr:uid="{00000000-0005-0000-0000-00007F400000}"/>
    <cellStyle name="Normal 2 76 10 2" xfId="16527" xr:uid="{00000000-0005-0000-0000-000080400000}"/>
    <cellStyle name="Normal 2 76 10 3" xfId="16528" xr:uid="{00000000-0005-0000-0000-000081400000}"/>
    <cellStyle name="Normal 2 76 11" xfId="16529" xr:uid="{00000000-0005-0000-0000-000082400000}"/>
    <cellStyle name="Normal 2 76 11 2" xfId="16530" xr:uid="{00000000-0005-0000-0000-000083400000}"/>
    <cellStyle name="Normal 2 76 11 3" xfId="16531" xr:uid="{00000000-0005-0000-0000-000084400000}"/>
    <cellStyle name="Normal 2 76 12" xfId="16532" xr:uid="{00000000-0005-0000-0000-000085400000}"/>
    <cellStyle name="Normal 2 76 12 2" xfId="16533" xr:uid="{00000000-0005-0000-0000-000086400000}"/>
    <cellStyle name="Normal 2 76 12 3" xfId="16534" xr:uid="{00000000-0005-0000-0000-000087400000}"/>
    <cellStyle name="Normal 2 76 13" xfId="16535" xr:uid="{00000000-0005-0000-0000-000088400000}"/>
    <cellStyle name="Normal 2 76 13 2" xfId="16536" xr:uid="{00000000-0005-0000-0000-000089400000}"/>
    <cellStyle name="Normal 2 76 13 3" xfId="16537" xr:uid="{00000000-0005-0000-0000-00008A400000}"/>
    <cellStyle name="Normal 2 76 14" xfId="16538" xr:uid="{00000000-0005-0000-0000-00008B400000}"/>
    <cellStyle name="Normal 2 76 14 2" xfId="16539" xr:uid="{00000000-0005-0000-0000-00008C400000}"/>
    <cellStyle name="Normal 2 76 14 3" xfId="16540" xr:uid="{00000000-0005-0000-0000-00008D400000}"/>
    <cellStyle name="Normal 2 76 15" xfId="16541" xr:uid="{00000000-0005-0000-0000-00008E400000}"/>
    <cellStyle name="Normal 2 76 16" xfId="16542" xr:uid="{00000000-0005-0000-0000-00008F400000}"/>
    <cellStyle name="Normal 2 76 2" xfId="16543" xr:uid="{00000000-0005-0000-0000-000090400000}"/>
    <cellStyle name="Normal 2 76 2 2" xfId="16544" xr:uid="{00000000-0005-0000-0000-000091400000}"/>
    <cellStyle name="Normal 2 76 2 3" xfId="16545" xr:uid="{00000000-0005-0000-0000-000092400000}"/>
    <cellStyle name="Normal 2 76 3" xfId="16546" xr:uid="{00000000-0005-0000-0000-000093400000}"/>
    <cellStyle name="Normal 2 76 3 2" xfId="16547" xr:uid="{00000000-0005-0000-0000-000094400000}"/>
    <cellStyle name="Normal 2 76 3 3" xfId="16548" xr:uid="{00000000-0005-0000-0000-000095400000}"/>
    <cellStyle name="Normal 2 76 4" xfId="16549" xr:uid="{00000000-0005-0000-0000-000096400000}"/>
    <cellStyle name="Normal 2 76 4 2" xfId="16550" xr:uid="{00000000-0005-0000-0000-000097400000}"/>
    <cellStyle name="Normal 2 76 4 3" xfId="16551" xr:uid="{00000000-0005-0000-0000-000098400000}"/>
    <cellStyle name="Normal 2 76 5" xfId="16552" xr:uid="{00000000-0005-0000-0000-000099400000}"/>
    <cellStyle name="Normal 2 76 5 2" xfId="16553" xr:uid="{00000000-0005-0000-0000-00009A400000}"/>
    <cellStyle name="Normal 2 76 5 3" xfId="16554" xr:uid="{00000000-0005-0000-0000-00009B400000}"/>
    <cellStyle name="Normal 2 76 6" xfId="16555" xr:uid="{00000000-0005-0000-0000-00009C400000}"/>
    <cellStyle name="Normal 2 76 6 2" xfId="16556" xr:uid="{00000000-0005-0000-0000-00009D400000}"/>
    <cellStyle name="Normal 2 76 6 3" xfId="16557" xr:uid="{00000000-0005-0000-0000-00009E400000}"/>
    <cellStyle name="Normal 2 76 7" xfId="16558" xr:uid="{00000000-0005-0000-0000-00009F400000}"/>
    <cellStyle name="Normal 2 76 7 2" xfId="16559" xr:uid="{00000000-0005-0000-0000-0000A0400000}"/>
    <cellStyle name="Normal 2 76 7 3" xfId="16560" xr:uid="{00000000-0005-0000-0000-0000A1400000}"/>
    <cellStyle name="Normal 2 76 8" xfId="16561" xr:uid="{00000000-0005-0000-0000-0000A2400000}"/>
    <cellStyle name="Normal 2 76 8 2" xfId="16562" xr:uid="{00000000-0005-0000-0000-0000A3400000}"/>
    <cellStyle name="Normal 2 76 8 3" xfId="16563" xr:uid="{00000000-0005-0000-0000-0000A4400000}"/>
    <cellStyle name="Normal 2 76 9" xfId="16564" xr:uid="{00000000-0005-0000-0000-0000A5400000}"/>
    <cellStyle name="Normal 2 76 9 2" xfId="16565" xr:uid="{00000000-0005-0000-0000-0000A6400000}"/>
    <cellStyle name="Normal 2 76 9 3" xfId="16566" xr:uid="{00000000-0005-0000-0000-0000A7400000}"/>
    <cellStyle name="Normal 2 77" xfId="16567" xr:uid="{00000000-0005-0000-0000-0000A8400000}"/>
    <cellStyle name="Normal 2 77 10" xfId="16568" xr:uid="{00000000-0005-0000-0000-0000A9400000}"/>
    <cellStyle name="Normal 2 77 10 2" xfId="16569" xr:uid="{00000000-0005-0000-0000-0000AA400000}"/>
    <cellStyle name="Normal 2 77 10 3" xfId="16570" xr:uid="{00000000-0005-0000-0000-0000AB400000}"/>
    <cellStyle name="Normal 2 77 11" xfId="16571" xr:uid="{00000000-0005-0000-0000-0000AC400000}"/>
    <cellStyle name="Normal 2 77 11 2" xfId="16572" xr:uid="{00000000-0005-0000-0000-0000AD400000}"/>
    <cellStyle name="Normal 2 77 11 3" xfId="16573" xr:uid="{00000000-0005-0000-0000-0000AE400000}"/>
    <cellStyle name="Normal 2 77 12" xfId="16574" xr:uid="{00000000-0005-0000-0000-0000AF400000}"/>
    <cellStyle name="Normal 2 77 12 2" xfId="16575" xr:uid="{00000000-0005-0000-0000-0000B0400000}"/>
    <cellStyle name="Normal 2 77 12 3" xfId="16576" xr:uid="{00000000-0005-0000-0000-0000B1400000}"/>
    <cellStyle name="Normal 2 77 13" xfId="16577" xr:uid="{00000000-0005-0000-0000-0000B2400000}"/>
    <cellStyle name="Normal 2 77 13 2" xfId="16578" xr:uid="{00000000-0005-0000-0000-0000B3400000}"/>
    <cellStyle name="Normal 2 77 13 3" xfId="16579" xr:uid="{00000000-0005-0000-0000-0000B4400000}"/>
    <cellStyle name="Normal 2 77 14" xfId="16580" xr:uid="{00000000-0005-0000-0000-0000B5400000}"/>
    <cellStyle name="Normal 2 77 14 2" xfId="16581" xr:uid="{00000000-0005-0000-0000-0000B6400000}"/>
    <cellStyle name="Normal 2 77 14 3" xfId="16582" xr:uid="{00000000-0005-0000-0000-0000B7400000}"/>
    <cellStyle name="Normal 2 77 15" xfId="16583" xr:uid="{00000000-0005-0000-0000-0000B8400000}"/>
    <cellStyle name="Normal 2 77 16" xfId="16584" xr:uid="{00000000-0005-0000-0000-0000B9400000}"/>
    <cellStyle name="Normal 2 77 2" xfId="16585" xr:uid="{00000000-0005-0000-0000-0000BA400000}"/>
    <cellStyle name="Normal 2 77 2 2" xfId="16586" xr:uid="{00000000-0005-0000-0000-0000BB400000}"/>
    <cellStyle name="Normal 2 77 2 3" xfId="16587" xr:uid="{00000000-0005-0000-0000-0000BC400000}"/>
    <cellStyle name="Normal 2 77 3" xfId="16588" xr:uid="{00000000-0005-0000-0000-0000BD400000}"/>
    <cellStyle name="Normal 2 77 3 2" xfId="16589" xr:uid="{00000000-0005-0000-0000-0000BE400000}"/>
    <cellStyle name="Normal 2 77 3 3" xfId="16590" xr:uid="{00000000-0005-0000-0000-0000BF400000}"/>
    <cellStyle name="Normal 2 77 4" xfId="16591" xr:uid="{00000000-0005-0000-0000-0000C0400000}"/>
    <cellStyle name="Normal 2 77 4 2" xfId="16592" xr:uid="{00000000-0005-0000-0000-0000C1400000}"/>
    <cellStyle name="Normal 2 77 4 3" xfId="16593" xr:uid="{00000000-0005-0000-0000-0000C2400000}"/>
    <cellStyle name="Normal 2 77 5" xfId="16594" xr:uid="{00000000-0005-0000-0000-0000C3400000}"/>
    <cellStyle name="Normal 2 77 5 2" xfId="16595" xr:uid="{00000000-0005-0000-0000-0000C4400000}"/>
    <cellStyle name="Normal 2 77 5 3" xfId="16596" xr:uid="{00000000-0005-0000-0000-0000C5400000}"/>
    <cellStyle name="Normal 2 77 6" xfId="16597" xr:uid="{00000000-0005-0000-0000-0000C6400000}"/>
    <cellStyle name="Normal 2 77 6 2" xfId="16598" xr:uid="{00000000-0005-0000-0000-0000C7400000}"/>
    <cellStyle name="Normal 2 77 6 3" xfId="16599" xr:uid="{00000000-0005-0000-0000-0000C8400000}"/>
    <cellStyle name="Normal 2 77 7" xfId="16600" xr:uid="{00000000-0005-0000-0000-0000C9400000}"/>
    <cellStyle name="Normal 2 77 7 2" xfId="16601" xr:uid="{00000000-0005-0000-0000-0000CA400000}"/>
    <cellStyle name="Normal 2 77 7 3" xfId="16602" xr:uid="{00000000-0005-0000-0000-0000CB400000}"/>
    <cellStyle name="Normal 2 77 8" xfId="16603" xr:uid="{00000000-0005-0000-0000-0000CC400000}"/>
    <cellStyle name="Normal 2 77 8 2" xfId="16604" xr:uid="{00000000-0005-0000-0000-0000CD400000}"/>
    <cellStyle name="Normal 2 77 8 3" xfId="16605" xr:uid="{00000000-0005-0000-0000-0000CE400000}"/>
    <cellStyle name="Normal 2 77 9" xfId="16606" xr:uid="{00000000-0005-0000-0000-0000CF400000}"/>
    <cellStyle name="Normal 2 77 9 2" xfId="16607" xr:uid="{00000000-0005-0000-0000-0000D0400000}"/>
    <cellStyle name="Normal 2 77 9 3" xfId="16608" xr:uid="{00000000-0005-0000-0000-0000D1400000}"/>
    <cellStyle name="Normal 2 78" xfId="16609" xr:uid="{00000000-0005-0000-0000-0000D2400000}"/>
    <cellStyle name="Normal 2 78 10" xfId="16610" xr:uid="{00000000-0005-0000-0000-0000D3400000}"/>
    <cellStyle name="Normal 2 78 10 2" xfId="16611" xr:uid="{00000000-0005-0000-0000-0000D4400000}"/>
    <cellStyle name="Normal 2 78 10 3" xfId="16612" xr:uid="{00000000-0005-0000-0000-0000D5400000}"/>
    <cellStyle name="Normal 2 78 11" xfId="16613" xr:uid="{00000000-0005-0000-0000-0000D6400000}"/>
    <cellStyle name="Normal 2 78 11 2" xfId="16614" xr:uid="{00000000-0005-0000-0000-0000D7400000}"/>
    <cellStyle name="Normal 2 78 11 3" xfId="16615" xr:uid="{00000000-0005-0000-0000-0000D8400000}"/>
    <cellStyle name="Normal 2 78 12" xfId="16616" xr:uid="{00000000-0005-0000-0000-0000D9400000}"/>
    <cellStyle name="Normal 2 78 12 2" xfId="16617" xr:uid="{00000000-0005-0000-0000-0000DA400000}"/>
    <cellStyle name="Normal 2 78 12 3" xfId="16618" xr:uid="{00000000-0005-0000-0000-0000DB400000}"/>
    <cellStyle name="Normal 2 78 13" xfId="16619" xr:uid="{00000000-0005-0000-0000-0000DC400000}"/>
    <cellStyle name="Normal 2 78 13 2" xfId="16620" xr:uid="{00000000-0005-0000-0000-0000DD400000}"/>
    <cellStyle name="Normal 2 78 13 3" xfId="16621" xr:uid="{00000000-0005-0000-0000-0000DE400000}"/>
    <cellStyle name="Normal 2 78 14" xfId="16622" xr:uid="{00000000-0005-0000-0000-0000DF400000}"/>
    <cellStyle name="Normal 2 78 14 2" xfId="16623" xr:uid="{00000000-0005-0000-0000-0000E0400000}"/>
    <cellStyle name="Normal 2 78 14 3" xfId="16624" xr:uid="{00000000-0005-0000-0000-0000E1400000}"/>
    <cellStyle name="Normal 2 78 15" xfId="16625" xr:uid="{00000000-0005-0000-0000-0000E2400000}"/>
    <cellStyle name="Normal 2 78 16" xfId="16626" xr:uid="{00000000-0005-0000-0000-0000E3400000}"/>
    <cellStyle name="Normal 2 78 2" xfId="16627" xr:uid="{00000000-0005-0000-0000-0000E4400000}"/>
    <cellStyle name="Normal 2 78 2 2" xfId="16628" xr:uid="{00000000-0005-0000-0000-0000E5400000}"/>
    <cellStyle name="Normal 2 78 2 3" xfId="16629" xr:uid="{00000000-0005-0000-0000-0000E6400000}"/>
    <cellStyle name="Normal 2 78 3" xfId="16630" xr:uid="{00000000-0005-0000-0000-0000E7400000}"/>
    <cellStyle name="Normal 2 78 3 2" xfId="16631" xr:uid="{00000000-0005-0000-0000-0000E8400000}"/>
    <cellStyle name="Normal 2 78 3 3" xfId="16632" xr:uid="{00000000-0005-0000-0000-0000E9400000}"/>
    <cellStyle name="Normal 2 78 4" xfId="16633" xr:uid="{00000000-0005-0000-0000-0000EA400000}"/>
    <cellStyle name="Normal 2 78 4 2" xfId="16634" xr:uid="{00000000-0005-0000-0000-0000EB400000}"/>
    <cellStyle name="Normal 2 78 4 3" xfId="16635" xr:uid="{00000000-0005-0000-0000-0000EC400000}"/>
    <cellStyle name="Normal 2 78 5" xfId="16636" xr:uid="{00000000-0005-0000-0000-0000ED400000}"/>
    <cellStyle name="Normal 2 78 5 2" xfId="16637" xr:uid="{00000000-0005-0000-0000-0000EE400000}"/>
    <cellStyle name="Normal 2 78 5 3" xfId="16638" xr:uid="{00000000-0005-0000-0000-0000EF400000}"/>
    <cellStyle name="Normal 2 78 6" xfId="16639" xr:uid="{00000000-0005-0000-0000-0000F0400000}"/>
    <cellStyle name="Normal 2 78 6 2" xfId="16640" xr:uid="{00000000-0005-0000-0000-0000F1400000}"/>
    <cellStyle name="Normal 2 78 6 3" xfId="16641" xr:uid="{00000000-0005-0000-0000-0000F2400000}"/>
    <cellStyle name="Normal 2 78 7" xfId="16642" xr:uid="{00000000-0005-0000-0000-0000F3400000}"/>
    <cellStyle name="Normal 2 78 7 2" xfId="16643" xr:uid="{00000000-0005-0000-0000-0000F4400000}"/>
    <cellStyle name="Normal 2 78 7 3" xfId="16644" xr:uid="{00000000-0005-0000-0000-0000F5400000}"/>
    <cellStyle name="Normal 2 78 8" xfId="16645" xr:uid="{00000000-0005-0000-0000-0000F6400000}"/>
    <cellStyle name="Normal 2 78 8 2" xfId="16646" xr:uid="{00000000-0005-0000-0000-0000F7400000}"/>
    <cellStyle name="Normal 2 78 8 3" xfId="16647" xr:uid="{00000000-0005-0000-0000-0000F8400000}"/>
    <cellStyle name="Normal 2 78 9" xfId="16648" xr:uid="{00000000-0005-0000-0000-0000F9400000}"/>
    <cellStyle name="Normal 2 78 9 2" xfId="16649" xr:uid="{00000000-0005-0000-0000-0000FA400000}"/>
    <cellStyle name="Normal 2 78 9 3" xfId="16650" xr:uid="{00000000-0005-0000-0000-0000FB400000}"/>
    <cellStyle name="Normal 2 79" xfId="16651" xr:uid="{00000000-0005-0000-0000-0000FC400000}"/>
    <cellStyle name="Normal 2 8" xfId="16652" xr:uid="{00000000-0005-0000-0000-0000FD400000}"/>
    <cellStyle name="Normal 2 8 2" xfId="16653" xr:uid="{00000000-0005-0000-0000-0000FE400000}"/>
    <cellStyle name="Normal 2 8 2 2" xfId="16654" xr:uid="{00000000-0005-0000-0000-0000FF400000}"/>
    <cellStyle name="Normal 2 8 3" xfId="16655" xr:uid="{00000000-0005-0000-0000-000000410000}"/>
    <cellStyle name="Normal 2 8 3 2" xfId="16656" xr:uid="{00000000-0005-0000-0000-000001410000}"/>
    <cellStyle name="Normal 2 8 4" xfId="16657" xr:uid="{00000000-0005-0000-0000-000002410000}"/>
    <cellStyle name="Normal 2 8 4 2" xfId="16658" xr:uid="{00000000-0005-0000-0000-000003410000}"/>
    <cellStyle name="Normal 2 8 5" xfId="16659" xr:uid="{00000000-0005-0000-0000-000004410000}"/>
    <cellStyle name="Normal 2 8 5 2" xfId="16660" xr:uid="{00000000-0005-0000-0000-000005410000}"/>
    <cellStyle name="Normal 2 8 6" xfId="16661" xr:uid="{00000000-0005-0000-0000-000006410000}"/>
    <cellStyle name="Normal 2 8 6 2" xfId="16662" xr:uid="{00000000-0005-0000-0000-000007410000}"/>
    <cellStyle name="Normal 2 8 7" xfId="16663" xr:uid="{00000000-0005-0000-0000-000008410000}"/>
    <cellStyle name="Normal 2 8 7 2" xfId="16664" xr:uid="{00000000-0005-0000-0000-000009410000}"/>
    <cellStyle name="Normal 2 8 8" xfId="16665" xr:uid="{00000000-0005-0000-0000-00000A410000}"/>
    <cellStyle name="Normal 2 80" xfId="16666" xr:uid="{00000000-0005-0000-0000-00000B410000}"/>
    <cellStyle name="Normal 2 80 10" xfId="16667" xr:uid="{00000000-0005-0000-0000-00000C410000}"/>
    <cellStyle name="Normal 2 80 10 2" xfId="16668" xr:uid="{00000000-0005-0000-0000-00000D410000}"/>
    <cellStyle name="Normal 2 80 10 3" xfId="16669" xr:uid="{00000000-0005-0000-0000-00000E410000}"/>
    <cellStyle name="Normal 2 80 11" xfId="16670" xr:uid="{00000000-0005-0000-0000-00000F410000}"/>
    <cellStyle name="Normal 2 80 11 2" xfId="16671" xr:uid="{00000000-0005-0000-0000-000010410000}"/>
    <cellStyle name="Normal 2 80 11 3" xfId="16672" xr:uid="{00000000-0005-0000-0000-000011410000}"/>
    <cellStyle name="Normal 2 80 12" xfId="16673" xr:uid="{00000000-0005-0000-0000-000012410000}"/>
    <cellStyle name="Normal 2 80 12 2" xfId="16674" xr:uid="{00000000-0005-0000-0000-000013410000}"/>
    <cellStyle name="Normal 2 80 12 3" xfId="16675" xr:uid="{00000000-0005-0000-0000-000014410000}"/>
    <cellStyle name="Normal 2 80 13" xfId="16676" xr:uid="{00000000-0005-0000-0000-000015410000}"/>
    <cellStyle name="Normal 2 80 13 2" xfId="16677" xr:uid="{00000000-0005-0000-0000-000016410000}"/>
    <cellStyle name="Normal 2 80 13 3" xfId="16678" xr:uid="{00000000-0005-0000-0000-000017410000}"/>
    <cellStyle name="Normal 2 80 14" xfId="16679" xr:uid="{00000000-0005-0000-0000-000018410000}"/>
    <cellStyle name="Normal 2 80 14 2" xfId="16680" xr:uid="{00000000-0005-0000-0000-000019410000}"/>
    <cellStyle name="Normal 2 80 14 3" xfId="16681" xr:uid="{00000000-0005-0000-0000-00001A410000}"/>
    <cellStyle name="Normal 2 80 15" xfId="16682" xr:uid="{00000000-0005-0000-0000-00001B410000}"/>
    <cellStyle name="Normal 2 80 16" xfId="16683" xr:uid="{00000000-0005-0000-0000-00001C410000}"/>
    <cellStyle name="Normal 2 80 2" xfId="16684" xr:uid="{00000000-0005-0000-0000-00001D410000}"/>
    <cellStyle name="Normal 2 80 2 2" xfId="16685" xr:uid="{00000000-0005-0000-0000-00001E410000}"/>
    <cellStyle name="Normal 2 80 2 3" xfId="16686" xr:uid="{00000000-0005-0000-0000-00001F410000}"/>
    <cellStyle name="Normal 2 80 3" xfId="16687" xr:uid="{00000000-0005-0000-0000-000020410000}"/>
    <cellStyle name="Normal 2 80 3 2" xfId="16688" xr:uid="{00000000-0005-0000-0000-000021410000}"/>
    <cellStyle name="Normal 2 80 3 3" xfId="16689" xr:uid="{00000000-0005-0000-0000-000022410000}"/>
    <cellStyle name="Normal 2 80 4" xfId="16690" xr:uid="{00000000-0005-0000-0000-000023410000}"/>
    <cellStyle name="Normal 2 80 4 2" xfId="16691" xr:uid="{00000000-0005-0000-0000-000024410000}"/>
    <cellStyle name="Normal 2 80 4 3" xfId="16692" xr:uid="{00000000-0005-0000-0000-000025410000}"/>
    <cellStyle name="Normal 2 80 5" xfId="16693" xr:uid="{00000000-0005-0000-0000-000026410000}"/>
    <cellStyle name="Normal 2 80 5 2" xfId="16694" xr:uid="{00000000-0005-0000-0000-000027410000}"/>
    <cellStyle name="Normal 2 80 5 3" xfId="16695" xr:uid="{00000000-0005-0000-0000-000028410000}"/>
    <cellStyle name="Normal 2 80 6" xfId="16696" xr:uid="{00000000-0005-0000-0000-000029410000}"/>
    <cellStyle name="Normal 2 80 6 2" xfId="16697" xr:uid="{00000000-0005-0000-0000-00002A410000}"/>
    <cellStyle name="Normal 2 80 6 3" xfId="16698" xr:uid="{00000000-0005-0000-0000-00002B410000}"/>
    <cellStyle name="Normal 2 80 7" xfId="16699" xr:uid="{00000000-0005-0000-0000-00002C410000}"/>
    <cellStyle name="Normal 2 80 7 2" xfId="16700" xr:uid="{00000000-0005-0000-0000-00002D410000}"/>
    <cellStyle name="Normal 2 80 7 3" xfId="16701" xr:uid="{00000000-0005-0000-0000-00002E410000}"/>
    <cellStyle name="Normal 2 80 8" xfId="16702" xr:uid="{00000000-0005-0000-0000-00002F410000}"/>
    <cellStyle name="Normal 2 80 8 2" xfId="16703" xr:uid="{00000000-0005-0000-0000-000030410000}"/>
    <cellStyle name="Normal 2 80 8 3" xfId="16704" xr:uid="{00000000-0005-0000-0000-000031410000}"/>
    <cellStyle name="Normal 2 80 9" xfId="16705" xr:uid="{00000000-0005-0000-0000-000032410000}"/>
    <cellStyle name="Normal 2 80 9 2" xfId="16706" xr:uid="{00000000-0005-0000-0000-000033410000}"/>
    <cellStyle name="Normal 2 80 9 3" xfId="16707" xr:uid="{00000000-0005-0000-0000-000034410000}"/>
    <cellStyle name="Normal 2 81" xfId="16708" xr:uid="{00000000-0005-0000-0000-000035410000}"/>
    <cellStyle name="Normal 2 81 10" xfId="16709" xr:uid="{00000000-0005-0000-0000-000036410000}"/>
    <cellStyle name="Normal 2 81 10 2" xfId="16710" xr:uid="{00000000-0005-0000-0000-000037410000}"/>
    <cellStyle name="Normal 2 81 10 3" xfId="16711" xr:uid="{00000000-0005-0000-0000-000038410000}"/>
    <cellStyle name="Normal 2 81 11" xfId="16712" xr:uid="{00000000-0005-0000-0000-000039410000}"/>
    <cellStyle name="Normal 2 81 11 2" xfId="16713" xr:uid="{00000000-0005-0000-0000-00003A410000}"/>
    <cellStyle name="Normal 2 81 11 3" xfId="16714" xr:uid="{00000000-0005-0000-0000-00003B410000}"/>
    <cellStyle name="Normal 2 81 12" xfId="16715" xr:uid="{00000000-0005-0000-0000-00003C410000}"/>
    <cellStyle name="Normal 2 81 12 2" xfId="16716" xr:uid="{00000000-0005-0000-0000-00003D410000}"/>
    <cellStyle name="Normal 2 81 12 3" xfId="16717" xr:uid="{00000000-0005-0000-0000-00003E410000}"/>
    <cellStyle name="Normal 2 81 13" xfId="16718" xr:uid="{00000000-0005-0000-0000-00003F410000}"/>
    <cellStyle name="Normal 2 81 13 2" xfId="16719" xr:uid="{00000000-0005-0000-0000-000040410000}"/>
    <cellStyle name="Normal 2 81 13 3" xfId="16720" xr:uid="{00000000-0005-0000-0000-000041410000}"/>
    <cellStyle name="Normal 2 81 14" xfId="16721" xr:uid="{00000000-0005-0000-0000-000042410000}"/>
    <cellStyle name="Normal 2 81 14 2" xfId="16722" xr:uid="{00000000-0005-0000-0000-000043410000}"/>
    <cellStyle name="Normal 2 81 14 3" xfId="16723" xr:uid="{00000000-0005-0000-0000-000044410000}"/>
    <cellStyle name="Normal 2 81 15" xfId="16724" xr:uid="{00000000-0005-0000-0000-000045410000}"/>
    <cellStyle name="Normal 2 81 16" xfId="16725" xr:uid="{00000000-0005-0000-0000-000046410000}"/>
    <cellStyle name="Normal 2 81 2" xfId="16726" xr:uid="{00000000-0005-0000-0000-000047410000}"/>
    <cellStyle name="Normal 2 81 2 2" xfId="16727" xr:uid="{00000000-0005-0000-0000-000048410000}"/>
    <cellStyle name="Normal 2 81 2 3" xfId="16728" xr:uid="{00000000-0005-0000-0000-000049410000}"/>
    <cellStyle name="Normal 2 81 3" xfId="16729" xr:uid="{00000000-0005-0000-0000-00004A410000}"/>
    <cellStyle name="Normal 2 81 3 2" xfId="16730" xr:uid="{00000000-0005-0000-0000-00004B410000}"/>
    <cellStyle name="Normal 2 81 3 3" xfId="16731" xr:uid="{00000000-0005-0000-0000-00004C410000}"/>
    <cellStyle name="Normal 2 81 4" xfId="16732" xr:uid="{00000000-0005-0000-0000-00004D410000}"/>
    <cellStyle name="Normal 2 81 4 2" xfId="16733" xr:uid="{00000000-0005-0000-0000-00004E410000}"/>
    <cellStyle name="Normal 2 81 4 3" xfId="16734" xr:uid="{00000000-0005-0000-0000-00004F410000}"/>
    <cellStyle name="Normal 2 81 5" xfId="16735" xr:uid="{00000000-0005-0000-0000-000050410000}"/>
    <cellStyle name="Normal 2 81 5 2" xfId="16736" xr:uid="{00000000-0005-0000-0000-000051410000}"/>
    <cellStyle name="Normal 2 81 5 3" xfId="16737" xr:uid="{00000000-0005-0000-0000-000052410000}"/>
    <cellStyle name="Normal 2 81 6" xfId="16738" xr:uid="{00000000-0005-0000-0000-000053410000}"/>
    <cellStyle name="Normal 2 81 6 2" xfId="16739" xr:uid="{00000000-0005-0000-0000-000054410000}"/>
    <cellStyle name="Normal 2 81 6 3" xfId="16740" xr:uid="{00000000-0005-0000-0000-000055410000}"/>
    <cellStyle name="Normal 2 81 7" xfId="16741" xr:uid="{00000000-0005-0000-0000-000056410000}"/>
    <cellStyle name="Normal 2 81 7 2" xfId="16742" xr:uid="{00000000-0005-0000-0000-000057410000}"/>
    <cellStyle name="Normal 2 81 7 3" xfId="16743" xr:uid="{00000000-0005-0000-0000-000058410000}"/>
    <cellStyle name="Normal 2 81 8" xfId="16744" xr:uid="{00000000-0005-0000-0000-000059410000}"/>
    <cellStyle name="Normal 2 81 8 2" xfId="16745" xr:uid="{00000000-0005-0000-0000-00005A410000}"/>
    <cellStyle name="Normal 2 81 8 3" xfId="16746" xr:uid="{00000000-0005-0000-0000-00005B410000}"/>
    <cellStyle name="Normal 2 81 9" xfId="16747" xr:uid="{00000000-0005-0000-0000-00005C410000}"/>
    <cellStyle name="Normal 2 81 9 2" xfId="16748" xr:uid="{00000000-0005-0000-0000-00005D410000}"/>
    <cellStyle name="Normal 2 81 9 3" xfId="16749" xr:uid="{00000000-0005-0000-0000-00005E410000}"/>
    <cellStyle name="Normal 2 82" xfId="16750" xr:uid="{00000000-0005-0000-0000-00005F410000}"/>
    <cellStyle name="Normal 2 82 2" xfId="16751" xr:uid="{00000000-0005-0000-0000-000060410000}"/>
    <cellStyle name="Normal 2 82 2 2" xfId="16752" xr:uid="{00000000-0005-0000-0000-000061410000}"/>
    <cellStyle name="Normal 2 82 2 3" xfId="16753" xr:uid="{00000000-0005-0000-0000-000062410000}"/>
    <cellStyle name="Normal 2 82 3" xfId="16754" xr:uid="{00000000-0005-0000-0000-000063410000}"/>
    <cellStyle name="Normal 2 83" xfId="16755" xr:uid="{00000000-0005-0000-0000-000064410000}"/>
    <cellStyle name="Normal 2 83 2" xfId="16756" xr:uid="{00000000-0005-0000-0000-000065410000}"/>
    <cellStyle name="Normal 2 83 3" xfId="16757" xr:uid="{00000000-0005-0000-0000-000066410000}"/>
    <cellStyle name="Normal 2 84" xfId="16758" xr:uid="{00000000-0005-0000-0000-000067410000}"/>
    <cellStyle name="Normal 2 84 2" xfId="16759" xr:uid="{00000000-0005-0000-0000-000068410000}"/>
    <cellStyle name="Normal 2 84 3" xfId="16760" xr:uid="{00000000-0005-0000-0000-000069410000}"/>
    <cellStyle name="Normal 2 85" xfId="16761" xr:uid="{00000000-0005-0000-0000-00006A410000}"/>
    <cellStyle name="Normal 2 85 2" xfId="16762" xr:uid="{00000000-0005-0000-0000-00006B410000}"/>
    <cellStyle name="Normal 2 85 3" xfId="16763" xr:uid="{00000000-0005-0000-0000-00006C410000}"/>
    <cellStyle name="Normal 2 86" xfId="16764" xr:uid="{00000000-0005-0000-0000-00006D410000}"/>
    <cellStyle name="Normal 2 86 2" xfId="16765" xr:uid="{00000000-0005-0000-0000-00006E410000}"/>
    <cellStyle name="Normal 2 86 3" xfId="16766" xr:uid="{00000000-0005-0000-0000-00006F410000}"/>
    <cellStyle name="Normal 2 87" xfId="16767" xr:uid="{00000000-0005-0000-0000-000070410000}"/>
    <cellStyle name="Normal 2 87 2" xfId="16768" xr:uid="{00000000-0005-0000-0000-000071410000}"/>
    <cellStyle name="Normal 2 87 3" xfId="16769" xr:uid="{00000000-0005-0000-0000-000072410000}"/>
    <cellStyle name="Normal 2 88" xfId="16770" xr:uid="{00000000-0005-0000-0000-000073410000}"/>
    <cellStyle name="Normal 2 88 2" xfId="16771" xr:uid="{00000000-0005-0000-0000-000074410000}"/>
    <cellStyle name="Normal 2 88 3" xfId="16772" xr:uid="{00000000-0005-0000-0000-000075410000}"/>
    <cellStyle name="Normal 2 89" xfId="16773" xr:uid="{00000000-0005-0000-0000-000076410000}"/>
    <cellStyle name="Normal 2 89 2" xfId="16774" xr:uid="{00000000-0005-0000-0000-000077410000}"/>
    <cellStyle name="Normal 2 89 3" xfId="16775" xr:uid="{00000000-0005-0000-0000-000078410000}"/>
    <cellStyle name="Normal 2 9" xfId="16776" xr:uid="{00000000-0005-0000-0000-000079410000}"/>
    <cellStyle name="Normal 2 9 2" xfId="16777" xr:uid="{00000000-0005-0000-0000-00007A410000}"/>
    <cellStyle name="Normal 2 9 2 2" xfId="16778" xr:uid="{00000000-0005-0000-0000-00007B410000}"/>
    <cellStyle name="Normal 2 9 3" xfId="16779" xr:uid="{00000000-0005-0000-0000-00007C410000}"/>
    <cellStyle name="Normal 2 9 3 2" xfId="16780" xr:uid="{00000000-0005-0000-0000-00007D410000}"/>
    <cellStyle name="Normal 2 9 4" xfId="16781" xr:uid="{00000000-0005-0000-0000-00007E410000}"/>
    <cellStyle name="Normal 2 9 4 2" xfId="16782" xr:uid="{00000000-0005-0000-0000-00007F410000}"/>
    <cellStyle name="Normal 2 9 5" xfId="16783" xr:uid="{00000000-0005-0000-0000-000080410000}"/>
    <cellStyle name="Normal 2 9 5 2" xfId="16784" xr:uid="{00000000-0005-0000-0000-000081410000}"/>
    <cellStyle name="Normal 2 9 6" xfId="16785" xr:uid="{00000000-0005-0000-0000-000082410000}"/>
    <cellStyle name="Normal 2 9 6 2" xfId="16786" xr:uid="{00000000-0005-0000-0000-000083410000}"/>
    <cellStyle name="Normal 2 9 7" xfId="16787" xr:uid="{00000000-0005-0000-0000-000084410000}"/>
    <cellStyle name="Normal 2 9 7 2" xfId="16788" xr:uid="{00000000-0005-0000-0000-000085410000}"/>
    <cellStyle name="Normal 2 9 8" xfId="16789" xr:uid="{00000000-0005-0000-0000-000086410000}"/>
    <cellStyle name="Normal 2 90" xfId="16790" xr:uid="{00000000-0005-0000-0000-000087410000}"/>
    <cellStyle name="Normal 2 90 2" xfId="16791" xr:uid="{00000000-0005-0000-0000-000088410000}"/>
    <cellStyle name="Normal 2 90 3" xfId="16792" xr:uid="{00000000-0005-0000-0000-000089410000}"/>
    <cellStyle name="Normal 2 91" xfId="16793" xr:uid="{00000000-0005-0000-0000-00008A410000}"/>
    <cellStyle name="Normal 2 91 2" xfId="16794" xr:uid="{00000000-0005-0000-0000-00008B410000}"/>
    <cellStyle name="Normal 2 91 3" xfId="16795" xr:uid="{00000000-0005-0000-0000-00008C410000}"/>
    <cellStyle name="Normal 2 92" xfId="16796" xr:uid="{00000000-0005-0000-0000-00008D410000}"/>
    <cellStyle name="Normal 2 92 2" xfId="16797" xr:uid="{00000000-0005-0000-0000-00008E410000}"/>
    <cellStyle name="Normal 2 92 3" xfId="16798" xr:uid="{00000000-0005-0000-0000-00008F410000}"/>
    <cellStyle name="Normal 2 93" xfId="16799" xr:uid="{00000000-0005-0000-0000-000090410000}"/>
    <cellStyle name="Normal 2 94" xfId="16800" xr:uid="{00000000-0005-0000-0000-000091410000}"/>
    <cellStyle name="Normal 2 95" xfId="4323" xr:uid="{00000000-0005-0000-0000-000092410000}"/>
    <cellStyle name="Normal 2 96" xfId="26" xr:uid="{00000000-0005-0000-0000-000093410000}"/>
    <cellStyle name="Normal 2_Sheet1" xfId="16801" xr:uid="{00000000-0005-0000-0000-000094410000}"/>
    <cellStyle name="Normal 20" xfId="48" xr:uid="{00000000-0005-0000-0000-000095410000}"/>
    <cellStyle name="Normal 20 10" xfId="16803" xr:uid="{00000000-0005-0000-0000-000096410000}"/>
    <cellStyle name="Normal 20 10 10" xfId="16804" xr:uid="{00000000-0005-0000-0000-000097410000}"/>
    <cellStyle name="Normal 20 10 11" xfId="16805" xr:uid="{00000000-0005-0000-0000-000098410000}"/>
    <cellStyle name="Normal 20 10 12" xfId="16806" xr:uid="{00000000-0005-0000-0000-000099410000}"/>
    <cellStyle name="Normal 20 10 13" xfId="16807" xr:uid="{00000000-0005-0000-0000-00009A410000}"/>
    <cellStyle name="Normal 20 10 14" xfId="16808" xr:uid="{00000000-0005-0000-0000-00009B410000}"/>
    <cellStyle name="Normal 20 10 2" xfId="16809" xr:uid="{00000000-0005-0000-0000-00009C410000}"/>
    <cellStyle name="Normal 20 10 2 2" xfId="16810" xr:uid="{00000000-0005-0000-0000-00009D410000}"/>
    <cellStyle name="Normal 20 10 2 2 2" xfId="16811" xr:uid="{00000000-0005-0000-0000-00009E410000}"/>
    <cellStyle name="Normal 20 10 2 2 3" xfId="16812" xr:uid="{00000000-0005-0000-0000-00009F410000}"/>
    <cellStyle name="Normal 20 10 2 3" xfId="16813" xr:uid="{00000000-0005-0000-0000-0000A0410000}"/>
    <cellStyle name="Normal 20 10 3" xfId="16814" xr:uid="{00000000-0005-0000-0000-0000A1410000}"/>
    <cellStyle name="Normal 20 10 4" xfId="16815" xr:uid="{00000000-0005-0000-0000-0000A2410000}"/>
    <cellStyle name="Normal 20 10 5" xfId="16816" xr:uid="{00000000-0005-0000-0000-0000A3410000}"/>
    <cellStyle name="Normal 20 10 6" xfId="16817" xr:uid="{00000000-0005-0000-0000-0000A4410000}"/>
    <cellStyle name="Normal 20 10 7" xfId="16818" xr:uid="{00000000-0005-0000-0000-0000A5410000}"/>
    <cellStyle name="Normal 20 10 8" xfId="16819" xr:uid="{00000000-0005-0000-0000-0000A6410000}"/>
    <cellStyle name="Normal 20 10 9" xfId="16820" xr:uid="{00000000-0005-0000-0000-0000A7410000}"/>
    <cellStyle name="Normal 20 11" xfId="16821" xr:uid="{00000000-0005-0000-0000-0000A8410000}"/>
    <cellStyle name="Normal 20 12" xfId="16822" xr:uid="{00000000-0005-0000-0000-0000A9410000}"/>
    <cellStyle name="Normal 20 13" xfId="16823" xr:uid="{00000000-0005-0000-0000-0000AA410000}"/>
    <cellStyle name="Normal 20 13 2" xfId="16824" xr:uid="{00000000-0005-0000-0000-0000AB410000}"/>
    <cellStyle name="Normal 20 13 2 2" xfId="16825" xr:uid="{00000000-0005-0000-0000-0000AC410000}"/>
    <cellStyle name="Normal 20 13 2 3" xfId="16826" xr:uid="{00000000-0005-0000-0000-0000AD410000}"/>
    <cellStyle name="Normal 20 13 3" xfId="16827" xr:uid="{00000000-0005-0000-0000-0000AE410000}"/>
    <cellStyle name="Normal 20 14" xfId="16828" xr:uid="{00000000-0005-0000-0000-0000AF410000}"/>
    <cellStyle name="Normal 20 14 2" xfId="16829" xr:uid="{00000000-0005-0000-0000-0000B0410000}"/>
    <cellStyle name="Normal 20 14 2 2" xfId="16830" xr:uid="{00000000-0005-0000-0000-0000B1410000}"/>
    <cellStyle name="Normal 20 14 2 3" xfId="16831" xr:uid="{00000000-0005-0000-0000-0000B2410000}"/>
    <cellStyle name="Normal 20 14 3" xfId="16832" xr:uid="{00000000-0005-0000-0000-0000B3410000}"/>
    <cellStyle name="Normal 20 15" xfId="16833" xr:uid="{00000000-0005-0000-0000-0000B4410000}"/>
    <cellStyle name="Normal 20 16" xfId="16834" xr:uid="{00000000-0005-0000-0000-0000B5410000}"/>
    <cellStyle name="Normal 20 17" xfId="16835" xr:uid="{00000000-0005-0000-0000-0000B6410000}"/>
    <cellStyle name="Normal 20 18" xfId="16836" xr:uid="{00000000-0005-0000-0000-0000B7410000}"/>
    <cellStyle name="Normal 20 19" xfId="16837" xr:uid="{00000000-0005-0000-0000-0000B8410000}"/>
    <cellStyle name="Normal 20 2" xfId="16838" xr:uid="{00000000-0005-0000-0000-0000B9410000}"/>
    <cellStyle name="Normal 20 20" xfId="16839" xr:uid="{00000000-0005-0000-0000-0000BA410000}"/>
    <cellStyle name="Normal 20 21" xfId="16840" xr:uid="{00000000-0005-0000-0000-0000BB410000}"/>
    <cellStyle name="Normal 20 22" xfId="16841" xr:uid="{00000000-0005-0000-0000-0000BC410000}"/>
    <cellStyle name="Normal 20 23" xfId="16842" xr:uid="{00000000-0005-0000-0000-0000BD410000}"/>
    <cellStyle name="Normal 20 24" xfId="16843" xr:uid="{00000000-0005-0000-0000-0000BE410000}"/>
    <cellStyle name="Normal 20 25" xfId="16802" xr:uid="{00000000-0005-0000-0000-0000BF410000}"/>
    <cellStyle name="Normal 20 3" xfId="16844" xr:uid="{00000000-0005-0000-0000-0000C0410000}"/>
    <cellStyle name="Normal 20 4" xfId="16845" xr:uid="{00000000-0005-0000-0000-0000C1410000}"/>
    <cellStyle name="Normal 20 5" xfId="16846" xr:uid="{00000000-0005-0000-0000-0000C2410000}"/>
    <cellStyle name="Normal 20 6" xfId="16847" xr:uid="{00000000-0005-0000-0000-0000C3410000}"/>
    <cellStyle name="Normal 20 7" xfId="16848" xr:uid="{00000000-0005-0000-0000-0000C4410000}"/>
    <cellStyle name="Normal 20 8" xfId="16849" xr:uid="{00000000-0005-0000-0000-0000C5410000}"/>
    <cellStyle name="Normal 20 9" xfId="16850" xr:uid="{00000000-0005-0000-0000-0000C6410000}"/>
    <cellStyle name="Normal 21" xfId="49" xr:uid="{00000000-0005-0000-0000-0000C7410000}"/>
    <cellStyle name="Normal 21 10" xfId="16852" xr:uid="{00000000-0005-0000-0000-0000C8410000}"/>
    <cellStyle name="Normal 21 10 10" xfId="16853" xr:uid="{00000000-0005-0000-0000-0000C9410000}"/>
    <cellStyle name="Normal 21 10 11" xfId="16854" xr:uid="{00000000-0005-0000-0000-0000CA410000}"/>
    <cellStyle name="Normal 21 10 12" xfId="16855" xr:uid="{00000000-0005-0000-0000-0000CB410000}"/>
    <cellStyle name="Normal 21 10 13" xfId="16856" xr:uid="{00000000-0005-0000-0000-0000CC410000}"/>
    <cellStyle name="Normal 21 10 14" xfId="16857" xr:uid="{00000000-0005-0000-0000-0000CD410000}"/>
    <cellStyle name="Normal 21 10 2" xfId="16858" xr:uid="{00000000-0005-0000-0000-0000CE410000}"/>
    <cellStyle name="Normal 21 10 2 2" xfId="16859" xr:uid="{00000000-0005-0000-0000-0000CF410000}"/>
    <cellStyle name="Normal 21 10 2 2 2" xfId="16860" xr:uid="{00000000-0005-0000-0000-0000D0410000}"/>
    <cellStyle name="Normal 21 10 2 2 3" xfId="16861" xr:uid="{00000000-0005-0000-0000-0000D1410000}"/>
    <cellStyle name="Normal 21 10 2 3" xfId="16862" xr:uid="{00000000-0005-0000-0000-0000D2410000}"/>
    <cellStyle name="Normal 21 10 3" xfId="16863" xr:uid="{00000000-0005-0000-0000-0000D3410000}"/>
    <cellStyle name="Normal 21 10 4" xfId="16864" xr:uid="{00000000-0005-0000-0000-0000D4410000}"/>
    <cellStyle name="Normal 21 10 5" xfId="16865" xr:uid="{00000000-0005-0000-0000-0000D5410000}"/>
    <cellStyle name="Normal 21 10 6" xfId="16866" xr:uid="{00000000-0005-0000-0000-0000D6410000}"/>
    <cellStyle name="Normal 21 10 7" xfId="16867" xr:uid="{00000000-0005-0000-0000-0000D7410000}"/>
    <cellStyle name="Normal 21 10 8" xfId="16868" xr:uid="{00000000-0005-0000-0000-0000D8410000}"/>
    <cellStyle name="Normal 21 10 9" xfId="16869" xr:uid="{00000000-0005-0000-0000-0000D9410000}"/>
    <cellStyle name="Normal 21 11" xfId="16870" xr:uid="{00000000-0005-0000-0000-0000DA410000}"/>
    <cellStyle name="Normal 21 12" xfId="16871" xr:uid="{00000000-0005-0000-0000-0000DB410000}"/>
    <cellStyle name="Normal 21 13" xfId="16872" xr:uid="{00000000-0005-0000-0000-0000DC410000}"/>
    <cellStyle name="Normal 21 13 2" xfId="16873" xr:uid="{00000000-0005-0000-0000-0000DD410000}"/>
    <cellStyle name="Normal 21 13 2 2" xfId="16874" xr:uid="{00000000-0005-0000-0000-0000DE410000}"/>
    <cellStyle name="Normal 21 13 2 3" xfId="16875" xr:uid="{00000000-0005-0000-0000-0000DF410000}"/>
    <cellStyle name="Normal 21 13 3" xfId="16876" xr:uid="{00000000-0005-0000-0000-0000E0410000}"/>
    <cellStyle name="Normal 21 14" xfId="16877" xr:uid="{00000000-0005-0000-0000-0000E1410000}"/>
    <cellStyle name="Normal 21 14 2" xfId="16878" xr:uid="{00000000-0005-0000-0000-0000E2410000}"/>
    <cellStyle name="Normal 21 14 2 2" xfId="16879" xr:uid="{00000000-0005-0000-0000-0000E3410000}"/>
    <cellStyle name="Normal 21 14 2 3" xfId="16880" xr:uid="{00000000-0005-0000-0000-0000E4410000}"/>
    <cellStyle name="Normal 21 14 3" xfId="16881" xr:uid="{00000000-0005-0000-0000-0000E5410000}"/>
    <cellStyle name="Normal 21 15" xfId="16882" xr:uid="{00000000-0005-0000-0000-0000E6410000}"/>
    <cellStyle name="Normal 21 16" xfId="16883" xr:uid="{00000000-0005-0000-0000-0000E7410000}"/>
    <cellStyle name="Normal 21 17" xfId="16884" xr:uid="{00000000-0005-0000-0000-0000E8410000}"/>
    <cellStyle name="Normal 21 18" xfId="16885" xr:uid="{00000000-0005-0000-0000-0000E9410000}"/>
    <cellStyle name="Normal 21 19" xfId="16886" xr:uid="{00000000-0005-0000-0000-0000EA410000}"/>
    <cellStyle name="Normal 21 2" xfId="16887" xr:uid="{00000000-0005-0000-0000-0000EB410000}"/>
    <cellStyle name="Normal 21 20" xfId="16888" xr:uid="{00000000-0005-0000-0000-0000EC410000}"/>
    <cellStyle name="Normal 21 21" xfId="16889" xr:uid="{00000000-0005-0000-0000-0000ED410000}"/>
    <cellStyle name="Normal 21 22" xfId="16890" xr:uid="{00000000-0005-0000-0000-0000EE410000}"/>
    <cellStyle name="Normal 21 23" xfId="16891" xr:uid="{00000000-0005-0000-0000-0000EF410000}"/>
    <cellStyle name="Normal 21 24" xfId="16892" xr:uid="{00000000-0005-0000-0000-0000F0410000}"/>
    <cellStyle name="Normal 21 25" xfId="16851" xr:uid="{00000000-0005-0000-0000-0000F1410000}"/>
    <cellStyle name="Normal 21 3" xfId="16893" xr:uid="{00000000-0005-0000-0000-0000F2410000}"/>
    <cellStyle name="Normal 21 4" xfId="16894" xr:uid="{00000000-0005-0000-0000-0000F3410000}"/>
    <cellStyle name="Normal 21 5" xfId="16895" xr:uid="{00000000-0005-0000-0000-0000F4410000}"/>
    <cellStyle name="Normal 21 6" xfId="16896" xr:uid="{00000000-0005-0000-0000-0000F5410000}"/>
    <cellStyle name="Normal 21 7" xfId="16897" xr:uid="{00000000-0005-0000-0000-0000F6410000}"/>
    <cellStyle name="Normal 21 8" xfId="16898" xr:uid="{00000000-0005-0000-0000-0000F7410000}"/>
    <cellStyle name="Normal 21 9" xfId="16899" xr:uid="{00000000-0005-0000-0000-0000F8410000}"/>
    <cellStyle name="Normal 22" xfId="51" xr:uid="{00000000-0005-0000-0000-0000F9410000}"/>
    <cellStyle name="Normal 22 2" xfId="16901" xr:uid="{00000000-0005-0000-0000-0000FA410000}"/>
    <cellStyle name="Normal 22 3" xfId="16900" xr:uid="{00000000-0005-0000-0000-0000FB410000}"/>
    <cellStyle name="Normal 23" xfId="50" xr:uid="{00000000-0005-0000-0000-0000FC410000}"/>
    <cellStyle name="Normal 23 2" xfId="16903" xr:uid="{00000000-0005-0000-0000-0000FD410000}"/>
    <cellStyle name="Normal 23 3" xfId="16902" xr:uid="{00000000-0005-0000-0000-0000FE410000}"/>
    <cellStyle name="Normal 24" xfId="52" xr:uid="{00000000-0005-0000-0000-0000FF410000}"/>
    <cellStyle name="Normal 24 2" xfId="16905" xr:uid="{00000000-0005-0000-0000-000000420000}"/>
    <cellStyle name="Normal 24 3" xfId="16904" xr:uid="{00000000-0005-0000-0000-000001420000}"/>
    <cellStyle name="Normal 25" xfId="2" xr:uid="{00000000-0005-0000-0000-000002420000}"/>
    <cellStyle name="Normal 25 2" xfId="16907" xr:uid="{00000000-0005-0000-0000-000003420000}"/>
    <cellStyle name="Normal 25 3" xfId="16906" xr:uid="{00000000-0005-0000-0000-000004420000}"/>
    <cellStyle name="Normal 26" xfId="16908" xr:uid="{00000000-0005-0000-0000-000005420000}"/>
    <cellStyle name="Normal 26 2" xfId="16909" xr:uid="{00000000-0005-0000-0000-000006420000}"/>
    <cellStyle name="Normal 26 3" xfId="16910" xr:uid="{00000000-0005-0000-0000-000007420000}"/>
    <cellStyle name="Normal 26 4" xfId="16911" xr:uid="{00000000-0005-0000-0000-000008420000}"/>
    <cellStyle name="Normal 26 5" xfId="16912" xr:uid="{00000000-0005-0000-0000-000009420000}"/>
    <cellStyle name="Normal 26 6" xfId="16913" xr:uid="{00000000-0005-0000-0000-00000A420000}"/>
    <cellStyle name="Normal 26 7" xfId="16914" xr:uid="{00000000-0005-0000-0000-00000B420000}"/>
    <cellStyle name="Normal 27" xfId="16915" xr:uid="{00000000-0005-0000-0000-00000C420000}"/>
    <cellStyle name="Normal 27 2" xfId="16916" xr:uid="{00000000-0005-0000-0000-00000D420000}"/>
    <cellStyle name="Normal 27 3" xfId="16917" xr:uid="{00000000-0005-0000-0000-00000E420000}"/>
    <cellStyle name="Normal 27 4" xfId="16918" xr:uid="{00000000-0005-0000-0000-00000F420000}"/>
    <cellStyle name="Normal 27 5" xfId="16919" xr:uid="{00000000-0005-0000-0000-000010420000}"/>
    <cellStyle name="Normal 27 6" xfId="16920" xr:uid="{00000000-0005-0000-0000-000011420000}"/>
    <cellStyle name="Normal 27 7" xfId="16921" xr:uid="{00000000-0005-0000-0000-000012420000}"/>
    <cellStyle name="Normal 27 8" xfId="16922" xr:uid="{00000000-0005-0000-0000-000013420000}"/>
    <cellStyle name="Normal 28" xfId="16923" xr:uid="{00000000-0005-0000-0000-000014420000}"/>
    <cellStyle name="Normal 28 2" xfId="16924" xr:uid="{00000000-0005-0000-0000-000015420000}"/>
    <cellStyle name="Normal 28 3" xfId="16925" xr:uid="{00000000-0005-0000-0000-000016420000}"/>
    <cellStyle name="Normal 28 3 10" xfId="16926" xr:uid="{00000000-0005-0000-0000-000017420000}"/>
    <cellStyle name="Normal 28 3 10 10" xfId="16927" xr:uid="{00000000-0005-0000-0000-000018420000}"/>
    <cellStyle name="Normal 28 3 10 10 2" xfId="16928" xr:uid="{00000000-0005-0000-0000-000019420000}"/>
    <cellStyle name="Normal 28 3 10 10 3" xfId="16929" xr:uid="{00000000-0005-0000-0000-00001A420000}"/>
    <cellStyle name="Normal 28 3 10 11" xfId="16930" xr:uid="{00000000-0005-0000-0000-00001B420000}"/>
    <cellStyle name="Normal 28 3 10 11 2" xfId="16931" xr:uid="{00000000-0005-0000-0000-00001C420000}"/>
    <cellStyle name="Normal 28 3 10 11 3" xfId="16932" xr:uid="{00000000-0005-0000-0000-00001D420000}"/>
    <cellStyle name="Normal 28 3 10 12" xfId="16933" xr:uid="{00000000-0005-0000-0000-00001E420000}"/>
    <cellStyle name="Normal 28 3 10 12 2" xfId="16934" xr:uid="{00000000-0005-0000-0000-00001F420000}"/>
    <cellStyle name="Normal 28 3 10 12 3" xfId="16935" xr:uid="{00000000-0005-0000-0000-000020420000}"/>
    <cellStyle name="Normal 28 3 10 13" xfId="16936" xr:uid="{00000000-0005-0000-0000-000021420000}"/>
    <cellStyle name="Normal 28 3 10 13 2" xfId="16937" xr:uid="{00000000-0005-0000-0000-000022420000}"/>
    <cellStyle name="Normal 28 3 10 13 3" xfId="16938" xr:uid="{00000000-0005-0000-0000-000023420000}"/>
    <cellStyle name="Normal 28 3 10 14" xfId="16939" xr:uid="{00000000-0005-0000-0000-000024420000}"/>
    <cellStyle name="Normal 28 3 10 14 2" xfId="16940" xr:uid="{00000000-0005-0000-0000-000025420000}"/>
    <cellStyle name="Normal 28 3 10 14 3" xfId="16941" xr:uid="{00000000-0005-0000-0000-000026420000}"/>
    <cellStyle name="Normal 28 3 10 15" xfId="16942" xr:uid="{00000000-0005-0000-0000-000027420000}"/>
    <cellStyle name="Normal 28 3 10 16" xfId="16943" xr:uid="{00000000-0005-0000-0000-000028420000}"/>
    <cellStyle name="Normal 28 3 10 2" xfId="16944" xr:uid="{00000000-0005-0000-0000-000029420000}"/>
    <cellStyle name="Normal 28 3 10 2 2" xfId="16945" xr:uid="{00000000-0005-0000-0000-00002A420000}"/>
    <cellStyle name="Normal 28 3 10 2 3" xfId="16946" xr:uid="{00000000-0005-0000-0000-00002B420000}"/>
    <cellStyle name="Normal 28 3 10 3" xfId="16947" xr:uid="{00000000-0005-0000-0000-00002C420000}"/>
    <cellStyle name="Normal 28 3 10 3 2" xfId="16948" xr:uid="{00000000-0005-0000-0000-00002D420000}"/>
    <cellStyle name="Normal 28 3 10 3 3" xfId="16949" xr:uid="{00000000-0005-0000-0000-00002E420000}"/>
    <cellStyle name="Normal 28 3 10 4" xfId="16950" xr:uid="{00000000-0005-0000-0000-00002F420000}"/>
    <cellStyle name="Normal 28 3 10 4 2" xfId="16951" xr:uid="{00000000-0005-0000-0000-000030420000}"/>
    <cellStyle name="Normal 28 3 10 4 3" xfId="16952" xr:uid="{00000000-0005-0000-0000-000031420000}"/>
    <cellStyle name="Normal 28 3 10 5" xfId="16953" xr:uid="{00000000-0005-0000-0000-000032420000}"/>
    <cellStyle name="Normal 28 3 10 5 2" xfId="16954" xr:uid="{00000000-0005-0000-0000-000033420000}"/>
    <cellStyle name="Normal 28 3 10 5 3" xfId="16955" xr:uid="{00000000-0005-0000-0000-000034420000}"/>
    <cellStyle name="Normal 28 3 10 6" xfId="16956" xr:uid="{00000000-0005-0000-0000-000035420000}"/>
    <cellStyle name="Normal 28 3 10 6 2" xfId="16957" xr:uid="{00000000-0005-0000-0000-000036420000}"/>
    <cellStyle name="Normal 28 3 10 6 3" xfId="16958" xr:uid="{00000000-0005-0000-0000-000037420000}"/>
    <cellStyle name="Normal 28 3 10 7" xfId="16959" xr:uid="{00000000-0005-0000-0000-000038420000}"/>
    <cellStyle name="Normal 28 3 10 7 2" xfId="16960" xr:uid="{00000000-0005-0000-0000-000039420000}"/>
    <cellStyle name="Normal 28 3 10 7 3" xfId="16961" xr:uid="{00000000-0005-0000-0000-00003A420000}"/>
    <cellStyle name="Normal 28 3 10 8" xfId="16962" xr:uid="{00000000-0005-0000-0000-00003B420000}"/>
    <cellStyle name="Normal 28 3 10 8 2" xfId="16963" xr:uid="{00000000-0005-0000-0000-00003C420000}"/>
    <cellStyle name="Normal 28 3 10 8 3" xfId="16964" xr:uid="{00000000-0005-0000-0000-00003D420000}"/>
    <cellStyle name="Normal 28 3 10 9" xfId="16965" xr:uid="{00000000-0005-0000-0000-00003E420000}"/>
    <cellStyle name="Normal 28 3 10 9 2" xfId="16966" xr:uid="{00000000-0005-0000-0000-00003F420000}"/>
    <cellStyle name="Normal 28 3 10 9 3" xfId="16967" xr:uid="{00000000-0005-0000-0000-000040420000}"/>
    <cellStyle name="Normal 28 3 11" xfId="16968" xr:uid="{00000000-0005-0000-0000-000041420000}"/>
    <cellStyle name="Normal 28 3 11 10" xfId="16969" xr:uid="{00000000-0005-0000-0000-000042420000}"/>
    <cellStyle name="Normal 28 3 11 10 2" xfId="16970" xr:uid="{00000000-0005-0000-0000-000043420000}"/>
    <cellStyle name="Normal 28 3 11 10 3" xfId="16971" xr:uid="{00000000-0005-0000-0000-000044420000}"/>
    <cellStyle name="Normal 28 3 11 11" xfId="16972" xr:uid="{00000000-0005-0000-0000-000045420000}"/>
    <cellStyle name="Normal 28 3 11 11 2" xfId="16973" xr:uid="{00000000-0005-0000-0000-000046420000}"/>
    <cellStyle name="Normal 28 3 11 11 3" xfId="16974" xr:uid="{00000000-0005-0000-0000-000047420000}"/>
    <cellStyle name="Normal 28 3 11 12" xfId="16975" xr:uid="{00000000-0005-0000-0000-000048420000}"/>
    <cellStyle name="Normal 28 3 11 12 2" xfId="16976" xr:uid="{00000000-0005-0000-0000-000049420000}"/>
    <cellStyle name="Normal 28 3 11 12 3" xfId="16977" xr:uid="{00000000-0005-0000-0000-00004A420000}"/>
    <cellStyle name="Normal 28 3 11 13" xfId="16978" xr:uid="{00000000-0005-0000-0000-00004B420000}"/>
    <cellStyle name="Normal 28 3 11 13 2" xfId="16979" xr:uid="{00000000-0005-0000-0000-00004C420000}"/>
    <cellStyle name="Normal 28 3 11 13 3" xfId="16980" xr:uid="{00000000-0005-0000-0000-00004D420000}"/>
    <cellStyle name="Normal 28 3 11 14" xfId="16981" xr:uid="{00000000-0005-0000-0000-00004E420000}"/>
    <cellStyle name="Normal 28 3 11 14 2" xfId="16982" xr:uid="{00000000-0005-0000-0000-00004F420000}"/>
    <cellStyle name="Normal 28 3 11 14 3" xfId="16983" xr:uid="{00000000-0005-0000-0000-000050420000}"/>
    <cellStyle name="Normal 28 3 11 15" xfId="16984" xr:uid="{00000000-0005-0000-0000-000051420000}"/>
    <cellStyle name="Normal 28 3 11 16" xfId="16985" xr:uid="{00000000-0005-0000-0000-000052420000}"/>
    <cellStyle name="Normal 28 3 11 2" xfId="16986" xr:uid="{00000000-0005-0000-0000-000053420000}"/>
    <cellStyle name="Normal 28 3 11 2 2" xfId="16987" xr:uid="{00000000-0005-0000-0000-000054420000}"/>
    <cellStyle name="Normal 28 3 11 2 3" xfId="16988" xr:uid="{00000000-0005-0000-0000-000055420000}"/>
    <cellStyle name="Normal 28 3 11 3" xfId="16989" xr:uid="{00000000-0005-0000-0000-000056420000}"/>
    <cellStyle name="Normal 28 3 11 3 2" xfId="16990" xr:uid="{00000000-0005-0000-0000-000057420000}"/>
    <cellStyle name="Normal 28 3 11 3 3" xfId="16991" xr:uid="{00000000-0005-0000-0000-000058420000}"/>
    <cellStyle name="Normal 28 3 11 4" xfId="16992" xr:uid="{00000000-0005-0000-0000-000059420000}"/>
    <cellStyle name="Normal 28 3 11 4 2" xfId="16993" xr:uid="{00000000-0005-0000-0000-00005A420000}"/>
    <cellStyle name="Normal 28 3 11 4 3" xfId="16994" xr:uid="{00000000-0005-0000-0000-00005B420000}"/>
    <cellStyle name="Normal 28 3 11 5" xfId="16995" xr:uid="{00000000-0005-0000-0000-00005C420000}"/>
    <cellStyle name="Normal 28 3 11 5 2" xfId="16996" xr:uid="{00000000-0005-0000-0000-00005D420000}"/>
    <cellStyle name="Normal 28 3 11 5 3" xfId="16997" xr:uid="{00000000-0005-0000-0000-00005E420000}"/>
    <cellStyle name="Normal 28 3 11 6" xfId="16998" xr:uid="{00000000-0005-0000-0000-00005F420000}"/>
    <cellStyle name="Normal 28 3 11 6 2" xfId="16999" xr:uid="{00000000-0005-0000-0000-000060420000}"/>
    <cellStyle name="Normal 28 3 11 6 3" xfId="17000" xr:uid="{00000000-0005-0000-0000-000061420000}"/>
    <cellStyle name="Normal 28 3 11 7" xfId="17001" xr:uid="{00000000-0005-0000-0000-000062420000}"/>
    <cellStyle name="Normal 28 3 11 7 2" xfId="17002" xr:uid="{00000000-0005-0000-0000-000063420000}"/>
    <cellStyle name="Normal 28 3 11 7 3" xfId="17003" xr:uid="{00000000-0005-0000-0000-000064420000}"/>
    <cellStyle name="Normal 28 3 11 8" xfId="17004" xr:uid="{00000000-0005-0000-0000-000065420000}"/>
    <cellStyle name="Normal 28 3 11 8 2" xfId="17005" xr:uid="{00000000-0005-0000-0000-000066420000}"/>
    <cellStyle name="Normal 28 3 11 8 3" xfId="17006" xr:uid="{00000000-0005-0000-0000-000067420000}"/>
    <cellStyle name="Normal 28 3 11 9" xfId="17007" xr:uid="{00000000-0005-0000-0000-000068420000}"/>
    <cellStyle name="Normal 28 3 11 9 2" xfId="17008" xr:uid="{00000000-0005-0000-0000-000069420000}"/>
    <cellStyle name="Normal 28 3 11 9 3" xfId="17009" xr:uid="{00000000-0005-0000-0000-00006A420000}"/>
    <cellStyle name="Normal 28 3 12" xfId="17010" xr:uid="{00000000-0005-0000-0000-00006B420000}"/>
    <cellStyle name="Normal 28 3 12 10" xfId="17011" xr:uid="{00000000-0005-0000-0000-00006C420000}"/>
    <cellStyle name="Normal 28 3 12 10 2" xfId="17012" xr:uid="{00000000-0005-0000-0000-00006D420000}"/>
    <cellStyle name="Normal 28 3 12 10 3" xfId="17013" xr:uid="{00000000-0005-0000-0000-00006E420000}"/>
    <cellStyle name="Normal 28 3 12 11" xfId="17014" xr:uid="{00000000-0005-0000-0000-00006F420000}"/>
    <cellStyle name="Normal 28 3 12 11 2" xfId="17015" xr:uid="{00000000-0005-0000-0000-000070420000}"/>
    <cellStyle name="Normal 28 3 12 11 3" xfId="17016" xr:uid="{00000000-0005-0000-0000-000071420000}"/>
    <cellStyle name="Normal 28 3 12 12" xfId="17017" xr:uid="{00000000-0005-0000-0000-000072420000}"/>
    <cellStyle name="Normal 28 3 12 12 2" xfId="17018" xr:uid="{00000000-0005-0000-0000-000073420000}"/>
    <cellStyle name="Normal 28 3 12 12 3" xfId="17019" xr:uid="{00000000-0005-0000-0000-000074420000}"/>
    <cellStyle name="Normal 28 3 12 13" xfId="17020" xr:uid="{00000000-0005-0000-0000-000075420000}"/>
    <cellStyle name="Normal 28 3 12 13 2" xfId="17021" xr:uid="{00000000-0005-0000-0000-000076420000}"/>
    <cellStyle name="Normal 28 3 12 13 3" xfId="17022" xr:uid="{00000000-0005-0000-0000-000077420000}"/>
    <cellStyle name="Normal 28 3 12 14" xfId="17023" xr:uid="{00000000-0005-0000-0000-000078420000}"/>
    <cellStyle name="Normal 28 3 12 14 2" xfId="17024" xr:uid="{00000000-0005-0000-0000-000079420000}"/>
    <cellStyle name="Normal 28 3 12 14 3" xfId="17025" xr:uid="{00000000-0005-0000-0000-00007A420000}"/>
    <cellStyle name="Normal 28 3 12 15" xfId="17026" xr:uid="{00000000-0005-0000-0000-00007B420000}"/>
    <cellStyle name="Normal 28 3 12 16" xfId="17027" xr:uid="{00000000-0005-0000-0000-00007C420000}"/>
    <cellStyle name="Normal 28 3 12 2" xfId="17028" xr:uid="{00000000-0005-0000-0000-00007D420000}"/>
    <cellStyle name="Normal 28 3 12 2 2" xfId="17029" xr:uid="{00000000-0005-0000-0000-00007E420000}"/>
    <cellStyle name="Normal 28 3 12 2 3" xfId="17030" xr:uid="{00000000-0005-0000-0000-00007F420000}"/>
    <cellStyle name="Normal 28 3 12 3" xfId="17031" xr:uid="{00000000-0005-0000-0000-000080420000}"/>
    <cellStyle name="Normal 28 3 12 3 2" xfId="17032" xr:uid="{00000000-0005-0000-0000-000081420000}"/>
    <cellStyle name="Normal 28 3 12 3 3" xfId="17033" xr:uid="{00000000-0005-0000-0000-000082420000}"/>
    <cellStyle name="Normal 28 3 12 4" xfId="17034" xr:uid="{00000000-0005-0000-0000-000083420000}"/>
    <cellStyle name="Normal 28 3 12 4 2" xfId="17035" xr:uid="{00000000-0005-0000-0000-000084420000}"/>
    <cellStyle name="Normal 28 3 12 4 3" xfId="17036" xr:uid="{00000000-0005-0000-0000-000085420000}"/>
    <cellStyle name="Normal 28 3 12 5" xfId="17037" xr:uid="{00000000-0005-0000-0000-000086420000}"/>
    <cellStyle name="Normal 28 3 12 5 2" xfId="17038" xr:uid="{00000000-0005-0000-0000-000087420000}"/>
    <cellStyle name="Normal 28 3 12 5 3" xfId="17039" xr:uid="{00000000-0005-0000-0000-000088420000}"/>
    <cellStyle name="Normal 28 3 12 6" xfId="17040" xr:uid="{00000000-0005-0000-0000-000089420000}"/>
    <cellStyle name="Normal 28 3 12 6 2" xfId="17041" xr:uid="{00000000-0005-0000-0000-00008A420000}"/>
    <cellStyle name="Normal 28 3 12 6 3" xfId="17042" xr:uid="{00000000-0005-0000-0000-00008B420000}"/>
    <cellStyle name="Normal 28 3 12 7" xfId="17043" xr:uid="{00000000-0005-0000-0000-00008C420000}"/>
    <cellStyle name="Normal 28 3 12 7 2" xfId="17044" xr:uid="{00000000-0005-0000-0000-00008D420000}"/>
    <cellStyle name="Normal 28 3 12 7 3" xfId="17045" xr:uid="{00000000-0005-0000-0000-00008E420000}"/>
    <cellStyle name="Normal 28 3 12 8" xfId="17046" xr:uid="{00000000-0005-0000-0000-00008F420000}"/>
    <cellStyle name="Normal 28 3 12 8 2" xfId="17047" xr:uid="{00000000-0005-0000-0000-000090420000}"/>
    <cellStyle name="Normal 28 3 12 8 3" xfId="17048" xr:uid="{00000000-0005-0000-0000-000091420000}"/>
    <cellStyle name="Normal 28 3 12 9" xfId="17049" xr:uid="{00000000-0005-0000-0000-000092420000}"/>
    <cellStyle name="Normal 28 3 12 9 2" xfId="17050" xr:uid="{00000000-0005-0000-0000-000093420000}"/>
    <cellStyle name="Normal 28 3 12 9 3" xfId="17051" xr:uid="{00000000-0005-0000-0000-000094420000}"/>
    <cellStyle name="Normal 28 3 13" xfId="17052" xr:uid="{00000000-0005-0000-0000-000095420000}"/>
    <cellStyle name="Normal 28 3 13 10" xfId="17053" xr:uid="{00000000-0005-0000-0000-000096420000}"/>
    <cellStyle name="Normal 28 3 13 10 2" xfId="17054" xr:uid="{00000000-0005-0000-0000-000097420000}"/>
    <cellStyle name="Normal 28 3 13 10 3" xfId="17055" xr:uid="{00000000-0005-0000-0000-000098420000}"/>
    <cellStyle name="Normal 28 3 13 11" xfId="17056" xr:uid="{00000000-0005-0000-0000-000099420000}"/>
    <cellStyle name="Normal 28 3 13 11 2" xfId="17057" xr:uid="{00000000-0005-0000-0000-00009A420000}"/>
    <cellStyle name="Normal 28 3 13 11 3" xfId="17058" xr:uid="{00000000-0005-0000-0000-00009B420000}"/>
    <cellStyle name="Normal 28 3 13 12" xfId="17059" xr:uid="{00000000-0005-0000-0000-00009C420000}"/>
    <cellStyle name="Normal 28 3 13 12 2" xfId="17060" xr:uid="{00000000-0005-0000-0000-00009D420000}"/>
    <cellStyle name="Normal 28 3 13 12 3" xfId="17061" xr:uid="{00000000-0005-0000-0000-00009E420000}"/>
    <cellStyle name="Normal 28 3 13 13" xfId="17062" xr:uid="{00000000-0005-0000-0000-00009F420000}"/>
    <cellStyle name="Normal 28 3 13 13 2" xfId="17063" xr:uid="{00000000-0005-0000-0000-0000A0420000}"/>
    <cellStyle name="Normal 28 3 13 13 3" xfId="17064" xr:uid="{00000000-0005-0000-0000-0000A1420000}"/>
    <cellStyle name="Normal 28 3 13 14" xfId="17065" xr:uid="{00000000-0005-0000-0000-0000A2420000}"/>
    <cellStyle name="Normal 28 3 13 14 2" xfId="17066" xr:uid="{00000000-0005-0000-0000-0000A3420000}"/>
    <cellStyle name="Normal 28 3 13 14 3" xfId="17067" xr:uid="{00000000-0005-0000-0000-0000A4420000}"/>
    <cellStyle name="Normal 28 3 13 15" xfId="17068" xr:uid="{00000000-0005-0000-0000-0000A5420000}"/>
    <cellStyle name="Normal 28 3 13 16" xfId="17069" xr:uid="{00000000-0005-0000-0000-0000A6420000}"/>
    <cellStyle name="Normal 28 3 13 2" xfId="17070" xr:uid="{00000000-0005-0000-0000-0000A7420000}"/>
    <cellStyle name="Normal 28 3 13 2 2" xfId="17071" xr:uid="{00000000-0005-0000-0000-0000A8420000}"/>
    <cellStyle name="Normal 28 3 13 2 3" xfId="17072" xr:uid="{00000000-0005-0000-0000-0000A9420000}"/>
    <cellStyle name="Normal 28 3 13 3" xfId="17073" xr:uid="{00000000-0005-0000-0000-0000AA420000}"/>
    <cellStyle name="Normal 28 3 13 3 2" xfId="17074" xr:uid="{00000000-0005-0000-0000-0000AB420000}"/>
    <cellStyle name="Normal 28 3 13 3 3" xfId="17075" xr:uid="{00000000-0005-0000-0000-0000AC420000}"/>
    <cellStyle name="Normal 28 3 13 4" xfId="17076" xr:uid="{00000000-0005-0000-0000-0000AD420000}"/>
    <cellStyle name="Normal 28 3 13 4 2" xfId="17077" xr:uid="{00000000-0005-0000-0000-0000AE420000}"/>
    <cellStyle name="Normal 28 3 13 4 3" xfId="17078" xr:uid="{00000000-0005-0000-0000-0000AF420000}"/>
    <cellStyle name="Normal 28 3 13 5" xfId="17079" xr:uid="{00000000-0005-0000-0000-0000B0420000}"/>
    <cellStyle name="Normal 28 3 13 5 2" xfId="17080" xr:uid="{00000000-0005-0000-0000-0000B1420000}"/>
    <cellStyle name="Normal 28 3 13 5 3" xfId="17081" xr:uid="{00000000-0005-0000-0000-0000B2420000}"/>
    <cellStyle name="Normal 28 3 13 6" xfId="17082" xr:uid="{00000000-0005-0000-0000-0000B3420000}"/>
    <cellStyle name="Normal 28 3 13 6 2" xfId="17083" xr:uid="{00000000-0005-0000-0000-0000B4420000}"/>
    <cellStyle name="Normal 28 3 13 6 3" xfId="17084" xr:uid="{00000000-0005-0000-0000-0000B5420000}"/>
    <cellStyle name="Normal 28 3 13 7" xfId="17085" xr:uid="{00000000-0005-0000-0000-0000B6420000}"/>
    <cellStyle name="Normal 28 3 13 7 2" xfId="17086" xr:uid="{00000000-0005-0000-0000-0000B7420000}"/>
    <cellStyle name="Normal 28 3 13 7 3" xfId="17087" xr:uid="{00000000-0005-0000-0000-0000B8420000}"/>
    <cellStyle name="Normal 28 3 13 8" xfId="17088" xr:uid="{00000000-0005-0000-0000-0000B9420000}"/>
    <cellStyle name="Normal 28 3 13 8 2" xfId="17089" xr:uid="{00000000-0005-0000-0000-0000BA420000}"/>
    <cellStyle name="Normal 28 3 13 8 3" xfId="17090" xr:uid="{00000000-0005-0000-0000-0000BB420000}"/>
    <cellStyle name="Normal 28 3 13 9" xfId="17091" xr:uid="{00000000-0005-0000-0000-0000BC420000}"/>
    <cellStyle name="Normal 28 3 13 9 2" xfId="17092" xr:uid="{00000000-0005-0000-0000-0000BD420000}"/>
    <cellStyle name="Normal 28 3 13 9 3" xfId="17093" xr:uid="{00000000-0005-0000-0000-0000BE420000}"/>
    <cellStyle name="Normal 28 3 14" xfId="17094" xr:uid="{00000000-0005-0000-0000-0000BF420000}"/>
    <cellStyle name="Normal 28 3 14 10" xfId="17095" xr:uid="{00000000-0005-0000-0000-0000C0420000}"/>
    <cellStyle name="Normal 28 3 14 10 2" xfId="17096" xr:uid="{00000000-0005-0000-0000-0000C1420000}"/>
    <cellStyle name="Normal 28 3 14 10 3" xfId="17097" xr:uid="{00000000-0005-0000-0000-0000C2420000}"/>
    <cellStyle name="Normal 28 3 14 11" xfId="17098" xr:uid="{00000000-0005-0000-0000-0000C3420000}"/>
    <cellStyle name="Normal 28 3 14 11 2" xfId="17099" xr:uid="{00000000-0005-0000-0000-0000C4420000}"/>
    <cellStyle name="Normal 28 3 14 11 3" xfId="17100" xr:uid="{00000000-0005-0000-0000-0000C5420000}"/>
    <cellStyle name="Normal 28 3 14 12" xfId="17101" xr:uid="{00000000-0005-0000-0000-0000C6420000}"/>
    <cellStyle name="Normal 28 3 14 12 2" xfId="17102" xr:uid="{00000000-0005-0000-0000-0000C7420000}"/>
    <cellStyle name="Normal 28 3 14 12 3" xfId="17103" xr:uid="{00000000-0005-0000-0000-0000C8420000}"/>
    <cellStyle name="Normal 28 3 14 13" xfId="17104" xr:uid="{00000000-0005-0000-0000-0000C9420000}"/>
    <cellStyle name="Normal 28 3 14 13 2" xfId="17105" xr:uid="{00000000-0005-0000-0000-0000CA420000}"/>
    <cellStyle name="Normal 28 3 14 13 3" xfId="17106" xr:uid="{00000000-0005-0000-0000-0000CB420000}"/>
    <cellStyle name="Normal 28 3 14 14" xfId="17107" xr:uid="{00000000-0005-0000-0000-0000CC420000}"/>
    <cellStyle name="Normal 28 3 14 14 2" xfId="17108" xr:uid="{00000000-0005-0000-0000-0000CD420000}"/>
    <cellStyle name="Normal 28 3 14 14 3" xfId="17109" xr:uid="{00000000-0005-0000-0000-0000CE420000}"/>
    <cellStyle name="Normal 28 3 14 15" xfId="17110" xr:uid="{00000000-0005-0000-0000-0000CF420000}"/>
    <cellStyle name="Normal 28 3 14 16" xfId="17111" xr:uid="{00000000-0005-0000-0000-0000D0420000}"/>
    <cellStyle name="Normal 28 3 14 2" xfId="17112" xr:uid="{00000000-0005-0000-0000-0000D1420000}"/>
    <cellStyle name="Normal 28 3 14 2 2" xfId="17113" xr:uid="{00000000-0005-0000-0000-0000D2420000}"/>
    <cellStyle name="Normal 28 3 14 2 3" xfId="17114" xr:uid="{00000000-0005-0000-0000-0000D3420000}"/>
    <cellStyle name="Normal 28 3 14 3" xfId="17115" xr:uid="{00000000-0005-0000-0000-0000D4420000}"/>
    <cellStyle name="Normal 28 3 14 3 2" xfId="17116" xr:uid="{00000000-0005-0000-0000-0000D5420000}"/>
    <cellStyle name="Normal 28 3 14 3 3" xfId="17117" xr:uid="{00000000-0005-0000-0000-0000D6420000}"/>
    <cellStyle name="Normal 28 3 14 4" xfId="17118" xr:uid="{00000000-0005-0000-0000-0000D7420000}"/>
    <cellStyle name="Normal 28 3 14 4 2" xfId="17119" xr:uid="{00000000-0005-0000-0000-0000D8420000}"/>
    <cellStyle name="Normal 28 3 14 4 3" xfId="17120" xr:uid="{00000000-0005-0000-0000-0000D9420000}"/>
    <cellStyle name="Normal 28 3 14 5" xfId="17121" xr:uid="{00000000-0005-0000-0000-0000DA420000}"/>
    <cellStyle name="Normal 28 3 14 5 2" xfId="17122" xr:uid="{00000000-0005-0000-0000-0000DB420000}"/>
    <cellStyle name="Normal 28 3 14 5 3" xfId="17123" xr:uid="{00000000-0005-0000-0000-0000DC420000}"/>
    <cellStyle name="Normal 28 3 14 6" xfId="17124" xr:uid="{00000000-0005-0000-0000-0000DD420000}"/>
    <cellStyle name="Normal 28 3 14 6 2" xfId="17125" xr:uid="{00000000-0005-0000-0000-0000DE420000}"/>
    <cellStyle name="Normal 28 3 14 6 3" xfId="17126" xr:uid="{00000000-0005-0000-0000-0000DF420000}"/>
    <cellStyle name="Normal 28 3 14 7" xfId="17127" xr:uid="{00000000-0005-0000-0000-0000E0420000}"/>
    <cellStyle name="Normal 28 3 14 7 2" xfId="17128" xr:uid="{00000000-0005-0000-0000-0000E1420000}"/>
    <cellStyle name="Normal 28 3 14 7 3" xfId="17129" xr:uid="{00000000-0005-0000-0000-0000E2420000}"/>
    <cellStyle name="Normal 28 3 14 8" xfId="17130" xr:uid="{00000000-0005-0000-0000-0000E3420000}"/>
    <cellStyle name="Normal 28 3 14 8 2" xfId="17131" xr:uid="{00000000-0005-0000-0000-0000E4420000}"/>
    <cellStyle name="Normal 28 3 14 8 3" xfId="17132" xr:uid="{00000000-0005-0000-0000-0000E5420000}"/>
    <cellStyle name="Normal 28 3 14 9" xfId="17133" xr:uid="{00000000-0005-0000-0000-0000E6420000}"/>
    <cellStyle name="Normal 28 3 14 9 2" xfId="17134" xr:uid="{00000000-0005-0000-0000-0000E7420000}"/>
    <cellStyle name="Normal 28 3 14 9 3" xfId="17135" xr:uid="{00000000-0005-0000-0000-0000E8420000}"/>
    <cellStyle name="Normal 28 3 15" xfId="17136" xr:uid="{00000000-0005-0000-0000-0000E9420000}"/>
    <cellStyle name="Normal 28 3 15 10" xfId="17137" xr:uid="{00000000-0005-0000-0000-0000EA420000}"/>
    <cellStyle name="Normal 28 3 15 10 2" xfId="17138" xr:uid="{00000000-0005-0000-0000-0000EB420000}"/>
    <cellStyle name="Normal 28 3 15 10 3" xfId="17139" xr:uid="{00000000-0005-0000-0000-0000EC420000}"/>
    <cellStyle name="Normal 28 3 15 11" xfId="17140" xr:uid="{00000000-0005-0000-0000-0000ED420000}"/>
    <cellStyle name="Normal 28 3 15 11 2" xfId="17141" xr:uid="{00000000-0005-0000-0000-0000EE420000}"/>
    <cellStyle name="Normal 28 3 15 11 3" xfId="17142" xr:uid="{00000000-0005-0000-0000-0000EF420000}"/>
    <cellStyle name="Normal 28 3 15 12" xfId="17143" xr:uid="{00000000-0005-0000-0000-0000F0420000}"/>
    <cellStyle name="Normal 28 3 15 12 2" xfId="17144" xr:uid="{00000000-0005-0000-0000-0000F1420000}"/>
    <cellStyle name="Normal 28 3 15 12 3" xfId="17145" xr:uid="{00000000-0005-0000-0000-0000F2420000}"/>
    <cellStyle name="Normal 28 3 15 13" xfId="17146" xr:uid="{00000000-0005-0000-0000-0000F3420000}"/>
    <cellStyle name="Normal 28 3 15 13 2" xfId="17147" xr:uid="{00000000-0005-0000-0000-0000F4420000}"/>
    <cellStyle name="Normal 28 3 15 13 3" xfId="17148" xr:uid="{00000000-0005-0000-0000-0000F5420000}"/>
    <cellStyle name="Normal 28 3 15 14" xfId="17149" xr:uid="{00000000-0005-0000-0000-0000F6420000}"/>
    <cellStyle name="Normal 28 3 15 14 2" xfId="17150" xr:uid="{00000000-0005-0000-0000-0000F7420000}"/>
    <cellStyle name="Normal 28 3 15 14 3" xfId="17151" xr:uid="{00000000-0005-0000-0000-0000F8420000}"/>
    <cellStyle name="Normal 28 3 15 15" xfId="17152" xr:uid="{00000000-0005-0000-0000-0000F9420000}"/>
    <cellStyle name="Normal 28 3 15 16" xfId="17153" xr:uid="{00000000-0005-0000-0000-0000FA420000}"/>
    <cellStyle name="Normal 28 3 15 2" xfId="17154" xr:uid="{00000000-0005-0000-0000-0000FB420000}"/>
    <cellStyle name="Normal 28 3 15 2 2" xfId="17155" xr:uid="{00000000-0005-0000-0000-0000FC420000}"/>
    <cellStyle name="Normal 28 3 15 2 3" xfId="17156" xr:uid="{00000000-0005-0000-0000-0000FD420000}"/>
    <cellStyle name="Normal 28 3 15 3" xfId="17157" xr:uid="{00000000-0005-0000-0000-0000FE420000}"/>
    <cellStyle name="Normal 28 3 15 3 2" xfId="17158" xr:uid="{00000000-0005-0000-0000-0000FF420000}"/>
    <cellStyle name="Normal 28 3 15 3 3" xfId="17159" xr:uid="{00000000-0005-0000-0000-000000430000}"/>
    <cellStyle name="Normal 28 3 15 4" xfId="17160" xr:uid="{00000000-0005-0000-0000-000001430000}"/>
    <cellStyle name="Normal 28 3 15 4 2" xfId="17161" xr:uid="{00000000-0005-0000-0000-000002430000}"/>
    <cellStyle name="Normal 28 3 15 4 3" xfId="17162" xr:uid="{00000000-0005-0000-0000-000003430000}"/>
    <cellStyle name="Normal 28 3 15 5" xfId="17163" xr:uid="{00000000-0005-0000-0000-000004430000}"/>
    <cellStyle name="Normal 28 3 15 5 2" xfId="17164" xr:uid="{00000000-0005-0000-0000-000005430000}"/>
    <cellStyle name="Normal 28 3 15 5 3" xfId="17165" xr:uid="{00000000-0005-0000-0000-000006430000}"/>
    <cellStyle name="Normal 28 3 15 6" xfId="17166" xr:uid="{00000000-0005-0000-0000-000007430000}"/>
    <cellStyle name="Normal 28 3 15 6 2" xfId="17167" xr:uid="{00000000-0005-0000-0000-000008430000}"/>
    <cellStyle name="Normal 28 3 15 6 3" xfId="17168" xr:uid="{00000000-0005-0000-0000-000009430000}"/>
    <cellStyle name="Normal 28 3 15 7" xfId="17169" xr:uid="{00000000-0005-0000-0000-00000A430000}"/>
    <cellStyle name="Normal 28 3 15 7 2" xfId="17170" xr:uid="{00000000-0005-0000-0000-00000B430000}"/>
    <cellStyle name="Normal 28 3 15 7 3" xfId="17171" xr:uid="{00000000-0005-0000-0000-00000C430000}"/>
    <cellStyle name="Normal 28 3 15 8" xfId="17172" xr:uid="{00000000-0005-0000-0000-00000D430000}"/>
    <cellStyle name="Normal 28 3 15 8 2" xfId="17173" xr:uid="{00000000-0005-0000-0000-00000E430000}"/>
    <cellStyle name="Normal 28 3 15 8 3" xfId="17174" xr:uid="{00000000-0005-0000-0000-00000F430000}"/>
    <cellStyle name="Normal 28 3 15 9" xfId="17175" xr:uid="{00000000-0005-0000-0000-000010430000}"/>
    <cellStyle name="Normal 28 3 15 9 2" xfId="17176" xr:uid="{00000000-0005-0000-0000-000011430000}"/>
    <cellStyle name="Normal 28 3 15 9 3" xfId="17177" xr:uid="{00000000-0005-0000-0000-000012430000}"/>
    <cellStyle name="Normal 28 3 16" xfId="17178" xr:uid="{00000000-0005-0000-0000-000013430000}"/>
    <cellStyle name="Normal 28 3 16 2" xfId="17179" xr:uid="{00000000-0005-0000-0000-000014430000}"/>
    <cellStyle name="Normal 28 3 16 3" xfId="17180" xr:uid="{00000000-0005-0000-0000-000015430000}"/>
    <cellStyle name="Normal 28 3 17" xfId="17181" xr:uid="{00000000-0005-0000-0000-000016430000}"/>
    <cellStyle name="Normal 28 3 17 2" xfId="17182" xr:uid="{00000000-0005-0000-0000-000017430000}"/>
    <cellStyle name="Normal 28 3 17 3" xfId="17183" xr:uid="{00000000-0005-0000-0000-000018430000}"/>
    <cellStyle name="Normal 28 3 18" xfId="17184" xr:uid="{00000000-0005-0000-0000-000019430000}"/>
    <cellStyle name="Normal 28 3 18 2" xfId="17185" xr:uid="{00000000-0005-0000-0000-00001A430000}"/>
    <cellStyle name="Normal 28 3 18 3" xfId="17186" xr:uid="{00000000-0005-0000-0000-00001B430000}"/>
    <cellStyle name="Normal 28 3 19" xfId="17187" xr:uid="{00000000-0005-0000-0000-00001C430000}"/>
    <cellStyle name="Normal 28 3 19 2" xfId="17188" xr:uid="{00000000-0005-0000-0000-00001D430000}"/>
    <cellStyle name="Normal 28 3 19 3" xfId="17189" xr:uid="{00000000-0005-0000-0000-00001E430000}"/>
    <cellStyle name="Normal 28 3 2" xfId="17190" xr:uid="{00000000-0005-0000-0000-00001F430000}"/>
    <cellStyle name="Normal 28 3 2 10" xfId="17191" xr:uid="{00000000-0005-0000-0000-000020430000}"/>
    <cellStyle name="Normal 28 3 2 10 2" xfId="17192" xr:uid="{00000000-0005-0000-0000-000021430000}"/>
    <cellStyle name="Normal 28 3 2 10 3" xfId="17193" xr:uid="{00000000-0005-0000-0000-000022430000}"/>
    <cellStyle name="Normal 28 3 2 11" xfId="17194" xr:uid="{00000000-0005-0000-0000-000023430000}"/>
    <cellStyle name="Normal 28 3 2 11 2" xfId="17195" xr:uid="{00000000-0005-0000-0000-000024430000}"/>
    <cellStyle name="Normal 28 3 2 11 3" xfId="17196" xr:uid="{00000000-0005-0000-0000-000025430000}"/>
    <cellStyle name="Normal 28 3 2 12" xfId="17197" xr:uid="{00000000-0005-0000-0000-000026430000}"/>
    <cellStyle name="Normal 28 3 2 12 2" xfId="17198" xr:uid="{00000000-0005-0000-0000-000027430000}"/>
    <cellStyle name="Normal 28 3 2 12 3" xfId="17199" xr:uid="{00000000-0005-0000-0000-000028430000}"/>
    <cellStyle name="Normal 28 3 2 13" xfId="17200" xr:uid="{00000000-0005-0000-0000-000029430000}"/>
    <cellStyle name="Normal 28 3 2 13 2" xfId="17201" xr:uid="{00000000-0005-0000-0000-00002A430000}"/>
    <cellStyle name="Normal 28 3 2 13 3" xfId="17202" xr:uid="{00000000-0005-0000-0000-00002B430000}"/>
    <cellStyle name="Normal 28 3 2 14" xfId="17203" xr:uid="{00000000-0005-0000-0000-00002C430000}"/>
    <cellStyle name="Normal 28 3 2 14 2" xfId="17204" xr:uid="{00000000-0005-0000-0000-00002D430000}"/>
    <cellStyle name="Normal 28 3 2 14 3" xfId="17205" xr:uid="{00000000-0005-0000-0000-00002E430000}"/>
    <cellStyle name="Normal 28 3 2 15" xfId="17206" xr:uid="{00000000-0005-0000-0000-00002F430000}"/>
    <cellStyle name="Normal 28 3 2 15 2" xfId="17207" xr:uid="{00000000-0005-0000-0000-000030430000}"/>
    <cellStyle name="Normal 28 3 2 15 3" xfId="17208" xr:uid="{00000000-0005-0000-0000-000031430000}"/>
    <cellStyle name="Normal 28 3 2 16" xfId="17209" xr:uid="{00000000-0005-0000-0000-000032430000}"/>
    <cellStyle name="Normal 28 3 2 17" xfId="17210" xr:uid="{00000000-0005-0000-0000-000033430000}"/>
    <cellStyle name="Normal 28 3 2 2" xfId="17211" xr:uid="{00000000-0005-0000-0000-000034430000}"/>
    <cellStyle name="Normal 28 3 2 2 10" xfId="17212" xr:uid="{00000000-0005-0000-0000-000035430000}"/>
    <cellStyle name="Normal 28 3 2 2 10 2" xfId="17213" xr:uid="{00000000-0005-0000-0000-000036430000}"/>
    <cellStyle name="Normal 28 3 2 2 10 3" xfId="17214" xr:uid="{00000000-0005-0000-0000-000037430000}"/>
    <cellStyle name="Normal 28 3 2 2 11" xfId="17215" xr:uid="{00000000-0005-0000-0000-000038430000}"/>
    <cellStyle name="Normal 28 3 2 2 11 2" xfId="17216" xr:uid="{00000000-0005-0000-0000-000039430000}"/>
    <cellStyle name="Normal 28 3 2 2 11 3" xfId="17217" xr:uid="{00000000-0005-0000-0000-00003A430000}"/>
    <cellStyle name="Normal 28 3 2 2 12" xfId="17218" xr:uid="{00000000-0005-0000-0000-00003B430000}"/>
    <cellStyle name="Normal 28 3 2 2 12 2" xfId="17219" xr:uid="{00000000-0005-0000-0000-00003C430000}"/>
    <cellStyle name="Normal 28 3 2 2 12 3" xfId="17220" xr:uid="{00000000-0005-0000-0000-00003D430000}"/>
    <cellStyle name="Normal 28 3 2 2 13" xfId="17221" xr:uid="{00000000-0005-0000-0000-00003E430000}"/>
    <cellStyle name="Normal 28 3 2 2 13 2" xfId="17222" xr:uid="{00000000-0005-0000-0000-00003F430000}"/>
    <cellStyle name="Normal 28 3 2 2 13 3" xfId="17223" xr:uid="{00000000-0005-0000-0000-000040430000}"/>
    <cellStyle name="Normal 28 3 2 2 14" xfId="17224" xr:uid="{00000000-0005-0000-0000-000041430000}"/>
    <cellStyle name="Normal 28 3 2 2 14 2" xfId="17225" xr:uid="{00000000-0005-0000-0000-000042430000}"/>
    <cellStyle name="Normal 28 3 2 2 14 3" xfId="17226" xr:uid="{00000000-0005-0000-0000-000043430000}"/>
    <cellStyle name="Normal 28 3 2 2 15" xfId="17227" xr:uid="{00000000-0005-0000-0000-000044430000}"/>
    <cellStyle name="Normal 28 3 2 2 16" xfId="17228" xr:uid="{00000000-0005-0000-0000-000045430000}"/>
    <cellStyle name="Normal 28 3 2 2 2" xfId="17229" xr:uid="{00000000-0005-0000-0000-000046430000}"/>
    <cellStyle name="Normal 28 3 2 2 2 2" xfId="17230" xr:uid="{00000000-0005-0000-0000-000047430000}"/>
    <cellStyle name="Normal 28 3 2 2 2 3" xfId="17231" xr:uid="{00000000-0005-0000-0000-000048430000}"/>
    <cellStyle name="Normal 28 3 2 2 3" xfId="17232" xr:uid="{00000000-0005-0000-0000-000049430000}"/>
    <cellStyle name="Normal 28 3 2 2 3 2" xfId="17233" xr:uid="{00000000-0005-0000-0000-00004A430000}"/>
    <cellStyle name="Normal 28 3 2 2 3 3" xfId="17234" xr:uid="{00000000-0005-0000-0000-00004B430000}"/>
    <cellStyle name="Normal 28 3 2 2 4" xfId="17235" xr:uid="{00000000-0005-0000-0000-00004C430000}"/>
    <cellStyle name="Normal 28 3 2 2 4 2" xfId="17236" xr:uid="{00000000-0005-0000-0000-00004D430000}"/>
    <cellStyle name="Normal 28 3 2 2 4 3" xfId="17237" xr:uid="{00000000-0005-0000-0000-00004E430000}"/>
    <cellStyle name="Normal 28 3 2 2 5" xfId="17238" xr:uid="{00000000-0005-0000-0000-00004F430000}"/>
    <cellStyle name="Normal 28 3 2 2 5 2" xfId="17239" xr:uid="{00000000-0005-0000-0000-000050430000}"/>
    <cellStyle name="Normal 28 3 2 2 5 3" xfId="17240" xr:uid="{00000000-0005-0000-0000-000051430000}"/>
    <cellStyle name="Normal 28 3 2 2 6" xfId="17241" xr:uid="{00000000-0005-0000-0000-000052430000}"/>
    <cellStyle name="Normal 28 3 2 2 6 2" xfId="17242" xr:uid="{00000000-0005-0000-0000-000053430000}"/>
    <cellStyle name="Normal 28 3 2 2 6 3" xfId="17243" xr:uid="{00000000-0005-0000-0000-000054430000}"/>
    <cellStyle name="Normal 28 3 2 2 7" xfId="17244" xr:uid="{00000000-0005-0000-0000-000055430000}"/>
    <cellStyle name="Normal 28 3 2 2 7 2" xfId="17245" xr:uid="{00000000-0005-0000-0000-000056430000}"/>
    <cellStyle name="Normal 28 3 2 2 7 3" xfId="17246" xr:uid="{00000000-0005-0000-0000-000057430000}"/>
    <cellStyle name="Normal 28 3 2 2 8" xfId="17247" xr:uid="{00000000-0005-0000-0000-000058430000}"/>
    <cellStyle name="Normal 28 3 2 2 8 2" xfId="17248" xr:uid="{00000000-0005-0000-0000-000059430000}"/>
    <cellStyle name="Normal 28 3 2 2 8 3" xfId="17249" xr:uid="{00000000-0005-0000-0000-00005A430000}"/>
    <cellStyle name="Normal 28 3 2 2 9" xfId="17250" xr:uid="{00000000-0005-0000-0000-00005B430000}"/>
    <cellStyle name="Normal 28 3 2 2 9 2" xfId="17251" xr:uid="{00000000-0005-0000-0000-00005C430000}"/>
    <cellStyle name="Normal 28 3 2 2 9 3" xfId="17252" xr:uid="{00000000-0005-0000-0000-00005D430000}"/>
    <cellStyle name="Normal 28 3 2 3" xfId="17253" xr:uid="{00000000-0005-0000-0000-00005E430000}"/>
    <cellStyle name="Normal 28 3 2 3 2" xfId="17254" xr:uid="{00000000-0005-0000-0000-00005F430000}"/>
    <cellStyle name="Normal 28 3 2 3 3" xfId="17255" xr:uid="{00000000-0005-0000-0000-000060430000}"/>
    <cellStyle name="Normal 28 3 2 4" xfId="17256" xr:uid="{00000000-0005-0000-0000-000061430000}"/>
    <cellStyle name="Normal 28 3 2 4 2" xfId="17257" xr:uid="{00000000-0005-0000-0000-000062430000}"/>
    <cellStyle name="Normal 28 3 2 4 3" xfId="17258" xr:uid="{00000000-0005-0000-0000-000063430000}"/>
    <cellStyle name="Normal 28 3 2 5" xfId="17259" xr:uid="{00000000-0005-0000-0000-000064430000}"/>
    <cellStyle name="Normal 28 3 2 5 2" xfId="17260" xr:uid="{00000000-0005-0000-0000-000065430000}"/>
    <cellStyle name="Normal 28 3 2 5 3" xfId="17261" xr:uid="{00000000-0005-0000-0000-000066430000}"/>
    <cellStyle name="Normal 28 3 2 6" xfId="17262" xr:uid="{00000000-0005-0000-0000-000067430000}"/>
    <cellStyle name="Normal 28 3 2 6 2" xfId="17263" xr:uid="{00000000-0005-0000-0000-000068430000}"/>
    <cellStyle name="Normal 28 3 2 6 3" xfId="17264" xr:uid="{00000000-0005-0000-0000-000069430000}"/>
    <cellStyle name="Normal 28 3 2 7" xfId="17265" xr:uid="{00000000-0005-0000-0000-00006A430000}"/>
    <cellStyle name="Normal 28 3 2 7 2" xfId="17266" xr:uid="{00000000-0005-0000-0000-00006B430000}"/>
    <cellStyle name="Normal 28 3 2 7 3" xfId="17267" xr:uid="{00000000-0005-0000-0000-00006C430000}"/>
    <cellStyle name="Normal 28 3 2 8" xfId="17268" xr:uid="{00000000-0005-0000-0000-00006D430000}"/>
    <cellStyle name="Normal 28 3 2 8 2" xfId="17269" xr:uid="{00000000-0005-0000-0000-00006E430000}"/>
    <cellStyle name="Normal 28 3 2 8 3" xfId="17270" xr:uid="{00000000-0005-0000-0000-00006F430000}"/>
    <cellStyle name="Normal 28 3 2 9" xfId="17271" xr:uid="{00000000-0005-0000-0000-000070430000}"/>
    <cellStyle name="Normal 28 3 2 9 2" xfId="17272" xr:uid="{00000000-0005-0000-0000-000071430000}"/>
    <cellStyle name="Normal 28 3 2 9 3" xfId="17273" xr:uid="{00000000-0005-0000-0000-000072430000}"/>
    <cellStyle name="Normal 28 3 20" xfId="17274" xr:uid="{00000000-0005-0000-0000-000073430000}"/>
    <cellStyle name="Normal 28 3 20 2" xfId="17275" xr:uid="{00000000-0005-0000-0000-000074430000}"/>
    <cellStyle name="Normal 28 3 20 3" xfId="17276" xr:uid="{00000000-0005-0000-0000-000075430000}"/>
    <cellStyle name="Normal 28 3 21" xfId="17277" xr:uid="{00000000-0005-0000-0000-000076430000}"/>
    <cellStyle name="Normal 28 3 21 2" xfId="17278" xr:uid="{00000000-0005-0000-0000-000077430000}"/>
    <cellStyle name="Normal 28 3 21 3" xfId="17279" xr:uid="{00000000-0005-0000-0000-000078430000}"/>
    <cellStyle name="Normal 28 3 22" xfId="17280" xr:uid="{00000000-0005-0000-0000-000079430000}"/>
    <cellStyle name="Normal 28 3 22 2" xfId="17281" xr:uid="{00000000-0005-0000-0000-00007A430000}"/>
    <cellStyle name="Normal 28 3 22 3" xfId="17282" xr:uid="{00000000-0005-0000-0000-00007B430000}"/>
    <cellStyle name="Normal 28 3 23" xfId="17283" xr:uid="{00000000-0005-0000-0000-00007C430000}"/>
    <cellStyle name="Normal 28 3 23 2" xfId="17284" xr:uid="{00000000-0005-0000-0000-00007D430000}"/>
    <cellStyle name="Normal 28 3 23 3" xfId="17285" xr:uid="{00000000-0005-0000-0000-00007E430000}"/>
    <cellStyle name="Normal 28 3 24" xfId="17286" xr:uid="{00000000-0005-0000-0000-00007F430000}"/>
    <cellStyle name="Normal 28 3 24 2" xfId="17287" xr:uid="{00000000-0005-0000-0000-000080430000}"/>
    <cellStyle name="Normal 28 3 24 3" xfId="17288" xr:uid="{00000000-0005-0000-0000-000081430000}"/>
    <cellStyle name="Normal 28 3 25" xfId="17289" xr:uid="{00000000-0005-0000-0000-000082430000}"/>
    <cellStyle name="Normal 28 3 25 2" xfId="17290" xr:uid="{00000000-0005-0000-0000-000083430000}"/>
    <cellStyle name="Normal 28 3 25 3" xfId="17291" xr:uid="{00000000-0005-0000-0000-000084430000}"/>
    <cellStyle name="Normal 28 3 26" xfId="17292" xr:uid="{00000000-0005-0000-0000-000085430000}"/>
    <cellStyle name="Normal 28 3 26 2" xfId="17293" xr:uid="{00000000-0005-0000-0000-000086430000}"/>
    <cellStyle name="Normal 28 3 26 3" xfId="17294" xr:uid="{00000000-0005-0000-0000-000087430000}"/>
    <cellStyle name="Normal 28 3 27" xfId="17295" xr:uid="{00000000-0005-0000-0000-000088430000}"/>
    <cellStyle name="Normal 28 3 27 2" xfId="17296" xr:uid="{00000000-0005-0000-0000-000089430000}"/>
    <cellStyle name="Normal 28 3 27 3" xfId="17297" xr:uid="{00000000-0005-0000-0000-00008A430000}"/>
    <cellStyle name="Normal 28 3 28" xfId="17298" xr:uid="{00000000-0005-0000-0000-00008B430000}"/>
    <cellStyle name="Normal 28 3 28 2" xfId="17299" xr:uid="{00000000-0005-0000-0000-00008C430000}"/>
    <cellStyle name="Normal 28 3 28 3" xfId="17300" xr:uid="{00000000-0005-0000-0000-00008D430000}"/>
    <cellStyle name="Normal 28 3 29" xfId="17301" xr:uid="{00000000-0005-0000-0000-00008E430000}"/>
    <cellStyle name="Normal 28 3 3" xfId="17302" xr:uid="{00000000-0005-0000-0000-00008F430000}"/>
    <cellStyle name="Normal 28 3 3 10" xfId="17303" xr:uid="{00000000-0005-0000-0000-000090430000}"/>
    <cellStyle name="Normal 28 3 3 10 2" xfId="17304" xr:uid="{00000000-0005-0000-0000-000091430000}"/>
    <cellStyle name="Normal 28 3 3 10 3" xfId="17305" xr:uid="{00000000-0005-0000-0000-000092430000}"/>
    <cellStyle name="Normal 28 3 3 11" xfId="17306" xr:uid="{00000000-0005-0000-0000-000093430000}"/>
    <cellStyle name="Normal 28 3 3 11 2" xfId="17307" xr:uid="{00000000-0005-0000-0000-000094430000}"/>
    <cellStyle name="Normal 28 3 3 11 3" xfId="17308" xr:uid="{00000000-0005-0000-0000-000095430000}"/>
    <cellStyle name="Normal 28 3 3 12" xfId="17309" xr:uid="{00000000-0005-0000-0000-000096430000}"/>
    <cellStyle name="Normal 28 3 3 12 2" xfId="17310" xr:uid="{00000000-0005-0000-0000-000097430000}"/>
    <cellStyle name="Normal 28 3 3 12 3" xfId="17311" xr:uid="{00000000-0005-0000-0000-000098430000}"/>
    <cellStyle name="Normal 28 3 3 13" xfId="17312" xr:uid="{00000000-0005-0000-0000-000099430000}"/>
    <cellStyle name="Normal 28 3 3 13 2" xfId="17313" xr:uid="{00000000-0005-0000-0000-00009A430000}"/>
    <cellStyle name="Normal 28 3 3 13 3" xfId="17314" xr:uid="{00000000-0005-0000-0000-00009B430000}"/>
    <cellStyle name="Normal 28 3 3 14" xfId="17315" xr:uid="{00000000-0005-0000-0000-00009C430000}"/>
    <cellStyle name="Normal 28 3 3 14 2" xfId="17316" xr:uid="{00000000-0005-0000-0000-00009D430000}"/>
    <cellStyle name="Normal 28 3 3 14 3" xfId="17317" xr:uid="{00000000-0005-0000-0000-00009E430000}"/>
    <cellStyle name="Normal 28 3 3 15" xfId="17318" xr:uid="{00000000-0005-0000-0000-00009F430000}"/>
    <cellStyle name="Normal 28 3 3 15 2" xfId="17319" xr:uid="{00000000-0005-0000-0000-0000A0430000}"/>
    <cellStyle name="Normal 28 3 3 15 3" xfId="17320" xr:uid="{00000000-0005-0000-0000-0000A1430000}"/>
    <cellStyle name="Normal 28 3 3 16" xfId="17321" xr:uid="{00000000-0005-0000-0000-0000A2430000}"/>
    <cellStyle name="Normal 28 3 3 17" xfId="17322" xr:uid="{00000000-0005-0000-0000-0000A3430000}"/>
    <cellStyle name="Normal 28 3 3 2" xfId="17323" xr:uid="{00000000-0005-0000-0000-0000A4430000}"/>
    <cellStyle name="Normal 28 3 3 2 10" xfId="17324" xr:uid="{00000000-0005-0000-0000-0000A5430000}"/>
    <cellStyle name="Normal 28 3 3 2 10 2" xfId="17325" xr:uid="{00000000-0005-0000-0000-0000A6430000}"/>
    <cellStyle name="Normal 28 3 3 2 10 3" xfId="17326" xr:uid="{00000000-0005-0000-0000-0000A7430000}"/>
    <cellStyle name="Normal 28 3 3 2 11" xfId="17327" xr:uid="{00000000-0005-0000-0000-0000A8430000}"/>
    <cellStyle name="Normal 28 3 3 2 11 2" xfId="17328" xr:uid="{00000000-0005-0000-0000-0000A9430000}"/>
    <cellStyle name="Normal 28 3 3 2 11 3" xfId="17329" xr:uid="{00000000-0005-0000-0000-0000AA430000}"/>
    <cellStyle name="Normal 28 3 3 2 12" xfId="17330" xr:uid="{00000000-0005-0000-0000-0000AB430000}"/>
    <cellStyle name="Normal 28 3 3 2 12 2" xfId="17331" xr:uid="{00000000-0005-0000-0000-0000AC430000}"/>
    <cellStyle name="Normal 28 3 3 2 12 3" xfId="17332" xr:uid="{00000000-0005-0000-0000-0000AD430000}"/>
    <cellStyle name="Normal 28 3 3 2 13" xfId="17333" xr:uid="{00000000-0005-0000-0000-0000AE430000}"/>
    <cellStyle name="Normal 28 3 3 2 13 2" xfId="17334" xr:uid="{00000000-0005-0000-0000-0000AF430000}"/>
    <cellStyle name="Normal 28 3 3 2 13 3" xfId="17335" xr:uid="{00000000-0005-0000-0000-0000B0430000}"/>
    <cellStyle name="Normal 28 3 3 2 14" xfId="17336" xr:uid="{00000000-0005-0000-0000-0000B1430000}"/>
    <cellStyle name="Normal 28 3 3 2 14 2" xfId="17337" xr:uid="{00000000-0005-0000-0000-0000B2430000}"/>
    <cellStyle name="Normal 28 3 3 2 14 3" xfId="17338" xr:uid="{00000000-0005-0000-0000-0000B3430000}"/>
    <cellStyle name="Normal 28 3 3 2 15" xfId="17339" xr:uid="{00000000-0005-0000-0000-0000B4430000}"/>
    <cellStyle name="Normal 28 3 3 2 16" xfId="17340" xr:uid="{00000000-0005-0000-0000-0000B5430000}"/>
    <cellStyle name="Normal 28 3 3 2 2" xfId="17341" xr:uid="{00000000-0005-0000-0000-0000B6430000}"/>
    <cellStyle name="Normal 28 3 3 2 2 2" xfId="17342" xr:uid="{00000000-0005-0000-0000-0000B7430000}"/>
    <cellStyle name="Normal 28 3 3 2 2 3" xfId="17343" xr:uid="{00000000-0005-0000-0000-0000B8430000}"/>
    <cellStyle name="Normal 28 3 3 2 3" xfId="17344" xr:uid="{00000000-0005-0000-0000-0000B9430000}"/>
    <cellStyle name="Normal 28 3 3 2 3 2" xfId="17345" xr:uid="{00000000-0005-0000-0000-0000BA430000}"/>
    <cellStyle name="Normal 28 3 3 2 3 3" xfId="17346" xr:uid="{00000000-0005-0000-0000-0000BB430000}"/>
    <cellStyle name="Normal 28 3 3 2 4" xfId="17347" xr:uid="{00000000-0005-0000-0000-0000BC430000}"/>
    <cellStyle name="Normal 28 3 3 2 4 2" xfId="17348" xr:uid="{00000000-0005-0000-0000-0000BD430000}"/>
    <cellStyle name="Normal 28 3 3 2 4 3" xfId="17349" xr:uid="{00000000-0005-0000-0000-0000BE430000}"/>
    <cellStyle name="Normal 28 3 3 2 5" xfId="17350" xr:uid="{00000000-0005-0000-0000-0000BF430000}"/>
    <cellStyle name="Normal 28 3 3 2 5 2" xfId="17351" xr:uid="{00000000-0005-0000-0000-0000C0430000}"/>
    <cellStyle name="Normal 28 3 3 2 5 3" xfId="17352" xr:uid="{00000000-0005-0000-0000-0000C1430000}"/>
    <cellStyle name="Normal 28 3 3 2 6" xfId="17353" xr:uid="{00000000-0005-0000-0000-0000C2430000}"/>
    <cellStyle name="Normal 28 3 3 2 6 2" xfId="17354" xr:uid="{00000000-0005-0000-0000-0000C3430000}"/>
    <cellStyle name="Normal 28 3 3 2 6 3" xfId="17355" xr:uid="{00000000-0005-0000-0000-0000C4430000}"/>
    <cellStyle name="Normal 28 3 3 2 7" xfId="17356" xr:uid="{00000000-0005-0000-0000-0000C5430000}"/>
    <cellStyle name="Normal 28 3 3 2 7 2" xfId="17357" xr:uid="{00000000-0005-0000-0000-0000C6430000}"/>
    <cellStyle name="Normal 28 3 3 2 7 3" xfId="17358" xr:uid="{00000000-0005-0000-0000-0000C7430000}"/>
    <cellStyle name="Normal 28 3 3 2 8" xfId="17359" xr:uid="{00000000-0005-0000-0000-0000C8430000}"/>
    <cellStyle name="Normal 28 3 3 2 8 2" xfId="17360" xr:uid="{00000000-0005-0000-0000-0000C9430000}"/>
    <cellStyle name="Normal 28 3 3 2 8 3" xfId="17361" xr:uid="{00000000-0005-0000-0000-0000CA430000}"/>
    <cellStyle name="Normal 28 3 3 2 9" xfId="17362" xr:uid="{00000000-0005-0000-0000-0000CB430000}"/>
    <cellStyle name="Normal 28 3 3 2 9 2" xfId="17363" xr:uid="{00000000-0005-0000-0000-0000CC430000}"/>
    <cellStyle name="Normal 28 3 3 2 9 3" xfId="17364" xr:uid="{00000000-0005-0000-0000-0000CD430000}"/>
    <cellStyle name="Normal 28 3 3 3" xfId="17365" xr:uid="{00000000-0005-0000-0000-0000CE430000}"/>
    <cellStyle name="Normal 28 3 3 3 2" xfId="17366" xr:uid="{00000000-0005-0000-0000-0000CF430000}"/>
    <cellStyle name="Normal 28 3 3 3 3" xfId="17367" xr:uid="{00000000-0005-0000-0000-0000D0430000}"/>
    <cellStyle name="Normal 28 3 3 4" xfId="17368" xr:uid="{00000000-0005-0000-0000-0000D1430000}"/>
    <cellStyle name="Normal 28 3 3 4 2" xfId="17369" xr:uid="{00000000-0005-0000-0000-0000D2430000}"/>
    <cellStyle name="Normal 28 3 3 4 3" xfId="17370" xr:uid="{00000000-0005-0000-0000-0000D3430000}"/>
    <cellStyle name="Normal 28 3 3 5" xfId="17371" xr:uid="{00000000-0005-0000-0000-0000D4430000}"/>
    <cellStyle name="Normal 28 3 3 5 2" xfId="17372" xr:uid="{00000000-0005-0000-0000-0000D5430000}"/>
    <cellStyle name="Normal 28 3 3 5 3" xfId="17373" xr:uid="{00000000-0005-0000-0000-0000D6430000}"/>
    <cellStyle name="Normal 28 3 3 6" xfId="17374" xr:uid="{00000000-0005-0000-0000-0000D7430000}"/>
    <cellStyle name="Normal 28 3 3 6 2" xfId="17375" xr:uid="{00000000-0005-0000-0000-0000D8430000}"/>
    <cellStyle name="Normal 28 3 3 6 3" xfId="17376" xr:uid="{00000000-0005-0000-0000-0000D9430000}"/>
    <cellStyle name="Normal 28 3 3 7" xfId="17377" xr:uid="{00000000-0005-0000-0000-0000DA430000}"/>
    <cellStyle name="Normal 28 3 3 7 2" xfId="17378" xr:uid="{00000000-0005-0000-0000-0000DB430000}"/>
    <cellStyle name="Normal 28 3 3 7 3" xfId="17379" xr:uid="{00000000-0005-0000-0000-0000DC430000}"/>
    <cellStyle name="Normal 28 3 3 8" xfId="17380" xr:uid="{00000000-0005-0000-0000-0000DD430000}"/>
    <cellStyle name="Normal 28 3 3 8 2" xfId="17381" xr:uid="{00000000-0005-0000-0000-0000DE430000}"/>
    <cellStyle name="Normal 28 3 3 8 3" xfId="17382" xr:uid="{00000000-0005-0000-0000-0000DF430000}"/>
    <cellStyle name="Normal 28 3 3 9" xfId="17383" xr:uid="{00000000-0005-0000-0000-0000E0430000}"/>
    <cellStyle name="Normal 28 3 3 9 2" xfId="17384" xr:uid="{00000000-0005-0000-0000-0000E1430000}"/>
    <cellStyle name="Normal 28 3 3 9 3" xfId="17385" xr:uid="{00000000-0005-0000-0000-0000E2430000}"/>
    <cellStyle name="Normal 28 3 30" xfId="17386" xr:uid="{00000000-0005-0000-0000-0000E3430000}"/>
    <cellStyle name="Normal 28 3 31" xfId="17387" xr:uid="{00000000-0005-0000-0000-0000E4430000}"/>
    <cellStyle name="Normal 28 3 32" xfId="17388" xr:uid="{00000000-0005-0000-0000-0000E5430000}"/>
    <cellStyle name="Normal 28 3 33" xfId="17389" xr:uid="{00000000-0005-0000-0000-0000E6430000}"/>
    <cellStyle name="Normal 28 3 34" xfId="17390" xr:uid="{00000000-0005-0000-0000-0000E7430000}"/>
    <cellStyle name="Normal 28 3 35" xfId="17391" xr:uid="{00000000-0005-0000-0000-0000E8430000}"/>
    <cellStyle name="Normal 28 3 36" xfId="17392" xr:uid="{00000000-0005-0000-0000-0000E9430000}"/>
    <cellStyle name="Normal 28 3 37" xfId="17393" xr:uid="{00000000-0005-0000-0000-0000EA430000}"/>
    <cellStyle name="Normal 28 3 38" xfId="17394" xr:uid="{00000000-0005-0000-0000-0000EB430000}"/>
    <cellStyle name="Normal 28 3 39" xfId="17395" xr:uid="{00000000-0005-0000-0000-0000EC430000}"/>
    <cellStyle name="Normal 28 3 4" xfId="17396" xr:uid="{00000000-0005-0000-0000-0000ED430000}"/>
    <cellStyle name="Normal 28 3 4 10" xfId="17397" xr:uid="{00000000-0005-0000-0000-0000EE430000}"/>
    <cellStyle name="Normal 28 3 4 10 2" xfId="17398" xr:uid="{00000000-0005-0000-0000-0000EF430000}"/>
    <cellStyle name="Normal 28 3 4 10 3" xfId="17399" xr:uid="{00000000-0005-0000-0000-0000F0430000}"/>
    <cellStyle name="Normal 28 3 4 11" xfId="17400" xr:uid="{00000000-0005-0000-0000-0000F1430000}"/>
    <cellStyle name="Normal 28 3 4 11 2" xfId="17401" xr:uid="{00000000-0005-0000-0000-0000F2430000}"/>
    <cellStyle name="Normal 28 3 4 11 3" xfId="17402" xr:uid="{00000000-0005-0000-0000-0000F3430000}"/>
    <cellStyle name="Normal 28 3 4 12" xfId="17403" xr:uid="{00000000-0005-0000-0000-0000F4430000}"/>
    <cellStyle name="Normal 28 3 4 12 2" xfId="17404" xr:uid="{00000000-0005-0000-0000-0000F5430000}"/>
    <cellStyle name="Normal 28 3 4 12 3" xfId="17405" xr:uid="{00000000-0005-0000-0000-0000F6430000}"/>
    <cellStyle name="Normal 28 3 4 13" xfId="17406" xr:uid="{00000000-0005-0000-0000-0000F7430000}"/>
    <cellStyle name="Normal 28 3 4 13 2" xfId="17407" xr:uid="{00000000-0005-0000-0000-0000F8430000}"/>
    <cellStyle name="Normal 28 3 4 13 3" xfId="17408" xr:uid="{00000000-0005-0000-0000-0000F9430000}"/>
    <cellStyle name="Normal 28 3 4 14" xfId="17409" xr:uid="{00000000-0005-0000-0000-0000FA430000}"/>
    <cellStyle name="Normal 28 3 4 14 2" xfId="17410" xr:uid="{00000000-0005-0000-0000-0000FB430000}"/>
    <cellStyle name="Normal 28 3 4 14 3" xfId="17411" xr:uid="{00000000-0005-0000-0000-0000FC430000}"/>
    <cellStyle name="Normal 28 3 4 15" xfId="17412" xr:uid="{00000000-0005-0000-0000-0000FD430000}"/>
    <cellStyle name="Normal 28 3 4 15 2" xfId="17413" xr:uid="{00000000-0005-0000-0000-0000FE430000}"/>
    <cellStyle name="Normal 28 3 4 15 3" xfId="17414" xr:uid="{00000000-0005-0000-0000-0000FF430000}"/>
    <cellStyle name="Normal 28 3 4 16" xfId="17415" xr:uid="{00000000-0005-0000-0000-000000440000}"/>
    <cellStyle name="Normal 28 3 4 17" xfId="17416" xr:uid="{00000000-0005-0000-0000-000001440000}"/>
    <cellStyle name="Normal 28 3 4 2" xfId="17417" xr:uid="{00000000-0005-0000-0000-000002440000}"/>
    <cellStyle name="Normal 28 3 4 2 10" xfId="17418" xr:uid="{00000000-0005-0000-0000-000003440000}"/>
    <cellStyle name="Normal 28 3 4 2 10 2" xfId="17419" xr:uid="{00000000-0005-0000-0000-000004440000}"/>
    <cellStyle name="Normal 28 3 4 2 10 3" xfId="17420" xr:uid="{00000000-0005-0000-0000-000005440000}"/>
    <cellStyle name="Normal 28 3 4 2 11" xfId="17421" xr:uid="{00000000-0005-0000-0000-000006440000}"/>
    <cellStyle name="Normal 28 3 4 2 11 2" xfId="17422" xr:uid="{00000000-0005-0000-0000-000007440000}"/>
    <cellStyle name="Normal 28 3 4 2 11 3" xfId="17423" xr:uid="{00000000-0005-0000-0000-000008440000}"/>
    <cellStyle name="Normal 28 3 4 2 12" xfId="17424" xr:uid="{00000000-0005-0000-0000-000009440000}"/>
    <cellStyle name="Normal 28 3 4 2 12 2" xfId="17425" xr:uid="{00000000-0005-0000-0000-00000A440000}"/>
    <cellStyle name="Normal 28 3 4 2 12 3" xfId="17426" xr:uid="{00000000-0005-0000-0000-00000B440000}"/>
    <cellStyle name="Normal 28 3 4 2 13" xfId="17427" xr:uid="{00000000-0005-0000-0000-00000C440000}"/>
    <cellStyle name="Normal 28 3 4 2 13 2" xfId="17428" xr:uid="{00000000-0005-0000-0000-00000D440000}"/>
    <cellStyle name="Normal 28 3 4 2 13 3" xfId="17429" xr:uid="{00000000-0005-0000-0000-00000E440000}"/>
    <cellStyle name="Normal 28 3 4 2 14" xfId="17430" xr:uid="{00000000-0005-0000-0000-00000F440000}"/>
    <cellStyle name="Normal 28 3 4 2 14 2" xfId="17431" xr:uid="{00000000-0005-0000-0000-000010440000}"/>
    <cellStyle name="Normal 28 3 4 2 14 3" xfId="17432" xr:uid="{00000000-0005-0000-0000-000011440000}"/>
    <cellStyle name="Normal 28 3 4 2 15" xfId="17433" xr:uid="{00000000-0005-0000-0000-000012440000}"/>
    <cellStyle name="Normal 28 3 4 2 16" xfId="17434" xr:uid="{00000000-0005-0000-0000-000013440000}"/>
    <cellStyle name="Normal 28 3 4 2 2" xfId="17435" xr:uid="{00000000-0005-0000-0000-000014440000}"/>
    <cellStyle name="Normal 28 3 4 2 2 2" xfId="17436" xr:uid="{00000000-0005-0000-0000-000015440000}"/>
    <cellStyle name="Normal 28 3 4 2 2 3" xfId="17437" xr:uid="{00000000-0005-0000-0000-000016440000}"/>
    <cellStyle name="Normal 28 3 4 2 3" xfId="17438" xr:uid="{00000000-0005-0000-0000-000017440000}"/>
    <cellStyle name="Normal 28 3 4 2 3 2" xfId="17439" xr:uid="{00000000-0005-0000-0000-000018440000}"/>
    <cellStyle name="Normal 28 3 4 2 3 3" xfId="17440" xr:uid="{00000000-0005-0000-0000-000019440000}"/>
    <cellStyle name="Normal 28 3 4 2 4" xfId="17441" xr:uid="{00000000-0005-0000-0000-00001A440000}"/>
    <cellStyle name="Normal 28 3 4 2 4 2" xfId="17442" xr:uid="{00000000-0005-0000-0000-00001B440000}"/>
    <cellStyle name="Normal 28 3 4 2 4 3" xfId="17443" xr:uid="{00000000-0005-0000-0000-00001C440000}"/>
    <cellStyle name="Normal 28 3 4 2 5" xfId="17444" xr:uid="{00000000-0005-0000-0000-00001D440000}"/>
    <cellStyle name="Normal 28 3 4 2 5 2" xfId="17445" xr:uid="{00000000-0005-0000-0000-00001E440000}"/>
    <cellStyle name="Normal 28 3 4 2 5 3" xfId="17446" xr:uid="{00000000-0005-0000-0000-00001F440000}"/>
    <cellStyle name="Normal 28 3 4 2 6" xfId="17447" xr:uid="{00000000-0005-0000-0000-000020440000}"/>
    <cellStyle name="Normal 28 3 4 2 6 2" xfId="17448" xr:uid="{00000000-0005-0000-0000-000021440000}"/>
    <cellStyle name="Normal 28 3 4 2 6 3" xfId="17449" xr:uid="{00000000-0005-0000-0000-000022440000}"/>
    <cellStyle name="Normal 28 3 4 2 7" xfId="17450" xr:uid="{00000000-0005-0000-0000-000023440000}"/>
    <cellStyle name="Normal 28 3 4 2 7 2" xfId="17451" xr:uid="{00000000-0005-0000-0000-000024440000}"/>
    <cellStyle name="Normal 28 3 4 2 7 3" xfId="17452" xr:uid="{00000000-0005-0000-0000-000025440000}"/>
    <cellStyle name="Normal 28 3 4 2 8" xfId="17453" xr:uid="{00000000-0005-0000-0000-000026440000}"/>
    <cellStyle name="Normal 28 3 4 2 8 2" xfId="17454" xr:uid="{00000000-0005-0000-0000-000027440000}"/>
    <cellStyle name="Normal 28 3 4 2 8 3" xfId="17455" xr:uid="{00000000-0005-0000-0000-000028440000}"/>
    <cellStyle name="Normal 28 3 4 2 9" xfId="17456" xr:uid="{00000000-0005-0000-0000-000029440000}"/>
    <cellStyle name="Normal 28 3 4 2 9 2" xfId="17457" xr:uid="{00000000-0005-0000-0000-00002A440000}"/>
    <cellStyle name="Normal 28 3 4 2 9 3" xfId="17458" xr:uid="{00000000-0005-0000-0000-00002B440000}"/>
    <cellStyle name="Normal 28 3 4 3" xfId="17459" xr:uid="{00000000-0005-0000-0000-00002C440000}"/>
    <cellStyle name="Normal 28 3 4 3 2" xfId="17460" xr:uid="{00000000-0005-0000-0000-00002D440000}"/>
    <cellStyle name="Normal 28 3 4 3 3" xfId="17461" xr:uid="{00000000-0005-0000-0000-00002E440000}"/>
    <cellStyle name="Normal 28 3 4 4" xfId="17462" xr:uid="{00000000-0005-0000-0000-00002F440000}"/>
    <cellStyle name="Normal 28 3 4 4 2" xfId="17463" xr:uid="{00000000-0005-0000-0000-000030440000}"/>
    <cellStyle name="Normal 28 3 4 4 3" xfId="17464" xr:uid="{00000000-0005-0000-0000-000031440000}"/>
    <cellStyle name="Normal 28 3 4 5" xfId="17465" xr:uid="{00000000-0005-0000-0000-000032440000}"/>
    <cellStyle name="Normal 28 3 4 5 2" xfId="17466" xr:uid="{00000000-0005-0000-0000-000033440000}"/>
    <cellStyle name="Normal 28 3 4 5 3" xfId="17467" xr:uid="{00000000-0005-0000-0000-000034440000}"/>
    <cellStyle name="Normal 28 3 4 6" xfId="17468" xr:uid="{00000000-0005-0000-0000-000035440000}"/>
    <cellStyle name="Normal 28 3 4 6 2" xfId="17469" xr:uid="{00000000-0005-0000-0000-000036440000}"/>
    <cellStyle name="Normal 28 3 4 6 3" xfId="17470" xr:uid="{00000000-0005-0000-0000-000037440000}"/>
    <cellStyle name="Normal 28 3 4 7" xfId="17471" xr:uid="{00000000-0005-0000-0000-000038440000}"/>
    <cellStyle name="Normal 28 3 4 7 2" xfId="17472" xr:uid="{00000000-0005-0000-0000-000039440000}"/>
    <cellStyle name="Normal 28 3 4 7 3" xfId="17473" xr:uid="{00000000-0005-0000-0000-00003A440000}"/>
    <cellStyle name="Normal 28 3 4 8" xfId="17474" xr:uid="{00000000-0005-0000-0000-00003B440000}"/>
    <cellStyle name="Normal 28 3 4 8 2" xfId="17475" xr:uid="{00000000-0005-0000-0000-00003C440000}"/>
    <cellStyle name="Normal 28 3 4 8 3" xfId="17476" xr:uid="{00000000-0005-0000-0000-00003D440000}"/>
    <cellStyle name="Normal 28 3 4 9" xfId="17477" xr:uid="{00000000-0005-0000-0000-00003E440000}"/>
    <cellStyle name="Normal 28 3 4 9 2" xfId="17478" xr:uid="{00000000-0005-0000-0000-00003F440000}"/>
    <cellStyle name="Normal 28 3 4 9 3" xfId="17479" xr:uid="{00000000-0005-0000-0000-000040440000}"/>
    <cellStyle name="Normal 28 3 40" xfId="17480" xr:uid="{00000000-0005-0000-0000-000041440000}"/>
    <cellStyle name="Normal 28 3 41" xfId="17481" xr:uid="{00000000-0005-0000-0000-000042440000}"/>
    <cellStyle name="Normal 28 3 5" xfId="17482" xr:uid="{00000000-0005-0000-0000-000043440000}"/>
    <cellStyle name="Normal 28 3 5 10" xfId="17483" xr:uid="{00000000-0005-0000-0000-000044440000}"/>
    <cellStyle name="Normal 28 3 5 10 2" xfId="17484" xr:uid="{00000000-0005-0000-0000-000045440000}"/>
    <cellStyle name="Normal 28 3 5 10 3" xfId="17485" xr:uid="{00000000-0005-0000-0000-000046440000}"/>
    <cellStyle name="Normal 28 3 5 11" xfId="17486" xr:uid="{00000000-0005-0000-0000-000047440000}"/>
    <cellStyle name="Normal 28 3 5 11 2" xfId="17487" xr:uid="{00000000-0005-0000-0000-000048440000}"/>
    <cellStyle name="Normal 28 3 5 11 3" xfId="17488" xr:uid="{00000000-0005-0000-0000-000049440000}"/>
    <cellStyle name="Normal 28 3 5 12" xfId="17489" xr:uid="{00000000-0005-0000-0000-00004A440000}"/>
    <cellStyle name="Normal 28 3 5 12 2" xfId="17490" xr:uid="{00000000-0005-0000-0000-00004B440000}"/>
    <cellStyle name="Normal 28 3 5 12 3" xfId="17491" xr:uid="{00000000-0005-0000-0000-00004C440000}"/>
    <cellStyle name="Normal 28 3 5 13" xfId="17492" xr:uid="{00000000-0005-0000-0000-00004D440000}"/>
    <cellStyle name="Normal 28 3 5 13 2" xfId="17493" xr:uid="{00000000-0005-0000-0000-00004E440000}"/>
    <cellStyle name="Normal 28 3 5 13 3" xfId="17494" xr:uid="{00000000-0005-0000-0000-00004F440000}"/>
    <cellStyle name="Normal 28 3 5 14" xfId="17495" xr:uid="{00000000-0005-0000-0000-000050440000}"/>
    <cellStyle name="Normal 28 3 5 14 2" xfId="17496" xr:uid="{00000000-0005-0000-0000-000051440000}"/>
    <cellStyle name="Normal 28 3 5 14 3" xfId="17497" xr:uid="{00000000-0005-0000-0000-000052440000}"/>
    <cellStyle name="Normal 28 3 5 15" xfId="17498" xr:uid="{00000000-0005-0000-0000-000053440000}"/>
    <cellStyle name="Normal 28 3 5 16" xfId="17499" xr:uid="{00000000-0005-0000-0000-000054440000}"/>
    <cellStyle name="Normal 28 3 5 2" xfId="17500" xr:uid="{00000000-0005-0000-0000-000055440000}"/>
    <cellStyle name="Normal 28 3 5 2 2" xfId="17501" xr:uid="{00000000-0005-0000-0000-000056440000}"/>
    <cellStyle name="Normal 28 3 5 2 3" xfId="17502" xr:uid="{00000000-0005-0000-0000-000057440000}"/>
    <cellStyle name="Normal 28 3 5 3" xfId="17503" xr:uid="{00000000-0005-0000-0000-000058440000}"/>
    <cellStyle name="Normal 28 3 5 3 2" xfId="17504" xr:uid="{00000000-0005-0000-0000-000059440000}"/>
    <cellStyle name="Normal 28 3 5 3 3" xfId="17505" xr:uid="{00000000-0005-0000-0000-00005A440000}"/>
    <cellStyle name="Normal 28 3 5 4" xfId="17506" xr:uid="{00000000-0005-0000-0000-00005B440000}"/>
    <cellStyle name="Normal 28 3 5 4 2" xfId="17507" xr:uid="{00000000-0005-0000-0000-00005C440000}"/>
    <cellStyle name="Normal 28 3 5 4 3" xfId="17508" xr:uid="{00000000-0005-0000-0000-00005D440000}"/>
    <cellStyle name="Normal 28 3 5 5" xfId="17509" xr:uid="{00000000-0005-0000-0000-00005E440000}"/>
    <cellStyle name="Normal 28 3 5 5 2" xfId="17510" xr:uid="{00000000-0005-0000-0000-00005F440000}"/>
    <cellStyle name="Normal 28 3 5 5 3" xfId="17511" xr:uid="{00000000-0005-0000-0000-000060440000}"/>
    <cellStyle name="Normal 28 3 5 6" xfId="17512" xr:uid="{00000000-0005-0000-0000-000061440000}"/>
    <cellStyle name="Normal 28 3 5 6 2" xfId="17513" xr:uid="{00000000-0005-0000-0000-000062440000}"/>
    <cellStyle name="Normal 28 3 5 6 3" xfId="17514" xr:uid="{00000000-0005-0000-0000-000063440000}"/>
    <cellStyle name="Normal 28 3 5 7" xfId="17515" xr:uid="{00000000-0005-0000-0000-000064440000}"/>
    <cellStyle name="Normal 28 3 5 7 2" xfId="17516" xr:uid="{00000000-0005-0000-0000-000065440000}"/>
    <cellStyle name="Normal 28 3 5 7 3" xfId="17517" xr:uid="{00000000-0005-0000-0000-000066440000}"/>
    <cellStyle name="Normal 28 3 5 8" xfId="17518" xr:uid="{00000000-0005-0000-0000-000067440000}"/>
    <cellStyle name="Normal 28 3 5 8 2" xfId="17519" xr:uid="{00000000-0005-0000-0000-000068440000}"/>
    <cellStyle name="Normal 28 3 5 8 3" xfId="17520" xr:uid="{00000000-0005-0000-0000-000069440000}"/>
    <cellStyle name="Normal 28 3 5 9" xfId="17521" xr:uid="{00000000-0005-0000-0000-00006A440000}"/>
    <cellStyle name="Normal 28 3 5 9 2" xfId="17522" xr:uid="{00000000-0005-0000-0000-00006B440000}"/>
    <cellStyle name="Normal 28 3 5 9 3" xfId="17523" xr:uid="{00000000-0005-0000-0000-00006C440000}"/>
    <cellStyle name="Normal 28 3 6" xfId="17524" xr:uid="{00000000-0005-0000-0000-00006D440000}"/>
    <cellStyle name="Normal 28 3 6 10" xfId="17525" xr:uid="{00000000-0005-0000-0000-00006E440000}"/>
    <cellStyle name="Normal 28 3 6 10 2" xfId="17526" xr:uid="{00000000-0005-0000-0000-00006F440000}"/>
    <cellStyle name="Normal 28 3 6 10 3" xfId="17527" xr:uid="{00000000-0005-0000-0000-000070440000}"/>
    <cellStyle name="Normal 28 3 6 11" xfId="17528" xr:uid="{00000000-0005-0000-0000-000071440000}"/>
    <cellStyle name="Normal 28 3 6 11 2" xfId="17529" xr:uid="{00000000-0005-0000-0000-000072440000}"/>
    <cellStyle name="Normal 28 3 6 11 3" xfId="17530" xr:uid="{00000000-0005-0000-0000-000073440000}"/>
    <cellStyle name="Normal 28 3 6 12" xfId="17531" xr:uid="{00000000-0005-0000-0000-000074440000}"/>
    <cellStyle name="Normal 28 3 6 12 2" xfId="17532" xr:uid="{00000000-0005-0000-0000-000075440000}"/>
    <cellStyle name="Normal 28 3 6 12 3" xfId="17533" xr:uid="{00000000-0005-0000-0000-000076440000}"/>
    <cellStyle name="Normal 28 3 6 13" xfId="17534" xr:uid="{00000000-0005-0000-0000-000077440000}"/>
    <cellStyle name="Normal 28 3 6 13 2" xfId="17535" xr:uid="{00000000-0005-0000-0000-000078440000}"/>
    <cellStyle name="Normal 28 3 6 13 3" xfId="17536" xr:uid="{00000000-0005-0000-0000-000079440000}"/>
    <cellStyle name="Normal 28 3 6 14" xfId="17537" xr:uid="{00000000-0005-0000-0000-00007A440000}"/>
    <cellStyle name="Normal 28 3 6 14 2" xfId="17538" xr:uid="{00000000-0005-0000-0000-00007B440000}"/>
    <cellStyle name="Normal 28 3 6 14 3" xfId="17539" xr:uid="{00000000-0005-0000-0000-00007C440000}"/>
    <cellStyle name="Normal 28 3 6 15" xfId="17540" xr:uid="{00000000-0005-0000-0000-00007D440000}"/>
    <cellStyle name="Normal 28 3 6 16" xfId="17541" xr:uid="{00000000-0005-0000-0000-00007E440000}"/>
    <cellStyle name="Normal 28 3 6 2" xfId="17542" xr:uid="{00000000-0005-0000-0000-00007F440000}"/>
    <cellStyle name="Normal 28 3 6 2 2" xfId="17543" xr:uid="{00000000-0005-0000-0000-000080440000}"/>
    <cellStyle name="Normal 28 3 6 2 3" xfId="17544" xr:uid="{00000000-0005-0000-0000-000081440000}"/>
    <cellStyle name="Normal 28 3 6 3" xfId="17545" xr:uid="{00000000-0005-0000-0000-000082440000}"/>
    <cellStyle name="Normal 28 3 6 3 2" xfId="17546" xr:uid="{00000000-0005-0000-0000-000083440000}"/>
    <cellStyle name="Normal 28 3 6 3 3" xfId="17547" xr:uid="{00000000-0005-0000-0000-000084440000}"/>
    <cellStyle name="Normal 28 3 6 4" xfId="17548" xr:uid="{00000000-0005-0000-0000-000085440000}"/>
    <cellStyle name="Normal 28 3 6 4 2" xfId="17549" xr:uid="{00000000-0005-0000-0000-000086440000}"/>
    <cellStyle name="Normal 28 3 6 4 3" xfId="17550" xr:uid="{00000000-0005-0000-0000-000087440000}"/>
    <cellStyle name="Normal 28 3 6 5" xfId="17551" xr:uid="{00000000-0005-0000-0000-000088440000}"/>
    <cellStyle name="Normal 28 3 6 5 2" xfId="17552" xr:uid="{00000000-0005-0000-0000-000089440000}"/>
    <cellStyle name="Normal 28 3 6 5 3" xfId="17553" xr:uid="{00000000-0005-0000-0000-00008A440000}"/>
    <cellStyle name="Normal 28 3 6 6" xfId="17554" xr:uid="{00000000-0005-0000-0000-00008B440000}"/>
    <cellStyle name="Normal 28 3 6 6 2" xfId="17555" xr:uid="{00000000-0005-0000-0000-00008C440000}"/>
    <cellStyle name="Normal 28 3 6 6 3" xfId="17556" xr:uid="{00000000-0005-0000-0000-00008D440000}"/>
    <cellStyle name="Normal 28 3 6 7" xfId="17557" xr:uid="{00000000-0005-0000-0000-00008E440000}"/>
    <cellStyle name="Normal 28 3 6 7 2" xfId="17558" xr:uid="{00000000-0005-0000-0000-00008F440000}"/>
    <cellStyle name="Normal 28 3 6 7 3" xfId="17559" xr:uid="{00000000-0005-0000-0000-000090440000}"/>
    <cellStyle name="Normal 28 3 6 8" xfId="17560" xr:uid="{00000000-0005-0000-0000-000091440000}"/>
    <cellStyle name="Normal 28 3 6 8 2" xfId="17561" xr:uid="{00000000-0005-0000-0000-000092440000}"/>
    <cellStyle name="Normal 28 3 6 8 3" xfId="17562" xr:uid="{00000000-0005-0000-0000-000093440000}"/>
    <cellStyle name="Normal 28 3 6 9" xfId="17563" xr:uid="{00000000-0005-0000-0000-000094440000}"/>
    <cellStyle name="Normal 28 3 6 9 2" xfId="17564" xr:uid="{00000000-0005-0000-0000-000095440000}"/>
    <cellStyle name="Normal 28 3 6 9 3" xfId="17565" xr:uid="{00000000-0005-0000-0000-000096440000}"/>
    <cellStyle name="Normal 28 3 7" xfId="17566" xr:uid="{00000000-0005-0000-0000-000097440000}"/>
    <cellStyle name="Normal 28 3 7 10" xfId="17567" xr:uid="{00000000-0005-0000-0000-000098440000}"/>
    <cellStyle name="Normal 28 3 7 10 2" xfId="17568" xr:uid="{00000000-0005-0000-0000-000099440000}"/>
    <cellStyle name="Normal 28 3 7 10 3" xfId="17569" xr:uid="{00000000-0005-0000-0000-00009A440000}"/>
    <cellStyle name="Normal 28 3 7 11" xfId="17570" xr:uid="{00000000-0005-0000-0000-00009B440000}"/>
    <cellStyle name="Normal 28 3 7 11 2" xfId="17571" xr:uid="{00000000-0005-0000-0000-00009C440000}"/>
    <cellStyle name="Normal 28 3 7 11 3" xfId="17572" xr:uid="{00000000-0005-0000-0000-00009D440000}"/>
    <cellStyle name="Normal 28 3 7 12" xfId="17573" xr:uid="{00000000-0005-0000-0000-00009E440000}"/>
    <cellStyle name="Normal 28 3 7 12 2" xfId="17574" xr:uid="{00000000-0005-0000-0000-00009F440000}"/>
    <cellStyle name="Normal 28 3 7 12 3" xfId="17575" xr:uid="{00000000-0005-0000-0000-0000A0440000}"/>
    <cellStyle name="Normal 28 3 7 13" xfId="17576" xr:uid="{00000000-0005-0000-0000-0000A1440000}"/>
    <cellStyle name="Normal 28 3 7 13 2" xfId="17577" xr:uid="{00000000-0005-0000-0000-0000A2440000}"/>
    <cellStyle name="Normal 28 3 7 13 3" xfId="17578" xr:uid="{00000000-0005-0000-0000-0000A3440000}"/>
    <cellStyle name="Normal 28 3 7 14" xfId="17579" xr:uid="{00000000-0005-0000-0000-0000A4440000}"/>
    <cellStyle name="Normal 28 3 7 14 2" xfId="17580" xr:uid="{00000000-0005-0000-0000-0000A5440000}"/>
    <cellStyle name="Normal 28 3 7 14 3" xfId="17581" xr:uid="{00000000-0005-0000-0000-0000A6440000}"/>
    <cellStyle name="Normal 28 3 7 15" xfId="17582" xr:uid="{00000000-0005-0000-0000-0000A7440000}"/>
    <cellStyle name="Normal 28 3 7 16" xfId="17583" xr:uid="{00000000-0005-0000-0000-0000A8440000}"/>
    <cellStyle name="Normal 28 3 7 2" xfId="17584" xr:uid="{00000000-0005-0000-0000-0000A9440000}"/>
    <cellStyle name="Normal 28 3 7 2 2" xfId="17585" xr:uid="{00000000-0005-0000-0000-0000AA440000}"/>
    <cellStyle name="Normal 28 3 7 2 3" xfId="17586" xr:uid="{00000000-0005-0000-0000-0000AB440000}"/>
    <cellStyle name="Normal 28 3 7 3" xfId="17587" xr:uid="{00000000-0005-0000-0000-0000AC440000}"/>
    <cellStyle name="Normal 28 3 7 3 2" xfId="17588" xr:uid="{00000000-0005-0000-0000-0000AD440000}"/>
    <cellStyle name="Normal 28 3 7 3 3" xfId="17589" xr:uid="{00000000-0005-0000-0000-0000AE440000}"/>
    <cellStyle name="Normal 28 3 7 4" xfId="17590" xr:uid="{00000000-0005-0000-0000-0000AF440000}"/>
    <cellStyle name="Normal 28 3 7 4 2" xfId="17591" xr:uid="{00000000-0005-0000-0000-0000B0440000}"/>
    <cellStyle name="Normal 28 3 7 4 3" xfId="17592" xr:uid="{00000000-0005-0000-0000-0000B1440000}"/>
    <cellStyle name="Normal 28 3 7 5" xfId="17593" xr:uid="{00000000-0005-0000-0000-0000B2440000}"/>
    <cellStyle name="Normal 28 3 7 5 2" xfId="17594" xr:uid="{00000000-0005-0000-0000-0000B3440000}"/>
    <cellStyle name="Normal 28 3 7 5 3" xfId="17595" xr:uid="{00000000-0005-0000-0000-0000B4440000}"/>
    <cellStyle name="Normal 28 3 7 6" xfId="17596" xr:uid="{00000000-0005-0000-0000-0000B5440000}"/>
    <cellStyle name="Normal 28 3 7 6 2" xfId="17597" xr:uid="{00000000-0005-0000-0000-0000B6440000}"/>
    <cellStyle name="Normal 28 3 7 6 3" xfId="17598" xr:uid="{00000000-0005-0000-0000-0000B7440000}"/>
    <cellStyle name="Normal 28 3 7 7" xfId="17599" xr:uid="{00000000-0005-0000-0000-0000B8440000}"/>
    <cellStyle name="Normal 28 3 7 7 2" xfId="17600" xr:uid="{00000000-0005-0000-0000-0000B9440000}"/>
    <cellStyle name="Normal 28 3 7 7 3" xfId="17601" xr:uid="{00000000-0005-0000-0000-0000BA440000}"/>
    <cellStyle name="Normal 28 3 7 8" xfId="17602" xr:uid="{00000000-0005-0000-0000-0000BB440000}"/>
    <cellStyle name="Normal 28 3 7 8 2" xfId="17603" xr:uid="{00000000-0005-0000-0000-0000BC440000}"/>
    <cellStyle name="Normal 28 3 7 8 3" xfId="17604" xr:uid="{00000000-0005-0000-0000-0000BD440000}"/>
    <cellStyle name="Normal 28 3 7 9" xfId="17605" xr:uid="{00000000-0005-0000-0000-0000BE440000}"/>
    <cellStyle name="Normal 28 3 7 9 2" xfId="17606" xr:uid="{00000000-0005-0000-0000-0000BF440000}"/>
    <cellStyle name="Normal 28 3 7 9 3" xfId="17607" xr:uid="{00000000-0005-0000-0000-0000C0440000}"/>
    <cellStyle name="Normal 28 3 8" xfId="17608" xr:uid="{00000000-0005-0000-0000-0000C1440000}"/>
    <cellStyle name="Normal 28 3 8 10" xfId="17609" xr:uid="{00000000-0005-0000-0000-0000C2440000}"/>
    <cellStyle name="Normal 28 3 8 10 2" xfId="17610" xr:uid="{00000000-0005-0000-0000-0000C3440000}"/>
    <cellStyle name="Normal 28 3 8 10 3" xfId="17611" xr:uid="{00000000-0005-0000-0000-0000C4440000}"/>
    <cellStyle name="Normal 28 3 8 11" xfId="17612" xr:uid="{00000000-0005-0000-0000-0000C5440000}"/>
    <cellStyle name="Normal 28 3 8 11 2" xfId="17613" xr:uid="{00000000-0005-0000-0000-0000C6440000}"/>
    <cellStyle name="Normal 28 3 8 11 3" xfId="17614" xr:uid="{00000000-0005-0000-0000-0000C7440000}"/>
    <cellStyle name="Normal 28 3 8 12" xfId="17615" xr:uid="{00000000-0005-0000-0000-0000C8440000}"/>
    <cellStyle name="Normal 28 3 8 12 2" xfId="17616" xr:uid="{00000000-0005-0000-0000-0000C9440000}"/>
    <cellStyle name="Normal 28 3 8 12 3" xfId="17617" xr:uid="{00000000-0005-0000-0000-0000CA440000}"/>
    <cellStyle name="Normal 28 3 8 13" xfId="17618" xr:uid="{00000000-0005-0000-0000-0000CB440000}"/>
    <cellStyle name="Normal 28 3 8 13 2" xfId="17619" xr:uid="{00000000-0005-0000-0000-0000CC440000}"/>
    <cellStyle name="Normal 28 3 8 13 3" xfId="17620" xr:uid="{00000000-0005-0000-0000-0000CD440000}"/>
    <cellStyle name="Normal 28 3 8 14" xfId="17621" xr:uid="{00000000-0005-0000-0000-0000CE440000}"/>
    <cellStyle name="Normal 28 3 8 14 2" xfId="17622" xr:uid="{00000000-0005-0000-0000-0000CF440000}"/>
    <cellStyle name="Normal 28 3 8 14 3" xfId="17623" xr:uid="{00000000-0005-0000-0000-0000D0440000}"/>
    <cellStyle name="Normal 28 3 8 15" xfId="17624" xr:uid="{00000000-0005-0000-0000-0000D1440000}"/>
    <cellStyle name="Normal 28 3 8 16" xfId="17625" xr:uid="{00000000-0005-0000-0000-0000D2440000}"/>
    <cellStyle name="Normal 28 3 8 2" xfId="17626" xr:uid="{00000000-0005-0000-0000-0000D3440000}"/>
    <cellStyle name="Normal 28 3 8 2 2" xfId="17627" xr:uid="{00000000-0005-0000-0000-0000D4440000}"/>
    <cellStyle name="Normal 28 3 8 2 3" xfId="17628" xr:uid="{00000000-0005-0000-0000-0000D5440000}"/>
    <cellStyle name="Normal 28 3 8 3" xfId="17629" xr:uid="{00000000-0005-0000-0000-0000D6440000}"/>
    <cellStyle name="Normal 28 3 8 3 2" xfId="17630" xr:uid="{00000000-0005-0000-0000-0000D7440000}"/>
    <cellStyle name="Normal 28 3 8 3 3" xfId="17631" xr:uid="{00000000-0005-0000-0000-0000D8440000}"/>
    <cellStyle name="Normal 28 3 8 4" xfId="17632" xr:uid="{00000000-0005-0000-0000-0000D9440000}"/>
    <cellStyle name="Normal 28 3 8 4 2" xfId="17633" xr:uid="{00000000-0005-0000-0000-0000DA440000}"/>
    <cellStyle name="Normal 28 3 8 4 3" xfId="17634" xr:uid="{00000000-0005-0000-0000-0000DB440000}"/>
    <cellStyle name="Normal 28 3 8 5" xfId="17635" xr:uid="{00000000-0005-0000-0000-0000DC440000}"/>
    <cellStyle name="Normal 28 3 8 5 2" xfId="17636" xr:uid="{00000000-0005-0000-0000-0000DD440000}"/>
    <cellStyle name="Normal 28 3 8 5 3" xfId="17637" xr:uid="{00000000-0005-0000-0000-0000DE440000}"/>
    <cellStyle name="Normal 28 3 8 6" xfId="17638" xr:uid="{00000000-0005-0000-0000-0000DF440000}"/>
    <cellStyle name="Normal 28 3 8 6 2" xfId="17639" xr:uid="{00000000-0005-0000-0000-0000E0440000}"/>
    <cellStyle name="Normal 28 3 8 6 3" xfId="17640" xr:uid="{00000000-0005-0000-0000-0000E1440000}"/>
    <cellStyle name="Normal 28 3 8 7" xfId="17641" xr:uid="{00000000-0005-0000-0000-0000E2440000}"/>
    <cellStyle name="Normal 28 3 8 7 2" xfId="17642" xr:uid="{00000000-0005-0000-0000-0000E3440000}"/>
    <cellStyle name="Normal 28 3 8 7 3" xfId="17643" xr:uid="{00000000-0005-0000-0000-0000E4440000}"/>
    <cellStyle name="Normal 28 3 8 8" xfId="17644" xr:uid="{00000000-0005-0000-0000-0000E5440000}"/>
    <cellStyle name="Normal 28 3 8 8 2" xfId="17645" xr:uid="{00000000-0005-0000-0000-0000E6440000}"/>
    <cellStyle name="Normal 28 3 8 8 3" xfId="17646" xr:uid="{00000000-0005-0000-0000-0000E7440000}"/>
    <cellStyle name="Normal 28 3 8 9" xfId="17647" xr:uid="{00000000-0005-0000-0000-0000E8440000}"/>
    <cellStyle name="Normal 28 3 8 9 2" xfId="17648" xr:uid="{00000000-0005-0000-0000-0000E9440000}"/>
    <cellStyle name="Normal 28 3 8 9 3" xfId="17649" xr:uid="{00000000-0005-0000-0000-0000EA440000}"/>
    <cellStyle name="Normal 28 3 9" xfId="17650" xr:uid="{00000000-0005-0000-0000-0000EB440000}"/>
    <cellStyle name="Normal 28 3 9 10" xfId="17651" xr:uid="{00000000-0005-0000-0000-0000EC440000}"/>
    <cellStyle name="Normal 28 3 9 10 2" xfId="17652" xr:uid="{00000000-0005-0000-0000-0000ED440000}"/>
    <cellStyle name="Normal 28 3 9 10 3" xfId="17653" xr:uid="{00000000-0005-0000-0000-0000EE440000}"/>
    <cellStyle name="Normal 28 3 9 11" xfId="17654" xr:uid="{00000000-0005-0000-0000-0000EF440000}"/>
    <cellStyle name="Normal 28 3 9 11 2" xfId="17655" xr:uid="{00000000-0005-0000-0000-0000F0440000}"/>
    <cellStyle name="Normal 28 3 9 11 3" xfId="17656" xr:uid="{00000000-0005-0000-0000-0000F1440000}"/>
    <cellStyle name="Normal 28 3 9 12" xfId="17657" xr:uid="{00000000-0005-0000-0000-0000F2440000}"/>
    <cellStyle name="Normal 28 3 9 12 2" xfId="17658" xr:uid="{00000000-0005-0000-0000-0000F3440000}"/>
    <cellStyle name="Normal 28 3 9 12 3" xfId="17659" xr:uid="{00000000-0005-0000-0000-0000F4440000}"/>
    <cellStyle name="Normal 28 3 9 13" xfId="17660" xr:uid="{00000000-0005-0000-0000-0000F5440000}"/>
    <cellStyle name="Normal 28 3 9 13 2" xfId="17661" xr:uid="{00000000-0005-0000-0000-0000F6440000}"/>
    <cellStyle name="Normal 28 3 9 13 3" xfId="17662" xr:uid="{00000000-0005-0000-0000-0000F7440000}"/>
    <cellStyle name="Normal 28 3 9 14" xfId="17663" xr:uid="{00000000-0005-0000-0000-0000F8440000}"/>
    <cellStyle name="Normal 28 3 9 14 2" xfId="17664" xr:uid="{00000000-0005-0000-0000-0000F9440000}"/>
    <cellStyle name="Normal 28 3 9 14 3" xfId="17665" xr:uid="{00000000-0005-0000-0000-0000FA440000}"/>
    <cellStyle name="Normal 28 3 9 15" xfId="17666" xr:uid="{00000000-0005-0000-0000-0000FB440000}"/>
    <cellStyle name="Normal 28 3 9 16" xfId="17667" xr:uid="{00000000-0005-0000-0000-0000FC440000}"/>
    <cellStyle name="Normal 28 3 9 2" xfId="17668" xr:uid="{00000000-0005-0000-0000-0000FD440000}"/>
    <cellStyle name="Normal 28 3 9 2 2" xfId="17669" xr:uid="{00000000-0005-0000-0000-0000FE440000}"/>
    <cellStyle name="Normal 28 3 9 2 3" xfId="17670" xr:uid="{00000000-0005-0000-0000-0000FF440000}"/>
    <cellStyle name="Normal 28 3 9 3" xfId="17671" xr:uid="{00000000-0005-0000-0000-000000450000}"/>
    <cellStyle name="Normal 28 3 9 3 2" xfId="17672" xr:uid="{00000000-0005-0000-0000-000001450000}"/>
    <cellStyle name="Normal 28 3 9 3 3" xfId="17673" xr:uid="{00000000-0005-0000-0000-000002450000}"/>
    <cellStyle name="Normal 28 3 9 4" xfId="17674" xr:uid="{00000000-0005-0000-0000-000003450000}"/>
    <cellStyle name="Normal 28 3 9 4 2" xfId="17675" xr:uid="{00000000-0005-0000-0000-000004450000}"/>
    <cellStyle name="Normal 28 3 9 4 3" xfId="17676" xr:uid="{00000000-0005-0000-0000-000005450000}"/>
    <cellStyle name="Normal 28 3 9 5" xfId="17677" xr:uid="{00000000-0005-0000-0000-000006450000}"/>
    <cellStyle name="Normal 28 3 9 5 2" xfId="17678" xr:uid="{00000000-0005-0000-0000-000007450000}"/>
    <cellStyle name="Normal 28 3 9 5 3" xfId="17679" xr:uid="{00000000-0005-0000-0000-000008450000}"/>
    <cellStyle name="Normal 28 3 9 6" xfId="17680" xr:uid="{00000000-0005-0000-0000-000009450000}"/>
    <cellStyle name="Normal 28 3 9 6 2" xfId="17681" xr:uid="{00000000-0005-0000-0000-00000A450000}"/>
    <cellStyle name="Normal 28 3 9 6 3" xfId="17682" xr:uid="{00000000-0005-0000-0000-00000B450000}"/>
    <cellStyle name="Normal 28 3 9 7" xfId="17683" xr:uid="{00000000-0005-0000-0000-00000C450000}"/>
    <cellStyle name="Normal 28 3 9 7 2" xfId="17684" xr:uid="{00000000-0005-0000-0000-00000D450000}"/>
    <cellStyle name="Normal 28 3 9 7 3" xfId="17685" xr:uid="{00000000-0005-0000-0000-00000E450000}"/>
    <cellStyle name="Normal 28 3 9 8" xfId="17686" xr:uid="{00000000-0005-0000-0000-00000F450000}"/>
    <cellStyle name="Normal 28 3 9 8 2" xfId="17687" xr:uid="{00000000-0005-0000-0000-000010450000}"/>
    <cellStyle name="Normal 28 3 9 8 3" xfId="17688" xr:uid="{00000000-0005-0000-0000-000011450000}"/>
    <cellStyle name="Normal 28 3 9 9" xfId="17689" xr:uid="{00000000-0005-0000-0000-000012450000}"/>
    <cellStyle name="Normal 28 3 9 9 2" xfId="17690" xr:uid="{00000000-0005-0000-0000-000013450000}"/>
    <cellStyle name="Normal 28 3 9 9 3" xfId="17691" xr:uid="{00000000-0005-0000-0000-000014450000}"/>
    <cellStyle name="Normal 28 4" xfId="17692" xr:uid="{00000000-0005-0000-0000-000015450000}"/>
    <cellStyle name="Normal 28 4 10" xfId="17693" xr:uid="{00000000-0005-0000-0000-000016450000}"/>
    <cellStyle name="Normal 28 4 10 10" xfId="17694" xr:uid="{00000000-0005-0000-0000-000017450000}"/>
    <cellStyle name="Normal 28 4 10 10 2" xfId="17695" xr:uid="{00000000-0005-0000-0000-000018450000}"/>
    <cellStyle name="Normal 28 4 10 10 3" xfId="17696" xr:uid="{00000000-0005-0000-0000-000019450000}"/>
    <cellStyle name="Normal 28 4 10 11" xfId="17697" xr:uid="{00000000-0005-0000-0000-00001A450000}"/>
    <cellStyle name="Normal 28 4 10 11 2" xfId="17698" xr:uid="{00000000-0005-0000-0000-00001B450000}"/>
    <cellStyle name="Normal 28 4 10 11 3" xfId="17699" xr:uid="{00000000-0005-0000-0000-00001C450000}"/>
    <cellStyle name="Normal 28 4 10 12" xfId="17700" xr:uid="{00000000-0005-0000-0000-00001D450000}"/>
    <cellStyle name="Normal 28 4 10 12 2" xfId="17701" xr:uid="{00000000-0005-0000-0000-00001E450000}"/>
    <cellStyle name="Normal 28 4 10 12 3" xfId="17702" xr:uid="{00000000-0005-0000-0000-00001F450000}"/>
    <cellStyle name="Normal 28 4 10 13" xfId="17703" xr:uid="{00000000-0005-0000-0000-000020450000}"/>
    <cellStyle name="Normal 28 4 10 13 2" xfId="17704" xr:uid="{00000000-0005-0000-0000-000021450000}"/>
    <cellStyle name="Normal 28 4 10 13 3" xfId="17705" xr:uid="{00000000-0005-0000-0000-000022450000}"/>
    <cellStyle name="Normal 28 4 10 14" xfId="17706" xr:uid="{00000000-0005-0000-0000-000023450000}"/>
    <cellStyle name="Normal 28 4 10 14 2" xfId="17707" xr:uid="{00000000-0005-0000-0000-000024450000}"/>
    <cellStyle name="Normal 28 4 10 14 3" xfId="17708" xr:uid="{00000000-0005-0000-0000-000025450000}"/>
    <cellStyle name="Normal 28 4 10 15" xfId="17709" xr:uid="{00000000-0005-0000-0000-000026450000}"/>
    <cellStyle name="Normal 28 4 10 16" xfId="17710" xr:uid="{00000000-0005-0000-0000-000027450000}"/>
    <cellStyle name="Normal 28 4 10 2" xfId="17711" xr:uid="{00000000-0005-0000-0000-000028450000}"/>
    <cellStyle name="Normal 28 4 10 2 2" xfId="17712" xr:uid="{00000000-0005-0000-0000-000029450000}"/>
    <cellStyle name="Normal 28 4 10 2 3" xfId="17713" xr:uid="{00000000-0005-0000-0000-00002A450000}"/>
    <cellStyle name="Normal 28 4 10 3" xfId="17714" xr:uid="{00000000-0005-0000-0000-00002B450000}"/>
    <cellStyle name="Normal 28 4 10 3 2" xfId="17715" xr:uid="{00000000-0005-0000-0000-00002C450000}"/>
    <cellStyle name="Normal 28 4 10 3 3" xfId="17716" xr:uid="{00000000-0005-0000-0000-00002D450000}"/>
    <cellStyle name="Normal 28 4 10 4" xfId="17717" xr:uid="{00000000-0005-0000-0000-00002E450000}"/>
    <cellStyle name="Normal 28 4 10 4 2" xfId="17718" xr:uid="{00000000-0005-0000-0000-00002F450000}"/>
    <cellStyle name="Normal 28 4 10 4 3" xfId="17719" xr:uid="{00000000-0005-0000-0000-000030450000}"/>
    <cellStyle name="Normal 28 4 10 5" xfId="17720" xr:uid="{00000000-0005-0000-0000-000031450000}"/>
    <cellStyle name="Normal 28 4 10 5 2" xfId="17721" xr:uid="{00000000-0005-0000-0000-000032450000}"/>
    <cellStyle name="Normal 28 4 10 5 3" xfId="17722" xr:uid="{00000000-0005-0000-0000-000033450000}"/>
    <cellStyle name="Normal 28 4 10 6" xfId="17723" xr:uid="{00000000-0005-0000-0000-000034450000}"/>
    <cellStyle name="Normal 28 4 10 6 2" xfId="17724" xr:uid="{00000000-0005-0000-0000-000035450000}"/>
    <cellStyle name="Normal 28 4 10 6 3" xfId="17725" xr:uid="{00000000-0005-0000-0000-000036450000}"/>
    <cellStyle name="Normal 28 4 10 7" xfId="17726" xr:uid="{00000000-0005-0000-0000-000037450000}"/>
    <cellStyle name="Normal 28 4 10 7 2" xfId="17727" xr:uid="{00000000-0005-0000-0000-000038450000}"/>
    <cellStyle name="Normal 28 4 10 7 3" xfId="17728" xr:uid="{00000000-0005-0000-0000-000039450000}"/>
    <cellStyle name="Normal 28 4 10 8" xfId="17729" xr:uid="{00000000-0005-0000-0000-00003A450000}"/>
    <cellStyle name="Normal 28 4 10 8 2" xfId="17730" xr:uid="{00000000-0005-0000-0000-00003B450000}"/>
    <cellStyle name="Normal 28 4 10 8 3" xfId="17731" xr:uid="{00000000-0005-0000-0000-00003C450000}"/>
    <cellStyle name="Normal 28 4 10 9" xfId="17732" xr:uid="{00000000-0005-0000-0000-00003D450000}"/>
    <cellStyle name="Normal 28 4 10 9 2" xfId="17733" xr:uid="{00000000-0005-0000-0000-00003E450000}"/>
    <cellStyle name="Normal 28 4 10 9 3" xfId="17734" xr:uid="{00000000-0005-0000-0000-00003F450000}"/>
    <cellStyle name="Normal 28 4 11" xfId="17735" xr:uid="{00000000-0005-0000-0000-000040450000}"/>
    <cellStyle name="Normal 28 4 11 10" xfId="17736" xr:uid="{00000000-0005-0000-0000-000041450000}"/>
    <cellStyle name="Normal 28 4 11 10 2" xfId="17737" xr:uid="{00000000-0005-0000-0000-000042450000}"/>
    <cellStyle name="Normal 28 4 11 10 3" xfId="17738" xr:uid="{00000000-0005-0000-0000-000043450000}"/>
    <cellStyle name="Normal 28 4 11 11" xfId="17739" xr:uid="{00000000-0005-0000-0000-000044450000}"/>
    <cellStyle name="Normal 28 4 11 11 2" xfId="17740" xr:uid="{00000000-0005-0000-0000-000045450000}"/>
    <cellStyle name="Normal 28 4 11 11 3" xfId="17741" xr:uid="{00000000-0005-0000-0000-000046450000}"/>
    <cellStyle name="Normal 28 4 11 12" xfId="17742" xr:uid="{00000000-0005-0000-0000-000047450000}"/>
    <cellStyle name="Normal 28 4 11 12 2" xfId="17743" xr:uid="{00000000-0005-0000-0000-000048450000}"/>
    <cellStyle name="Normal 28 4 11 12 3" xfId="17744" xr:uid="{00000000-0005-0000-0000-000049450000}"/>
    <cellStyle name="Normal 28 4 11 13" xfId="17745" xr:uid="{00000000-0005-0000-0000-00004A450000}"/>
    <cellStyle name="Normal 28 4 11 13 2" xfId="17746" xr:uid="{00000000-0005-0000-0000-00004B450000}"/>
    <cellStyle name="Normal 28 4 11 13 3" xfId="17747" xr:uid="{00000000-0005-0000-0000-00004C450000}"/>
    <cellStyle name="Normal 28 4 11 14" xfId="17748" xr:uid="{00000000-0005-0000-0000-00004D450000}"/>
    <cellStyle name="Normal 28 4 11 14 2" xfId="17749" xr:uid="{00000000-0005-0000-0000-00004E450000}"/>
    <cellStyle name="Normal 28 4 11 14 3" xfId="17750" xr:uid="{00000000-0005-0000-0000-00004F450000}"/>
    <cellStyle name="Normal 28 4 11 15" xfId="17751" xr:uid="{00000000-0005-0000-0000-000050450000}"/>
    <cellStyle name="Normal 28 4 11 16" xfId="17752" xr:uid="{00000000-0005-0000-0000-000051450000}"/>
    <cellStyle name="Normal 28 4 11 2" xfId="17753" xr:uid="{00000000-0005-0000-0000-000052450000}"/>
    <cellStyle name="Normal 28 4 11 2 2" xfId="17754" xr:uid="{00000000-0005-0000-0000-000053450000}"/>
    <cellStyle name="Normal 28 4 11 2 3" xfId="17755" xr:uid="{00000000-0005-0000-0000-000054450000}"/>
    <cellStyle name="Normal 28 4 11 3" xfId="17756" xr:uid="{00000000-0005-0000-0000-000055450000}"/>
    <cellStyle name="Normal 28 4 11 3 2" xfId="17757" xr:uid="{00000000-0005-0000-0000-000056450000}"/>
    <cellStyle name="Normal 28 4 11 3 3" xfId="17758" xr:uid="{00000000-0005-0000-0000-000057450000}"/>
    <cellStyle name="Normal 28 4 11 4" xfId="17759" xr:uid="{00000000-0005-0000-0000-000058450000}"/>
    <cellStyle name="Normal 28 4 11 4 2" xfId="17760" xr:uid="{00000000-0005-0000-0000-000059450000}"/>
    <cellStyle name="Normal 28 4 11 4 3" xfId="17761" xr:uid="{00000000-0005-0000-0000-00005A450000}"/>
    <cellStyle name="Normal 28 4 11 5" xfId="17762" xr:uid="{00000000-0005-0000-0000-00005B450000}"/>
    <cellStyle name="Normal 28 4 11 5 2" xfId="17763" xr:uid="{00000000-0005-0000-0000-00005C450000}"/>
    <cellStyle name="Normal 28 4 11 5 3" xfId="17764" xr:uid="{00000000-0005-0000-0000-00005D450000}"/>
    <cellStyle name="Normal 28 4 11 6" xfId="17765" xr:uid="{00000000-0005-0000-0000-00005E450000}"/>
    <cellStyle name="Normal 28 4 11 6 2" xfId="17766" xr:uid="{00000000-0005-0000-0000-00005F450000}"/>
    <cellStyle name="Normal 28 4 11 6 3" xfId="17767" xr:uid="{00000000-0005-0000-0000-000060450000}"/>
    <cellStyle name="Normal 28 4 11 7" xfId="17768" xr:uid="{00000000-0005-0000-0000-000061450000}"/>
    <cellStyle name="Normal 28 4 11 7 2" xfId="17769" xr:uid="{00000000-0005-0000-0000-000062450000}"/>
    <cellStyle name="Normal 28 4 11 7 3" xfId="17770" xr:uid="{00000000-0005-0000-0000-000063450000}"/>
    <cellStyle name="Normal 28 4 11 8" xfId="17771" xr:uid="{00000000-0005-0000-0000-000064450000}"/>
    <cellStyle name="Normal 28 4 11 8 2" xfId="17772" xr:uid="{00000000-0005-0000-0000-000065450000}"/>
    <cellStyle name="Normal 28 4 11 8 3" xfId="17773" xr:uid="{00000000-0005-0000-0000-000066450000}"/>
    <cellStyle name="Normal 28 4 11 9" xfId="17774" xr:uid="{00000000-0005-0000-0000-000067450000}"/>
    <cellStyle name="Normal 28 4 11 9 2" xfId="17775" xr:uid="{00000000-0005-0000-0000-000068450000}"/>
    <cellStyle name="Normal 28 4 11 9 3" xfId="17776" xr:uid="{00000000-0005-0000-0000-000069450000}"/>
    <cellStyle name="Normal 28 4 12" xfId="17777" xr:uid="{00000000-0005-0000-0000-00006A450000}"/>
    <cellStyle name="Normal 28 4 12 10" xfId="17778" xr:uid="{00000000-0005-0000-0000-00006B450000}"/>
    <cellStyle name="Normal 28 4 12 10 2" xfId="17779" xr:uid="{00000000-0005-0000-0000-00006C450000}"/>
    <cellStyle name="Normal 28 4 12 10 3" xfId="17780" xr:uid="{00000000-0005-0000-0000-00006D450000}"/>
    <cellStyle name="Normal 28 4 12 11" xfId="17781" xr:uid="{00000000-0005-0000-0000-00006E450000}"/>
    <cellStyle name="Normal 28 4 12 11 2" xfId="17782" xr:uid="{00000000-0005-0000-0000-00006F450000}"/>
    <cellStyle name="Normal 28 4 12 11 3" xfId="17783" xr:uid="{00000000-0005-0000-0000-000070450000}"/>
    <cellStyle name="Normal 28 4 12 12" xfId="17784" xr:uid="{00000000-0005-0000-0000-000071450000}"/>
    <cellStyle name="Normal 28 4 12 12 2" xfId="17785" xr:uid="{00000000-0005-0000-0000-000072450000}"/>
    <cellStyle name="Normal 28 4 12 12 3" xfId="17786" xr:uid="{00000000-0005-0000-0000-000073450000}"/>
    <cellStyle name="Normal 28 4 12 13" xfId="17787" xr:uid="{00000000-0005-0000-0000-000074450000}"/>
    <cellStyle name="Normal 28 4 12 13 2" xfId="17788" xr:uid="{00000000-0005-0000-0000-000075450000}"/>
    <cellStyle name="Normal 28 4 12 13 3" xfId="17789" xr:uid="{00000000-0005-0000-0000-000076450000}"/>
    <cellStyle name="Normal 28 4 12 14" xfId="17790" xr:uid="{00000000-0005-0000-0000-000077450000}"/>
    <cellStyle name="Normal 28 4 12 14 2" xfId="17791" xr:uid="{00000000-0005-0000-0000-000078450000}"/>
    <cellStyle name="Normal 28 4 12 14 3" xfId="17792" xr:uid="{00000000-0005-0000-0000-000079450000}"/>
    <cellStyle name="Normal 28 4 12 15" xfId="17793" xr:uid="{00000000-0005-0000-0000-00007A450000}"/>
    <cellStyle name="Normal 28 4 12 16" xfId="17794" xr:uid="{00000000-0005-0000-0000-00007B450000}"/>
    <cellStyle name="Normal 28 4 12 2" xfId="17795" xr:uid="{00000000-0005-0000-0000-00007C450000}"/>
    <cellStyle name="Normal 28 4 12 2 2" xfId="17796" xr:uid="{00000000-0005-0000-0000-00007D450000}"/>
    <cellStyle name="Normal 28 4 12 2 3" xfId="17797" xr:uid="{00000000-0005-0000-0000-00007E450000}"/>
    <cellStyle name="Normal 28 4 12 3" xfId="17798" xr:uid="{00000000-0005-0000-0000-00007F450000}"/>
    <cellStyle name="Normal 28 4 12 3 2" xfId="17799" xr:uid="{00000000-0005-0000-0000-000080450000}"/>
    <cellStyle name="Normal 28 4 12 3 3" xfId="17800" xr:uid="{00000000-0005-0000-0000-000081450000}"/>
    <cellStyle name="Normal 28 4 12 4" xfId="17801" xr:uid="{00000000-0005-0000-0000-000082450000}"/>
    <cellStyle name="Normal 28 4 12 4 2" xfId="17802" xr:uid="{00000000-0005-0000-0000-000083450000}"/>
    <cellStyle name="Normal 28 4 12 4 3" xfId="17803" xr:uid="{00000000-0005-0000-0000-000084450000}"/>
    <cellStyle name="Normal 28 4 12 5" xfId="17804" xr:uid="{00000000-0005-0000-0000-000085450000}"/>
    <cellStyle name="Normal 28 4 12 5 2" xfId="17805" xr:uid="{00000000-0005-0000-0000-000086450000}"/>
    <cellStyle name="Normal 28 4 12 5 3" xfId="17806" xr:uid="{00000000-0005-0000-0000-000087450000}"/>
    <cellStyle name="Normal 28 4 12 6" xfId="17807" xr:uid="{00000000-0005-0000-0000-000088450000}"/>
    <cellStyle name="Normal 28 4 12 6 2" xfId="17808" xr:uid="{00000000-0005-0000-0000-000089450000}"/>
    <cellStyle name="Normal 28 4 12 6 3" xfId="17809" xr:uid="{00000000-0005-0000-0000-00008A450000}"/>
    <cellStyle name="Normal 28 4 12 7" xfId="17810" xr:uid="{00000000-0005-0000-0000-00008B450000}"/>
    <cellStyle name="Normal 28 4 12 7 2" xfId="17811" xr:uid="{00000000-0005-0000-0000-00008C450000}"/>
    <cellStyle name="Normal 28 4 12 7 3" xfId="17812" xr:uid="{00000000-0005-0000-0000-00008D450000}"/>
    <cellStyle name="Normal 28 4 12 8" xfId="17813" xr:uid="{00000000-0005-0000-0000-00008E450000}"/>
    <cellStyle name="Normal 28 4 12 8 2" xfId="17814" xr:uid="{00000000-0005-0000-0000-00008F450000}"/>
    <cellStyle name="Normal 28 4 12 8 3" xfId="17815" xr:uid="{00000000-0005-0000-0000-000090450000}"/>
    <cellStyle name="Normal 28 4 12 9" xfId="17816" xr:uid="{00000000-0005-0000-0000-000091450000}"/>
    <cellStyle name="Normal 28 4 12 9 2" xfId="17817" xr:uid="{00000000-0005-0000-0000-000092450000}"/>
    <cellStyle name="Normal 28 4 12 9 3" xfId="17818" xr:uid="{00000000-0005-0000-0000-000093450000}"/>
    <cellStyle name="Normal 28 4 13" xfId="17819" xr:uid="{00000000-0005-0000-0000-000094450000}"/>
    <cellStyle name="Normal 28 4 13 10" xfId="17820" xr:uid="{00000000-0005-0000-0000-000095450000}"/>
    <cellStyle name="Normal 28 4 13 10 2" xfId="17821" xr:uid="{00000000-0005-0000-0000-000096450000}"/>
    <cellStyle name="Normal 28 4 13 10 3" xfId="17822" xr:uid="{00000000-0005-0000-0000-000097450000}"/>
    <cellStyle name="Normal 28 4 13 11" xfId="17823" xr:uid="{00000000-0005-0000-0000-000098450000}"/>
    <cellStyle name="Normal 28 4 13 11 2" xfId="17824" xr:uid="{00000000-0005-0000-0000-000099450000}"/>
    <cellStyle name="Normal 28 4 13 11 3" xfId="17825" xr:uid="{00000000-0005-0000-0000-00009A450000}"/>
    <cellStyle name="Normal 28 4 13 12" xfId="17826" xr:uid="{00000000-0005-0000-0000-00009B450000}"/>
    <cellStyle name="Normal 28 4 13 12 2" xfId="17827" xr:uid="{00000000-0005-0000-0000-00009C450000}"/>
    <cellStyle name="Normal 28 4 13 12 3" xfId="17828" xr:uid="{00000000-0005-0000-0000-00009D450000}"/>
    <cellStyle name="Normal 28 4 13 13" xfId="17829" xr:uid="{00000000-0005-0000-0000-00009E450000}"/>
    <cellStyle name="Normal 28 4 13 13 2" xfId="17830" xr:uid="{00000000-0005-0000-0000-00009F450000}"/>
    <cellStyle name="Normal 28 4 13 13 3" xfId="17831" xr:uid="{00000000-0005-0000-0000-0000A0450000}"/>
    <cellStyle name="Normal 28 4 13 14" xfId="17832" xr:uid="{00000000-0005-0000-0000-0000A1450000}"/>
    <cellStyle name="Normal 28 4 13 14 2" xfId="17833" xr:uid="{00000000-0005-0000-0000-0000A2450000}"/>
    <cellStyle name="Normal 28 4 13 14 3" xfId="17834" xr:uid="{00000000-0005-0000-0000-0000A3450000}"/>
    <cellStyle name="Normal 28 4 13 15" xfId="17835" xr:uid="{00000000-0005-0000-0000-0000A4450000}"/>
    <cellStyle name="Normal 28 4 13 16" xfId="17836" xr:uid="{00000000-0005-0000-0000-0000A5450000}"/>
    <cellStyle name="Normal 28 4 13 2" xfId="17837" xr:uid="{00000000-0005-0000-0000-0000A6450000}"/>
    <cellStyle name="Normal 28 4 13 2 2" xfId="17838" xr:uid="{00000000-0005-0000-0000-0000A7450000}"/>
    <cellStyle name="Normal 28 4 13 2 3" xfId="17839" xr:uid="{00000000-0005-0000-0000-0000A8450000}"/>
    <cellStyle name="Normal 28 4 13 3" xfId="17840" xr:uid="{00000000-0005-0000-0000-0000A9450000}"/>
    <cellStyle name="Normal 28 4 13 3 2" xfId="17841" xr:uid="{00000000-0005-0000-0000-0000AA450000}"/>
    <cellStyle name="Normal 28 4 13 3 3" xfId="17842" xr:uid="{00000000-0005-0000-0000-0000AB450000}"/>
    <cellStyle name="Normal 28 4 13 4" xfId="17843" xr:uid="{00000000-0005-0000-0000-0000AC450000}"/>
    <cellStyle name="Normal 28 4 13 4 2" xfId="17844" xr:uid="{00000000-0005-0000-0000-0000AD450000}"/>
    <cellStyle name="Normal 28 4 13 4 3" xfId="17845" xr:uid="{00000000-0005-0000-0000-0000AE450000}"/>
    <cellStyle name="Normal 28 4 13 5" xfId="17846" xr:uid="{00000000-0005-0000-0000-0000AF450000}"/>
    <cellStyle name="Normal 28 4 13 5 2" xfId="17847" xr:uid="{00000000-0005-0000-0000-0000B0450000}"/>
    <cellStyle name="Normal 28 4 13 5 3" xfId="17848" xr:uid="{00000000-0005-0000-0000-0000B1450000}"/>
    <cellStyle name="Normal 28 4 13 6" xfId="17849" xr:uid="{00000000-0005-0000-0000-0000B2450000}"/>
    <cellStyle name="Normal 28 4 13 6 2" xfId="17850" xr:uid="{00000000-0005-0000-0000-0000B3450000}"/>
    <cellStyle name="Normal 28 4 13 6 3" xfId="17851" xr:uid="{00000000-0005-0000-0000-0000B4450000}"/>
    <cellStyle name="Normal 28 4 13 7" xfId="17852" xr:uid="{00000000-0005-0000-0000-0000B5450000}"/>
    <cellStyle name="Normal 28 4 13 7 2" xfId="17853" xr:uid="{00000000-0005-0000-0000-0000B6450000}"/>
    <cellStyle name="Normal 28 4 13 7 3" xfId="17854" xr:uid="{00000000-0005-0000-0000-0000B7450000}"/>
    <cellStyle name="Normal 28 4 13 8" xfId="17855" xr:uid="{00000000-0005-0000-0000-0000B8450000}"/>
    <cellStyle name="Normal 28 4 13 8 2" xfId="17856" xr:uid="{00000000-0005-0000-0000-0000B9450000}"/>
    <cellStyle name="Normal 28 4 13 8 3" xfId="17857" xr:uid="{00000000-0005-0000-0000-0000BA450000}"/>
    <cellStyle name="Normal 28 4 13 9" xfId="17858" xr:uid="{00000000-0005-0000-0000-0000BB450000}"/>
    <cellStyle name="Normal 28 4 13 9 2" xfId="17859" xr:uid="{00000000-0005-0000-0000-0000BC450000}"/>
    <cellStyle name="Normal 28 4 13 9 3" xfId="17860" xr:uid="{00000000-0005-0000-0000-0000BD450000}"/>
    <cellStyle name="Normal 28 4 14" xfId="17861" xr:uid="{00000000-0005-0000-0000-0000BE450000}"/>
    <cellStyle name="Normal 28 4 14 10" xfId="17862" xr:uid="{00000000-0005-0000-0000-0000BF450000}"/>
    <cellStyle name="Normal 28 4 14 10 2" xfId="17863" xr:uid="{00000000-0005-0000-0000-0000C0450000}"/>
    <cellStyle name="Normal 28 4 14 10 3" xfId="17864" xr:uid="{00000000-0005-0000-0000-0000C1450000}"/>
    <cellStyle name="Normal 28 4 14 11" xfId="17865" xr:uid="{00000000-0005-0000-0000-0000C2450000}"/>
    <cellStyle name="Normal 28 4 14 11 2" xfId="17866" xr:uid="{00000000-0005-0000-0000-0000C3450000}"/>
    <cellStyle name="Normal 28 4 14 11 3" xfId="17867" xr:uid="{00000000-0005-0000-0000-0000C4450000}"/>
    <cellStyle name="Normal 28 4 14 12" xfId="17868" xr:uid="{00000000-0005-0000-0000-0000C5450000}"/>
    <cellStyle name="Normal 28 4 14 12 2" xfId="17869" xr:uid="{00000000-0005-0000-0000-0000C6450000}"/>
    <cellStyle name="Normal 28 4 14 12 3" xfId="17870" xr:uid="{00000000-0005-0000-0000-0000C7450000}"/>
    <cellStyle name="Normal 28 4 14 13" xfId="17871" xr:uid="{00000000-0005-0000-0000-0000C8450000}"/>
    <cellStyle name="Normal 28 4 14 13 2" xfId="17872" xr:uid="{00000000-0005-0000-0000-0000C9450000}"/>
    <cellStyle name="Normal 28 4 14 13 3" xfId="17873" xr:uid="{00000000-0005-0000-0000-0000CA450000}"/>
    <cellStyle name="Normal 28 4 14 14" xfId="17874" xr:uid="{00000000-0005-0000-0000-0000CB450000}"/>
    <cellStyle name="Normal 28 4 14 14 2" xfId="17875" xr:uid="{00000000-0005-0000-0000-0000CC450000}"/>
    <cellStyle name="Normal 28 4 14 14 3" xfId="17876" xr:uid="{00000000-0005-0000-0000-0000CD450000}"/>
    <cellStyle name="Normal 28 4 14 15" xfId="17877" xr:uid="{00000000-0005-0000-0000-0000CE450000}"/>
    <cellStyle name="Normal 28 4 14 16" xfId="17878" xr:uid="{00000000-0005-0000-0000-0000CF450000}"/>
    <cellStyle name="Normal 28 4 14 2" xfId="17879" xr:uid="{00000000-0005-0000-0000-0000D0450000}"/>
    <cellStyle name="Normal 28 4 14 2 2" xfId="17880" xr:uid="{00000000-0005-0000-0000-0000D1450000}"/>
    <cellStyle name="Normal 28 4 14 2 3" xfId="17881" xr:uid="{00000000-0005-0000-0000-0000D2450000}"/>
    <cellStyle name="Normal 28 4 14 3" xfId="17882" xr:uid="{00000000-0005-0000-0000-0000D3450000}"/>
    <cellStyle name="Normal 28 4 14 3 2" xfId="17883" xr:uid="{00000000-0005-0000-0000-0000D4450000}"/>
    <cellStyle name="Normal 28 4 14 3 3" xfId="17884" xr:uid="{00000000-0005-0000-0000-0000D5450000}"/>
    <cellStyle name="Normal 28 4 14 4" xfId="17885" xr:uid="{00000000-0005-0000-0000-0000D6450000}"/>
    <cellStyle name="Normal 28 4 14 4 2" xfId="17886" xr:uid="{00000000-0005-0000-0000-0000D7450000}"/>
    <cellStyle name="Normal 28 4 14 4 3" xfId="17887" xr:uid="{00000000-0005-0000-0000-0000D8450000}"/>
    <cellStyle name="Normal 28 4 14 5" xfId="17888" xr:uid="{00000000-0005-0000-0000-0000D9450000}"/>
    <cellStyle name="Normal 28 4 14 5 2" xfId="17889" xr:uid="{00000000-0005-0000-0000-0000DA450000}"/>
    <cellStyle name="Normal 28 4 14 5 3" xfId="17890" xr:uid="{00000000-0005-0000-0000-0000DB450000}"/>
    <cellStyle name="Normal 28 4 14 6" xfId="17891" xr:uid="{00000000-0005-0000-0000-0000DC450000}"/>
    <cellStyle name="Normal 28 4 14 6 2" xfId="17892" xr:uid="{00000000-0005-0000-0000-0000DD450000}"/>
    <cellStyle name="Normal 28 4 14 6 3" xfId="17893" xr:uid="{00000000-0005-0000-0000-0000DE450000}"/>
    <cellStyle name="Normal 28 4 14 7" xfId="17894" xr:uid="{00000000-0005-0000-0000-0000DF450000}"/>
    <cellStyle name="Normal 28 4 14 7 2" xfId="17895" xr:uid="{00000000-0005-0000-0000-0000E0450000}"/>
    <cellStyle name="Normal 28 4 14 7 3" xfId="17896" xr:uid="{00000000-0005-0000-0000-0000E1450000}"/>
    <cellStyle name="Normal 28 4 14 8" xfId="17897" xr:uid="{00000000-0005-0000-0000-0000E2450000}"/>
    <cellStyle name="Normal 28 4 14 8 2" xfId="17898" xr:uid="{00000000-0005-0000-0000-0000E3450000}"/>
    <cellStyle name="Normal 28 4 14 8 3" xfId="17899" xr:uid="{00000000-0005-0000-0000-0000E4450000}"/>
    <cellStyle name="Normal 28 4 14 9" xfId="17900" xr:uid="{00000000-0005-0000-0000-0000E5450000}"/>
    <cellStyle name="Normal 28 4 14 9 2" xfId="17901" xr:uid="{00000000-0005-0000-0000-0000E6450000}"/>
    <cellStyle name="Normal 28 4 14 9 3" xfId="17902" xr:uid="{00000000-0005-0000-0000-0000E7450000}"/>
    <cellStyle name="Normal 28 4 15" xfId="17903" xr:uid="{00000000-0005-0000-0000-0000E8450000}"/>
    <cellStyle name="Normal 28 4 15 10" xfId="17904" xr:uid="{00000000-0005-0000-0000-0000E9450000}"/>
    <cellStyle name="Normal 28 4 15 10 2" xfId="17905" xr:uid="{00000000-0005-0000-0000-0000EA450000}"/>
    <cellStyle name="Normal 28 4 15 10 3" xfId="17906" xr:uid="{00000000-0005-0000-0000-0000EB450000}"/>
    <cellStyle name="Normal 28 4 15 11" xfId="17907" xr:uid="{00000000-0005-0000-0000-0000EC450000}"/>
    <cellStyle name="Normal 28 4 15 11 2" xfId="17908" xr:uid="{00000000-0005-0000-0000-0000ED450000}"/>
    <cellStyle name="Normal 28 4 15 11 3" xfId="17909" xr:uid="{00000000-0005-0000-0000-0000EE450000}"/>
    <cellStyle name="Normal 28 4 15 12" xfId="17910" xr:uid="{00000000-0005-0000-0000-0000EF450000}"/>
    <cellStyle name="Normal 28 4 15 12 2" xfId="17911" xr:uid="{00000000-0005-0000-0000-0000F0450000}"/>
    <cellStyle name="Normal 28 4 15 12 3" xfId="17912" xr:uid="{00000000-0005-0000-0000-0000F1450000}"/>
    <cellStyle name="Normal 28 4 15 13" xfId="17913" xr:uid="{00000000-0005-0000-0000-0000F2450000}"/>
    <cellStyle name="Normal 28 4 15 13 2" xfId="17914" xr:uid="{00000000-0005-0000-0000-0000F3450000}"/>
    <cellStyle name="Normal 28 4 15 13 3" xfId="17915" xr:uid="{00000000-0005-0000-0000-0000F4450000}"/>
    <cellStyle name="Normal 28 4 15 14" xfId="17916" xr:uid="{00000000-0005-0000-0000-0000F5450000}"/>
    <cellStyle name="Normal 28 4 15 14 2" xfId="17917" xr:uid="{00000000-0005-0000-0000-0000F6450000}"/>
    <cellStyle name="Normal 28 4 15 14 3" xfId="17918" xr:uid="{00000000-0005-0000-0000-0000F7450000}"/>
    <cellStyle name="Normal 28 4 15 15" xfId="17919" xr:uid="{00000000-0005-0000-0000-0000F8450000}"/>
    <cellStyle name="Normal 28 4 15 16" xfId="17920" xr:uid="{00000000-0005-0000-0000-0000F9450000}"/>
    <cellStyle name="Normal 28 4 15 2" xfId="17921" xr:uid="{00000000-0005-0000-0000-0000FA450000}"/>
    <cellStyle name="Normal 28 4 15 2 2" xfId="17922" xr:uid="{00000000-0005-0000-0000-0000FB450000}"/>
    <cellStyle name="Normal 28 4 15 2 3" xfId="17923" xr:uid="{00000000-0005-0000-0000-0000FC450000}"/>
    <cellStyle name="Normal 28 4 15 3" xfId="17924" xr:uid="{00000000-0005-0000-0000-0000FD450000}"/>
    <cellStyle name="Normal 28 4 15 3 2" xfId="17925" xr:uid="{00000000-0005-0000-0000-0000FE450000}"/>
    <cellStyle name="Normal 28 4 15 3 3" xfId="17926" xr:uid="{00000000-0005-0000-0000-0000FF450000}"/>
    <cellStyle name="Normal 28 4 15 4" xfId="17927" xr:uid="{00000000-0005-0000-0000-000000460000}"/>
    <cellStyle name="Normal 28 4 15 4 2" xfId="17928" xr:uid="{00000000-0005-0000-0000-000001460000}"/>
    <cellStyle name="Normal 28 4 15 4 3" xfId="17929" xr:uid="{00000000-0005-0000-0000-000002460000}"/>
    <cellStyle name="Normal 28 4 15 5" xfId="17930" xr:uid="{00000000-0005-0000-0000-000003460000}"/>
    <cellStyle name="Normal 28 4 15 5 2" xfId="17931" xr:uid="{00000000-0005-0000-0000-000004460000}"/>
    <cellStyle name="Normal 28 4 15 5 3" xfId="17932" xr:uid="{00000000-0005-0000-0000-000005460000}"/>
    <cellStyle name="Normal 28 4 15 6" xfId="17933" xr:uid="{00000000-0005-0000-0000-000006460000}"/>
    <cellStyle name="Normal 28 4 15 6 2" xfId="17934" xr:uid="{00000000-0005-0000-0000-000007460000}"/>
    <cellStyle name="Normal 28 4 15 6 3" xfId="17935" xr:uid="{00000000-0005-0000-0000-000008460000}"/>
    <cellStyle name="Normal 28 4 15 7" xfId="17936" xr:uid="{00000000-0005-0000-0000-000009460000}"/>
    <cellStyle name="Normal 28 4 15 7 2" xfId="17937" xr:uid="{00000000-0005-0000-0000-00000A460000}"/>
    <cellStyle name="Normal 28 4 15 7 3" xfId="17938" xr:uid="{00000000-0005-0000-0000-00000B460000}"/>
    <cellStyle name="Normal 28 4 15 8" xfId="17939" xr:uid="{00000000-0005-0000-0000-00000C460000}"/>
    <cellStyle name="Normal 28 4 15 8 2" xfId="17940" xr:uid="{00000000-0005-0000-0000-00000D460000}"/>
    <cellStyle name="Normal 28 4 15 8 3" xfId="17941" xr:uid="{00000000-0005-0000-0000-00000E460000}"/>
    <cellStyle name="Normal 28 4 15 9" xfId="17942" xr:uid="{00000000-0005-0000-0000-00000F460000}"/>
    <cellStyle name="Normal 28 4 15 9 2" xfId="17943" xr:uid="{00000000-0005-0000-0000-000010460000}"/>
    <cellStyle name="Normal 28 4 15 9 3" xfId="17944" xr:uid="{00000000-0005-0000-0000-000011460000}"/>
    <cellStyle name="Normal 28 4 16" xfId="17945" xr:uid="{00000000-0005-0000-0000-000012460000}"/>
    <cellStyle name="Normal 28 4 16 2" xfId="17946" xr:uid="{00000000-0005-0000-0000-000013460000}"/>
    <cellStyle name="Normal 28 4 16 3" xfId="17947" xr:uid="{00000000-0005-0000-0000-000014460000}"/>
    <cellStyle name="Normal 28 4 17" xfId="17948" xr:uid="{00000000-0005-0000-0000-000015460000}"/>
    <cellStyle name="Normal 28 4 17 2" xfId="17949" xr:uid="{00000000-0005-0000-0000-000016460000}"/>
    <cellStyle name="Normal 28 4 17 3" xfId="17950" xr:uid="{00000000-0005-0000-0000-000017460000}"/>
    <cellStyle name="Normal 28 4 18" xfId="17951" xr:uid="{00000000-0005-0000-0000-000018460000}"/>
    <cellStyle name="Normal 28 4 18 2" xfId="17952" xr:uid="{00000000-0005-0000-0000-000019460000}"/>
    <cellStyle name="Normal 28 4 18 3" xfId="17953" xr:uid="{00000000-0005-0000-0000-00001A460000}"/>
    <cellStyle name="Normal 28 4 19" xfId="17954" xr:uid="{00000000-0005-0000-0000-00001B460000}"/>
    <cellStyle name="Normal 28 4 19 2" xfId="17955" xr:uid="{00000000-0005-0000-0000-00001C460000}"/>
    <cellStyle name="Normal 28 4 19 3" xfId="17956" xr:uid="{00000000-0005-0000-0000-00001D460000}"/>
    <cellStyle name="Normal 28 4 2" xfId="17957" xr:uid="{00000000-0005-0000-0000-00001E460000}"/>
    <cellStyle name="Normal 28 4 2 10" xfId="17958" xr:uid="{00000000-0005-0000-0000-00001F460000}"/>
    <cellStyle name="Normal 28 4 2 10 2" xfId="17959" xr:uid="{00000000-0005-0000-0000-000020460000}"/>
    <cellStyle name="Normal 28 4 2 10 3" xfId="17960" xr:uid="{00000000-0005-0000-0000-000021460000}"/>
    <cellStyle name="Normal 28 4 2 11" xfId="17961" xr:uid="{00000000-0005-0000-0000-000022460000}"/>
    <cellStyle name="Normal 28 4 2 11 2" xfId="17962" xr:uid="{00000000-0005-0000-0000-000023460000}"/>
    <cellStyle name="Normal 28 4 2 11 3" xfId="17963" xr:uid="{00000000-0005-0000-0000-000024460000}"/>
    <cellStyle name="Normal 28 4 2 12" xfId="17964" xr:uid="{00000000-0005-0000-0000-000025460000}"/>
    <cellStyle name="Normal 28 4 2 12 2" xfId="17965" xr:uid="{00000000-0005-0000-0000-000026460000}"/>
    <cellStyle name="Normal 28 4 2 12 3" xfId="17966" xr:uid="{00000000-0005-0000-0000-000027460000}"/>
    <cellStyle name="Normal 28 4 2 13" xfId="17967" xr:uid="{00000000-0005-0000-0000-000028460000}"/>
    <cellStyle name="Normal 28 4 2 13 2" xfId="17968" xr:uid="{00000000-0005-0000-0000-000029460000}"/>
    <cellStyle name="Normal 28 4 2 13 3" xfId="17969" xr:uid="{00000000-0005-0000-0000-00002A460000}"/>
    <cellStyle name="Normal 28 4 2 14" xfId="17970" xr:uid="{00000000-0005-0000-0000-00002B460000}"/>
    <cellStyle name="Normal 28 4 2 14 2" xfId="17971" xr:uid="{00000000-0005-0000-0000-00002C460000}"/>
    <cellStyle name="Normal 28 4 2 14 3" xfId="17972" xr:uid="{00000000-0005-0000-0000-00002D460000}"/>
    <cellStyle name="Normal 28 4 2 15" xfId="17973" xr:uid="{00000000-0005-0000-0000-00002E460000}"/>
    <cellStyle name="Normal 28 4 2 15 2" xfId="17974" xr:uid="{00000000-0005-0000-0000-00002F460000}"/>
    <cellStyle name="Normal 28 4 2 15 3" xfId="17975" xr:uid="{00000000-0005-0000-0000-000030460000}"/>
    <cellStyle name="Normal 28 4 2 16" xfId="17976" xr:uid="{00000000-0005-0000-0000-000031460000}"/>
    <cellStyle name="Normal 28 4 2 17" xfId="17977" xr:uid="{00000000-0005-0000-0000-000032460000}"/>
    <cellStyle name="Normal 28 4 2 2" xfId="17978" xr:uid="{00000000-0005-0000-0000-000033460000}"/>
    <cellStyle name="Normal 28 4 2 2 10" xfId="17979" xr:uid="{00000000-0005-0000-0000-000034460000}"/>
    <cellStyle name="Normal 28 4 2 2 10 2" xfId="17980" xr:uid="{00000000-0005-0000-0000-000035460000}"/>
    <cellStyle name="Normal 28 4 2 2 10 3" xfId="17981" xr:uid="{00000000-0005-0000-0000-000036460000}"/>
    <cellStyle name="Normal 28 4 2 2 11" xfId="17982" xr:uid="{00000000-0005-0000-0000-000037460000}"/>
    <cellStyle name="Normal 28 4 2 2 11 2" xfId="17983" xr:uid="{00000000-0005-0000-0000-000038460000}"/>
    <cellStyle name="Normal 28 4 2 2 11 3" xfId="17984" xr:uid="{00000000-0005-0000-0000-000039460000}"/>
    <cellStyle name="Normal 28 4 2 2 12" xfId="17985" xr:uid="{00000000-0005-0000-0000-00003A460000}"/>
    <cellStyle name="Normal 28 4 2 2 12 2" xfId="17986" xr:uid="{00000000-0005-0000-0000-00003B460000}"/>
    <cellStyle name="Normal 28 4 2 2 12 3" xfId="17987" xr:uid="{00000000-0005-0000-0000-00003C460000}"/>
    <cellStyle name="Normal 28 4 2 2 13" xfId="17988" xr:uid="{00000000-0005-0000-0000-00003D460000}"/>
    <cellStyle name="Normal 28 4 2 2 13 2" xfId="17989" xr:uid="{00000000-0005-0000-0000-00003E460000}"/>
    <cellStyle name="Normal 28 4 2 2 13 3" xfId="17990" xr:uid="{00000000-0005-0000-0000-00003F460000}"/>
    <cellStyle name="Normal 28 4 2 2 14" xfId="17991" xr:uid="{00000000-0005-0000-0000-000040460000}"/>
    <cellStyle name="Normal 28 4 2 2 14 2" xfId="17992" xr:uid="{00000000-0005-0000-0000-000041460000}"/>
    <cellStyle name="Normal 28 4 2 2 14 3" xfId="17993" xr:uid="{00000000-0005-0000-0000-000042460000}"/>
    <cellStyle name="Normal 28 4 2 2 15" xfId="17994" xr:uid="{00000000-0005-0000-0000-000043460000}"/>
    <cellStyle name="Normal 28 4 2 2 16" xfId="17995" xr:uid="{00000000-0005-0000-0000-000044460000}"/>
    <cellStyle name="Normal 28 4 2 2 2" xfId="17996" xr:uid="{00000000-0005-0000-0000-000045460000}"/>
    <cellStyle name="Normal 28 4 2 2 2 2" xfId="17997" xr:uid="{00000000-0005-0000-0000-000046460000}"/>
    <cellStyle name="Normal 28 4 2 2 2 3" xfId="17998" xr:uid="{00000000-0005-0000-0000-000047460000}"/>
    <cellStyle name="Normal 28 4 2 2 3" xfId="17999" xr:uid="{00000000-0005-0000-0000-000048460000}"/>
    <cellStyle name="Normal 28 4 2 2 3 2" xfId="18000" xr:uid="{00000000-0005-0000-0000-000049460000}"/>
    <cellStyle name="Normal 28 4 2 2 3 3" xfId="18001" xr:uid="{00000000-0005-0000-0000-00004A460000}"/>
    <cellStyle name="Normal 28 4 2 2 4" xfId="18002" xr:uid="{00000000-0005-0000-0000-00004B460000}"/>
    <cellStyle name="Normal 28 4 2 2 4 2" xfId="18003" xr:uid="{00000000-0005-0000-0000-00004C460000}"/>
    <cellStyle name="Normal 28 4 2 2 4 3" xfId="18004" xr:uid="{00000000-0005-0000-0000-00004D460000}"/>
    <cellStyle name="Normal 28 4 2 2 5" xfId="18005" xr:uid="{00000000-0005-0000-0000-00004E460000}"/>
    <cellStyle name="Normal 28 4 2 2 5 2" xfId="18006" xr:uid="{00000000-0005-0000-0000-00004F460000}"/>
    <cellStyle name="Normal 28 4 2 2 5 3" xfId="18007" xr:uid="{00000000-0005-0000-0000-000050460000}"/>
    <cellStyle name="Normal 28 4 2 2 6" xfId="18008" xr:uid="{00000000-0005-0000-0000-000051460000}"/>
    <cellStyle name="Normal 28 4 2 2 6 2" xfId="18009" xr:uid="{00000000-0005-0000-0000-000052460000}"/>
    <cellStyle name="Normal 28 4 2 2 6 3" xfId="18010" xr:uid="{00000000-0005-0000-0000-000053460000}"/>
    <cellStyle name="Normal 28 4 2 2 7" xfId="18011" xr:uid="{00000000-0005-0000-0000-000054460000}"/>
    <cellStyle name="Normal 28 4 2 2 7 2" xfId="18012" xr:uid="{00000000-0005-0000-0000-000055460000}"/>
    <cellStyle name="Normal 28 4 2 2 7 3" xfId="18013" xr:uid="{00000000-0005-0000-0000-000056460000}"/>
    <cellStyle name="Normal 28 4 2 2 8" xfId="18014" xr:uid="{00000000-0005-0000-0000-000057460000}"/>
    <cellStyle name="Normal 28 4 2 2 8 2" xfId="18015" xr:uid="{00000000-0005-0000-0000-000058460000}"/>
    <cellStyle name="Normal 28 4 2 2 8 3" xfId="18016" xr:uid="{00000000-0005-0000-0000-000059460000}"/>
    <cellStyle name="Normal 28 4 2 2 9" xfId="18017" xr:uid="{00000000-0005-0000-0000-00005A460000}"/>
    <cellStyle name="Normal 28 4 2 2 9 2" xfId="18018" xr:uid="{00000000-0005-0000-0000-00005B460000}"/>
    <cellStyle name="Normal 28 4 2 2 9 3" xfId="18019" xr:uid="{00000000-0005-0000-0000-00005C460000}"/>
    <cellStyle name="Normal 28 4 2 3" xfId="18020" xr:uid="{00000000-0005-0000-0000-00005D460000}"/>
    <cellStyle name="Normal 28 4 2 3 2" xfId="18021" xr:uid="{00000000-0005-0000-0000-00005E460000}"/>
    <cellStyle name="Normal 28 4 2 3 3" xfId="18022" xr:uid="{00000000-0005-0000-0000-00005F460000}"/>
    <cellStyle name="Normal 28 4 2 4" xfId="18023" xr:uid="{00000000-0005-0000-0000-000060460000}"/>
    <cellStyle name="Normal 28 4 2 4 2" xfId="18024" xr:uid="{00000000-0005-0000-0000-000061460000}"/>
    <cellStyle name="Normal 28 4 2 4 3" xfId="18025" xr:uid="{00000000-0005-0000-0000-000062460000}"/>
    <cellStyle name="Normal 28 4 2 5" xfId="18026" xr:uid="{00000000-0005-0000-0000-000063460000}"/>
    <cellStyle name="Normal 28 4 2 5 2" xfId="18027" xr:uid="{00000000-0005-0000-0000-000064460000}"/>
    <cellStyle name="Normal 28 4 2 5 3" xfId="18028" xr:uid="{00000000-0005-0000-0000-000065460000}"/>
    <cellStyle name="Normal 28 4 2 6" xfId="18029" xr:uid="{00000000-0005-0000-0000-000066460000}"/>
    <cellStyle name="Normal 28 4 2 6 2" xfId="18030" xr:uid="{00000000-0005-0000-0000-000067460000}"/>
    <cellStyle name="Normal 28 4 2 6 3" xfId="18031" xr:uid="{00000000-0005-0000-0000-000068460000}"/>
    <cellStyle name="Normal 28 4 2 7" xfId="18032" xr:uid="{00000000-0005-0000-0000-000069460000}"/>
    <cellStyle name="Normal 28 4 2 7 2" xfId="18033" xr:uid="{00000000-0005-0000-0000-00006A460000}"/>
    <cellStyle name="Normal 28 4 2 7 3" xfId="18034" xr:uid="{00000000-0005-0000-0000-00006B460000}"/>
    <cellStyle name="Normal 28 4 2 8" xfId="18035" xr:uid="{00000000-0005-0000-0000-00006C460000}"/>
    <cellStyle name="Normal 28 4 2 8 2" xfId="18036" xr:uid="{00000000-0005-0000-0000-00006D460000}"/>
    <cellStyle name="Normal 28 4 2 8 3" xfId="18037" xr:uid="{00000000-0005-0000-0000-00006E460000}"/>
    <cellStyle name="Normal 28 4 2 9" xfId="18038" xr:uid="{00000000-0005-0000-0000-00006F460000}"/>
    <cellStyle name="Normal 28 4 2 9 2" xfId="18039" xr:uid="{00000000-0005-0000-0000-000070460000}"/>
    <cellStyle name="Normal 28 4 2 9 3" xfId="18040" xr:uid="{00000000-0005-0000-0000-000071460000}"/>
    <cellStyle name="Normal 28 4 20" xfId="18041" xr:uid="{00000000-0005-0000-0000-000072460000}"/>
    <cellStyle name="Normal 28 4 20 2" xfId="18042" xr:uid="{00000000-0005-0000-0000-000073460000}"/>
    <cellStyle name="Normal 28 4 20 3" xfId="18043" xr:uid="{00000000-0005-0000-0000-000074460000}"/>
    <cellStyle name="Normal 28 4 21" xfId="18044" xr:uid="{00000000-0005-0000-0000-000075460000}"/>
    <cellStyle name="Normal 28 4 21 2" xfId="18045" xr:uid="{00000000-0005-0000-0000-000076460000}"/>
    <cellStyle name="Normal 28 4 21 3" xfId="18046" xr:uid="{00000000-0005-0000-0000-000077460000}"/>
    <cellStyle name="Normal 28 4 22" xfId="18047" xr:uid="{00000000-0005-0000-0000-000078460000}"/>
    <cellStyle name="Normal 28 4 22 2" xfId="18048" xr:uid="{00000000-0005-0000-0000-000079460000}"/>
    <cellStyle name="Normal 28 4 22 3" xfId="18049" xr:uid="{00000000-0005-0000-0000-00007A460000}"/>
    <cellStyle name="Normal 28 4 23" xfId="18050" xr:uid="{00000000-0005-0000-0000-00007B460000}"/>
    <cellStyle name="Normal 28 4 23 2" xfId="18051" xr:uid="{00000000-0005-0000-0000-00007C460000}"/>
    <cellStyle name="Normal 28 4 23 3" xfId="18052" xr:uid="{00000000-0005-0000-0000-00007D460000}"/>
    <cellStyle name="Normal 28 4 24" xfId="18053" xr:uid="{00000000-0005-0000-0000-00007E460000}"/>
    <cellStyle name="Normal 28 4 24 2" xfId="18054" xr:uid="{00000000-0005-0000-0000-00007F460000}"/>
    <cellStyle name="Normal 28 4 24 3" xfId="18055" xr:uid="{00000000-0005-0000-0000-000080460000}"/>
    <cellStyle name="Normal 28 4 25" xfId="18056" xr:uid="{00000000-0005-0000-0000-000081460000}"/>
    <cellStyle name="Normal 28 4 25 2" xfId="18057" xr:uid="{00000000-0005-0000-0000-000082460000}"/>
    <cellStyle name="Normal 28 4 25 3" xfId="18058" xr:uid="{00000000-0005-0000-0000-000083460000}"/>
    <cellStyle name="Normal 28 4 26" xfId="18059" xr:uid="{00000000-0005-0000-0000-000084460000}"/>
    <cellStyle name="Normal 28 4 26 2" xfId="18060" xr:uid="{00000000-0005-0000-0000-000085460000}"/>
    <cellStyle name="Normal 28 4 26 3" xfId="18061" xr:uid="{00000000-0005-0000-0000-000086460000}"/>
    <cellStyle name="Normal 28 4 27" xfId="18062" xr:uid="{00000000-0005-0000-0000-000087460000}"/>
    <cellStyle name="Normal 28 4 27 2" xfId="18063" xr:uid="{00000000-0005-0000-0000-000088460000}"/>
    <cellStyle name="Normal 28 4 27 3" xfId="18064" xr:uid="{00000000-0005-0000-0000-000089460000}"/>
    <cellStyle name="Normal 28 4 28" xfId="18065" xr:uid="{00000000-0005-0000-0000-00008A460000}"/>
    <cellStyle name="Normal 28 4 28 2" xfId="18066" xr:uid="{00000000-0005-0000-0000-00008B460000}"/>
    <cellStyle name="Normal 28 4 28 3" xfId="18067" xr:uid="{00000000-0005-0000-0000-00008C460000}"/>
    <cellStyle name="Normal 28 4 29" xfId="18068" xr:uid="{00000000-0005-0000-0000-00008D460000}"/>
    <cellStyle name="Normal 28 4 3" xfId="18069" xr:uid="{00000000-0005-0000-0000-00008E460000}"/>
    <cellStyle name="Normal 28 4 3 10" xfId="18070" xr:uid="{00000000-0005-0000-0000-00008F460000}"/>
    <cellStyle name="Normal 28 4 3 10 2" xfId="18071" xr:uid="{00000000-0005-0000-0000-000090460000}"/>
    <cellStyle name="Normal 28 4 3 10 3" xfId="18072" xr:uid="{00000000-0005-0000-0000-000091460000}"/>
    <cellStyle name="Normal 28 4 3 11" xfId="18073" xr:uid="{00000000-0005-0000-0000-000092460000}"/>
    <cellStyle name="Normal 28 4 3 11 2" xfId="18074" xr:uid="{00000000-0005-0000-0000-000093460000}"/>
    <cellStyle name="Normal 28 4 3 11 3" xfId="18075" xr:uid="{00000000-0005-0000-0000-000094460000}"/>
    <cellStyle name="Normal 28 4 3 12" xfId="18076" xr:uid="{00000000-0005-0000-0000-000095460000}"/>
    <cellStyle name="Normal 28 4 3 12 2" xfId="18077" xr:uid="{00000000-0005-0000-0000-000096460000}"/>
    <cellStyle name="Normal 28 4 3 12 3" xfId="18078" xr:uid="{00000000-0005-0000-0000-000097460000}"/>
    <cellStyle name="Normal 28 4 3 13" xfId="18079" xr:uid="{00000000-0005-0000-0000-000098460000}"/>
    <cellStyle name="Normal 28 4 3 13 2" xfId="18080" xr:uid="{00000000-0005-0000-0000-000099460000}"/>
    <cellStyle name="Normal 28 4 3 13 3" xfId="18081" xr:uid="{00000000-0005-0000-0000-00009A460000}"/>
    <cellStyle name="Normal 28 4 3 14" xfId="18082" xr:uid="{00000000-0005-0000-0000-00009B460000}"/>
    <cellStyle name="Normal 28 4 3 14 2" xfId="18083" xr:uid="{00000000-0005-0000-0000-00009C460000}"/>
    <cellStyle name="Normal 28 4 3 14 3" xfId="18084" xr:uid="{00000000-0005-0000-0000-00009D460000}"/>
    <cellStyle name="Normal 28 4 3 15" xfId="18085" xr:uid="{00000000-0005-0000-0000-00009E460000}"/>
    <cellStyle name="Normal 28 4 3 15 2" xfId="18086" xr:uid="{00000000-0005-0000-0000-00009F460000}"/>
    <cellStyle name="Normal 28 4 3 15 3" xfId="18087" xr:uid="{00000000-0005-0000-0000-0000A0460000}"/>
    <cellStyle name="Normal 28 4 3 16" xfId="18088" xr:uid="{00000000-0005-0000-0000-0000A1460000}"/>
    <cellStyle name="Normal 28 4 3 17" xfId="18089" xr:uid="{00000000-0005-0000-0000-0000A2460000}"/>
    <cellStyle name="Normal 28 4 3 2" xfId="18090" xr:uid="{00000000-0005-0000-0000-0000A3460000}"/>
    <cellStyle name="Normal 28 4 3 2 10" xfId="18091" xr:uid="{00000000-0005-0000-0000-0000A4460000}"/>
    <cellStyle name="Normal 28 4 3 2 10 2" xfId="18092" xr:uid="{00000000-0005-0000-0000-0000A5460000}"/>
    <cellStyle name="Normal 28 4 3 2 10 3" xfId="18093" xr:uid="{00000000-0005-0000-0000-0000A6460000}"/>
    <cellStyle name="Normal 28 4 3 2 11" xfId="18094" xr:uid="{00000000-0005-0000-0000-0000A7460000}"/>
    <cellStyle name="Normal 28 4 3 2 11 2" xfId="18095" xr:uid="{00000000-0005-0000-0000-0000A8460000}"/>
    <cellStyle name="Normal 28 4 3 2 11 3" xfId="18096" xr:uid="{00000000-0005-0000-0000-0000A9460000}"/>
    <cellStyle name="Normal 28 4 3 2 12" xfId="18097" xr:uid="{00000000-0005-0000-0000-0000AA460000}"/>
    <cellStyle name="Normal 28 4 3 2 12 2" xfId="18098" xr:uid="{00000000-0005-0000-0000-0000AB460000}"/>
    <cellStyle name="Normal 28 4 3 2 12 3" xfId="18099" xr:uid="{00000000-0005-0000-0000-0000AC460000}"/>
    <cellStyle name="Normal 28 4 3 2 13" xfId="18100" xr:uid="{00000000-0005-0000-0000-0000AD460000}"/>
    <cellStyle name="Normal 28 4 3 2 13 2" xfId="18101" xr:uid="{00000000-0005-0000-0000-0000AE460000}"/>
    <cellStyle name="Normal 28 4 3 2 13 3" xfId="18102" xr:uid="{00000000-0005-0000-0000-0000AF460000}"/>
    <cellStyle name="Normal 28 4 3 2 14" xfId="18103" xr:uid="{00000000-0005-0000-0000-0000B0460000}"/>
    <cellStyle name="Normal 28 4 3 2 14 2" xfId="18104" xr:uid="{00000000-0005-0000-0000-0000B1460000}"/>
    <cellStyle name="Normal 28 4 3 2 14 3" xfId="18105" xr:uid="{00000000-0005-0000-0000-0000B2460000}"/>
    <cellStyle name="Normal 28 4 3 2 15" xfId="18106" xr:uid="{00000000-0005-0000-0000-0000B3460000}"/>
    <cellStyle name="Normal 28 4 3 2 16" xfId="18107" xr:uid="{00000000-0005-0000-0000-0000B4460000}"/>
    <cellStyle name="Normal 28 4 3 2 2" xfId="18108" xr:uid="{00000000-0005-0000-0000-0000B5460000}"/>
    <cellStyle name="Normal 28 4 3 2 2 2" xfId="18109" xr:uid="{00000000-0005-0000-0000-0000B6460000}"/>
    <cellStyle name="Normal 28 4 3 2 2 3" xfId="18110" xr:uid="{00000000-0005-0000-0000-0000B7460000}"/>
    <cellStyle name="Normal 28 4 3 2 3" xfId="18111" xr:uid="{00000000-0005-0000-0000-0000B8460000}"/>
    <cellStyle name="Normal 28 4 3 2 3 2" xfId="18112" xr:uid="{00000000-0005-0000-0000-0000B9460000}"/>
    <cellStyle name="Normal 28 4 3 2 3 3" xfId="18113" xr:uid="{00000000-0005-0000-0000-0000BA460000}"/>
    <cellStyle name="Normal 28 4 3 2 4" xfId="18114" xr:uid="{00000000-0005-0000-0000-0000BB460000}"/>
    <cellStyle name="Normal 28 4 3 2 4 2" xfId="18115" xr:uid="{00000000-0005-0000-0000-0000BC460000}"/>
    <cellStyle name="Normal 28 4 3 2 4 3" xfId="18116" xr:uid="{00000000-0005-0000-0000-0000BD460000}"/>
    <cellStyle name="Normal 28 4 3 2 5" xfId="18117" xr:uid="{00000000-0005-0000-0000-0000BE460000}"/>
    <cellStyle name="Normal 28 4 3 2 5 2" xfId="18118" xr:uid="{00000000-0005-0000-0000-0000BF460000}"/>
    <cellStyle name="Normal 28 4 3 2 5 3" xfId="18119" xr:uid="{00000000-0005-0000-0000-0000C0460000}"/>
    <cellStyle name="Normal 28 4 3 2 6" xfId="18120" xr:uid="{00000000-0005-0000-0000-0000C1460000}"/>
    <cellStyle name="Normal 28 4 3 2 6 2" xfId="18121" xr:uid="{00000000-0005-0000-0000-0000C2460000}"/>
    <cellStyle name="Normal 28 4 3 2 6 3" xfId="18122" xr:uid="{00000000-0005-0000-0000-0000C3460000}"/>
    <cellStyle name="Normal 28 4 3 2 7" xfId="18123" xr:uid="{00000000-0005-0000-0000-0000C4460000}"/>
    <cellStyle name="Normal 28 4 3 2 7 2" xfId="18124" xr:uid="{00000000-0005-0000-0000-0000C5460000}"/>
    <cellStyle name="Normal 28 4 3 2 7 3" xfId="18125" xr:uid="{00000000-0005-0000-0000-0000C6460000}"/>
    <cellStyle name="Normal 28 4 3 2 8" xfId="18126" xr:uid="{00000000-0005-0000-0000-0000C7460000}"/>
    <cellStyle name="Normal 28 4 3 2 8 2" xfId="18127" xr:uid="{00000000-0005-0000-0000-0000C8460000}"/>
    <cellStyle name="Normal 28 4 3 2 8 3" xfId="18128" xr:uid="{00000000-0005-0000-0000-0000C9460000}"/>
    <cellStyle name="Normal 28 4 3 2 9" xfId="18129" xr:uid="{00000000-0005-0000-0000-0000CA460000}"/>
    <cellStyle name="Normal 28 4 3 2 9 2" xfId="18130" xr:uid="{00000000-0005-0000-0000-0000CB460000}"/>
    <cellStyle name="Normal 28 4 3 2 9 3" xfId="18131" xr:uid="{00000000-0005-0000-0000-0000CC460000}"/>
    <cellStyle name="Normal 28 4 3 3" xfId="18132" xr:uid="{00000000-0005-0000-0000-0000CD460000}"/>
    <cellStyle name="Normal 28 4 3 3 2" xfId="18133" xr:uid="{00000000-0005-0000-0000-0000CE460000}"/>
    <cellStyle name="Normal 28 4 3 3 3" xfId="18134" xr:uid="{00000000-0005-0000-0000-0000CF460000}"/>
    <cellStyle name="Normal 28 4 3 4" xfId="18135" xr:uid="{00000000-0005-0000-0000-0000D0460000}"/>
    <cellStyle name="Normal 28 4 3 4 2" xfId="18136" xr:uid="{00000000-0005-0000-0000-0000D1460000}"/>
    <cellStyle name="Normal 28 4 3 4 3" xfId="18137" xr:uid="{00000000-0005-0000-0000-0000D2460000}"/>
    <cellStyle name="Normal 28 4 3 5" xfId="18138" xr:uid="{00000000-0005-0000-0000-0000D3460000}"/>
    <cellStyle name="Normal 28 4 3 5 2" xfId="18139" xr:uid="{00000000-0005-0000-0000-0000D4460000}"/>
    <cellStyle name="Normal 28 4 3 5 3" xfId="18140" xr:uid="{00000000-0005-0000-0000-0000D5460000}"/>
    <cellStyle name="Normal 28 4 3 6" xfId="18141" xr:uid="{00000000-0005-0000-0000-0000D6460000}"/>
    <cellStyle name="Normal 28 4 3 6 2" xfId="18142" xr:uid="{00000000-0005-0000-0000-0000D7460000}"/>
    <cellStyle name="Normal 28 4 3 6 3" xfId="18143" xr:uid="{00000000-0005-0000-0000-0000D8460000}"/>
    <cellStyle name="Normal 28 4 3 7" xfId="18144" xr:uid="{00000000-0005-0000-0000-0000D9460000}"/>
    <cellStyle name="Normal 28 4 3 7 2" xfId="18145" xr:uid="{00000000-0005-0000-0000-0000DA460000}"/>
    <cellStyle name="Normal 28 4 3 7 3" xfId="18146" xr:uid="{00000000-0005-0000-0000-0000DB460000}"/>
    <cellStyle name="Normal 28 4 3 8" xfId="18147" xr:uid="{00000000-0005-0000-0000-0000DC460000}"/>
    <cellStyle name="Normal 28 4 3 8 2" xfId="18148" xr:uid="{00000000-0005-0000-0000-0000DD460000}"/>
    <cellStyle name="Normal 28 4 3 8 3" xfId="18149" xr:uid="{00000000-0005-0000-0000-0000DE460000}"/>
    <cellStyle name="Normal 28 4 3 9" xfId="18150" xr:uid="{00000000-0005-0000-0000-0000DF460000}"/>
    <cellStyle name="Normal 28 4 3 9 2" xfId="18151" xr:uid="{00000000-0005-0000-0000-0000E0460000}"/>
    <cellStyle name="Normal 28 4 3 9 3" xfId="18152" xr:uid="{00000000-0005-0000-0000-0000E1460000}"/>
    <cellStyle name="Normal 28 4 30" xfId="18153" xr:uid="{00000000-0005-0000-0000-0000E2460000}"/>
    <cellStyle name="Normal 28 4 31" xfId="18154" xr:uid="{00000000-0005-0000-0000-0000E3460000}"/>
    <cellStyle name="Normal 28 4 32" xfId="18155" xr:uid="{00000000-0005-0000-0000-0000E4460000}"/>
    <cellStyle name="Normal 28 4 33" xfId="18156" xr:uid="{00000000-0005-0000-0000-0000E5460000}"/>
    <cellStyle name="Normal 28 4 34" xfId="18157" xr:uid="{00000000-0005-0000-0000-0000E6460000}"/>
    <cellStyle name="Normal 28 4 35" xfId="18158" xr:uid="{00000000-0005-0000-0000-0000E7460000}"/>
    <cellStyle name="Normal 28 4 36" xfId="18159" xr:uid="{00000000-0005-0000-0000-0000E8460000}"/>
    <cellStyle name="Normal 28 4 37" xfId="18160" xr:uid="{00000000-0005-0000-0000-0000E9460000}"/>
    <cellStyle name="Normal 28 4 38" xfId="18161" xr:uid="{00000000-0005-0000-0000-0000EA460000}"/>
    <cellStyle name="Normal 28 4 39" xfId="18162" xr:uid="{00000000-0005-0000-0000-0000EB460000}"/>
    <cellStyle name="Normal 28 4 4" xfId="18163" xr:uid="{00000000-0005-0000-0000-0000EC460000}"/>
    <cellStyle name="Normal 28 4 4 10" xfId="18164" xr:uid="{00000000-0005-0000-0000-0000ED460000}"/>
    <cellStyle name="Normal 28 4 4 10 2" xfId="18165" xr:uid="{00000000-0005-0000-0000-0000EE460000}"/>
    <cellStyle name="Normal 28 4 4 10 3" xfId="18166" xr:uid="{00000000-0005-0000-0000-0000EF460000}"/>
    <cellStyle name="Normal 28 4 4 11" xfId="18167" xr:uid="{00000000-0005-0000-0000-0000F0460000}"/>
    <cellStyle name="Normal 28 4 4 11 2" xfId="18168" xr:uid="{00000000-0005-0000-0000-0000F1460000}"/>
    <cellStyle name="Normal 28 4 4 11 3" xfId="18169" xr:uid="{00000000-0005-0000-0000-0000F2460000}"/>
    <cellStyle name="Normal 28 4 4 12" xfId="18170" xr:uid="{00000000-0005-0000-0000-0000F3460000}"/>
    <cellStyle name="Normal 28 4 4 12 2" xfId="18171" xr:uid="{00000000-0005-0000-0000-0000F4460000}"/>
    <cellStyle name="Normal 28 4 4 12 3" xfId="18172" xr:uid="{00000000-0005-0000-0000-0000F5460000}"/>
    <cellStyle name="Normal 28 4 4 13" xfId="18173" xr:uid="{00000000-0005-0000-0000-0000F6460000}"/>
    <cellStyle name="Normal 28 4 4 13 2" xfId="18174" xr:uid="{00000000-0005-0000-0000-0000F7460000}"/>
    <cellStyle name="Normal 28 4 4 13 3" xfId="18175" xr:uid="{00000000-0005-0000-0000-0000F8460000}"/>
    <cellStyle name="Normal 28 4 4 14" xfId="18176" xr:uid="{00000000-0005-0000-0000-0000F9460000}"/>
    <cellStyle name="Normal 28 4 4 14 2" xfId="18177" xr:uid="{00000000-0005-0000-0000-0000FA460000}"/>
    <cellStyle name="Normal 28 4 4 14 3" xfId="18178" xr:uid="{00000000-0005-0000-0000-0000FB460000}"/>
    <cellStyle name="Normal 28 4 4 15" xfId="18179" xr:uid="{00000000-0005-0000-0000-0000FC460000}"/>
    <cellStyle name="Normal 28 4 4 15 2" xfId="18180" xr:uid="{00000000-0005-0000-0000-0000FD460000}"/>
    <cellStyle name="Normal 28 4 4 15 3" xfId="18181" xr:uid="{00000000-0005-0000-0000-0000FE460000}"/>
    <cellStyle name="Normal 28 4 4 16" xfId="18182" xr:uid="{00000000-0005-0000-0000-0000FF460000}"/>
    <cellStyle name="Normal 28 4 4 17" xfId="18183" xr:uid="{00000000-0005-0000-0000-000000470000}"/>
    <cellStyle name="Normal 28 4 4 2" xfId="18184" xr:uid="{00000000-0005-0000-0000-000001470000}"/>
    <cellStyle name="Normal 28 4 4 2 10" xfId="18185" xr:uid="{00000000-0005-0000-0000-000002470000}"/>
    <cellStyle name="Normal 28 4 4 2 10 2" xfId="18186" xr:uid="{00000000-0005-0000-0000-000003470000}"/>
    <cellStyle name="Normal 28 4 4 2 10 3" xfId="18187" xr:uid="{00000000-0005-0000-0000-000004470000}"/>
    <cellStyle name="Normal 28 4 4 2 11" xfId="18188" xr:uid="{00000000-0005-0000-0000-000005470000}"/>
    <cellStyle name="Normal 28 4 4 2 11 2" xfId="18189" xr:uid="{00000000-0005-0000-0000-000006470000}"/>
    <cellStyle name="Normal 28 4 4 2 11 3" xfId="18190" xr:uid="{00000000-0005-0000-0000-000007470000}"/>
    <cellStyle name="Normal 28 4 4 2 12" xfId="18191" xr:uid="{00000000-0005-0000-0000-000008470000}"/>
    <cellStyle name="Normal 28 4 4 2 12 2" xfId="18192" xr:uid="{00000000-0005-0000-0000-000009470000}"/>
    <cellStyle name="Normal 28 4 4 2 12 3" xfId="18193" xr:uid="{00000000-0005-0000-0000-00000A470000}"/>
    <cellStyle name="Normal 28 4 4 2 13" xfId="18194" xr:uid="{00000000-0005-0000-0000-00000B470000}"/>
    <cellStyle name="Normal 28 4 4 2 13 2" xfId="18195" xr:uid="{00000000-0005-0000-0000-00000C470000}"/>
    <cellStyle name="Normal 28 4 4 2 13 3" xfId="18196" xr:uid="{00000000-0005-0000-0000-00000D470000}"/>
    <cellStyle name="Normal 28 4 4 2 14" xfId="18197" xr:uid="{00000000-0005-0000-0000-00000E470000}"/>
    <cellStyle name="Normal 28 4 4 2 14 2" xfId="18198" xr:uid="{00000000-0005-0000-0000-00000F470000}"/>
    <cellStyle name="Normal 28 4 4 2 14 3" xfId="18199" xr:uid="{00000000-0005-0000-0000-000010470000}"/>
    <cellStyle name="Normal 28 4 4 2 15" xfId="18200" xr:uid="{00000000-0005-0000-0000-000011470000}"/>
    <cellStyle name="Normal 28 4 4 2 16" xfId="18201" xr:uid="{00000000-0005-0000-0000-000012470000}"/>
    <cellStyle name="Normal 28 4 4 2 2" xfId="18202" xr:uid="{00000000-0005-0000-0000-000013470000}"/>
    <cellStyle name="Normal 28 4 4 2 2 2" xfId="18203" xr:uid="{00000000-0005-0000-0000-000014470000}"/>
    <cellStyle name="Normal 28 4 4 2 2 3" xfId="18204" xr:uid="{00000000-0005-0000-0000-000015470000}"/>
    <cellStyle name="Normal 28 4 4 2 3" xfId="18205" xr:uid="{00000000-0005-0000-0000-000016470000}"/>
    <cellStyle name="Normal 28 4 4 2 3 2" xfId="18206" xr:uid="{00000000-0005-0000-0000-000017470000}"/>
    <cellStyle name="Normal 28 4 4 2 3 3" xfId="18207" xr:uid="{00000000-0005-0000-0000-000018470000}"/>
    <cellStyle name="Normal 28 4 4 2 4" xfId="18208" xr:uid="{00000000-0005-0000-0000-000019470000}"/>
    <cellStyle name="Normal 28 4 4 2 4 2" xfId="18209" xr:uid="{00000000-0005-0000-0000-00001A470000}"/>
    <cellStyle name="Normal 28 4 4 2 4 3" xfId="18210" xr:uid="{00000000-0005-0000-0000-00001B470000}"/>
    <cellStyle name="Normal 28 4 4 2 5" xfId="18211" xr:uid="{00000000-0005-0000-0000-00001C470000}"/>
    <cellStyle name="Normal 28 4 4 2 5 2" xfId="18212" xr:uid="{00000000-0005-0000-0000-00001D470000}"/>
    <cellStyle name="Normal 28 4 4 2 5 3" xfId="18213" xr:uid="{00000000-0005-0000-0000-00001E470000}"/>
    <cellStyle name="Normal 28 4 4 2 6" xfId="18214" xr:uid="{00000000-0005-0000-0000-00001F470000}"/>
    <cellStyle name="Normal 28 4 4 2 6 2" xfId="18215" xr:uid="{00000000-0005-0000-0000-000020470000}"/>
    <cellStyle name="Normal 28 4 4 2 6 3" xfId="18216" xr:uid="{00000000-0005-0000-0000-000021470000}"/>
    <cellStyle name="Normal 28 4 4 2 7" xfId="18217" xr:uid="{00000000-0005-0000-0000-000022470000}"/>
    <cellStyle name="Normal 28 4 4 2 7 2" xfId="18218" xr:uid="{00000000-0005-0000-0000-000023470000}"/>
    <cellStyle name="Normal 28 4 4 2 7 3" xfId="18219" xr:uid="{00000000-0005-0000-0000-000024470000}"/>
    <cellStyle name="Normal 28 4 4 2 8" xfId="18220" xr:uid="{00000000-0005-0000-0000-000025470000}"/>
    <cellStyle name="Normal 28 4 4 2 8 2" xfId="18221" xr:uid="{00000000-0005-0000-0000-000026470000}"/>
    <cellStyle name="Normal 28 4 4 2 8 3" xfId="18222" xr:uid="{00000000-0005-0000-0000-000027470000}"/>
    <cellStyle name="Normal 28 4 4 2 9" xfId="18223" xr:uid="{00000000-0005-0000-0000-000028470000}"/>
    <cellStyle name="Normal 28 4 4 2 9 2" xfId="18224" xr:uid="{00000000-0005-0000-0000-000029470000}"/>
    <cellStyle name="Normal 28 4 4 2 9 3" xfId="18225" xr:uid="{00000000-0005-0000-0000-00002A470000}"/>
    <cellStyle name="Normal 28 4 4 3" xfId="18226" xr:uid="{00000000-0005-0000-0000-00002B470000}"/>
    <cellStyle name="Normal 28 4 4 3 2" xfId="18227" xr:uid="{00000000-0005-0000-0000-00002C470000}"/>
    <cellStyle name="Normal 28 4 4 3 3" xfId="18228" xr:uid="{00000000-0005-0000-0000-00002D470000}"/>
    <cellStyle name="Normal 28 4 4 4" xfId="18229" xr:uid="{00000000-0005-0000-0000-00002E470000}"/>
    <cellStyle name="Normal 28 4 4 4 2" xfId="18230" xr:uid="{00000000-0005-0000-0000-00002F470000}"/>
    <cellStyle name="Normal 28 4 4 4 3" xfId="18231" xr:uid="{00000000-0005-0000-0000-000030470000}"/>
    <cellStyle name="Normal 28 4 4 5" xfId="18232" xr:uid="{00000000-0005-0000-0000-000031470000}"/>
    <cellStyle name="Normal 28 4 4 5 2" xfId="18233" xr:uid="{00000000-0005-0000-0000-000032470000}"/>
    <cellStyle name="Normal 28 4 4 5 3" xfId="18234" xr:uid="{00000000-0005-0000-0000-000033470000}"/>
    <cellStyle name="Normal 28 4 4 6" xfId="18235" xr:uid="{00000000-0005-0000-0000-000034470000}"/>
    <cellStyle name="Normal 28 4 4 6 2" xfId="18236" xr:uid="{00000000-0005-0000-0000-000035470000}"/>
    <cellStyle name="Normal 28 4 4 6 3" xfId="18237" xr:uid="{00000000-0005-0000-0000-000036470000}"/>
    <cellStyle name="Normal 28 4 4 7" xfId="18238" xr:uid="{00000000-0005-0000-0000-000037470000}"/>
    <cellStyle name="Normal 28 4 4 7 2" xfId="18239" xr:uid="{00000000-0005-0000-0000-000038470000}"/>
    <cellStyle name="Normal 28 4 4 7 3" xfId="18240" xr:uid="{00000000-0005-0000-0000-000039470000}"/>
    <cellStyle name="Normal 28 4 4 8" xfId="18241" xr:uid="{00000000-0005-0000-0000-00003A470000}"/>
    <cellStyle name="Normal 28 4 4 8 2" xfId="18242" xr:uid="{00000000-0005-0000-0000-00003B470000}"/>
    <cellStyle name="Normal 28 4 4 8 3" xfId="18243" xr:uid="{00000000-0005-0000-0000-00003C470000}"/>
    <cellStyle name="Normal 28 4 4 9" xfId="18244" xr:uid="{00000000-0005-0000-0000-00003D470000}"/>
    <cellStyle name="Normal 28 4 4 9 2" xfId="18245" xr:uid="{00000000-0005-0000-0000-00003E470000}"/>
    <cellStyle name="Normal 28 4 4 9 3" xfId="18246" xr:uid="{00000000-0005-0000-0000-00003F470000}"/>
    <cellStyle name="Normal 28 4 40" xfId="18247" xr:uid="{00000000-0005-0000-0000-000040470000}"/>
    <cellStyle name="Normal 28 4 41" xfId="18248" xr:uid="{00000000-0005-0000-0000-000041470000}"/>
    <cellStyle name="Normal 28 4 5" xfId="18249" xr:uid="{00000000-0005-0000-0000-000042470000}"/>
    <cellStyle name="Normal 28 4 5 10" xfId="18250" xr:uid="{00000000-0005-0000-0000-000043470000}"/>
    <cellStyle name="Normal 28 4 5 10 2" xfId="18251" xr:uid="{00000000-0005-0000-0000-000044470000}"/>
    <cellStyle name="Normal 28 4 5 10 3" xfId="18252" xr:uid="{00000000-0005-0000-0000-000045470000}"/>
    <cellStyle name="Normal 28 4 5 11" xfId="18253" xr:uid="{00000000-0005-0000-0000-000046470000}"/>
    <cellStyle name="Normal 28 4 5 11 2" xfId="18254" xr:uid="{00000000-0005-0000-0000-000047470000}"/>
    <cellStyle name="Normal 28 4 5 11 3" xfId="18255" xr:uid="{00000000-0005-0000-0000-000048470000}"/>
    <cellStyle name="Normal 28 4 5 12" xfId="18256" xr:uid="{00000000-0005-0000-0000-000049470000}"/>
    <cellStyle name="Normal 28 4 5 12 2" xfId="18257" xr:uid="{00000000-0005-0000-0000-00004A470000}"/>
    <cellStyle name="Normal 28 4 5 12 3" xfId="18258" xr:uid="{00000000-0005-0000-0000-00004B470000}"/>
    <cellStyle name="Normal 28 4 5 13" xfId="18259" xr:uid="{00000000-0005-0000-0000-00004C470000}"/>
    <cellStyle name="Normal 28 4 5 13 2" xfId="18260" xr:uid="{00000000-0005-0000-0000-00004D470000}"/>
    <cellStyle name="Normal 28 4 5 13 3" xfId="18261" xr:uid="{00000000-0005-0000-0000-00004E470000}"/>
    <cellStyle name="Normal 28 4 5 14" xfId="18262" xr:uid="{00000000-0005-0000-0000-00004F470000}"/>
    <cellStyle name="Normal 28 4 5 14 2" xfId="18263" xr:uid="{00000000-0005-0000-0000-000050470000}"/>
    <cellStyle name="Normal 28 4 5 14 3" xfId="18264" xr:uid="{00000000-0005-0000-0000-000051470000}"/>
    <cellStyle name="Normal 28 4 5 15" xfId="18265" xr:uid="{00000000-0005-0000-0000-000052470000}"/>
    <cellStyle name="Normal 28 4 5 16" xfId="18266" xr:uid="{00000000-0005-0000-0000-000053470000}"/>
    <cellStyle name="Normal 28 4 5 2" xfId="18267" xr:uid="{00000000-0005-0000-0000-000054470000}"/>
    <cellStyle name="Normal 28 4 5 2 2" xfId="18268" xr:uid="{00000000-0005-0000-0000-000055470000}"/>
    <cellStyle name="Normal 28 4 5 2 3" xfId="18269" xr:uid="{00000000-0005-0000-0000-000056470000}"/>
    <cellStyle name="Normal 28 4 5 3" xfId="18270" xr:uid="{00000000-0005-0000-0000-000057470000}"/>
    <cellStyle name="Normal 28 4 5 3 2" xfId="18271" xr:uid="{00000000-0005-0000-0000-000058470000}"/>
    <cellStyle name="Normal 28 4 5 3 3" xfId="18272" xr:uid="{00000000-0005-0000-0000-000059470000}"/>
    <cellStyle name="Normal 28 4 5 4" xfId="18273" xr:uid="{00000000-0005-0000-0000-00005A470000}"/>
    <cellStyle name="Normal 28 4 5 4 2" xfId="18274" xr:uid="{00000000-0005-0000-0000-00005B470000}"/>
    <cellStyle name="Normal 28 4 5 4 3" xfId="18275" xr:uid="{00000000-0005-0000-0000-00005C470000}"/>
    <cellStyle name="Normal 28 4 5 5" xfId="18276" xr:uid="{00000000-0005-0000-0000-00005D470000}"/>
    <cellStyle name="Normal 28 4 5 5 2" xfId="18277" xr:uid="{00000000-0005-0000-0000-00005E470000}"/>
    <cellStyle name="Normal 28 4 5 5 3" xfId="18278" xr:uid="{00000000-0005-0000-0000-00005F470000}"/>
    <cellStyle name="Normal 28 4 5 6" xfId="18279" xr:uid="{00000000-0005-0000-0000-000060470000}"/>
    <cellStyle name="Normal 28 4 5 6 2" xfId="18280" xr:uid="{00000000-0005-0000-0000-000061470000}"/>
    <cellStyle name="Normal 28 4 5 6 3" xfId="18281" xr:uid="{00000000-0005-0000-0000-000062470000}"/>
    <cellStyle name="Normal 28 4 5 7" xfId="18282" xr:uid="{00000000-0005-0000-0000-000063470000}"/>
    <cellStyle name="Normal 28 4 5 7 2" xfId="18283" xr:uid="{00000000-0005-0000-0000-000064470000}"/>
    <cellStyle name="Normal 28 4 5 7 3" xfId="18284" xr:uid="{00000000-0005-0000-0000-000065470000}"/>
    <cellStyle name="Normal 28 4 5 8" xfId="18285" xr:uid="{00000000-0005-0000-0000-000066470000}"/>
    <cellStyle name="Normal 28 4 5 8 2" xfId="18286" xr:uid="{00000000-0005-0000-0000-000067470000}"/>
    <cellStyle name="Normal 28 4 5 8 3" xfId="18287" xr:uid="{00000000-0005-0000-0000-000068470000}"/>
    <cellStyle name="Normal 28 4 5 9" xfId="18288" xr:uid="{00000000-0005-0000-0000-000069470000}"/>
    <cellStyle name="Normal 28 4 5 9 2" xfId="18289" xr:uid="{00000000-0005-0000-0000-00006A470000}"/>
    <cellStyle name="Normal 28 4 5 9 3" xfId="18290" xr:uid="{00000000-0005-0000-0000-00006B470000}"/>
    <cellStyle name="Normal 28 4 6" xfId="18291" xr:uid="{00000000-0005-0000-0000-00006C470000}"/>
    <cellStyle name="Normal 28 4 6 10" xfId="18292" xr:uid="{00000000-0005-0000-0000-00006D470000}"/>
    <cellStyle name="Normal 28 4 6 10 2" xfId="18293" xr:uid="{00000000-0005-0000-0000-00006E470000}"/>
    <cellStyle name="Normal 28 4 6 10 3" xfId="18294" xr:uid="{00000000-0005-0000-0000-00006F470000}"/>
    <cellStyle name="Normal 28 4 6 11" xfId="18295" xr:uid="{00000000-0005-0000-0000-000070470000}"/>
    <cellStyle name="Normal 28 4 6 11 2" xfId="18296" xr:uid="{00000000-0005-0000-0000-000071470000}"/>
    <cellStyle name="Normal 28 4 6 11 3" xfId="18297" xr:uid="{00000000-0005-0000-0000-000072470000}"/>
    <cellStyle name="Normal 28 4 6 12" xfId="18298" xr:uid="{00000000-0005-0000-0000-000073470000}"/>
    <cellStyle name="Normal 28 4 6 12 2" xfId="18299" xr:uid="{00000000-0005-0000-0000-000074470000}"/>
    <cellStyle name="Normal 28 4 6 12 3" xfId="18300" xr:uid="{00000000-0005-0000-0000-000075470000}"/>
    <cellStyle name="Normal 28 4 6 13" xfId="18301" xr:uid="{00000000-0005-0000-0000-000076470000}"/>
    <cellStyle name="Normal 28 4 6 13 2" xfId="18302" xr:uid="{00000000-0005-0000-0000-000077470000}"/>
    <cellStyle name="Normal 28 4 6 13 3" xfId="18303" xr:uid="{00000000-0005-0000-0000-000078470000}"/>
    <cellStyle name="Normal 28 4 6 14" xfId="18304" xr:uid="{00000000-0005-0000-0000-000079470000}"/>
    <cellStyle name="Normal 28 4 6 14 2" xfId="18305" xr:uid="{00000000-0005-0000-0000-00007A470000}"/>
    <cellStyle name="Normal 28 4 6 14 3" xfId="18306" xr:uid="{00000000-0005-0000-0000-00007B470000}"/>
    <cellStyle name="Normal 28 4 6 15" xfId="18307" xr:uid="{00000000-0005-0000-0000-00007C470000}"/>
    <cellStyle name="Normal 28 4 6 16" xfId="18308" xr:uid="{00000000-0005-0000-0000-00007D470000}"/>
    <cellStyle name="Normal 28 4 6 2" xfId="18309" xr:uid="{00000000-0005-0000-0000-00007E470000}"/>
    <cellStyle name="Normal 28 4 6 2 2" xfId="18310" xr:uid="{00000000-0005-0000-0000-00007F470000}"/>
    <cellStyle name="Normal 28 4 6 2 3" xfId="18311" xr:uid="{00000000-0005-0000-0000-000080470000}"/>
    <cellStyle name="Normal 28 4 6 3" xfId="18312" xr:uid="{00000000-0005-0000-0000-000081470000}"/>
    <cellStyle name="Normal 28 4 6 3 2" xfId="18313" xr:uid="{00000000-0005-0000-0000-000082470000}"/>
    <cellStyle name="Normal 28 4 6 3 3" xfId="18314" xr:uid="{00000000-0005-0000-0000-000083470000}"/>
    <cellStyle name="Normal 28 4 6 4" xfId="18315" xr:uid="{00000000-0005-0000-0000-000084470000}"/>
    <cellStyle name="Normal 28 4 6 4 2" xfId="18316" xr:uid="{00000000-0005-0000-0000-000085470000}"/>
    <cellStyle name="Normal 28 4 6 4 3" xfId="18317" xr:uid="{00000000-0005-0000-0000-000086470000}"/>
    <cellStyle name="Normal 28 4 6 5" xfId="18318" xr:uid="{00000000-0005-0000-0000-000087470000}"/>
    <cellStyle name="Normal 28 4 6 5 2" xfId="18319" xr:uid="{00000000-0005-0000-0000-000088470000}"/>
    <cellStyle name="Normal 28 4 6 5 3" xfId="18320" xr:uid="{00000000-0005-0000-0000-000089470000}"/>
    <cellStyle name="Normal 28 4 6 6" xfId="18321" xr:uid="{00000000-0005-0000-0000-00008A470000}"/>
    <cellStyle name="Normal 28 4 6 6 2" xfId="18322" xr:uid="{00000000-0005-0000-0000-00008B470000}"/>
    <cellStyle name="Normal 28 4 6 6 3" xfId="18323" xr:uid="{00000000-0005-0000-0000-00008C470000}"/>
    <cellStyle name="Normal 28 4 6 7" xfId="18324" xr:uid="{00000000-0005-0000-0000-00008D470000}"/>
    <cellStyle name="Normal 28 4 6 7 2" xfId="18325" xr:uid="{00000000-0005-0000-0000-00008E470000}"/>
    <cellStyle name="Normal 28 4 6 7 3" xfId="18326" xr:uid="{00000000-0005-0000-0000-00008F470000}"/>
    <cellStyle name="Normal 28 4 6 8" xfId="18327" xr:uid="{00000000-0005-0000-0000-000090470000}"/>
    <cellStyle name="Normal 28 4 6 8 2" xfId="18328" xr:uid="{00000000-0005-0000-0000-000091470000}"/>
    <cellStyle name="Normal 28 4 6 8 3" xfId="18329" xr:uid="{00000000-0005-0000-0000-000092470000}"/>
    <cellStyle name="Normal 28 4 6 9" xfId="18330" xr:uid="{00000000-0005-0000-0000-000093470000}"/>
    <cellStyle name="Normal 28 4 6 9 2" xfId="18331" xr:uid="{00000000-0005-0000-0000-000094470000}"/>
    <cellStyle name="Normal 28 4 6 9 3" xfId="18332" xr:uid="{00000000-0005-0000-0000-000095470000}"/>
    <cellStyle name="Normal 28 4 7" xfId="18333" xr:uid="{00000000-0005-0000-0000-000096470000}"/>
    <cellStyle name="Normal 28 4 7 10" xfId="18334" xr:uid="{00000000-0005-0000-0000-000097470000}"/>
    <cellStyle name="Normal 28 4 7 10 2" xfId="18335" xr:uid="{00000000-0005-0000-0000-000098470000}"/>
    <cellStyle name="Normal 28 4 7 10 3" xfId="18336" xr:uid="{00000000-0005-0000-0000-000099470000}"/>
    <cellStyle name="Normal 28 4 7 11" xfId="18337" xr:uid="{00000000-0005-0000-0000-00009A470000}"/>
    <cellStyle name="Normal 28 4 7 11 2" xfId="18338" xr:uid="{00000000-0005-0000-0000-00009B470000}"/>
    <cellStyle name="Normal 28 4 7 11 3" xfId="18339" xr:uid="{00000000-0005-0000-0000-00009C470000}"/>
    <cellStyle name="Normal 28 4 7 12" xfId="18340" xr:uid="{00000000-0005-0000-0000-00009D470000}"/>
    <cellStyle name="Normal 28 4 7 12 2" xfId="18341" xr:uid="{00000000-0005-0000-0000-00009E470000}"/>
    <cellStyle name="Normal 28 4 7 12 3" xfId="18342" xr:uid="{00000000-0005-0000-0000-00009F470000}"/>
    <cellStyle name="Normal 28 4 7 13" xfId="18343" xr:uid="{00000000-0005-0000-0000-0000A0470000}"/>
    <cellStyle name="Normal 28 4 7 13 2" xfId="18344" xr:uid="{00000000-0005-0000-0000-0000A1470000}"/>
    <cellStyle name="Normal 28 4 7 13 3" xfId="18345" xr:uid="{00000000-0005-0000-0000-0000A2470000}"/>
    <cellStyle name="Normal 28 4 7 14" xfId="18346" xr:uid="{00000000-0005-0000-0000-0000A3470000}"/>
    <cellStyle name="Normal 28 4 7 14 2" xfId="18347" xr:uid="{00000000-0005-0000-0000-0000A4470000}"/>
    <cellStyle name="Normal 28 4 7 14 3" xfId="18348" xr:uid="{00000000-0005-0000-0000-0000A5470000}"/>
    <cellStyle name="Normal 28 4 7 15" xfId="18349" xr:uid="{00000000-0005-0000-0000-0000A6470000}"/>
    <cellStyle name="Normal 28 4 7 16" xfId="18350" xr:uid="{00000000-0005-0000-0000-0000A7470000}"/>
    <cellStyle name="Normal 28 4 7 2" xfId="18351" xr:uid="{00000000-0005-0000-0000-0000A8470000}"/>
    <cellStyle name="Normal 28 4 7 2 2" xfId="18352" xr:uid="{00000000-0005-0000-0000-0000A9470000}"/>
    <cellStyle name="Normal 28 4 7 2 3" xfId="18353" xr:uid="{00000000-0005-0000-0000-0000AA470000}"/>
    <cellStyle name="Normal 28 4 7 3" xfId="18354" xr:uid="{00000000-0005-0000-0000-0000AB470000}"/>
    <cellStyle name="Normal 28 4 7 3 2" xfId="18355" xr:uid="{00000000-0005-0000-0000-0000AC470000}"/>
    <cellStyle name="Normal 28 4 7 3 3" xfId="18356" xr:uid="{00000000-0005-0000-0000-0000AD470000}"/>
    <cellStyle name="Normal 28 4 7 4" xfId="18357" xr:uid="{00000000-0005-0000-0000-0000AE470000}"/>
    <cellStyle name="Normal 28 4 7 4 2" xfId="18358" xr:uid="{00000000-0005-0000-0000-0000AF470000}"/>
    <cellStyle name="Normal 28 4 7 4 3" xfId="18359" xr:uid="{00000000-0005-0000-0000-0000B0470000}"/>
    <cellStyle name="Normal 28 4 7 5" xfId="18360" xr:uid="{00000000-0005-0000-0000-0000B1470000}"/>
    <cellStyle name="Normal 28 4 7 5 2" xfId="18361" xr:uid="{00000000-0005-0000-0000-0000B2470000}"/>
    <cellStyle name="Normal 28 4 7 5 3" xfId="18362" xr:uid="{00000000-0005-0000-0000-0000B3470000}"/>
    <cellStyle name="Normal 28 4 7 6" xfId="18363" xr:uid="{00000000-0005-0000-0000-0000B4470000}"/>
    <cellStyle name="Normal 28 4 7 6 2" xfId="18364" xr:uid="{00000000-0005-0000-0000-0000B5470000}"/>
    <cellStyle name="Normal 28 4 7 6 3" xfId="18365" xr:uid="{00000000-0005-0000-0000-0000B6470000}"/>
    <cellStyle name="Normal 28 4 7 7" xfId="18366" xr:uid="{00000000-0005-0000-0000-0000B7470000}"/>
    <cellStyle name="Normal 28 4 7 7 2" xfId="18367" xr:uid="{00000000-0005-0000-0000-0000B8470000}"/>
    <cellStyle name="Normal 28 4 7 7 3" xfId="18368" xr:uid="{00000000-0005-0000-0000-0000B9470000}"/>
    <cellStyle name="Normal 28 4 7 8" xfId="18369" xr:uid="{00000000-0005-0000-0000-0000BA470000}"/>
    <cellStyle name="Normal 28 4 7 8 2" xfId="18370" xr:uid="{00000000-0005-0000-0000-0000BB470000}"/>
    <cellStyle name="Normal 28 4 7 8 3" xfId="18371" xr:uid="{00000000-0005-0000-0000-0000BC470000}"/>
    <cellStyle name="Normal 28 4 7 9" xfId="18372" xr:uid="{00000000-0005-0000-0000-0000BD470000}"/>
    <cellStyle name="Normal 28 4 7 9 2" xfId="18373" xr:uid="{00000000-0005-0000-0000-0000BE470000}"/>
    <cellStyle name="Normal 28 4 7 9 3" xfId="18374" xr:uid="{00000000-0005-0000-0000-0000BF470000}"/>
    <cellStyle name="Normal 28 4 8" xfId="18375" xr:uid="{00000000-0005-0000-0000-0000C0470000}"/>
    <cellStyle name="Normal 28 4 8 10" xfId="18376" xr:uid="{00000000-0005-0000-0000-0000C1470000}"/>
    <cellStyle name="Normal 28 4 8 10 2" xfId="18377" xr:uid="{00000000-0005-0000-0000-0000C2470000}"/>
    <cellStyle name="Normal 28 4 8 10 3" xfId="18378" xr:uid="{00000000-0005-0000-0000-0000C3470000}"/>
    <cellStyle name="Normal 28 4 8 11" xfId="18379" xr:uid="{00000000-0005-0000-0000-0000C4470000}"/>
    <cellStyle name="Normal 28 4 8 11 2" xfId="18380" xr:uid="{00000000-0005-0000-0000-0000C5470000}"/>
    <cellStyle name="Normal 28 4 8 11 3" xfId="18381" xr:uid="{00000000-0005-0000-0000-0000C6470000}"/>
    <cellStyle name="Normal 28 4 8 12" xfId="18382" xr:uid="{00000000-0005-0000-0000-0000C7470000}"/>
    <cellStyle name="Normal 28 4 8 12 2" xfId="18383" xr:uid="{00000000-0005-0000-0000-0000C8470000}"/>
    <cellStyle name="Normal 28 4 8 12 3" xfId="18384" xr:uid="{00000000-0005-0000-0000-0000C9470000}"/>
    <cellStyle name="Normal 28 4 8 13" xfId="18385" xr:uid="{00000000-0005-0000-0000-0000CA470000}"/>
    <cellStyle name="Normal 28 4 8 13 2" xfId="18386" xr:uid="{00000000-0005-0000-0000-0000CB470000}"/>
    <cellStyle name="Normal 28 4 8 13 3" xfId="18387" xr:uid="{00000000-0005-0000-0000-0000CC470000}"/>
    <cellStyle name="Normal 28 4 8 14" xfId="18388" xr:uid="{00000000-0005-0000-0000-0000CD470000}"/>
    <cellStyle name="Normal 28 4 8 14 2" xfId="18389" xr:uid="{00000000-0005-0000-0000-0000CE470000}"/>
    <cellStyle name="Normal 28 4 8 14 3" xfId="18390" xr:uid="{00000000-0005-0000-0000-0000CF470000}"/>
    <cellStyle name="Normal 28 4 8 15" xfId="18391" xr:uid="{00000000-0005-0000-0000-0000D0470000}"/>
    <cellStyle name="Normal 28 4 8 16" xfId="18392" xr:uid="{00000000-0005-0000-0000-0000D1470000}"/>
    <cellStyle name="Normal 28 4 8 2" xfId="18393" xr:uid="{00000000-0005-0000-0000-0000D2470000}"/>
    <cellStyle name="Normal 28 4 8 2 2" xfId="18394" xr:uid="{00000000-0005-0000-0000-0000D3470000}"/>
    <cellStyle name="Normal 28 4 8 2 3" xfId="18395" xr:uid="{00000000-0005-0000-0000-0000D4470000}"/>
    <cellStyle name="Normal 28 4 8 3" xfId="18396" xr:uid="{00000000-0005-0000-0000-0000D5470000}"/>
    <cellStyle name="Normal 28 4 8 3 2" xfId="18397" xr:uid="{00000000-0005-0000-0000-0000D6470000}"/>
    <cellStyle name="Normal 28 4 8 3 3" xfId="18398" xr:uid="{00000000-0005-0000-0000-0000D7470000}"/>
    <cellStyle name="Normal 28 4 8 4" xfId="18399" xr:uid="{00000000-0005-0000-0000-0000D8470000}"/>
    <cellStyle name="Normal 28 4 8 4 2" xfId="18400" xr:uid="{00000000-0005-0000-0000-0000D9470000}"/>
    <cellStyle name="Normal 28 4 8 4 3" xfId="18401" xr:uid="{00000000-0005-0000-0000-0000DA470000}"/>
    <cellStyle name="Normal 28 4 8 5" xfId="18402" xr:uid="{00000000-0005-0000-0000-0000DB470000}"/>
    <cellStyle name="Normal 28 4 8 5 2" xfId="18403" xr:uid="{00000000-0005-0000-0000-0000DC470000}"/>
    <cellStyle name="Normal 28 4 8 5 3" xfId="18404" xr:uid="{00000000-0005-0000-0000-0000DD470000}"/>
    <cellStyle name="Normal 28 4 8 6" xfId="18405" xr:uid="{00000000-0005-0000-0000-0000DE470000}"/>
    <cellStyle name="Normal 28 4 8 6 2" xfId="18406" xr:uid="{00000000-0005-0000-0000-0000DF470000}"/>
    <cellStyle name="Normal 28 4 8 6 3" xfId="18407" xr:uid="{00000000-0005-0000-0000-0000E0470000}"/>
    <cellStyle name="Normal 28 4 8 7" xfId="18408" xr:uid="{00000000-0005-0000-0000-0000E1470000}"/>
    <cellStyle name="Normal 28 4 8 7 2" xfId="18409" xr:uid="{00000000-0005-0000-0000-0000E2470000}"/>
    <cellStyle name="Normal 28 4 8 7 3" xfId="18410" xr:uid="{00000000-0005-0000-0000-0000E3470000}"/>
    <cellStyle name="Normal 28 4 8 8" xfId="18411" xr:uid="{00000000-0005-0000-0000-0000E4470000}"/>
    <cellStyle name="Normal 28 4 8 8 2" xfId="18412" xr:uid="{00000000-0005-0000-0000-0000E5470000}"/>
    <cellStyle name="Normal 28 4 8 8 3" xfId="18413" xr:uid="{00000000-0005-0000-0000-0000E6470000}"/>
    <cellStyle name="Normal 28 4 8 9" xfId="18414" xr:uid="{00000000-0005-0000-0000-0000E7470000}"/>
    <cellStyle name="Normal 28 4 8 9 2" xfId="18415" xr:uid="{00000000-0005-0000-0000-0000E8470000}"/>
    <cellStyle name="Normal 28 4 8 9 3" xfId="18416" xr:uid="{00000000-0005-0000-0000-0000E9470000}"/>
    <cellStyle name="Normal 28 4 9" xfId="18417" xr:uid="{00000000-0005-0000-0000-0000EA470000}"/>
    <cellStyle name="Normal 28 4 9 10" xfId="18418" xr:uid="{00000000-0005-0000-0000-0000EB470000}"/>
    <cellStyle name="Normal 28 4 9 10 2" xfId="18419" xr:uid="{00000000-0005-0000-0000-0000EC470000}"/>
    <cellStyle name="Normal 28 4 9 10 3" xfId="18420" xr:uid="{00000000-0005-0000-0000-0000ED470000}"/>
    <cellStyle name="Normal 28 4 9 11" xfId="18421" xr:uid="{00000000-0005-0000-0000-0000EE470000}"/>
    <cellStyle name="Normal 28 4 9 11 2" xfId="18422" xr:uid="{00000000-0005-0000-0000-0000EF470000}"/>
    <cellStyle name="Normal 28 4 9 11 3" xfId="18423" xr:uid="{00000000-0005-0000-0000-0000F0470000}"/>
    <cellStyle name="Normal 28 4 9 12" xfId="18424" xr:uid="{00000000-0005-0000-0000-0000F1470000}"/>
    <cellStyle name="Normal 28 4 9 12 2" xfId="18425" xr:uid="{00000000-0005-0000-0000-0000F2470000}"/>
    <cellStyle name="Normal 28 4 9 12 3" xfId="18426" xr:uid="{00000000-0005-0000-0000-0000F3470000}"/>
    <cellStyle name="Normal 28 4 9 13" xfId="18427" xr:uid="{00000000-0005-0000-0000-0000F4470000}"/>
    <cellStyle name="Normal 28 4 9 13 2" xfId="18428" xr:uid="{00000000-0005-0000-0000-0000F5470000}"/>
    <cellStyle name="Normal 28 4 9 13 3" xfId="18429" xr:uid="{00000000-0005-0000-0000-0000F6470000}"/>
    <cellStyle name="Normal 28 4 9 14" xfId="18430" xr:uid="{00000000-0005-0000-0000-0000F7470000}"/>
    <cellStyle name="Normal 28 4 9 14 2" xfId="18431" xr:uid="{00000000-0005-0000-0000-0000F8470000}"/>
    <cellStyle name="Normal 28 4 9 14 3" xfId="18432" xr:uid="{00000000-0005-0000-0000-0000F9470000}"/>
    <cellStyle name="Normal 28 4 9 15" xfId="18433" xr:uid="{00000000-0005-0000-0000-0000FA470000}"/>
    <cellStyle name="Normal 28 4 9 16" xfId="18434" xr:uid="{00000000-0005-0000-0000-0000FB470000}"/>
    <cellStyle name="Normal 28 4 9 2" xfId="18435" xr:uid="{00000000-0005-0000-0000-0000FC470000}"/>
    <cellStyle name="Normal 28 4 9 2 2" xfId="18436" xr:uid="{00000000-0005-0000-0000-0000FD470000}"/>
    <cellStyle name="Normal 28 4 9 2 3" xfId="18437" xr:uid="{00000000-0005-0000-0000-0000FE470000}"/>
    <cellStyle name="Normal 28 4 9 3" xfId="18438" xr:uid="{00000000-0005-0000-0000-0000FF470000}"/>
    <cellStyle name="Normal 28 4 9 3 2" xfId="18439" xr:uid="{00000000-0005-0000-0000-000000480000}"/>
    <cellStyle name="Normal 28 4 9 3 3" xfId="18440" xr:uid="{00000000-0005-0000-0000-000001480000}"/>
    <cellStyle name="Normal 28 4 9 4" xfId="18441" xr:uid="{00000000-0005-0000-0000-000002480000}"/>
    <cellStyle name="Normal 28 4 9 4 2" xfId="18442" xr:uid="{00000000-0005-0000-0000-000003480000}"/>
    <cellStyle name="Normal 28 4 9 4 3" xfId="18443" xr:uid="{00000000-0005-0000-0000-000004480000}"/>
    <cellStyle name="Normal 28 4 9 5" xfId="18444" xr:uid="{00000000-0005-0000-0000-000005480000}"/>
    <cellStyle name="Normal 28 4 9 5 2" xfId="18445" xr:uid="{00000000-0005-0000-0000-000006480000}"/>
    <cellStyle name="Normal 28 4 9 5 3" xfId="18446" xr:uid="{00000000-0005-0000-0000-000007480000}"/>
    <cellStyle name="Normal 28 4 9 6" xfId="18447" xr:uid="{00000000-0005-0000-0000-000008480000}"/>
    <cellStyle name="Normal 28 4 9 6 2" xfId="18448" xr:uid="{00000000-0005-0000-0000-000009480000}"/>
    <cellStyle name="Normal 28 4 9 6 3" xfId="18449" xr:uid="{00000000-0005-0000-0000-00000A480000}"/>
    <cellStyle name="Normal 28 4 9 7" xfId="18450" xr:uid="{00000000-0005-0000-0000-00000B480000}"/>
    <cellStyle name="Normal 28 4 9 7 2" xfId="18451" xr:uid="{00000000-0005-0000-0000-00000C480000}"/>
    <cellStyle name="Normal 28 4 9 7 3" xfId="18452" xr:uid="{00000000-0005-0000-0000-00000D480000}"/>
    <cellStyle name="Normal 28 4 9 8" xfId="18453" xr:uid="{00000000-0005-0000-0000-00000E480000}"/>
    <cellStyle name="Normal 28 4 9 8 2" xfId="18454" xr:uid="{00000000-0005-0000-0000-00000F480000}"/>
    <cellStyle name="Normal 28 4 9 8 3" xfId="18455" xr:uid="{00000000-0005-0000-0000-000010480000}"/>
    <cellStyle name="Normal 28 4 9 9" xfId="18456" xr:uid="{00000000-0005-0000-0000-000011480000}"/>
    <cellStyle name="Normal 28 4 9 9 2" xfId="18457" xr:uid="{00000000-0005-0000-0000-000012480000}"/>
    <cellStyle name="Normal 28 4 9 9 3" xfId="18458" xr:uid="{00000000-0005-0000-0000-000013480000}"/>
    <cellStyle name="Normal 28 5" xfId="18459" xr:uid="{00000000-0005-0000-0000-000014480000}"/>
    <cellStyle name="Normal 28 6" xfId="18460" xr:uid="{00000000-0005-0000-0000-000015480000}"/>
    <cellStyle name="Normal 28 7" xfId="18461" xr:uid="{00000000-0005-0000-0000-000016480000}"/>
    <cellStyle name="Normal 29" xfId="18462" xr:uid="{00000000-0005-0000-0000-000017480000}"/>
    <cellStyle name="Normal 29 2" xfId="18463" xr:uid="{00000000-0005-0000-0000-000018480000}"/>
    <cellStyle name="Normal 29 3" xfId="18464" xr:uid="{00000000-0005-0000-0000-000019480000}"/>
    <cellStyle name="Normal 3" xfId="7" xr:uid="{00000000-0005-0000-0000-00001A480000}"/>
    <cellStyle name="Normal 3 10" xfId="18466" xr:uid="{00000000-0005-0000-0000-00001B480000}"/>
    <cellStyle name="Normal 3 10 10" xfId="18467" xr:uid="{00000000-0005-0000-0000-00001C480000}"/>
    <cellStyle name="Normal 3 10 11" xfId="18468" xr:uid="{00000000-0005-0000-0000-00001D480000}"/>
    <cellStyle name="Normal 3 10 11 10" xfId="18469" xr:uid="{00000000-0005-0000-0000-00001E480000}"/>
    <cellStyle name="Normal 3 10 11 10 2" xfId="18470" xr:uid="{00000000-0005-0000-0000-00001F480000}"/>
    <cellStyle name="Normal 3 10 11 10 3" xfId="18471" xr:uid="{00000000-0005-0000-0000-000020480000}"/>
    <cellStyle name="Normal 3 10 11 11" xfId="18472" xr:uid="{00000000-0005-0000-0000-000021480000}"/>
    <cellStyle name="Normal 3 10 11 11 2" xfId="18473" xr:uid="{00000000-0005-0000-0000-000022480000}"/>
    <cellStyle name="Normal 3 10 11 11 3" xfId="18474" xr:uid="{00000000-0005-0000-0000-000023480000}"/>
    <cellStyle name="Normal 3 10 11 12" xfId="18475" xr:uid="{00000000-0005-0000-0000-000024480000}"/>
    <cellStyle name="Normal 3 10 11 12 2" xfId="18476" xr:uid="{00000000-0005-0000-0000-000025480000}"/>
    <cellStyle name="Normal 3 10 11 12 3" xfId="18477" xr:uid="{00000000-0005-0000-0000-000026480000}"/>
    <cellStyle name="Normal 3 10 11 13" xfId="18478" xr:uid="{00000000-0005-0000-0000-000027480000}"/>
    <cellStyle name="Normal 3 10 11 13 2" xfId="18479" xr:uid="{00000000-0005-0000-0000-000028480000}"/>
    <cellStyle name="Normal 3 10 11 13 3" xfId="18480" xr:uid="{00000000-0005-0000-0000-000029480000}"/>
    <cellStyle name="Normal 3 10 11 14" xfId="18481" xr:uid="{00000000-0005-0000-0000-00002A480000}"/>
    <cellStyle name="Normal 3 10 11 14 2" xfId="18482" xr:uid="{00000000-0005-0000-0000-00002B480000}"/>
    <cellStyle name="Normal 3 10 11 14 3" xfId="18483" xr:uid="{00000000-0005-0000-0000-00002C480000}"/>
    <cellStyle name="Normal 3 10 11 15" xfId="18484" xr:uid="{00000000-0005-0000-0000-00002D480000}"/>
    <cellStyle name="Normal 3 10 11 15 2" xfId="18485" xr:uid="{00000000-0005-0000-0000-00002E480000}"/>
    <cellStyle name="Normal 3 10 11 15 3" xfId="18486" xr:uid="{00000000-0005-0000-0000-00002F480000}"/>
    <cellStyle name="Normal 3 10 11 16" xfId="18487" xr:uid="{00000000-0005-0000-0000-000030480000}"/>
    <cellStyle name="Normal 3 10 11 16 2" xfId="18488" xr:uid="{00000000-0005-0000-0000-000031480000}"/>
    <cellStyle name="Normal 3 10 11 16 3" xfId="18489" xr:uid="{00000000-0005-0000-0000-000032480000}"/>
    <cellStyle name="Normal 3 10 11 17" xfId="18490" xr:uid="{00000000-0005-0000-0000-000033480000}"/>
    <cellStyle name="Normal 3 10 11 17 2" xfId="18491" xr:uid="{00000000-0005-0000-0000-000034480000}"/>
    <cellStyle name="Normal 3 10 11 17 3" xfId="18492" xr:uid="{00000000-0005-0000-0000-000035480000}"/>
    <cellStyle name="Normal 3 10 11 18" xfId="18493" xr:uid="{00000000-0005-0000-0000-000036480000}"/>
    <cellStyle name="Normal 3 10 11 19" xfId="18494" xr:uid="{00000000-0005-0000-0000-000037480000}"/>
    <cellStyle name="Normal 3 10 11 2" xfId="18495" xr:uid="{00000000-0005-0000-0000-000038480000}"/>
    <cellStyle name="Normal 3 10 11 3" xfId="18496" xr:uid="{00000000-0005-0000-0000-000039480000}"/>
    <cellStyle name="Normal 3 10 11 4" xfId="18497" xr:uid="{00000000-0005-0000-0000-00003A480000}"/>
    <cellStyle name="Normal 3 10 11 5" xfId="18498" xr:uid="{00000000-0005-0000-0000-00003B480000}"/>
    <cellStyle name="Normal 3 10 11 5 2" xfId="18499" xr:uid="{00000000-0005-0000-0000-00003C480000}"/>
    <cellStyle name="Normal 3 10 11 5 3" xfId="18500" xr:uid="{00000000-0005-0000-0000-00003D480000}"/>
    <cellStyle name="Normal 3 10 11 6" xfId="18501" xr:uid="{00000000-0005-0000-0000-00003E480000}"/>
    <cellStyle name="Normal 3 10 11 6 2" xfId="18502" xr:uid="{00000000-0005-0000-0000-00003F480000}"/>
    <cellStyle name="Normal 3 10 11 6 3" xfId="18503" xr:uid="{00000000-0005-0000-0000-000040480000}"/>
    <cellStyle name="Normal 3 10 11 7" xfId="18504" xr:uid="{00000000-0005-0000-0000-000041480000}"/>
    <cellStyle name="Normal 3 10 11 7 2" xfId="18505" xr:uid="{00000000-0005-0000-0000-000042480000}"/>
    <cellStyle name="Normal 3 10 11 7 3" xfId="18506" xr:uid="{00000000-0005-0000-0000-000043480000}"/>
    <cellStyle name="Normal 3 10 11 8" xfId="18507" xr:uid="{00000000-0005-0000-0000-000044480000}"/>
    <cellStyle name="Normal 3 10 11 8 2" xfId="18508" xr:uid="{00000000-0005-0000-0000-000045480000}"/>
    <cellStyle name="Normal 3 10 11 8 3" xfId="18509" xr:uid="{00000000-0005-0000-0000-000046480000}"/>
    <cellStyle name="Normal 3 10 11 9" xfId="18510" xr:uid="{00000000-0005-0000-0000-000047480000}"/>
    <cellStyle name="Normal 3 10 11 9 2" xfId="18511" xr:uid="{00000000-0005-0000-0000-000048480000}"/>
    <cellStyle name="Normal 3 10 11 9 3" xfId="18512" xr:uid="{00000000-0005-0000-0000-000049480000}"/>
    <cellStyle name="Normal 3 10 12" xfId="18513" xr:uid="{00000000-0005-0000-0000-00004A480000}"/>
    <cellStyle name="Normal 3 10 13" xfId="18514" xr:uid="{00000000-0005-0000-0000-00004B480000}"/>
    <cellStyle name="Normal 3 10 14" xfId="18515" xr:uid="{00000000-0005-0000-0000-00004C480000}"/>
    <cellStyle name="Normal 3 10 14 10" xfId="18516" xr:uid="{00000000-0005-0000-0000-00004D480000}"/>
    <cellStyle name="Normal 3 10 14 10 2" xfId="18517" xr:uid="{00000000-0005-0000-0000-00004E480000}"/>
    <cellStyle name="Normal 3 10 14 10 3" xfId="18518" xr:uid="{00000000-0005-0000-0000-00004F480000}"/>
    <cellStyle name="Normal 3 10 14 11" xfId="18519" xr:uid="{00000000-0005-0000-0000-000050480000}"/>
    <cellStyle name="Normal 3 10 14 11 2" xfId="18520" xr:uid="{00000000-0005-0000-0000-000051480000}"/>
    <cellStyle name="Normal 3 10 14 11 3" xfId="18521" xr:uid="{00000000-0005-0000-0000-000052480000}"/>
    <cellStyle name="Normal 3 10 14 12" xfId="18522" xr:uid="{00000000-0005-0000-0000-000053480000}"/>
    <cellStyle name="Normal 3 10 14 12 2" xfId="18523" xr:uid="{00000000-0005-0000-0000-000054480000}"/>
    <cellStyle name="Normal 3 10 14 12 3" xfId="18524" xr:uid="{00000000-0005-0000-0000-000055480000}"/>
    <cellStyle name="Normal 3 10 14 13" xfId="18525" xr:uid="{00000000-0005-0000-0000-000056480000}"/>
    <cellStyle name="Normal 3 10 14 13 2" xfId="18526" xr:uid="{00000000-0005-0000-0000-000057480000}"/>
    <cellStyle name="Normal 3 10 14 13 3" xfId="18527" xr:uid="{00000000-0005-0000-0000-000058480000}"/>
    <cellStyle name="Normal 3 10 14 14" xfId="18528" xr:uid="{00000000-0005-0000-0000-000059480000}"/>
    <cellStyle name="Normal 3 10 14 14 2" xfId="18529" xr:uid="{00000000-0005-0000-0000-00005A480000}"/>
    <cellStyle name="Normal 3 10 14 14 3" xfId="18530" xr:uid="{00000000-0005-0000-0000-00005B480000}"/>
    <cellStyle name="Normal 3 10 14 15" xfId="18531" xr:uid="{00000000-0005-0000-0000-00005C480000}"/>
    <cellStyle name="Normal 3 10 14 15 2" xfId="18532" xr:uid="{00000000-0005-0000-0000-00005D480000}"/>
    <cellStyle name="Normal 3 10 14 15 3" xfId="18533" xr:uid="{00000000-0005-0000-0000-00005E480000}"/>
    <cellStyle name="Normal 3 10 14 16" xfId="18534" xr:uid="{00000000-0005-0000-0000-00005F480000}"/>
    <cellStyle name="Normal 3 10 14 17" xfId="18535" xr:uid="{00000000-0005-0000-0000-000060480000}"/>
    <cellStyle name="Normal 3 10 14 2" xfId="18536" xr:uid="{00000000-0005-0000-0000-000061480000}"/>
    <cellStyle name="Normal 3 10 14 2 10" xfId="18537" xr:uid="{00000000-0005-0000-0000-000062480000}"/>
    <cellStyle name="Normal 3 10 14 2 10 2" xfId="18538" xr:uid="{00000000-0005-0000-0000-000063480000}"/>
    <cellStyle name="Normal 3 10 14 2 10 3" xfId="18539" xr:uid="{00000000-0005-0000-0000-000064480000}"/>
    <cellStyle name="Normal 3 10 14 2 11" xfId="18540" xr:uid="{00000000-0005-0000-0000-000065480000}"/>
    <cellStyle name="Normal 3 10 14 2 11 2" xfId="18541" xr:uid="{00000000-0005-0000-0000-000066480000}"/>
    <cellStyle name="Normal 3 10 14 2 11 3" xfId="18542" xr:uid="{00000000-0005-0000-0000-000067480000}"/>
    <cellStyle name="Normal 3 10 14 2 12" xfId="18543" xr:uid="{00000000-0005-0000-0000-000068480000}"/>
    <cellStyle name="Normal 3 10 14 2 12 2" xfId="18544" xr:uid="{00000000-0005-0000-0000-000069480000}"/>
    <cellStyle name="Normal 3 10 14 2 12 3" xfId="18545" xr:uid="{00000000-0005-0000-0000-00006A480000}"/>
    <cellStyle name="Normal 3 10 14 2 13" xfId="18546" xr:uid="{00000000-0005-0000-0000-00006B480000}"/>
    <cellStyle name="Normal 3 10 14 2 13 2" xfId="18547" xr:uid="{00000000-0005-0000-0000-00006C480000}"/>
    <cellStyle name="Normal 3 10 14 2 13 3" xfId="18548" xr:uid="{00000000-0005-0000-0000-00006D480000}"/>
    <cellStyle name="Normal 3 10 14 2 14" xfId="18549" xr:uid="{00000000-0005-0000-0000-00006E480000}"/>
    <cellStyle name="Normal 3 10 14 2 14 2" xfId="18550" xr:uid="{00000000-0005-0000-0000-00006F480000}"/>
    <cellStyle name="Normal 3 10 14 2 14 3" xfId="18551" xr:uid="{00000000-0005-0000-0000-000070480000}"/>
    <cellStyle name="Normal 3 10 14 2 15" xfId="18552" xr:uid="{00000000-0005-0000-0000-000071480000}"/>
    <cellStyle name="Normal 3 10 14 2 16" xfId="18553" xr:uid="{00000000-0005-0000-0000-000072480000}"/>
    <cellStyle name="Normal 3 10 14 2 2" xfId="18554" xr:uid="{00000000-0005-0000-0000-000073480000}"/>
    <cellStyle name="Normal 3 10 14 2 2 2" xfId="18555" xr:uid="{00000000-0005-0000-0000-000074480000}"/>
    <cellStyle name="Normal 3 10 14 2 2 3" xfId="18556" xr:uid="{00000000-0005-0000-0000-000075480000}"/>
    <cellStyle name="Normal 3 10 14 2 3" xfId="18557" xr:uid="{00000000-0005-0000-0000-000076480000}"/>
    <cellStyle name="Normal 3 10 14 2 3 2" xfId="18558" xr:uid="{00000000-0005-0000-0000-000077480000}"/>
    <cellStyle name="Normal 3 10 14 2 3 3" xfId="18559" xr:uid="{00000000-0005-0000-0000-000078480000}"/>
    <cellStyle name="Normal 3 10 14 2 4" xfId="18560" xr:uid="{00000000-0005-0000-0000-000079480000}"/>
    <cellStyle name="Normal 3 10 14 2 4 2" xfId="18561" xr:uid="{00000000-0005-0000-0000-00007A480000}"/>
    <cellStyle name="Normal 3 10 14 2 4 3" xfId="18562" xr:uid="{00000000-0005-0000-0000-00007B480000}"/>
    <cellStyle name="Normal 3 10 14 2 5" xfId="18563" xr:uid="{00000000-0005-0000-0000-00007C480000}"/>
    <cellStyle name="Normal 3 10 14 2 5 2" xfId="18564" xr:uid="{00000000-0005-0000-0000-00007D480000}"/>
    <cellStyle name="Normal 3 10 14 2 5 3" xfId="18565" xr:uid="{00000000-0005-0000-0000-00007E480000}"/>
    <cellStyle name="Normal 3 10 14 2 6" xfId="18566" xr:uid="{00000000-0005-0000-0000-00007F480000}"/>
    <cellStyle name="Normal 3 10 14 2 6 2" xfId="18567" xr:uid="{00000000-0005-0000-0000-000080480000}"/>
    <cellStyle name="Normal 3 10 14 2 6 3" xfId="18568" xr:uid="{00000000-0005-0000-0000-000081480000}"/>
    <cellStyle name="Normal 3 10 14 2 7" xfId="18569" xr:uid="{00000000-0005-0000-0000-000082480000}"/>
    <cellStyle name="Normal 3 10 14 2 7 2" xfId="18570" xr:uid="{00000000-0005-0000-0000-000083480000}"/>
    <cellStyle name="Normal 3 10 14 2 7 3" xfId="18571" xr:uid="{00000000-0005-0000-0000-000084480000}"/>
    <cellStyle name="Normal 3 10 14 2 8" xfId="18572" xr:uid="{00000000-0005-0000-0000-000085480000}"/>
    <cellStyle name="Normal 3 10 14 2 8 2" xfId="18573" xr:uid="{00000000-0005-0000-0000-000086480000}"/>
    <cellStyle name="Normal 3 10 14 2 8 3" xfId="18574" xr:uid="{00000000-0005-0000-0000-000087480000}"/>
    <cellStyle name="Normal 3 10 14 2 9" xfId="18575" xr:uid="{00000000-0005-0000-0000-000088480000}"/>
    <cellStyle name="Normal 3 10 14 2 9 2" xfId="18576" xr:uid="{00000000-0005-0000-0000-000089480000}"/>
    <cellStyle name="Normal 3 10 14 2 9 3" xfId="18577" xr:uid="{00000000-0005-0000-0000-00008A480000}"/>
    <cellStyle name="Normal 3 10 14 3" xfId="18578" xr:uid="{00000000-0005-0000-0000-00008B480000}"/>
    <cellStyle name="Normal 3 10 14 3 2" xfId="18579" xr:uid="{00000000-0005-0000-0000-00008C480000}"/>
    <cellStyle name="Normal 3 10 14 3 3" xfId="18580" xr:uid="{00000000-0005-0000-0000-00008D480000}"/>
    <cellStyle name="Normal 3 10 14 4" xfId="18581" xr:uid="{00000000-0005-0000-0000-00008E480000}"/>
    <cellStyle name="Normal 3 10 14 4 2" xfId="18582" xr:uid="{00000000-0005-0000-0000-00008F480000}"/>
    <cellStyle name="Normal 3 10 14 4 3" xfId="18583" xr:uid="{00000000-0005-0000-0000-000090480000}"/>
    <cellStyle name="Normal 3 10 14 5" xfId="18584" xr:uid="{00000000-0005-0000-0000-000091480000}"/>
    <cellStyle name="Normal 3 10 14 5 2" xfId="18585" xr:uid="{00000000-0005-0000-0000-000092480000}"/>
    <cellStyle name="Normal 3 10 14 5 3" xfId="18586" xr:uid="{00000000-0005-0000-0000-000093480000}"/>
    <cellStyle name="Normal 3 10 14 6" xfId="18587" xr:uid="{00000000-0005-0000-0000-000094480000}"/>
    <cellStyle name="Normal 3 10 14 6 2" xfId="18588" xr:uid="{00000000-0005-0000-0000-000095480000}"/>
    <cellStyle name="Normal 3 10 14 6 3" xfId="18589" xr:uid="{00000000-0005-0000-0000-000096480000}"/>
    <cellStyle name="Normal 3 10 14 7" xfId="18590" xr:uid="{00000000-0005-0000-0000-000097480000}"/>
    <cellStyle name="Normal 3 10 14 7 2" xfId="18591" xr:uid="{00000000-0005-0000-0000-000098480000}"/>
    <cellStyle name="Normal 3 10 14 7 3" xfId="18592" xr:uid="{00000000-0005-0000-0000-000099480000}"/>
    <cellStyle name="Normal 3 10 14 8" xfId="18593" xr:uid="{00000000-0005-0000-0000-00009A480000}"/>
    <cellStyle name="Normal 3 10 14 8 2" xfId="18594" xr:uid="{00000000-0005-0000-0000-00009B480000}"/>
    <cellStyle name="Normal 3 10 14 8 3" xfId="18595" xr:uid="{00000000-0005-0000-0000-00009C480000}"/>
    <cellStyle name="Normal 3 10 14 9" xfId="18596" xr:uid="{00000000-0005-0000-0000-00009D480000}"/>
    <cellStyle name="Normal 3 10 14 9 2" xfId="18597" xr:uid="{00000000-0005-0000-0000-00009E480000}"/>
    <cellStyle name="Normal 3 10 14 9 3" xfId="18598" xr:uid="{00000000-0005-0000-0000-00009F480000}"/>
    <cellStyle name="Normal 3 10 15" xfId="18599" xr:uid="{00000000-0005-0000-0000-0000A0480000}"/>
    <cellStyle name="Normal 3 10 15 10" xfId="18600" xr:uid="{00000000-0005-0000-0000-0000A1480000}"/>
    <cellStyle name="Normal 3 10 15 10 2" xfId="18601" xr:uid="{00000000-0005-0000-0000-0000A2480000}"/>
    <cellStyle name="Normal 3 10 15 10 3" xfId="18602" xr:uid="{00000000-0005-0000-0000-0000A3480000}"/>
    <cellStyle name="Normal 3 10 15 11" xfId="18603" xr:uid="{00000000-0005-0000-0000-0000A4480000}"/>
    <cellStyle name="Normal 3 10 15 11 2" xfId="18604" xr:uid="{00000000-0005-0000-0000-0000A5480000}"/>
    <cellStyle name="Normal 3 10 15 11 3" xfId="18605" xr:uid="{00000000-0005-0000-0000-0000A6480000}"/>
    <cellStyle name="Normal 3 10 15 12" xfId="18606" xr:uid="{00000000-0005-0000-0000-0000A7480000}"/>
    <cellStyle name="Normal 3 10 15 12 2" xfId="18607" xr:uid="{00000000-0005-0000-0000-0000A8480000}"/>
    <cellStyle name="Normal 3 10 15 12 3" xfId="18608" xr:uid="{00000000-0005-0000-0000-0000A9480000}"/>
    <cellStyle name="Normal 3 10 15 13" xfId="18609" xr:uid="{00000000-0005-0000-0000-0000AA480000}"/>
    <cellStyle name="Normal 3 10 15 13 2" xfId="18610" xr:uid="{00000000-0005-0000-0000-0000AB480000}"/>
    <cellStyle name="Normal 3 10 15 13 3" xfId="18611" xr:uid="{00000000-0005-0000-0000-0000AC480000}"/>
    <cellStyle name="Normal 3 10 15 14" xfId="18612" xr:uid="{00000000-0005-0000-0000-0000AD480000}"/>
    <cellStyle name="Normal 3 10 15 14 2" xfId="18613" xr:uid="{00000000-0005-0000-0000-0000AE480000}"/>
    <cellStyle name="Normal 3 10 15 14 3" xfId="18614" xr:uid="{00000000-0005-0000-0000-0000AF480000}"/>
    <cellStyle name="Normal 3 10 15 15" xfId="18615" xr:uid="{00000000-0005-0000-0000-0000B0480000}"/>
    <cellStyle name="Normal 3 10 15 15 2" xfId="18616" xr:uid="{00000000-0005-0000-0000-0000B1480000}"/>
    <cellStyle name="Normal 3 10 15 15 3" xfId="18617" xr:uid="{00000000-0005-0000-0000-0000B2480000}"/>
    <cellStyle name="Normal 3 10 15 16" xfId="18618" xr:uid="{00000000-0005-0000-0000-0000B3480000}"/>
    <cellStyle name="Normal 3 10 15 17" xfId="18619" xr:uid="{00000000-0005-0000-0000-0000B4480000}"/>
    <cellStyle name="Normal 3 10 15 2" xfId="18620" xr:uid="{00000000-0005-0000-0000-0000B5480000}"/>
    <cellStyle name="Normal 3 10 15 2 10" xfId="18621" xr:uid="{00000000-0005-0000-0000-0000B6480000}"/>
    <cellStyle name="Normal 3 10 15 2 10 2" xfId="18622" xr:uid="{00000000-0005-0000-0000-0000B7480000}"/>
    <cellStyle name="Normal 3 10 15 2 10 3" xfId="18623" xr:uid="{00000000-0005-0000-0000-0000B8480000}"/>
    <cellStyle name="Normal 3 10 15 2 11" xfId="18624" xr:uid="{00000000-0005-0000-0000-0000B9480000}"/>
    <cellStyle name="Normal 3 10 15 2 11 2" xfId="18625" xr:uid="{00000000-0005-0000-0000-0000BA480000}"/>
    <cellStyle name="Normal 3 10 15 2 11 3" xfId="18626" xr:uid="{00000000-0005-0000-0000-0000BB480000}"/>
    <cellStyle name="Normal 3 10 15 2 12" xfId="18627" xr:uid="{00000000-0005-0000-0000-0000BC480000}"/>
    <cellStyle name="Normal 3 10 15 2 12 2" xfId="18628" xr:uid="{00000000-0005-0000-0000-0000BD480000}"/>
    <cellStyle name="Normal 3 10 15 2 12 3" xfId="18629" xr:uid="{00000000-0005-0000-0000-0000BE480000}"/>
    <cellStyle name="Normal 3 10 15 2 13" xfId="18630" xr:uid="{00000000-0005-0000-0000-0000BF480000}"/>
    <cellStyle name="Normal 3 10 15 2 13 2" xfId="18631" xr:uid="{00000000-0005-0000-0000-0000C0480000}"/>
    <cellStyle name="Normal 3 10 15 2 13 3" xfId="18632" xr:uid="{00000000-0005-0000-0000-0000C1480000}"/>
    <cellStyle name="Normal 3 10 15 2 14" xfId="18633" xr:uid="{00000000-0005-0000-0000-0000C2480000}"/>
    <cellStyle name="Normal 3 10 15 2 14 2" xfId="18634" xr:uid="{00000000-0005-0000-0000-0000C3480000}"/>
    <cellStyle name="Normal 3 10 15 2 14 3" xfId="18635" xr:uid="{00000000-0005-0000-0000-0000C4480000}"/>
    <cellStyle name="Normal 3 10 15 2 15" xfId="18636" xr:uid="{00000000-0005-0000-0000-0000C5480000}"/>
    <cellStyle name="Normal 3 10 15 2 16" xfId="18637" xr:uid="{00000000-0005-0000-0000-0000C6480000}"/>
    <cellStyle name="Normal 3 10 15 2 2" xfId="18638" xr:uid="{00000000-0005-0000-0000-0000C7480000}"/>
    <cellStyle name="Normal 3 10 15 2 2 2" xfId="18639" xr:uid="{00000000-0005-0000-0000-0000C8480000}"/>
    <cellStyle name="Normal 3 10 15 2 2 3" xfId="18640" xr:uid="{00000000-0005-0000-0000-0000C9480000}"/>
    <cellStyle name="Normal 3 10 15 2 3" xfId="18641" xr:uid="{00000000-0005-0000-0000-0000CA480000}"/>
    <cellStyle name="Normal 3 10 15 2 3 2" xfId="18642" xr:uid="{00000000-0005-0000-0000-0000CB480000}"/>
    <cellStyle name="Normal 3 10 15 2 3 3" xfId="18643" xr:uid="{00000000-0005-0000-0000-0000CC480000}"/>
    <cellStyle name="Normal 3 10 15 2 4" xfId="18644" xr:uid="{00000000-0005-0000-0000-0000CD480000}"/>
    <cellStyle name="Normal 3 10 15 2 4 2" xfId="18645" xr:uid="{00000000-0005-0000-0000-0000CE480000}"/>
    <cellStyle name="Normal 3 10 15 2 4 3" xfId="18646" xr:uid="{00000000-0005-0000-0000-0000CF480000}"/>
    <cellStyle name="Normal 3 10 15 2 5" xfId="18647" xr:uid="{00000000-0005-0000-0000-0000D0480000}"/>
    <cellStyle name="Normal 3 10 15 2 5 2" xfId="18648" xr:uid="{00000000-0005-0000-0000-0000D1480000}"/>
    <cellStyle name="Normal 3 10 15 2 5 3" xfId="18649" xr:uid="{00000000-0005-0000-0000-0000D2480000}"/>
    <cellStyle name="Normal 3 10 15 2 6" xfId="18650" xr:uid="{00000000-0005-0000-0000-0000D3480000}"/>
    <cellStyle name="Normal 3 10 15 2 6 2" xfId="18651" xr:uid="{00000000-0005-0000-0000-0000D4480000}"/>
    <cellStyle name="Normal 3 10 15 2 6 3" xfId="18652" xr:uid="{00000000-0005-0000-0000-0000D5480000}"/>
    <cellStyle name="Normal 3 10 15 2 7" xfId="18653" xr:uid="{00000000-0005-0000-0000-0000D6480000}"/>
    <cellStyle name="Normal 3 10 15 2 7 2" xfId="18654" xr:uid="{00000000-0005-0000-0000-0000D7480000}"/>
    <cellStyle name="Normal 3 10 15 2 7 3" xfId="18655" xr:uid="{00000000-0005-0000-0000-0000D8480000}"/>
    <cellStyle name="Normal 3 10 15 2 8" xfId="18656" xr:uid="{00000000-0005-0000-0000-0000D9480000}"/>
    <cellStyle name="Normal 3 10 15 2 8 2" xfId="18657" xr:uid="{00000000-0005-0000-0000-0000DA480000}"/>
    <cellStyle name="Normal 3 10 15 2 8 3" xfId="18658" xr:uid="{00000000-0005-0000-0000-0000DB480000}"/>
    <cellStyle name="Normal 3 10 15 2 9" xfId="18659" xr:uid="{00000000-0005-0000-0000-0000DC480000}"/>
    <cellStyle name="Normal 3 10 15 2 9 2" xfId="18660" xr:uid="{00000000-0005-0000-0000-0000DD480000}"/>
    <cellStyle name="Normal 3 10 15 2 9 3" xfId="18661" xr:uid="{00000000-0005-0000-0000-0000DE480000}"/>
    <cellStyle name="Normal 3 10 15 3" xfId="18662" xr:uid="{00000000-0005-0000-0000-0000DF480000}"/>
    <cellStyle name="Normal 3 10 15 3 2" xfId="18663" xr:uid="{00000000-0005-0000-0000-0000E0480000}"/>
    <cellStyle name="Normal 3 10 15 3 3" xfId="18664" xr:uid="{00000000-0005-0000-0000-0000E1480000}"/>
    <cellStyle name="Normal 3 10 15 4" xfId="18665" xr:uid="{00000000-0005-0000-0000-0000E2480000}"/>
    <cellStyle name="Normal 3 10 15 4 2" xfId="18666" xr:uid="{00000000-0005-0000-0000-0000E3480000}"/>
    <cellStyle name="Normal 3 10 15 4 3" xfId="18667" xr:uid="{00000000-0005-0000-0000-0000E4480000}"/>
    <cellStyle name="Normal 3 10 15 5" xfId="18668" xr:uid="{00000000-0005-0000-0000-0000E5480000}"/>
    <cellStyle name="Normal 3 10 15 5 2" xfId="18669" xr:uid="{00000000-0005-0000-0000-0000E6480000}"/>
    <cellStyle name="Normal 3 10 15 5 3" xfId="18670" xr:uid="{00000000-0005-0000-0000-0000E7480000}"/>
    <cellStyle name="Normal 3 10 15 6" xfId="18671" xr:uid="{00000000-0005-0000-0000-0000E8480000}"/>
    <cellStyle name="Normal 3 10 15 6 2" xfId="18672" xr:uid="{00000000-0005-0000-0000-0000E9480000}"/>
    <cellStyle name="Normal 3 10 15 6 3" xfId="18673" xr:uid="{00000000-0005-0000-0000-0000EA480000}"/>
    <cellStyle name="Normal 3 10 15 7" xfId="18674" xr:uid="{00000000-0005-0000-0000-0000EB480000}"/>
    <cellStyle name="Normal 3 10 15 7 2" xfId="18675" xr:uid="{00000000-0005-0000-0000-0000EC480000}"/>
    <cellStyle name="Normal 3 10 15 7 3" xfId="18676" xr:uid="{00000000-0005-0000-0000-0000ED480000}"/>
    <cellStyle name="Normal 3 10 15 8" xfId="18677" xr:uid="{00000000-0005-0000-0000-0000EE480000}"/>
    <cellStyle name="Normal 3 10 15 8 2" xfId="18678" xr:uid="{00000000-0005-0000-0000-0000EF480000}"/>
    <cellStyle name="Normal 3 10 15 8 3" xfId="18679" xr:uid="{00000000-0005-0000-0000-0000F0480000}"/>
    <cellStyle name="Normal 3 10 15 9" xfId="18680" xr:uid="{00000000-0005-0000-0000-0000F1480000}"/>
    <cellStyle name="Normal 3 10 15 9 2" xfId="18681" xr:uid="{00000000-0005-0000-0000-0000F2480000}"/>
    <cellStyle name="Normal 3 10 15 9 3" xfId="18682" xr:uid="{00000000-0005-0000-0000-0000F3480000}"/>
    <cellStyle name="Normal 3 10 16" xfId="18683" xr:uid="{00000000-0005-0000-0000-0000F4480000}"/>
    <cellStyle name="Normal 3 10 16 10" xfId="18684" xr:uid="{00000000-0005-0000-0000-0000F5480000}"/>
    <cellStyle name="Normal 3 10 16 10 2" xfId="18685" xr:uid="{00000000-0005-0000-0000-0000F6480000}"/>
    <cellStyle name="Normal 3 10 16 10 3" xfId="18686" xr:uid="{00000000-0005-0000-0000-0000F7480000}"/>
    <cellStyle name="Normal 3 10 16 11" xfId="18687" xr:uid="{00000000-0005-0000-0000-0000F8480000}"/>
    <cellStyle name="Normal 3 10 16 11 2" xfId="18688" xr:uid="{00000000-0005-0000-0000-0000F9480000}"/>
    <cellStyle name="Normal 3 10 16 11 3" xfId="18689" xr:uid="{00000000-0005-0000-0000-0000FA480000}"/>
    <cellStyle name="Normal 3 10 16 12" xfId="18690" xr:uid="{00000000-0005-0000-0000-0000FB480000}"/>
    <cellStyle name="Normal 3 10 16 12 2" xfId="18691" xr:uid="{00000000-0005-0000-0000-0000FC480000}"/>
    <cellStyle name="Normal 3 10 16 12 3" xfId="18692" xr:uid="{00000000-0005-0000-0000-0000FD480000}"/>
    <cellStyle name="Normal 3 10 16 13" xfId="18693" xr:uid="{00000000-0005-0000-0000-0000FE480000}"/>
    <cellStyle name="Normal 3 10 16 13 2" xfId="18694" xr:uid="{00000000-0005-0000-0000-0000FF480000}"/>
    <cellStyle name="Normal 3 10 16 13 3" xfId="18695" xr:uid="{00000000-0005-0000-0000-000000490000}"/>
    <cellStyle name="Normal 3 10 16 14" xfId="18696" xr:uid="{00000000-0005-0000-0000-000001490000}"/>
    <cellStyle name="Normal 3 10 16 14 2" xfId="18697" xr:uid="{00000000-0005-0000-0000-000002490000}"/>
    <cellStyle name="Normal 3 10 16 14 3" xfId="18698" xr:uid="{00000000-0005-0000-0000-000003490000}"/>
    <cellStyle name="Normal 3 10 16 15" xfId="18699" xr:uid="{00000000-0005-0000-0000-000004490000}"/>
    <cellStyle name="Normal 3 10 16 15 2" xfId="18700" xr:uid="{00000000-0005-0000-0000-000005490000}"/>
    <cellStyle name="Normal 3 10 16 15 3" xfId="18701" xr:uid="{00000000-0005-0000-0000-000006490000}"/>
    <cellStyle name="Normal 3 10 16 16" xfId="18702" xr:uid="{00000000-0005-0000-0000-000007490000}"/>
    <cellStyle name="Normal 3 10 16 17" xfId="18703" xr:uid="{00000000-0005-0000-0000-000008490000}"/>
    <cellStyle name="Normal 3 10 16 2" xfId="18704" xr:uid="{00000000-0005-0000-0000-000009490000}"/>
    <cellStyle name="Normal 3 10 16 2 10" xfId="18705" xr:uid="{00000000-0005-0000-0000-00000A490000}"/>
    <cellStyle name="Normal 3 10 16 2 10 2" xfId="18706" xr:uid="{00000000-0005-0000-0000-00000B490000}"/>
    <cellStyle name="Normal 3 10 16 2 10 3" xfId="18707" xr:uid="{00000000-0005-0000-0000-00000C490000}"/>
    <cellStyle name="Normal 3 10 16 2 11" xfId="18708" xr:uid="{00000000-0005-0000-0000-00000D490000}"/>
    <cellStyle name="Normal 3 10 16 2 11 2" xfId="18709" xr:uid="{00000000-0005-0000-0000-00000E490000}"/>
    <cellStyle name="Normal 3 10 16 2 11 3" xfId="18710" xr:uid="{00000000-0005-0000-0000-00000F490000}"/>
    <cellStyle name="Normal 3 10 16 2 12" xfId="18711" xr:uid="{00000000-0005-0000-0000-000010490000}"/>
    <cellStyle name="Normal 3 10 16 2 12 2" xfId="18712" xr:uid="{00000000-0005-0000-0000-000011490000}"/>
    <cellStyle name="Normal 3 10 16 2 12 3" xfId="18713" xr:uid="{00000000-0005-0000-0000-000012490000}"/>
    <cellStyle name="Normal 3 10 16 2 13" xfId="18714" xr:uid="{00000000-0005-0000-0000-000013490000}"/>
    <cellStyle name="Normal 3 10 16 2 13 2" xfId="18715" xr:uid="{00000000-0005-0000-0000-000014490000}"/>
    <cellStyle name="Normal 3 10 16 2 13 3" xfId="18716" xr:uid="{00000000-0005-0000-0000-000015490000}"/>
    <cellStyle name="Normal 3 10 16 2 14" xfId="18717" xr:uid="{00000000-0005-0000-0000-000016490000}"/>
    <cellStyle name="Normal 3 10 16 2 14 2" xfId="18718" xr:uid="{00000000-0005-0000-0000-000017490000}"/>
    <cellStyle name="Normal 3 10 16 2 14 3" xfId="18719" xr:uid="{00000000-0005-0000-0000-000018490000}"/>
    <cellStyle name="Normal 3 10 16 2 15" xfId="18720" xr:uid="{00000000-0005-0000-0000-000019490000}"/>
    <cellStyle name="Normal 3 10 16 2 16" xfId="18721" xr:uid="{00000000-0005-0000-0000-00001A490000}"/>
    <cellStyle name="Normal 3 10 16 2 2" xfId="18722" xr:uid="{00000000-0005-0000-0000-00001B490000}"/>
    <cellStyle name="Normal 3 10 16 2 2 2" xfId="18723" xr:uid="{00000000-0005-0000-0000-00001C490000}"/>
    <cellStyle name="Normal 3 10 16 2 2 3" xfId="18724" xr:uid="{00000000-0005-0000-0000-00001D490000}"/>
    <cellStyle name="Normal 3 10 16 2 3" xfId="18725" xr:uid="{00000000-0005-0000-0000-00001E490000}"/>
    <cellStyle name="Normal 3 10 16 2 3 2" xfId="18726" xr:uid="{00000000-0005-0000-0000-00001F490000}"/>
    <cellStyle name="Normal 3 10 16 2 3 3" xfId="18727" xr:uid="{00000000-0005-0000-0000-000020490000}"/>
    <cellStyle name="Normal 3 10 16 2 4" xfId="18728" xr:uid="{00000000-0005-0000-0000-000021490000}"/>
    <cellStyle name="Normal 3 10 16 2 4 2" xfId="18729" xr:uid="{00000000-0005-0000-0000-000022490000}"/>
    <cellStyle name="Normal 3 10 16 2 4 3" xfId="18730" xr:uid="{00000000-0005-0000-0000-000023490000}"/>
    <cellStyle name="Normal 3 10 16 2 5" xfId="18731" xr:uid="{00000000-0005-0000-0000-000024490000}"/>
    <cellStyle name="Normal 3 10 16 2 5 2" xfId="18732" xr:uid="{00000000-0005-0000-0000-000025490000}"/>
    <cellStyle name="Normal 3 10 16 2 5 3" xfId="18733" xr:uid="{00000000-0005-0000-0000-000026490000}"/>
    <cellStyle name="Normal 3 10 16 2 6" xfId="18734" xr:uid="{00000000-0005-0000-0000-000027490000}"/>
    <cellStyle name="Normal 3 10 16 2 6 2" xfId="18735" xr:uid="{00000000-0005-0000-0000-000028490000}"/>
    <cellStyle name="Normal 3 10 16 2 6 3" xfId="18736" xr:uid="{00000000-0005-0000-0000-000029490000}"/>
    <cellStyle name="Normal 3 10 16 2 7" xfId="18737" xr:uid="{00000000-0005-0000-0000-00002A490000}"/>
    <cellStyle name="Normal 3 10 16 2 7 2" xfId="18738" xr:uid="{00000000-0005-0000-0000-00002B490000}"/>
    <cellStyle name="Normal 3 10 16 2 7 3" xfId="18739" xr:uid="{00000000-0005-0000-0000-00002C490000}"/>
    <cellStyle name="Normal 3 10 16 2 8" xfId="18740" xr:uid="{00000000-0005-0000-0000-00002D490000}"/>
    <cellStyle name="Normal 3 10 16 2 8 2" xfId="18741" xr:uid="{00000000-0005-0000-0000-00002E490000}"/>
    <cellStyle name="Normal 3 10 16 2 8 3" xfId="18742" xr:uid="{00000000-0005-0000-0000-00002F490000}"/>
    <cellStyle name="Normal 3 10 16 2 9" xfId="18743" xr:uid="{00000000-0005-0000-0000-000030490000}"/>
    <cellStyle name="Normal 3 10 16 2 9 2" xfId="18744" xr:uid="{00000000-0005-0000-0000-000031490000}"/>
    <cellStyle name="Normal 3 10 16 2 9 3" xfId="18745" xr:uid="{00000000-0005-0000-0000-000032490000}"/>
    <cellStyle name="Normal 3 10 16 3" xfId="18746" xr:uid="{00000000-0005-0000-0000-000033490000}"/>
    <cellStyle name="Normal 3 10 16 3 2" xfId="18747" xr:uid="{00000000-0005-0000-0000-000034490000}"/>
    <cellStyle name="Normal 3 10 16 3 3" xfId="18748" xr:uid="{00000000-0005-0000-0000-000035490000}"/>
    <cellStyle name="Normal 3 10 16 4" xfId="18749" xr:uid="{00000000-0005-0000-0000-000036490000}"/>
    <cellStyle name="Normal 3 10 16 4 2" xfId="18750" xr:uid="{00000000-0005-0000-0000-000037490000}"/>
    <cellStyle name="Normal 3 10 16 4 3" xfId="18751" xr:uid="{00000000-0005-0000-0000-000038490000}"/>
    <cellStyle name="Normal 3 10 16 5" xfId="18752" xr:uid="{00000000-0005-0000-0000-000039490000}"/>
    <cellStyle name="Normal 3 10 16 5 2" xfId="18753" xr:uid="{00000000-0005-0000-0000-00003A490000}"/>
    <cellStyle name="Normal 3 10 16 5 3" xfId="18754" xr:uid="{00000000-0005-0000-0000-00003B490000}"/>
    <cellStyle name="Normal 3 10 16 6" xfId="18755" xr:uid="{00000000-0005-0000-0000-00003C490000}"/>
    <cellStyle name="Normal 3 10 16 6 2" xfId="18756" xr:uid="{00000000-0005-0000-0000-00003D490000}"/>
    <cellStyle name="Normal 3 10 16 6 3" xfId="18757" xr:uid="{00000000-0005-0000-0000-00003E490000}"/>
    <cellStyle name="Normal 3 10 16 7" xfId="18758" xr:uid="{00000000-0005-0000-0000-00003F490000}"/>
    <cellStyle name="Normal 3 10 16 7 2" xfId="18759" xr:uid="{00000000-0005-0000-0000-000040490000}"/>
    <cellStyle name="Normal 3 10 16 7 3" xfId="18760" xr:uid="{00000000-0005-0000-0000-000041490000}"/>
    <cellStyle name="Normal 3 10 16 8" xfId="18761" xr:uid="{00000000-0005-0000-0000-000042490000}"/>
    <cellStyle name="Normal 3 10 16 8 2" xfId="18762" xr:uid="{00000000-0005-0000-0000-000043490000}"/>
    <cellStyle name="Normal 3 10 16 8 3" xfId="18763" xr:uid="{00000000-0005-0000-0000-000044490000}"/>
    <cellStyle name="Normal 3 10 16 9" xfId="18764" xr:uid="{00000000-0005-0000-0000-000045490000}"/>
    <cellStyle name="Normal 3 10 16 9 2" xfId="18765" xr:uid="{00000000-0005-0000-0000-000046490000}"/>
    <cellStyle name="Normal 3 10 16 9 3" xfId="18766" xr:uid="{00000000-0005-0000-0000-000047490000}"/>
    <cellStyle name="Normal 3 10 17" xfId="18767" xr:uid="{00000000-0005-0000-0000-000048490000}"/>
    <cellStyle name="Normal 3 10 17 10" xfId="18768" xr:uid="{00000000-0005-0000-0000-000049490000}"/>
    <cellStyle name="Normal 3 10 17 10 2" xfId="18769" xr:uid="{00000000-0005-0000-0000-00004A490000}"/>
    <cellStyle name="Normal 3 10 17 10 3" xfId="18770" xr:uid="{00000000-0005-0000-0000-00004B490000}"/>
    <cellStyle name="Normal 3 10 17 11" xfId="18771" xr:uid="{00000000-0005-0000-0000-00004C490000}"/>
    <cellStyle name="Normal 3 10 17 11 2" xfId="18772" xr:uid="{00000000-0005-0000-0000-00004D490000}"/>
    <cellStyle name="Normal 3 10 17 11 3" xfId="18773" xr:uid="{00000000-0005-0000-0000-00004E490000}"/>
    <cellStyle name="Normal 3 10 17 12" xfId="18774" xr:uid="{00000000-0005-0000-0000-00004F490000}"/>
    <cellStyle name="Normal 3 10 17 12 2" xfId="18775" xr:uid="{00000000-0005-0000-0000-000050490000}"/>
    <cellStyle name="Normal 3 10 17 12 3" xfId="18776" xr:uid="{00000000-0005-0000-0000-000051490000}"/>
    <cellStyle name="Normal 3 10 17 13" xfId="18777" xr:uid="{00000000-0005-0000-0000-000052490000}"/>
    <cellStyle name="Normal 3 10 17 13 2" xfId="18778" xr:uid="{00000000-0005-0000-0000-000053490000}"/>
    <cellStyle name="Normal 3 10 17 13 3" xfId="18779" xr:uid="{00000000-0005-0000-0000-000054490000}"/>
    <cellStyle name="Normal 3 10 17 14" xfId="18780" xr:uid="{00000000-0005-0000-0000-000055490000}"/>
    <cellStyle name="Normal 3 10 17 14 2" xfId="18781" xr:uid="{00000000-0005-0000-0000-000056490000}"/>
    <cellStyle name="Normal 3 10 17 14 3" xfId="18782" xr:uid="{00000000-0005-0000-0000-000057490000}"/>
    <cellStyle name="Normal 3 10 17 15" xfId="18783" xr:uid="{00000000-0005-0000-0000-000058490000}"/>
    <cellStyle name="Normal 3 10 17 16" xfId="18784" xr:uid="{00000000-0005-0000-0000-000059490000}"/>
    <cellStyle name="Normal 3 10 17 2" xfId="18785" xr:uid="{00000000-0005-0000-0000-00005A490000}"/>
    <cellStyle name="Normal 3 10 17 2 2" xfId="18786" xr:uid="{00000000-0005-0000-0000-00005B490000}"/>
    <cellStyle name="Normal 3 10 17 2 3" xfId="18787" xr:uid="{00000000-0005-0000-0000-00005C490000}"/>
    <cellStyle name="Normal 3 10 17 3" xfId="18788" xr:uid="{00000000-0005-0000-0000-00005D490000}"/>
    <cellStyle name="Normal 3 10 17 3 2" xfId="18789" xr:uid="{00000000-0005-0000-0000-00005E490000}"/>
    <cellStyle name="Normal 3 10 17 3 3" xfId="18790" xr:uid="{00000000-0005-0000-0000-00005F490000}"/>
    <cellStyle name="Normal 3 10 17 4" xfId="18791" xr:uid="{00000000-0005-0000-0000-000060490000}"/>
    <cellStyle name="Normal 3 10 17 4 2" xfId="18792" xr:uid="{00000000-0005-0000-0000-000061490000}"/>
    <cellStyle name="Normal 3 10 17 4 3" xfId="18793" xr:uid="{00000000-0005-0000-0000-000062490000}"/>
    <cellStyle name="Normal 3 10 17 5" xfId="18794" xr:uid="{00000000-0005-0000-0000-000063490000}"/>
    <cellStyle name="Normal 3 10 17 5 2" xfId="18795" xr:uid="{00000000-0005-0000-0000-000064490000}"/>
    <cellStyle name="Normal 3 10 17 5 3" xfId="18796" xr:uid="{00000000-0005-0000-0000-000065490000}"/>
    <cellStyle name="Normal 3 10 17 6" xfId="18797" xr:uid="{00000000-0005-0000-0000-000066490000}"/>
    <cellStyle name="Normal 3 10 17 6 2" xfId="18798" xr:uid="{00000000-0005-0000-0000-000067490000}"/>
    <cellStyle name="Normal 3 10 17 6 3" xfId="18799" xr:uid="{00000000-0005-0000-0000-000068490000}"/>
    <cellStyle name="Normal 3 10 17 7" xfId="18800" xr:uid="{00000000-0005-0000-0000-000069490000}"/>
    <cellStyle name="Normal 3 10 17 7 2" xfId="18801" xr:uid="{00000000-0005-0000-0000-00006A490000}"/>
    <cellStyle name="Normal 3 10 17 7 3" xfId="18802" xr:uid="{00000000-0005-0000-0000-00006B490000}"/>
    <cellStyle name="Normal 3 10 17 8" xfId="18803" xr:uid="{00000000-0005-0000-0000-00006C490000}"/>
    <cellStyle name="Normal 3 10 17 8 2" xfId="18804" xr:uid="{00000000-0005-0000-0000-00006D490000}"/>
    <cellStyle name="Normal 3 10 17 8 3" xfId="18805" xr:uid="{00000000-0005-0000-0000-00006E490000}"/>
    <cellStyle name="Normal 3 10 17 9" xfId="18806" xr:uid="{00000000-0005-0000-0000-00006F490000}"/>
    <cellStyle name="Normal 3 10 17 9 2" xfId="18807" xr:uid="{00000000-0005-0000-0000-000070490000}"/>
    <cellStyle name="Normal 3 10 17 9 3" xfId="18808" xr:uid="{00000000-0005-0000-0000-000071490000}"/>
    <cellStyle name="Normal 3 10 18" xfId="18809" xr:uid="{00000000-0005-0000-0000-000072490000}"/>
    <cellStyle name="Normal 3 10 18 10" xfId="18810" xr:uid="{00000000-0005-0000-0000-000073490000}"/>
    <cellStyle name="Normal 3 10 18 10 2" xfId="18811" xr:uid="{00000000-0005-0000-0000-000074490000}"/>
    <cellStyle name="Normal 3 10 18 10 3" xfId="18812" xr:uid="{00000000-0005-0000-0000-000075490000}"/>
    <cellStyle name="Normal 3 10 18 11" xfId="18813" xr:uid="{00000000-0005-0000-0000-000076490000}"/>
    <cellStyle name="Normal 3 10 18 11 2" xfId="18814" xr:uid="{00000000-0005-0000-0000-000077490000}"/>
    <cellStyle name="Normal 3 10 18 11 3" xfId="18815" xr:uid="{00000000-0005-0000-0000-000078490000}"/>
    <cellStyle name="Normal 3 10 18 12" xfId="18816" xr:uid="{00000000-0005-0000-0000-000079490000}"/>
    <cellStyle name="Normal 3 10 18 12 2" xfId="18817" xr:uid="{00000000-0005-0000-0000-00007A490000}"/>
    <cellStyle name="Normal 3 10 18 12 3" xfId="18818" xr:uid="{00000000-0005-0000-0000-00007B490000}"/>
    <cellStyle name="Normal 3 10 18 13" xfId="18819" xr:uid="{00000000-0005-0000-0000-00007C490000}"/>
    <cellStyle name="Normal 3 10 18 13 2" xfId="18820" xr:uid="{00000000-0005-0000-0000-00007D490000}"/>
    <cellStyle name="Normal 3 10 18 13 3" xfId="18821" xr:uid="{00000000-0005-0000-0000-00007E490000}"/>
    <cellStyle name="Normal 3 10 18 14" xfId="18822" xr:uid="{00000000-0005-0000-0000-00007F490000}"/>
    <cellStyle name="Normal 3 10 18 14 2" xfId="18823" xr:uid="{00000000-0005-0000-0000-000080490000}"/>
    <cellStyle name="Normal 3 10 18 14 3" xfId="18824" xr:uid="{00000000-0005-0000-0000-000081490000}"/>
    <cellStyle name="Normal 3 10 18 15" xfId="18825" xr:uid="{00000000-0005-0000-0000-000082490000}"/>
    <cellStyle name="Normal 3 10 18 16" xfId="18826" xr:uid="{00000000-0005-0000-0000-000083490000}"/>
    <cellStyle name="Normal 3 10 18 2" xfId="18827" xr:uid="{00000000-0005-0000-0000-000084490000}"/>
    <cellStyle name="Normal 3 10 18 2 2" xfId="18828" xr:uid="{00000000-0005-0000-0000-000085490000}"/>
    <cellStyle name="Normal 3 10 18 2 3" xfId="18829" xr:uid="{00000000-0005-0000-0000-000086490000}"/>
    <cellStyle name="Normal 3 10 18 3" xfId="18830" xr:uid="{00000000-0005-0000-0000-000087490000}"/>
    <cellStyle name="Normal 3 10 18 3 2" xfId="18831" xr:uid="{00000000-0005-0000-0000-000088490000}"/>
    <cellStyle name="Normal 3 10 18 3 3" xfId="18832" xr:uid="{00000000-0005-0000-0000-000089490000}"/>
    <cellStyle name="Normal 3 10 18 4" xfId="18833" xr:uid="{00000000-0005-0000-0000-00008A490000}"/>
    <cellStyle name="Normal 3 10 18 4 2" xfId="18834" xr:uid="{00000000-0005-0000-0000-00008B490000}"/>
    <cellStyle name="Normal 3 10 18 4 3" xfId="18835" xr:uid="{00000000-0005-0000-0000-00008C490000}"/>
    <cellStyle name="Normal 3 10 18 5" xfId="18836" xr:uid="{00000000-0005-0000-0000-00008D490000}"/>
    <cellStyle name="Normal 3 10 18 5 2" xfId="18837" xr:uid="{00000000-0005-0000-0000-00008E490000}"/>
    <cellStyle name="Normal 3 10 18 5 3" xfId="18838" xr:uid="{00000000-0005-0000-0000-00008F490000}"/>
    <cellStyle name="Normal 3 10 18 6" xfId="18839" xr:uid="{00000000-0005-0000-0000-000090490000}"/>
    <cellStyle name="Normal 3 10 18 6 2" xfId="18840" xr:uid="{00000000-0005-0000-0000-000091490000}"/>
    <cellStyle name="Normal 3 10 18 6 3" xfId="18841" xr:uid="{00000000-0005-0000-0000-000092490000}"/>
    <cellStyle name="Normal 3 10 18 7" xfId="18842" xr:uid="{00000000-0005-0000-0000-000093490000}"/>
    <cellStyle name="Normal 3 10 18 7 2" xfId="18843" xr:uid="{00000000-0005-0000-0000-000094490000}"/>
    <cellStyle name="Normal 3 10 18 7 3" xfId="18844" xr:uid="{00000000-0005-0000-0000-000095490000}"/>
    <cellStyle name="Normal 3 10 18 8" xfId="18845" xr:uid="{00000000-0005-0000-0000-000096490000}"/>
    <cellStyle name="Normal 3 10 18 8 2" xfId="18846" xr:uid="{00000000-0005-0000-0000-000097490000}"/>
    <cellStyle name="Normal 3 10 18 8 3" xfId="18847" xr:uid="{00000000-0005-0000-0000-000098490000}"/>
    <cellStyle name="Normal 3 10 18 9" xfId="18848" xr:uid="{00000000-0005-0000-0000-000099490000}"/>
    <cellStyle name="Normal 3 10 18 9 2" xfId="18849" xr:uid="{00000000-0005-0000-0000-00009A490000}"/>
    <cellStyle name="Normal 3 10 18 9 3" xfId="18850" xr:uid="{00000000-0005-0000-0000-00009B490000}"/>
    <cellStyle name="Normal 3 10 19" xfId="18851" xr:uid="{00000000-0005-0000-0000-00009C490000}"/>
    <cellStyle name="Normal 3 10 19 10" xfId="18852" xr:uid="{00000000-0005-0000-0000-00009D490000}"/>
    <cellStyle name="Normal 3 10 19 10 2" xfId="18853" xr:uid="{00000000-0005-0000-0000-00009E490000}"/>
    <cellStyle name="Normal 3 10 19 10 3" xfId="18854" xr:uid="{00000000-0005-0000-0000-00009F490000}"/>
    <cellStyle name="Normal 3 10 19 11" xfId="18855" xr:uid="{00000000-0005-0000-0000-0000A0490000}"/>
    <cellStyle name="Normal 3 10 19 11 2" xfId="18856" xr:uid="{00000000-0005-0000-0000-0000A1490000}"/>
    <cellStyle name="Normal 3 10 19 11 3" xfId="18857" xr:uid="{00000000-0005-0000-0000-0000A2490000}"/>
    <cellStyle name="Normal 3 10 19 12" xfId="18858" xr:uid="{00000000-0005-0000-0000-0000A3490000}"/>
    <cellStyle name="Normal 3 10 19 12 2" xfId="18859" xr:uid="{00000000-0005-0000-0000-0000A4490000}"/>
    <cellStyle name="Normal 3 10 19 12 3" xfId="18860" xr:uid="{00000000-0005-0000-0000-0000A5490000}"/>
    <cellStyle name="Normal 3 10 19 13" xfId="18861" xr:uid="{00000000-0005-0000-0000-0000A6490000}"/>
    <cellStyle name="Normal 3 10 19 13 2" xfId="18862" xr:uid="{00000000-0005-0000-0000-0000A7490000}"/>
    <cellStyle name="Normal 3 10 19 13 3" xfId="18863" xr:uid="{00000000-0005-0000-0000-0000A8490000}"/>
    <cellStyle name="Normal 3 10 19 14" xfId="18864" xr:uid="{00000000-0005-0000-0000-0000A9490000}"/>
    <cellStyle name="Normal 3 10 19 14 2" xfId="18865" xr:uid="{00000000-0005-0000-0000-0000AA490000}"/>
    <cellStyle name="Normal 3 10 19 14 3" xfId="18866" xr:uid="{00000000-0005-0000-0000-0000AB490000}"/>
    <cellStyle name="Normal 3 10 19 15" xfId="18867" xr:uid="{00000000-0005-0000-0000-0000AC490000}"/>
    <cellStyle name="Normal 3 10 19 16" xfId="18868" xr:uid="{00000000-0005-0000-0000-0000AD490000}"/>
    <cellStyle name="Normal 3 10 19 2" xfId="18869" xr:uid="{00000000-0005-0000-0000-0000AE490000}"/>
    <cellStyle name="Normal 3 10 19 2 2" xfId="18870" xr:uid="{00000000-0005-0000-0000-0000AF490000}"/>
    <cellStyle name="Normal 3 10 19 2 3" xfId="18871" xr:uid="{00000000-0005-0000-0000-0000B0490000}"/>
    <cellStyle name="Normal 3 10 19 3" xfId="18872" xr:uid="{00000000-0005-0000-0000-0000B1490000}"/>
    <cellStyle name="Normal 3 10 19 3 2" xfId="18873" xr:uid="{00000000-0005-0000-0000-0000B2490000}"/>
    <cellStyle name="Normal 3 10 19 3 3" xfId="18874" xr:uid="{00000000-0005-0000-0000-0000B3490000}"/>
    <cellStyle name="Normal 3 10 19 4" xfId="18875" xr:uid="{00000000-0005-0000-0000-0000B4490000}"/>
    <cellStyle name="Normal 3 10 19 4 2" xfId="18876" xr:uid="{00000000-0005-0000-0000-0000B5490000}"/>
    <cellStyle name="Normal 3 10 19 4 3" xfId="18877" xr:uid="{00000000-0005-0000-0000-0000B6490000}"/>
    <cellStyle name="Normal 3 10 19 5" xfId="18878" xr:uid="{00000000-0005-0000-0000-0000B7490000}"/>
    <cellStyle name="Normal 3 10 19 5 2" xfId="18879" xr:uid="{00000000-0005-0000-0000-0000B8490000}"/>
    <cellStyle name="Normal 3 10 19 5 3" xfId="18880" xr:uid="{00000000-0005-0000-0000-0000B9490000}"/>
    <cellStyle name="Normal 3 10 19 6" xfId="18881" xr:uid="{00000000-0005-0000-0000-0000BA490000}"/>
    <cellStyle name="Normal 3 10 19 6 2" xfId="18882" xr:uid="{00000000-0005-0000-0000-0000BB490000}"/>
    <cellStyle name="Normal 3 10 19 6 3" xfId="18883" xr:uid="{00000000-0005-0000-0000-0000BC490000}"/>
    <cellStyle name="Normal 3 10 19 7" xfId="18884" xr:uid="{00000000-0005-0000-0000-0000BD490000}"/>
    <cellStyle name="Normal 3 10 19 7 2" xfId="18885" xr:uid="{00000000-0005-0000-0000-0000BE490000}"/>
    <cellStyle name="Normal 3 10 19 7 3" xfId="18886" xr:uid="{00000000-0005-0000-0000-0000BF490000}"/>
    <cellStyle name="Normal 3 10 19 8" xfId="18887" xr:uid="{00000000-0005-0000-0000-0000C0490000}"/>
    <cellStyle name="Normal 3 10 19 8 2" xfId="18888" xr:uid="{00000000-0005-0000-0000-0000C1490000}"/>
    <cellStyle name="Normal 3 10 19 8 3" xfId="18889" xr:uid="{00000000-0005-0000-0000-0000C2490000}"/>
    <cellStyle name="Normal 3 10 19 9" xfId="18890" xr:uid="{00000000-0005-0000-0000-0000C3490000}"/>
    <cellStyle name="Normal 3 10 19 9 2" xfId="18891" xr:uid="{00000000-0005-0000-0000-0000C4490000}"/>
    <cellStyle name="Normal 3 10 19 9 3" xfId="18892" xr:uid="{00000000-0005-0000-0000-0000C5490000}"/>
    <cellStyle name="Normal 3 10 2" xfId="18893" xr:uid="{00000000-0005-0000-0000-0000C6490000}"/>
    <cellStyle name="Normal 3 10 20" xfId="18894" xr:uid="{00000000-0005-0000-0000-0000C7490000}"/>
    <cellStyle name="Normal 3 10 20 10" xfId="18895" xr:uid="{00000000-0005-0000-0000-0000C8490000}"/>
    <cellStyle name="Normal 3 10 20 10 2" xfId="18896" xr:uid="{00000000-0005-0000-0000-0000C9490000}"/>
    <cellStyle name="Normal 3 10 20 10 3" xfId="18897" xr:uid="{00000000-0005-0000-0000-0000CA490000}"/>
    <cellStyle name="Normal 3 10 20 11" xfId="18898" xr:uid="{00000000-0005-0000-0000-0000CB490000}"/>
    <cellStyle name="Normal 3 10 20 11 2" xfId="18899" xr:uid="{00000000-0005-0000-0000-0000CC490000}"/>
    <cellStyle name="Normal 3 10 20 11 3" xfId="18900" xr:uid="{00000000-0005-0000-0000-0000CD490000}"/>
    <cellStyle name="Normal 3 10 20 12" xfId="18901" xr:uid="{00000000-0005-0000-0000-0000CE490000}"/>
    <cellStyle name="Normal 3 10 20 12 2" xfId="18902" xr:uid="{00000000-0005-0000-0000-0000CF490000}"/>
    <cellStyle name="Normal 3 10 20 12 3" xfId="18903" xr:uid="{00000000-0005-0000-0000-0000D0490000}"/>
    <cellStyle name="Normal 3 10 20 13" xfId="18904" xr:uid="{00000000-0005-0000-0000-0000D1490000}"/>
    <cellStyle name="Normal 3 10 20 13 2" xfId="18905" xr:uid="{00000000-0005-0000-0000-0000D2490000}"/>
    <cellStyle name="Normal 3 10 20 13 3" xfId="18906" xr:uid="{00000000-0005-0000-0000-0000D3490000}"/>
    <cellStyle name="Normal 3 10 20 14" xfId="18907" xr:uid="{00000000-0005-0000-0000-0000D4490000}"/>
    <cellStyle name="Normal 3 10 20 14 2" xfId="18908" xr:uid="{00000000-0005-0000-0000-0000D5490000}"/>
    <cellStyle name="Normal 3 10 20 14 3" xfId="18909" xr:uid="{00000000-0005-0000-0000-0000D6490000}"/>
    <cellStyle name="Normal 3 10 20 15" xfId="18910" xr:uid="{00000000-0005-0000-0000-0000D7490000}"/>
    <cellStyle name="Normal 3 10 20 16" xfId="18911" xr:uid="{00000000-0005-0000-0000-0000D8490000}"/>
    <cellStyle name="Normal 3 10 20 2" xfId="18912" xr:uid="{00000000-0005-0000-0000-0000D9490000}"/>
    <cellStyle name="Normal 3 10 20 2 2" xfId="18913" xr:uid="{00000000-0005-0000-0000-0000DA490000}"/>
    <cellStyle name="Normal 3 10 20 2 3" xfId="18914" xr:uid="{00000000-0005-0000-0000-0000DB490000}"/>
    <cellStyle name="Normal 3 10 20 3" xfId="18915" xr:uid="{00000000-0005-0000-0000-0000DC490000}"/>
    <cellStyle name="Normal 3 10 20 3 2" xfId="18916" xr:uid="{00000000-0005-0000-0000-0000DD490000}"/>
    <cellStyle name="Normal 3 10 20 3 3" xfId="18917" xr:uid="{00000000-0005-0000-0000-0000DE490000}"/>
    <cellStyle name="Normal 3 10 20 4" xfId="18918" xr:uid="{00000000-0005-0000-0000-0000DF490000}"/>
    <cellStyle name="Normal 3 10 20 4 2" xfId="18919" xr:uid="{00000000-0005-0000-0000-0000E0490000}"/>
    <cellStyle name="Normal 3 10 20 4 3" xfId="18920" xr:uid="{00000000-0005-0000-0000-0000E1490000}"/>
    <cellStyle name="Normal 3 10 20 5" xfId="18921" xr:uid="{00000000-0005-0000-0000-0000E2490000}"/>
    <cellStyle name="Normal 3 10 20 5 2" xfId="18922" xr:uid="{00000000-0005-0000-0000-0000E3490000}"/>
    <cellStyle name="Normal 3 10 20 5 3" xfId="18923" xr:uid="{00000000-0005-0000-0000-0000E4490000}"/>
    <cellStyle name="Normal 3 10 20 6" xfId="18924" xr:uid="{00000000-0005-0000-0000-0000E5490000}"/>
    <cellStyle name="Normal 3 10 20 6 2" xfId="18925" xr:uid="{00000000-0005-0000-0000-0000E6490000}"/>
    <cellStyle name="Normal 3 10 20 6 3" xfId="18926" xr:uid="{00000000-0005-0000-0000-0000E7490000}"/>
    <cellStyle name="Normal 3 10 20 7" xfId="18927" xr:uid="{00000000-0005-0000-0000-0000E8490000}"/>
    <cellStyle name="Normal 3 10 20 7 2" xfId="18928" xr:uid="{00000000-0005-0000-0000-0000E9490000}"/>
    <cellStyle name="Normal 3 10 20 7 3" xfId="18929" xr:uid="{00000000-0005-0000-0000-0000EA490000}"/>
    <cellStyle name="Normal 3 10 20 8" xfId="18930" xr:uid="{00000000-0005-0000-0000-0000EB490000}"/>
    <cellStyle name="Normal 3 10 20 8 2" xfId="18931" xr:uid="{00000000-0005-0000-0000-0000EC490000}"/>
    <cellStyle name="Normal 3 10 20 8 3" xfId="18932" xr:uid="{00000000-0005-0000-0000-0000ED490000}"/>
    <cellStyle name="Normal 3 10 20 9" xfId="18933" xr:uid="{00000000-0005-0000-0000-0000EE490000}"/>
    <cellStyle name="Normal 3 10 20 9 2" xfId="18934" xr:uid="{00000000-0005-0000-0000-0000EF490000}"/>
    <cellStyle name="Normal 3 10 20 9 3" xfId="18935" xr:uid="{00000000-0005-0000-0000-0000F0490000}"/>
    <cellStyle name="Normal 3 10 21" xfId="18936" xr:uid="{00000000-0005-0000-0000-0000F1490000}"/>
    <cellStyle name="Normal 3 10 21 10" xfId="18937" xr:uid="{00000000-0005-0000-0000-0000F2490000}"/>
    <cellStyle name="Normal 3 10 21 10 2" xfId="18938" xr:uid="{00000000-0005-0000-0000-0000F3490000}"/>
    <cellStyle name="Normal 3 10 21 10 3" xfId="18939" xr:uid="{00000000-0005-0000-0000-0000F4490000}"/>
    <cellStyle name="Normal 3 10 21 11" xfId="18940" xr:uid="{00000000-0005-0000-0000-0000F5490000}"/>
    <cellStyle name="Normal 3 10 21 11 2" xfId="18941" xr:uid="{00000000-0005-0000-0000-0000F6490000}"/>
    <cellStyle name="Normal 3 10 21 11 3" xfId="18942" xr:uid="{00000000-0005-0000-0000-0000F7490000}"/>
    <cellStyle name="Normal 3 10 21 12" xfId="18943" xr:uid="{00000000-0005-0000-0000-0000F8490000}"/>
    <cellStyle name="Normal 3 10 21 12 2" xfId="18944" xr:uid="{00000000-0005-0000-0000-0000F9490000}"/>
    <cellStyle name="Normal 3 10 21 12 3" xfId="18945" xr:uid="{00000000-0005-0000-0000-0000FA490000}"/>
    <cellStyle name="Normal 3 10 21 13" xfId="18946" xr:uid="{00000000-0005-0000-0000-0000FB490000}"/>
    <cellStyle name="Normal 3 10 21 13 2" xfId="18947" xr:uid="{00000000-0005-0000-0000-0000FC490000}"/>
    <cellStyle name="Normal 3 10 21 13 3" xfId="18948" xr:uid="{00000000-0005-0000-0000-0000FD490000}"/>
    <cellStyle name="Normal 3 10 21 14" xfId="18949" xr:uid="{00000000-0005-0000-0000-0000FE490000}"/>
    <cellStyle name="Normal 3 10 21 14 2" xfId="18950" xr:uid="{00000000-0005-0000-0000-0000FF490000}"/>
    <cellStyle name="Normal 3 10 21 14 3" xfId="18951" xr:uid="{00000000-0005-0000-0000-0000004A0000}"/>
    <cellStyle name="Normal 3 10 21 15" xfId="18952" xr:uid="{00000000-0005-0000-0000-0000014A0000}"/>
    <cellStyle name="Normal 3 10 21 16" xfId="18953" xr:uid="{00000000-0005-0000-0000-0000024A0000}"/>
    <cellStyle name="Normal 3 10 21 2" xfId="18954" xr:uid="{00000000-0005-0000-0000-0000034A0000}"/>
    <cellStyle name="Normal 3 10 21 2 2" xfId="18955" xr:uid="{00000000-0005-0000-0000-0000044A0000}"/>
    <cellStyle name="Normal 3 10 21 2 3" xfId="18956" xr:uid="{00000000-0005-0000-0000-0000054A0000}"/>
    <cellStyle name="Normal 3 10 21 3" xfId="18957" xr:uid="{00000000-0005-0000-0000-0000064A0000}"/>
    <cellStyle name="Normal 3 10 21 3 2" xfId="18958" xr:uid="{00000000-0005-0000-0000-0000074A0000}"/>
    <cellStyle name="Normal 3 10 21 3 3" xfId="18959" xr:uid="{00000000-0005-0000-0000-0000084A0000}"/>
    <cellStyle name="Normal 3 10 21 4" xfId="18960" xr:uid="{00000000-0005-0000-0000-0000094A0000}"/>
    <cellStyle name="Normal 3 10 21 4 2" xfId="18961" xr:uid="{00000000-0005-0000-0000-00000A4A0000}"/>
    <cellStyle name="Normal 3 10 21 4 3" xfId="18962" xr:uid="{00000000-0005-0000-0000-00000B4A0000}"/>
    <cellStyle name="Normal 3 10 21 5" xfId="18963" xr:uid="{00000000-0005-0000-0000-00000C4A0000}"/>
    <cellStyle name="Normal 3 10 21 5 2" xfId="18964" xr:uid="{00000000-0005-0000-0000-00000D4A0000}"/>
    <cellStyle name="Normal 3 10 21 5 3" xfId="18965" xr:uid="{00000000-0005-0000-0000-00000E4A0000}"/>
    <cellStyle name="Normal 3 10 21 6" xfId="18966" xr:uid="{00000000-0005-0000-0000-00000F4A0000}"/>
    <cellStyle name="Normal 3 10 21 6 2" xfId="18967" xr:uid="{00000000-0005-0000-0000-0000104A0000}"/>
    <cellStyle name="Normal 3 10 21 6 3" xfId="18968" xr:uid="{00000000-0005-0000-0000-0000114A0000}"/>
    <cellStyle name="Normal 3 10 21 7" xfId="18969" xr:uid="{00000000-0005-0000-0000-0000124A0000}"/>
    <cellStyle name="Normal 3 10 21 7 2" xfId="18970" xr:uid="{00000000-0005-0000-0000-0000134A0000}"/>
    <cellStyle name="Normal 3 10 21 7 3" xfId="18971" xr:uid="{00000000-0005-0000-0000-0000144A0000}"/>
    <cellStyle name="Normal 3 10 21 8" xfId="18972" xr:uid="{00000000-0005-0000-0000-0000154A0000}"/>
    <cellStyle name="Normal 3 10 21 8 2" xfId="18973" xr:uid="{00000000-0005-0000-0000-0000164A0000}"/>
    <cellStyle name="Normal 3 10 21 8 3" xfId="18974" xr:uid="{00000000-0005-0000-0000-0000174A0000}"/>
    <cellStyle name="Normal 3 10 21 9" xfId="18975" xr:uid="{00000000-0005-0000-0000-0000184A0000}"/>
    <cellStyle name="Normal 3 10 21 9 2" xfId="18976" xr:uid="{00000000-0005-0000-0000-0000194A0000}"/>
    <cellStyle name="Normal 3 10 21 9 3" xfId="18977" xr:uid="{00000000-0005-0000-0000-00001A4A0000}"/>
    <cellStyle name="Normal 3 10 22" xfId="18978" xr:uid="{00000000-0005-0000-0000-00001B4A0000}"/>
    <cellStyle name="Normal 3 10 22 10" xfId="18979" xr:uid="{00000000-0005-0000-0000-00001C4A0000}"/>
    <cellStyle name="Normal 3 10 22 10 2" xfId="18980" xr:uid="{00000000-0005-0000-0000-00001D4A0000}"/>
    <cellStyle name="Normal 3 10 22 10 3" xfId="18981" xr:uid="{00000000-0005-0000-0000-00001E4A0000}"/>
    <cellStyle name="Normal 3 10 22 11" xfId="18982" xr:uid="{00000000-0005-0000-0000-00001F4A0000}"/>
    <cellStyle name="Normal 3 10 22 11 2" xfId="18983" xr:uid="{00000000-0005-0000-0000-0000204A0000}"/>
    <cellStyle name="Normal 3 10 22 11 3" xfId="18984" xr:uid="{00000000-0005-0000-0000-0000214A0000}"/>
    <cellStyle name="Normal 3 10 22 12" xfId="18985" xr:uid="{00000000-0005-0000-0000-0000224A0000}"/>
    <cellStyle name="Normal 3 10 22 12 2" xfId="18986" xr:uid="{00000000-0005-0000-0000-0000234A0000}"/>
    <cellStyle name="Normal 3 10 22 12 3" xfId="18987" xr:uid="{00000000-0005-0000-0000-0000244A0000}"/>
    <cellStyle name="Normal 3 10 22 13" xfId="18988" xr:uid="{00000000-0005-0000-0000-0000254A0000}"/>
    <cellStyle name="Normal 3 10 22 13 2" xfId="18989" xr:uid="{00000000-0005-0000-0000-0000264A0000}"/>
    <cellStyle name="Normal 3 10 22 13 3" xfId="18990" xr:uid="{00000000-0005-0000-0000-0000274A0000}"/>
    <cellStyle name="Normal 3 10 22 14" xfId="18991" xr:uid="{00000000-0005-0000-0000-0000284A0000}"/>
    <cellStyle name="Normal 3 10 22 14 2" xfId="18992" xr:uid="{00000000-0005-0000-0000-0000294A0000}"/>
    <cellStyle name="Normal 3 10 22 14 3" xfId="18993" xr:uid="{00000000-0005-0000-0000-00002A4A0000}"/>
    <cellStyle name="Normal 3 10 22 15" xfId="18994" xr:uid="{00000000-0005-0000-0000-00002B4A0000}"/>
    <cellStyle name="Normal 3 10 22 16" xfId="18995" xr:uid="{00000000-0005-0000-0000-00002C4A0000}"/>
    <cellStyle name="Normal 3 10 22 2" xfId="18996" xr:uid="{00000000-0005-0000-0000-00002D4A0000}"/>
    <cellStyle name="Normal 3 10 22 2 2" xfId="18997" xr:uid="{00000000-0005-0000-0000-00002E4A0000}"/>
    <cellStyle name="Normal 3 10 22 2 3" xfId="18998" xr:uid="{00000000-0005-0000-0000-00002F4A0000}"/>
    <cellStyle name="Normal 3 10 22 3" xfId="18999" xr:uid="{00000000-0005-0000-0000-0000304A0000}"/>
    <cellStyle name="Normal 3 10 22 3 2" xfId="19000" xr:uid="{00000000-0005-0000-0000-0000314A0000}"/>
    <cellStyle name="Normal 3 10 22 3 3" xfId="19001" xr:uid="{00000000-0005-0000-0000-0000324A0000}"/>
    <cellStyle name="Normal 3 10 22 4" xfId="19002" xr:uid="{00000000-0005-0000-0000-0000334A0000}"/>
    <cellStyle name="Normal 3 10 22 4 2" xfId="19003" xr:uid="{00000000-0005-0000-0000-0000344A0000}"/>
    <cellStyle name="Normal 3 10 22 4 3" xfId="19004" xr:uid="{00000000-0005-0000-0000-0000354A0000}"/>
    <cellStyle name="Normal 3 10 22 5" xfId="19005" xr:uid="{00000000-0005-0000-0000-0000364A0000}"/>
    <cellStyle name="Normal 3 10 22 5 2" xfId="19006" xr:uid="{00000000-0005-0000-0000-0000374A0000}"/>
    <cellStyle name="Normal 3 10 22 5 3" xfId="19007" xr:uid="{00000000-0005-0000-0000-0000384A0000}"/>
    <cellStyle name="Normal 3 10 22 6" xfId="19008" xr:uid="{00000000-0005-0000-0000-0000394A0000}"/>
    <cellStyle name="Normal 3 10 22 6 2" xfId="19009" xr:uid="{00000000-0005-0000-0000-00003A4A0000}"/>
    <cellStyle name="Normal 3 10 22 6 3" xfId="19010" xr:uid="{00000000-0005-0000-0000-00003B4A0000}"/>
    <cellStyle name="Normal 3 10 22 7" xfId="19011" xr:uid="{00000000-0005-0000-0000-00003C4A0000}"/>
    <cellStyle name="Normal 3 10 22 7 2" xfId="19012" xr:uid="{00000000-0005-0000-0000-00003D4A0000}"/>
    <cellStyle name="Normal 3 10 22 7 3" xfId="19013" xr:uid="{00000000-0005-0000-0000-00003E4A0000}"/>
    <cellStyle name="Normal 3 10 22 8" xfId="19014" xr:uid="{00000000-0005-0000-0000-00003F4A0000}"/>
    <cellStyle name="Normal 3 10 22 8 2" xfId="19015" xr:uid="{00000000-0005-0000-0000-0000404A0000}"/>
    <cellStyle name="Normal 3 10 22 8 3" xfId="19016" xr:uid="{00000000-0005-0000-0000-0000414A0000}"/>
    <cellStyle name="Normal 3 10 22 9" xfId="19017" xr:uid="{00000000-0005-0000-0000-0000424A0000}"/>
    <cellStyle name="Normal 3 10 22 9 2" xfId="19018" xr:uid="{00000000-0005-0000-0000-0000434A0000}"/>
    <cellStyle name="Normal 3 10 22 9 3" xfId="19019" xr:uid="{00000000-0005-0000-0000-0000444A0000}"/>
    <cellStyle name="Normal 3 10 23" xfId="19020" xr:uid="{00000000-0005-0000-0000-0000454A0000}"/>
    <cellStyle name="Normal 3 10 24" xfId="19021" xr:uid="{00000000-0005-0000-0000-0000464A0000}"/>
    <cellStyle name="Normal 3 10 25" xfId="19022" xr:uid="{00000000-0005-0000-0000-0000474A0000}"/>
    <cellStyle name="Normal 3 10 25 10" xfId="19023" xr:uid="{00000000-0005-0000-0000-0000484A0000}"/>
    <cellStyle name="Normal 3 10 25 10 2" xfId="19024" xr:uid="{00000000-0005-0000-0000-0000494A0000}"/>
    <cellStyle name="Normal 3 10 25 10 3" xfId="19025" xr:uid="{00000000-0005-0000-0000-00004A4A0000}"/>
    <cellStyle name="Normal 3 10 25 11" xfId="19026" xr:uid="{00000000-0005-0000-0000-00004B4A0000}"/>
    <cellStyle name="Normal 3 10 25 11 2" xfId="19027" xr:uid="{00000000-0005-0000-0000-00004C4A0000}"/>
    <cellStyle name="Normal 3 10 25 11 3" xfId="19028" xr:uid="{00000000-0005-0000-0000-00004D4A0000}"/>
    <cellStyle name="Normal 3 10 25 12" xfId="19029" xr:uid="{00000000-0005-0000-0000-00004E4A0000}"/>
    <cellStyle name="Normal 3 10 25 12 2" xfId="19030" xr:uid="{00000000-0005-0000-0000-00004F4A0000}"/>
    <cellStyle name="Normal 3 10 25 12 3" xfId="19031" xr:uid="{00000000-0005-0000-0000-0000504A0000}"/>
    <cellStyle name="Normal 3 10 25 13" xfId="19032" xr:uid="{00000000-0005-0000-0000-0000514A0000}"/>
    <cellStyle name="Normal 3 10 25 13 2" xfId="19033" xr:uid="{00000000-0005-0000-0000-0000524A0000}"/>
    <cellStyle name="Normal 3 10 25 13 3" xfId="19034" xr:uid="{00000000-0005-0000-0000-0000534A0000}"/>
    <cellStyle name="Normal 3 10 25 14" xfId="19035" xr:uid="{00000000-0005-0000-0000-0000544A0000}"/>
    <cellStyle name="Normal 3 10 25 14 2" xfId="19036" xr:uid="{00000000-0005-0000-0000-0000554A0000}"/>
    <cellStyle name="Normal 3 10 25 14 3" xfId="19037" xr:uid="{00000000-0005-0000-0000-0000564A0000}"/>
    <cellStyle name="Normal 3 10 25 15" xfId="19038" xr:uid="{00000000-0005-0000-0000-0000574A0000}"/>
    <cellStyle name="Normal 3 10 25 16" xfId="19039" xr:uid="{00000000-0005-0000-0000-0000584A0000}"/>
    <cellStyle name="Normal 3 10 25 2" xfId="19040" xr:uid="{00000000-0005-0000-0000-0000594A0000}"/>
    <cellStyle name="Normal 3 10 25 2 2" xfId="19041" xr:uid="{00000000-0005-0000-0000-00005A4A0000}"/>
    <cellStyle name="Normal 3 10 25 2 3" xfId="19042" xr:uid="{00000000-0005-0000-0000-00005B4A0000}"/>
    <cellStyle name="Normal 3 10 25 3" xfId="19043" xr:uid="{00000000-0005-0000-0000-00005C4A0000}"/>
    <cellStyle name="Normal 3 10 25 3 2" xfId="19044" xr:uid="{00000000-0005-0000-0000-00005D4A0000}"/>
    <cellStyle name="Normal 3 10 25 3 3" xfId="19045" xr:uid="{00000000-0005-0000-0000-00005E4A0000}"/>
    <cellStyle name="Normal 3 10 25 4" xfId="19046" xr:uid="{00000000-0005-0000-0000-00005F4A0000}"/>
    <cellStyle name="Normal 3 10 25 4 2" xfId="19047" xr:uid="{00000000-0005-0000-0000-0000604A0000}"/>
    <cellStyle name="Normal 3 10 25 4 3" xfId="19048" xr:uid="{00000000-0005-0000-0000-0000614A0000}"/>
    <cellStyle name="Normal 3 10 25 5" xfId="19049" xr:uid="{00000000-0005-0000-0000-0000624A0000}"/>
    <cellStyle name="Normal 3 10 25 5 2" xfId="19050" xr:uid="{00000000-0005-0000-0000-0000634A0000}"/>
    <cellStyle name="Normal 3 10 25 5 3" xfId="19051" xr:uid="{00000000-0005-0000-0000-0000644A0000}"/>
    <cellStyle name="Normal 3 10 25 6" xfId="19052" xr:uid="{00000000-0005-0000-0000-0000654A0000}"/>
    <cellStyle name="Normal 3 10 25 6 2" xfId="19053" xr:uid="{00000000-0005-0000-0000-0000664A0000}"/>
    <cellStyle name="Normal 3 10 25 6 3" xfId="19054" xr:uid="{00000000-0005-0000-0000-0000674A0000}"/>
    <cellStyle name="Normal 3 10 25 7" xfId="19055" xr:uid="{00000000-0005-0000-0000-0000684A0000}"/>
    <cellStyle name="Normal 3 10 25 7 2" xfId="19056" xr:uid="{00000000-0005-0000-0000-0000694A0000}"/>
    <cellStyle name="Normal 3 10 25 7 3" xfId="19057" xr:uid="{00000000-0005-0000-0000-00006A4A0000}"/>
    <cellStyle name="Normal 3 10 25 8" xfId="19058" xr:uid="{00000000-0005-0000-0000-00006B4A0000}"/>
    <cellStyle name="Normal 3 10 25 8 2" xfId="19059" xr:uid="{00000000-0005-0000-0000-00006C4A0000}"/>
    <cellStyle name="Normal 3 10 25 8 3" xfId="19060" xr:uid="{00000000-0005-0000-0000-00006D4A0000}"/>
    <cellStyle name="Normal 3 10 25 9" xfId="19061" xr:uid="{00000000-0005-0000-0000-00006E4A0000}"/>
    <cellStyle name="Normal 3 10 25 9 2" xfId="19062" xr:uid="{00000000-0005-0000-0000-00006F4A0000}"/>
    <cellStyle name="Normal 3 10 25 9 3" xfId="19063" xr:uid="{00000000-0005-0000-0000-0000704A0000}"/>
    <cellStyle name="Normal 3 10 26" xfId="19064" xr:uid="{00000000-0005-0000-0000-0000714A0000}"/>
    <cellStyle name="Normal 3 10 26 10" xfId="19065" xr:uid="{00000000-0005-0000-0000-0000724A0000}"/>
    <cellStyle name="Normal 3 10 26 10 2" xfId="19066" xr:uid="{00000000-0005-0000-0000-0000734A0000}"/>
    <cellStyle name="Normal 3 10 26 10 3" xfId="19067" xr:uid="{00000000-0005-0000-0000-0000744A0000}"/>
    <cellStyle name="Normal 3 10 26 11" xfId="19068" xr:uid="{00000000-0005-0000-0000-0000754A0000}"/>
    <cellStyle name="Normal 3 10 26 11 2" xfId="19069" xr:uid="{00000000-0005-0000-0000-0000764A0000}"/>
    <cellStyle name="Normal 3 10 26 11 3" xfId="19070" xr:uid="{00000000-0005-0000-0000-0000774A0000}"/>
    <cellStyle name="Normal 3 10 26 12" xfId="19071" xr:uid="{00000000-0005-0000-0000-0000784A0000}"/>
    <cellStyle name="Normal 3 10 26 12 2" xfId="19072" xr:uid="{00000000-0005-0000-0000-0000794A0000}"/>
    <cellStyle name="Normal 3 10 26 12 3" xfId="19073" xr:uid="{00000000-0005-0000-0000-00007A4A0000}"/>
    <cellStyle name="Normal 3 10 26 13" xfId="19074" xr:uid="{00000000-0005-0000-0000-00007B4A0000}"/>
    <cellStyle name="Normal 3 10 26 13 2" xfId="19075" xr:uid="{00000000-0005-0000-0000-00007C4A0000}"/>
    <cellStyle name="Normal 3 10 26 13 3" xfId="19076" xr:uid="{00000000-0005-0000-0000-00007D4A0000}"/>
    <cellStyle name="Normal 3 10 26 14" xfId="19077" xr:uid="{00000000-0005-0000-0000-00007E4A0000}"/>
    <cellStyle name="Normal 3 10 26 14 2" xfId="19078" xr:uid="{00000000-0005-0000-0000-00007F4A0000}"/>
    <cellStyle name="Normal 3 10 26 14 3" xfId="19079" xr:uid="{00000000-0005-0000-0000-0000804A0000}"/>
    <cellStyle name="Normal 3 10 26 15" xfId="19080" xr:uid="{00000000-0005-0000-0000-0000814A0000}"/>
    <cellStyle name="Normal 3 10 26 16" xfId="19081" xr:uid="{00000000-0005-0000-0000-0000824A0000}"/>
    <cellStyle name="Normal 3 10 26 2" xfId="19082" xr:uid="{00000000-0005-0000-0000-0000834A0000}"/>
    <cellStyle name="Normal 3 10 26 2 2" xfId="19083" xr:uid="{00000000-0005-0000-0000-0000844A0000}"/>
    <cellStyle name="Normal 3 10 26 2 3" xfId="19084" xr:uid="{00000000-0005-0000-0000-0000854A0000}"/>
    <cellStyle name="Normal 3 10 26 3" xfId="19085" xr:uid="{00000000-0005-0000-0000-0000864A0000}"/>
    <cellStyle name="Normal 3 10 26 3 2" xfId="19086" xr:uid="{00000000-0005-0000-0000-0000874A0000}"/>
    <cellStyle name="Normal 3 10 26 3 3" xfId="19087" xr:uid="{00000000-0005-0000-0000-0000884A0000}"/>
    <cellStyle name="Normal 3 10 26 4" xfId="19088" xr:uid="{00000000-0005-0000-0000-0000894A0000}"/>
    <cellStyle name="Normal 3 10 26 4 2" xfId="19089" xr:uid="{00000000-0005-0000-0000-00008A4A0000}"/>
    <cellStyle name="Normal 3 10 26 4 3" xfId="19090" xr:uid="{00000000-0005-0000-0000-00008B4A0000}"/>
    <cellStyle name="Normal 3 10 26 5" xfId="19091" xr:uid="{00000000-0005-0000-0000-00008C4A0000}"/>
    <cellStyle name="Normal 3 10 26 5 2" xfId="19092" xr:uid="{00000000-0005-0000-0000-00008D4A0000}"/>
    <cellStyle name="Normal 3 10 26 5 3" xfId="19093" xr:uid="{00000000-0005-0000-0000-00008E4A0000}"/>
    <cellStyle name="Normal 3 10 26 6" xfId="19094" xr:uid="{00000000-0005-0000-0000-00008F4A0000}"/>
    <cellStyle name="Normal 3 10 26 6 2" xfId="19095" xr:uid="{00000000-0005-0000-0000-0000904A0000}"/>
    <cellStyle name="Normal 3 10 26 6 3" xfId="19096" xr:uid="{00000000-0005-0000-0000-0000914A0000}"/>
    <cellStyle name="Normal 3 10 26 7" xfId="19097" xr:uid="{00000000-0005-0000-0000-0000924A0000}"/>
    <cellStyle name="Normal 3 10 26 7 2" xfId="19098" xr:uid="{00000000-0005-0000-0000-0000934A0000}"/>
    <cellStyle name="Normal 3 10 26 7 3" xfId="19099" xr:uid="{00000000-0005-0000-0000-0000944A0000}"/>
    <cellStyle name="Normal 3 10 26 8" xfId="19100" xr:uid="{00000000-0005-0000-0000-0000954A0000}"/>
    <cellStyle name="Normal 3 10 26 8 2" xfId="19101" xr:uid="{00000000-0005-0000-0000-0000964A0000}"/>
    <cellStyle name="Normal 3 10 26 8 3" xfId="19102" xr:uid="{00000000-0005-0000-0000-0000974A0000}"/>
    <cellStyle name="Normal 3 10 26 9" xfId="19103" xr:uid="{00000000-0005-0000-0000-0000984A0000}"/>
    <cellStyle name="Normal 3 10 26 9 2" xfId="19104" xr:uid="{00000000-0005-0000-0000-0000994A0000}"/>
    <cellStyle name="Normal 3 10 26 9 3" xfId="19105" xr:uid="{00000000-0005-0000-0000-00009A4A0000}"/>
    <cellStyle name="Normal 3 10 3" xfId="19106" xr:uid="{00000000-0005-0000-0000-00009B4A0000}"/>
    <cellStyle name="Normal 3 10 4" xfId="19107" xr:uid="{00000000-0005-0000-0000-00009C4A0000}"/>
    <cellStyle name="Normal 3 10 5" xfId="19108" xr:uid="{00000000-0005-0000-0000-00009D4A0000}"/>
    <cellStyle name="Normal 3 10 6" xfId="19109" xr:uid="{00000000-0005-0000-0000-00009E4A0000}"/>
    <cellStyle name="Normal 3 10 7" xfId="19110" xr:uid="{00000000-0005-0000-0000-00009F4A0000}"/>
    <cellStyle name="Normal 3 10 8" xfId="19111" xr:uid="{00000000-0005-0000-0000-0000A04A0000}"/>
    <cellStyle name="Normal 3 10 9" xfId="19112" xr:uid="{00000000-0005-0000-0000-0000A14A0000}"/>
    <cellStyle name="Normal 3 10_End-use Summary" xfId="19113" xr:uid="{00000000-0005-0000-0000-0000A24A0000}"/>
    <cellStyle name="Normal 3 11" xfId="19114" xr:uid="{00000000-0005-0000-0000-0000A34A0000}"/>
    <cellStyle name="Normal 3 11 10" xfId="19115" xr:uid="{00000000-0005-0000-0000-0000A44A0000}"/>
    <cellStyle name="Normal 3 11 11" xfId="19116" xr:uid="{00000000-0005-0000-0000-0000A54A0000}"/>
    <cellStyle name="Normal 3 11 11 10" xfId="19117" xr:uid="{00000000-0005-0000-0000-0000A64A0000}"/>
    <cellStyle name="Normal 3 11 11 10 2" xfId="19118" xr:uid="{00000000-0005-0000-0000-0000A74A0000}"/>
    <cellStyle name="Normal 3 11 11 10 3" xfId="19119" xr:uid="{00000000-0005-0000-0000-0000A84A0000}"/>
    <cellStyle name="Normal 3 11 11 11" xfId="19120" xr:uid="{00000000-0005-0000-0000-0000A94A0000}"/>
    <cellStyle name="Normal 3 11 11 11 2" xfId="19121" xr:uid="{00000000-0005-0000-0000-0000AA4A0000}"/>
    <cellStyle name="Normal 3 11 11 11 3" xfId="19122" xr:uid="{00000000-0005-0000-0000-0000AB4A0000}"/>
    <cellStyle name="Normal 3 11 11 12" xfId="19123" xr:uid="{00000000-0005-0000-0000-0000AC4A0000}"/>
    <cellStyle name="Normal 3 11 11 12 2" xfId="19124" xr:uid="{00000000-0005-0000-0000-0000AD4A0000}"/>
    <cellStyle name="Normal 3 11 11 12 3" xfId="19125" xr:uid="{00000000-0005-0000-0000-0000AE4A0000}"/>
    <cellStyle name="Normal 3 11 11 13" xfId="19126" xr:uid="{00000000-0005-0000-0000-0000AF4A0000}"/>
    <cellStyle name="Normal 3 11 11 13 2" xfId="19127" xr:uid="{00000000-0005-0000-0000-0000B04A0000}"/>
    <cellStyle name="Normal 3 11 11 13 3" xfId="19128" xr:uid="{00000000-0005-0000-0000-0000B14A0000}"/>
    <cellStyle name="Normal 3 11 11 14" xfId="19129" xr:uid="{00000000-0005-0000-0000-0000B24A0000}"/>
    <cellStyle name="Normal 3 11 11 14 2" xfId="19130" xr:uid="{00000000-0005-0000-0000-0000B34A0000}"/>
    <cellStyle name="Normal 3 11 11 14 3" xfId="19131" xr:uid="{00000000-0005-0000-0000-0000B44A0000}"/>
    <cellStyle name="Normal 3 11 11 15" xfId="19132" xr:uid="{00000000-0005-0000-0000-0000B54A0000}"/>
    <cellStyle name="Normal 3 11 11 15 2" xfId="19133" xr:uid="{00000000-0005-0000-0000-0000B64A0000}"/>
    <cellStyle name="Normal 3 11 11 15 3" xfId="19134" xr:uid="{00000000-0005-0000-0000-0000B74A0000}"/>
    <cellStyle name="Normal 3 11 11 16" xfId="19135" xr:uid="{00000000-0005-0000-0000-0000B84A0000}"/>
    <cellStyle name="Normal 3 11 11 16 2" xfId="19136" xr:uid="{00000000-0005-0000-0000-0000B94A0000}"/>
    <cellStyle name="Normal 3 11 11 16 3" xfId="19137" xr:uid="{00000000-0005-0000-0000-0000BA4A0000}"/>
    <cellStyle name="Normal 3 11 11 17" xfId="19138" xr:uid="{00000000-0005-0000-0000-0000BB4A0000}"/>
    <cellStyle name="Normal 3 11 11 17 2" xfId="19139" xr:uid="{00000000-0005-0000-0000-0000BC4A0000}"/>
    <cellStyle name="Normal 3 11 11 17 3" xfId="19140" xr:uid="{00000000-0005-0000-0000-0000BD4A0000}"/>
    <cellStyle name="Normal 3 11 11 18" xfId="19141" xr:uid="{00000000-0005-0000-0000-0000BE4A0000}"/>
    <cellStyle name="Normal 3 11 11 19" xfId="19142" xr:uid="{00000000-0005-0000-0000-0000BF4A0000}"/>
    <cellStyle name="Normal 3 11 11 2" xfId="19143" xr:uid="{00000000-0005-0000-0000-0000C04A0000}"/>
    <cellStyle name="Normal 3 11 11 3" xfId="19144" xr:uid="{00000000-0005-0000-0000-0000C14A0000}"/>
    <cellStyle name="Normal 3 11 11 4" xfId="19145" xr:uid="{00000000-0005-0000-0000-0000C24A0000}"/>
    <cellStyle name="Normal 3 11 11 5" xfId="19146" xr:uid="{00000000-0005-0000-0000-0000C34A0000}"/>
    <cellStyle name="Normal 3 11 11 5 2" xfId="19147" xr:uid="{00000000-0005-0000-0000-0000C44A0000}"/>
    <cellStyle name="Normal 3 11 11 5 3" xfId="19148" xr:uid="{00000000-0005-0000-0000-0000C54A0000}"/>
    <cellStyle name="Normal 3 11 11 6" xfId="19149" xr:uid="{00000000-0005-0000-0000-0000C64A0000}"/>
    <cellStyle name="Normal 3 11 11 6 2" xfId="19150" xr:uid="{00000000-0005-0000-0000-0000C74A0000}"/>
    <cellStyle name="Normal 3 11 11 6 3" xfId="19151" xr:uid="{00000000-0005-0000-0000-0000C84A0000}"/>
    <cellStyle name="Normal 3 11 11 7" xfId="19152" xr:uid="{00000000-0005-0000-0000-0000C94A0000}"/>
    <cellStyle name="Normal 3 11 11 7 2" xfId="19153" xr:uid="{00000000-0005-0000-0000-0000CA4A0000}"/>
    <cellStyle name="Normal 3 11 11 7 3" xfId="19154" xr:uid="{00000000-0005-0000-0000-0000CB4A0000}"/>
    <cellStyle name="Normal 3 11 11 8" xfId="19155" xr:uid="{00000000-0005-0000-0000-0000CC4A0000}"/>
    <cellStyle name="Normal 3 11 11 8 2" xfId="19156" xr:uid="{00000000-0005-0000-0000-0000CD4A0000}"/>
    <cellStyle name="Normal 3 11 11 8 3" xfId="19157" xr:uid="{00000000-0005-0000-0000-0000CE4A0000}"/>
    <cellStyle name="Normal 3 11 11 9" xfId="19158" xr:uid="{00000000-0005-0000-0000-0000CF4A0000}"/>
    <cellStyle name="Normal 3 11 11 9 2" xfId="19159" xr:uid="{00000000-0005-0000-0000-0000D04A0000}"/>
    <cellStyle name="Normal 3 11 11 9 3" xfId="19160" xr:uid="{00000000-0005-0000-0000-0000D14A0000}"/>
    <cellStyle name="Normal 3 11 12" xfId="19161" xr:uid="{00000000-0005-0000-0000-0000D24A0000}"/>
    <cellStyle name="Normal 3 11 13" xfId="19162" xr:uid="{00000000-0005-0000-0000-0000D34A0000}"/>
    <cellStyle name="Normal 3 11 14" xfId="19163" xr:uid="{00000000-0005-0000-0000-0000D44A0000}"/>
    <cellStyle name="Normal 3 11 14 10" xfId="19164" xr:uid="{00000000-0005-0000-0000-0000D54A0000}"/>
    <cellStyle name="Normal 3 11 14 10 2" xfId="19165" xr:uid="{00000000-0005-0000-0000-0000D64A0000}"/>
    <cellStyle name="Normal 3 11 14 10 3" xfId="19166" xr:uid="{00000000-0005-0000-0000-0000D74A0000}"/>
    <cellStyle name="Normal 3 11 14 11" xfId="19167" xr:uid="{00000000-0005-0000-0000-0000D84A0000}"/>
    <cellStyle name="Normal 3 11 14 11 2" xfId="19168" xr:uid="{00000000-0005-0000-0000-0000D94A0000}"/>
    <cellStyle name="Normal 3 11 14 11 3" xfId="19169" xr:uid="{00000000-0005-0000-0000-0000DA4A0000}"/>
    <cellStyle name="Normal 3 11 14 12" xfId="19170" xr:uid="{00000000-0005-0000-0000-0000DB4A0000}"/>
    <cellStyle name="Normal 3 11 14 12 2" xfId="19171" xr:uid="{00000000-0005-0000-0000-0000DC4A0000}"/>
    <cellStyle name="Normal 3 11 14 12 3" xfId="19172" xr:uid="{00000000-0005-0000-0000-0000DD4A0000}"/>
    <cellStyle name="Normal 3 11 14 13" xfId="19173" xr:uid="{00000000-0005-0000-0000-0000DE4A0000}"/>
    <cellStyle name="Normal 3 11 14 13 2" xfId="19174" xr:uid="{00000000-0005-0000-0000-0000DF4A0000}"/>
    <cellStyle name="Normal 3 11 14 13 3" xfId="19175" xr:uid="{00000000-0005-0000-0000-0000E04A0000}"/>
    <cellStyle name="Normal 3 11 14 14" xfId="19176" xr:uid="{00000000-0005-0000-0000-0000E14A0000}"/>
    <cellStyle name="Normal 3 11 14 14 2" xfId="19177" xr:uid="{00000000-0005-0000-0000-0000E24A0000}"/>
    <cellStyle name="Normal 3 11 14 14 3" xfId="19178" xr:uid="{00000000-0005-0000-0000-0000E34A0000}"/>
    <cellStyle name="Normal 3 11 14 15" xfId="19179" xr:uid="{00000000-0005-0000-0000-0000E44A0000}"/>
    <cellStyle name="Normal 3 11 14 15 2" xfId="19180" xr:uid="{00000000-0005-0000-0000-0000E54A0000}"/>
    <cellStyle name="Normal 3 11 14 15 3" xfId="19181" xr:uid="{00000000-0005-0000-0000-0000E64A0000}"/>
    <cellStyle name="Normal 3 11 14 16" xfId="19182" xr:uid="{00000000-0005-0000-0000-0000E74A0000}"/>
    <cellStyle name="Normal 3 11 14 17" xfId="19183" xr:uid="{00000000-0005-0000-0000-0000E84A0000}"/>
    <cellStyle name="Normal 3 11 14 2" xfId="19184" xr:uid="{00000000-0005-0000-0000-0000E94A0000}"/>
    <cellStyle name="Normal 3 11 14 2 10" xfId="19185" xr:uid="{00000000-0005-0000-0000-0000EA4A0000}"/>
    <cellStyle name="Normal 3 11 14 2 10 2" xfId="19186" xr:uid="{00000000-0005-0000-0000-0000EB4A0000}"/>
    <cellStyle name="Normal 3 11 14 2 10 3" xfId="19187" xr:uid="{00000000-0005-0000-0000-0000EC4A0000}"/>
    <cellStyle name="Normal 3 11 14 2 11" xfId="19188" xr:uid="{00000000-0005-0000-0000-0000ED4A0000}"/>
    <cellStyle name="Normal 3 11 14 2 11 2" xfId="19189" xr:uid="{00000000-0005-0000-0000-0000EE4A0000}"/>
    <cellStyle name="Normal 3 11 14 2 11 3" xfId="19190" xr:uid="{00000000-0005-0000-0000-0000EF4A0000}"/>
    <cellStyle name="Normal 3 11 14 2 12" xfId="19191" xr:uid="{00000000-0005-0000-0000-0000F04A0000}"/>
    <cellStyle name="Normal 3 11 14 2 12 2" xfId="19192" xr:uid="{00000000-0005-0000-0000-0000F14A0000}"/>
    <cellStyle name="Normal 3 11 14 2 12 3" xfId="19193" xr:uid="{00000000-0005-0000-0000-0000F24A0000}"/>
    <cellStyle name="Normal 3 11 14 2 13" xfId="19194" xr:uid="{00000000-0005-0000-0000-0000F34A0000}"/>
    <cellStyle name="Normal 3 11 14 2 13 2" xfId="19195" xr:uid="{00000000-0005-0000-0000-0000F44A0000}"/>
    <cellStyle name="Normal 3 11 14 2 13 3" xfId="19196" xr:uid="{00000000-0005-0000-0000-0000F54A0000}"/>
    <cellStyle name="Normal 3 11 14 2 14" xfId="19197" xr:uid="{00000000-0005-0000-0000-0000F64A0000}"/>
    <cellStyle name="Normal 3 11 14 2 14 2" xfId="19198" xr:uid="{00000000-0005-0000-0000-0000F74A0000}"/>
    <cellStyle name="Normal 3 11 14 2 14 3" xfId="19199" xr:uid="{00000000-0005-0000-0000-0000F84A0000}"/>
    <cellStyle name="Normal 3 11 14 2 15" xfId="19200" xr:uid="{00000000-0005-0000-0000-0000F94A0000}"/>
    <cellStyle name="Normal 3 11 14 2 16" xfId="19201" xr:uid="{00000000-0005-0000-0000-0000FA4A0000}"/>
    <cellStyle name="Normal 3 11 14 2 2" xfId="19202" xr:uid="{00000000-0005-0000-0000-0000FB4A0000}"/>
    <cellStyle name="Normal 3 11 14 2 2 2" xfId="19203" xr:uid="{00000000-0005-0000-0000-0000FC4A0000}"/>
    <cellStyle name="Normal 3 11 14 2 2 3" xfId="19204" xr:uid="{00000000-0005-0000-0000-0000FD4A0000}"/>
    <cellStyle name="Normal 3 11 14 2 3" xfId="19205" xr:uid="{00000000-0005-0000-0000-0000FE4A0000}"/>
    <cellStyle name="Normal 3 11 14 2 3 2" xfId="19206" xr:uid="{00000000-0005-0000-0000-0000FF4A0000}"/>
    <cellStyle name="Normal 3 11 14 2 3 3" xfId="19207" xr:uid="{00000000-0005-0000-0000-0000004B0000}"/>
    <cellStyle name="Normal 3 11 14 2 4" xfId="19208" xr:uid="{00000000-0005-0000-0000-0000014B0000}"/>
    <cellStyle name="Normal 3 11 14 2 4 2" xfId="19209" xr:uid="{00000000-0005-0000-0000-0000024B0000}"/>
    <cellStyle name="Normal 3 11 14 2 4 3" xfId="19210" xr:uid="{00000000-0005-0000-0000-0000034B0000}"/>
    <cellStyle name="Normal 3 11 14 2 5" xfId="19211" xr:uid="{00000000-0005-0000-0000-0000044B0000}"/>
    <cellStyle name="Normal 3 11 14 2 5 2" xfId="19212" xr:uid="{00000000-0005-0000-0000-0000054B0000}"/>
    <cellStyle name="Normal 3 11 14 2 5 3" xfId="19213" xr:uid="{00000000-0005-0000-0000-0000064B0000}"/>
    <cellStyle name="Normal 3 11 14 2 6" xfId="19214" xr:uid="{00000000-0005-0000-0000-0000074B0000}"/>
    <cellStyle name="Normal 3 11 14 2 6 2" xfId="19215" xr:uid="{00000000-0005-0000-0000-0000084B0000}"/>
    <cellStyle name="Normal 3 11 14 2 6 3" xfId="19216" xr:uid="{00000000-0005-0000-0000-0000094B0000}"/>
    <cellStyle name="Normal 3 11 14 2 7" xfId="19217" xr:uid="{00000000-0005-0000-0000-00000A4B0000}"/>
    <cellStyle name="Normal 3 11 14 2 7 2" xfId="19218" xr:uid="{00000000-0005-0000-0000-00000B4B0000}"/>
    <cellStyle name="Normal 3 11 14 2 7 3" xfId="19219" xr:uid="{00000000-0005-0000-0000-00000C4B0000}"/>
    <cellStyle name="Normal 3 11 14 2 8" xfId="19220" xr:uid="{00000000-0005-0000-0000-00000D4B0000}"/>
    <cellStyle name="Normal 3 11 14 2 8 2" xfId="19221" xr:uid="{00000000-0005-0000-0000-00000E4B0000}"/>
    <cellStyle name="Normal 3 11 14 2 8 3" xfId="19222" xr:uid="{00000000-0005-0000-0000-00000F4B0000}"/>
    <cellStyle name="Normal 3 11 14 2 9" xfId="19223" xr:uid="{00000000-0005-0000-0000-0000104B0000}"/>
    <cellStyle name="Normal 3 11 14 2 9 2" xfId="19224" xr:uid="{00000000-0005-0000-0000-0000114B0000}"/>
    <cellStyle name="Normal 3 11 14 2 9 3" xfId="19225" xr:uid="{00000000-0005-0000-0000-0000124B0000}"/>
    <cellStyle name="Normal 3 11 14 3" xfId="19226" xr:uid="{00000000-0005-0000-0000-0000134B0000}"/>
    <cellStyle name="Normal 3 11 14 3 2" xfId="19227" xr:uid="{00000000-0005-0000-0000-0000144B0000}"/>
    <cellStyle name="Normal 3 11 14 3 3" xfId="19228" xr:uid="{00000000-0005-0000-0000-0000154B0000}"/>
    <cellStyle name="Normal 3 11 14 4" xfId="19229" xr:uid="{00000000-0005-0000-0000-0000164B0000}"/>
    <cellStyle name="Normal 3 11 14 4 2" xfId="19230" xr:uid="{00000000-0005-0000-0000-0000174B0000}"/>
    <cellStyle name="Normal 3 11 14 4 3" xfId="19231" xr:uid="{00000000-0005-0000-0000-0000184B0000}"/>
    <cellStyle name="Normal 3 11 14 5" xfId="19232" xr:uid="{00000000-0005-0000-0000-0000194B0000}"/>
    <cellStyle name="Normal 3 11 14 5 2" xfId="19233" xr:uid="{00000000-0005-0000-0000-00001A4B0000}"/>
    <cellStyle name="Normal 3 11 14 5 3" xfId="19234" xr:uid="{00000000-0005-0000-0000-00001B4B0000}"/>
    <cellStyle name="Normal 3 11 14 6" xfId="19235" xr:uid="{00000000-0005-0000-0000-00001C4B0000}"/>
    <cellStyle name="Normal 3 11 14 6 2" xfId="19236" xr:uid="{00000000-0005-0000-0000-00001D4B0000}"/>
    <cellStyle name="Normal 3 11 14 6 3" xfId="19237" xr:uid="{00000000-0005-0000-0000-00001E4B0000}"/>
    <cellStyle name="Normal 3 11 14 7" xfId="19238" xr:uid="{00000000-0005-0000-0000-00001F4B0000}"/>
    <cellStyle name="Normal 3 11 14 7 2" xfId="19239" xr:uid="{00000000-0005-0000-0000-0000204B0000}"/>
    <cellStyle name="Normal 3 11 14 7 3" xfId="19240" xr:uid="{00000000-0005-0000-0000-0000214B0000}"/>
    <cellStyle name="Normal 3 11 14 8" xfId="19241" xr:uid="{00000000-0005-0000-0000-0000224B0000}"/>
    <cellStyle name="Normal 3 11 14 8 2" xfId="19242" xr:uid="{00000000-0005-0000-0000-0000234B0000}"/>
    <cellStyle name="Normal 3 11 14 8 3" xfId="19243" xr:uid="{00000000-0005-0000-0000-0000244B0000}"/>
    <cellStyle name="Normal 3 11 14 9" xfId="19244" xr:uid="{00000000-0005-0000-0000-0000254B0000}"/>
    <cellStyle name="Normal 3 11 14 9 2" xfId="19245" xr:uid="{00000000-0005-0000-0000-0000264B0000}"/>
    <cellStyle name="Normal 3 11 14 9 3" xfId="19246" xr:uid="{00000000-0005-0000-0000-0000274B0000}"/>
    <cellStyle name="Normal 3 11 15" xfId="19247" xr:uid="{00000000-0005-0000-0000-0000284B0000}"/>
    <cellStyle name="Normal 3 11 15 10" xfId="19248" xr:uid="{00000000-0005-0000-0000-0000294B0000}"/>
    <cellStyle name="Normal 3 11 15 10 2" xfId="19249" xr:uid="{00000000-0005-0000-0000-00002A4B0000}"/>
    <cellStyle name="Normal 3 11 15 10 3" xfId="19250" xr:uid="{00000000-0005-0000-0000-00002B4B0000}"/>
    <cellStyle name="Normal 3 11 15 11" xfId="19251" xr:uid="{00000000-0005-0000-0000-00002C4B0000}"/>
    <cellStyle name="Normal 3 11 15 11 2" xfId="19252" xr:uid="{00000000-0005-0000-0000-00002D4B0000}"/>
    <cellStyle name="Normal 3 11 15 11 3" xfId="19253" xr:uid="{00000000-0005-0000-0000-00002E4B0000}"/>
    <cellStyle name="Normal 3 11 15 12" xfId="19254" xr:uid="{00000000-0005-0000-0000-00002F4B0000}"/>
    <cellStyle name="Normal 3 11 15 12 2" xfId="19255" xr:uid="{00000000-0005-0000-0000-0000304B0000}"/>
    <cellStyle name="Normal 3 11 15 12 3" xfId="19256" xr:uid="{00000000-0005-0000-0000-0000314B0000}"/>
    <cellStyle name="Normal 3 11 15 13" xfId="19257" xr:uid="{00000000-0005-0000-0000-0000324B0000}"/>
    <cellStyle name="Normal 3 11 15 13 2" xfId="19258" xr:uid="{00000000-0005-0000-0000-0000334B0000}"/>
    <cellStyle name="Normal 3 11 15 13 3" xfId="19259" xr:uid="{00000000-0005-0000-0000-0000344B0000}"/>
    <cellStyle name="Normal 3 11 15 14" xfId="19260" xr:uid="{00000000-0005-0000-0000-0000354B0000}"/>
    <cellStyle name="Normal 3 11 15 14 2" xfId="19261" xr:uid="{00000000-0005-0000-0000-0000364B0000}"/>
    <cellStyle name="Normal 3 11 15 14 3" xfId="19262" xr:uid="{00000000-0005-0000-0000-0000374B0000}"/>
    <cellStyle name="Normal 3 11 15 15" xfId="19263" xr:uid="{00000000-0005-0000-0000-0000384B0000}"/>
    <cellStyle name="Normal 3 11 15 15 2" xfId="19264" xr:uid="{00000000-0005-0000-0000-0000394B0000}"/>
    <cellStyle name="Normal 3 11 15 15 3" xfId="19265" xr:uid="{00000000-0005-0000-0000-00003A4B0000}"/>
    <cellStyle name="Normal 3 11 15 16" xfId="19266" xr:uid="{00000000-0005-0000-0000-00003B4B0000}"/>
    <cellStyle name="Normal 3 11 15 17" xfId="19267" xr:uid="{00000000-0005-0000-0000-00003C4B0000}"/>
    <cellStyle name="Normal 3 11 15 2" xfId="19268" xr:uid="{00000000-0005-0000-0000-00003D4B0000}"/>
    <cellStyle name="Normal 3 11 15 2 10" xfId="19269" xr:uid="{00000000-0005-0000-0000-00003E4B0000}"/>
    <cellStyle name="Normal 3 11 15 2 10 2" xfId="19270" xr:uid="{00000000-0005-0000-0000-00003F4B0000}"/>
    <cellStyle name="Normal 3 11 15 2 10 3" xfId="19271" xr:uid="{00000000-0005-0000-0000-0000404B0000}"/>
    <cellStyle name="Normal 3 11 15 2 11" xfId="19272" xr:uid="{00000000-0005-0000-0000-0000414B0000}"/>
    <cellStyle name="Normal 3 11 15 2 11 2" xfId="19273" xr:uid="{00000000-0005-0000-0000-0000424B0000}"/>
    <cellStyle name="Normal 3 11 15 2 11 3" xfId="19274" xr:uid="{00000000-0005-0000-0000-0000434B0000}"/>
    <cellStyle name="Normal 3 11 15 2 12" xfId="19275" xr:uid="{00000000-0005-0000-0000-0000444B0000}"/>
    <cellStyle name="Normal 3 11 15 2 12 2" xfId="19276" xr:uid="{00000000-0005-0000-0000-0000454B0000}"/>
    <cellStyle name="Normal 3 11 15 2 12 3" xfId="19277" xr:uid="{00000000-0005-0000-0000-0000464B0000}"/>
    <cellStyle name="Normal 3 11 15 2 13" xfId="19278" xr:uid="{00000000-0005-0000-0000-0000474B0000}"/>
    <cellStyle name="Normal 3 11 15 2 13 2" xfId="19279" xr:uid="{00000000-0005-0000-0000-0000484B0000}"/>
    <cellStyle name="Normal 3 11 15 2 13 3" xfId="19280" xr:uid="{00000000-0005-0000-0000-0000494B0000}"/>
    <cellStyle name="Normal 3 11 15 2 14" xfId="19281" xr:uid="{00000000-0005-0000-0000-00004A4B0000}"/>
    <cellStyle name="Normal 3 11 15 2 14 2" xfId="19282" xr:uid="{00000000-0005-0000-0000-00004B4B0000}"/>
    <cellStyle name="Normal 3 11 15 2 14 3" xfId="19283" xr:uid="{00000000-0005-0000-0000-00004C4B0000}"/>
    <cellStyle name="Normal 3 11 15 2 15" xfId="19284" xr:uid="{00000000-0005-0000-0000-00004D4B0000}"/>
    <cellStyle name="Normal 3 11 15 2 16" xfId="19285" xr:uid="{00000000-0005-0000-0000-00004E4B0000}"/>
    <cellStyle name="Normal 3 11 15 2 2" xfId="19286" xr:uid="{00000000-0005-0000-0000-00004F4B0000}"/>
    <cellStyle name="Normal 3 11 15 2 2 2" xfId="19287" xr:uid="{00000000-0005-0000-0000-0000504B0000}"/>
    <cellStyle name="Normal 3 11 15 2 2 3" xfId="19288" xr:uid="{00000000-0005-0000-0000-0000514B0000}"/>
    <cellStyle name="Normal 3 11 15 2 3" xfId="19289" xr:uid="{00000000-0005-0000-0000-0000524B0000}"/>
    <cellStyle name="Normal 3 11 15 2 3 2" xfId="19290" xr:uid="{00000000-0005-0000-0000-0000534B0000}"/>
    <cellStyle name="Normal 3 11 15 2 3 3" xfId="19291" xr:uid="{00000000-0005-0000-0000-0000544B0000}"/>
    <cellStyle name="Normal 3 11 15 2 4" xfId="19292" xr:uid="{00000000-0005-0000-0000-0000554B0000}"/>
    <cellStyle name="Normal 3 11 15 2 4 2" xfId="19293" xr:uid="{00000000-0005-0000-0000-0000564B0000}"/>
    <cellStyle name="Normal 3 11 15 2 4 3" xfId="19294" xr:uid="{00000000-0005-0000-0000-0000574B0000}"/>
    <cellStyle name="Normal 3 11 15 2 5" xfId="19295" xr:uid="{00000000-0005-0000-0000-0000584B0000}"/>
    <cellStyle name="Normal 3 11 15 2 5 2" xfId="19296" xr:uid="{00000000-0005-0000-0000-0000594B0000}"/>
    <cellStyle name="Normal 3 11 15 2 5 3" xfId="19297" xr:uid="{00000000-0005-0000-0000-00005A4B0000}"/>
    <cellStyle name="Normal 3 11 15 2 6" xfId="19298" xr:uid="{00000000-0005-0000-0000-00005B4B0000}"/>
    <cellStyle name="Normal 3 11 15 2 6 2" xfId="19299" xr:uid="{00000000-0005-0000-0000-00005C4B0000}"/>
    <cellStyle name="Normal 3 11 15 2 6 3" xfId="19300" xr:uid="{00000000-0005-0000-0000-00005D4B0000}"/>
    <cellStyle name="Normal 3 11 15 2 7" xfId="19301" xr:uid="{00000000-0005-0000-0000-00005E4B0000}"/>
    <cellStyle name="Normal 3 11 15 2 7 2" xfId="19302" xr:uid="{00000000-0005-0000-0000-00005F4B0000}"/>
    <cellStyle name="Normal 3 11 15 2 7 3" xfId="19303" xr:uid="{00000000-0005-0000-0000-0000604B0000}"/>
    <cellStyle name="Normal 3 11 15 2 8" xfId="19304" xr:uid="{00000000-0005-0000-0000-0000614B0000}"/>
    <cellStyle name="Normal 3 11 15 2 8 2" xfId="19305" xr:uid="{00000000-0005-0000-0000-0000624B0000}"/>
    <cellStyle name="Normal 3 11 15 2 8 3" xfId="19306" xr:uid="{00000000-0005-0000-0000-0000634B0000}"/>
    <cellStyle name="Normal 3 11 15 2 9" xfId="19307" xr:uid="{00000000-0005-0000-0000-0000644B0000}"/>
    <cellStyle name="Normal 3 11 15 2 9 2" xfId="19308" xr:uid="{00000000-0005-0000-0000-0000654B0000}"/>
    <cellStyle name="Normal 3 11 15 2 9 3" xfId="19309" xr:uid="{00000000-0005-0000-0000-0000664B0000}"/>
    <cellStyle name="Normal 3 11 15 3" xfId="19310" xr:uid="{00000000-0005-0000-0000-0000674B0000}"/>
    <cellStyle name="Normal 3 11 15 3 2" xfId="19311" xr:uid="{00000000-0005-0000-0000-0000684B0000}"/>
    <cellStyle name="Normal 3 11 15 3 3" xfId="19312" xr:uid="{00000000-0005-0000-0000-0000694B0000}"/>
    <cellStyle name="Normal 3 11 15 4" xfId="19313" xr:uid="{00000000-0005-0000-0000-00006A4B0000}"/>
    <cellStyle name="Normal 3 11 15 4 2" xfId="19314" xr:uid="{00000000-0005-0000-0000-00006B4B0000}"/>
    <cellStyle name="Normal 3 11 15 4 3" xfId="19315" xr:uid="{00000000-0005-0000-0000-00006C4B0000}"/>
    <cellStyle name="Normal 3 11 15 5" xfId="19316" xr:uid="{00000000-0005-0000-0000-00006D4B0000}"/>
    <cellStyle name="Normal 3 11 15 5 2" xfId="19317" xr:uid="{00000000-0005-0000-0000-00006E4B0000}"/>
    <cellStyle name="Normal 3 11 15 5 3" xfId="19318" xr:uid="{00000000-0005-0000-0000-00006F4B0000}"/>
    <cellStyle name="Normal 3 11 15 6" xfId="19319" xr:uid="{00000000-0005-0000-0000-0000704B0000}"/>
    <cellStyle name="Normal 3 11 15 6 2" xfId="19320" xr:uid="{00000000-0005-0000-0000-0000714B0000}"/>
    <cellStyle name="Normal 3 11 15 6 3" xfId="19321" xr:uid="{00000000-0005-0000-0000-0000724B0000}"/>
    <cellStyle name="Normal 3 11 15 7" xfId="19322" xr:uid="{00000000-0005-0000-0000-0000734B0000}"/>
    <cellStyle name="Normal 3 11 15 7 2" xfId="19323" xr:uid="{00000000-0005-0000-0000-0000744B0000}"/>
    <cellStyle name="Normal 3 11 15 7 3" xfId="19324" xr:uid="{00000000-0005-0000-0000-0000754B0000}"/>
    <cellStyle name="Normal 3 11 15 8" xfId="19325" xr:uid="{00000000-0005-0000-0000-0000764B0000}"/>
    <cellStyle name="Normal 3 11 15 8 2" xfId="19326" xr:uid="{00000000-0005-0000-0000-0000774B0000}"/>
    <cellStyle name="Normal 3 11 15 8 3" xfId="19327" xr:uid="{00000000-0005-0000-0000-0000784B0000}"/>
    <cellStyle name="Normal 3 11 15 9" xfId="19328" xr:uid="{00000000-0005-0000-0000-0000794B0000}"/>
    <cellStyle name="Normal 3 11 15 9 2" xfId="19329" xr:uid="{00000000-0005-0000-0000-00007A4B0000}"/>
    <cellStyle name="Normal 3 11 15 9 3" xfId="19330" xr:uid="{00000000-0005-0000-0000-00007B4B0000}"/>
    <cellStyle name="Normal 3 11 16" xfId="19331" xr:uid="{00000000-0005-0000-0000-00007C4B0000}"/>
    <cellStyle name="Normal 3 11 16 10" xfId="19332" xr:uid="{00000000-0005-0000-0000-00007D4B0000}"/>
    <cellStyle name="Normal 3 11 16 10 2" xfId="19333" xr:uid="{00000000-0005-0000-0000-00007E4B0000}"/>
    <cellStyle name="Normal 3 11 16 10 3" xfId="19334" xr:uid="{00000000-0005-0000-0000-00007F4B0000}"/>
    <cellStyle name="Normal 3 11 16 11" xfId="19335" xr:uid="{00000000-0005-0000-0000-0000804B0000}"/>
    <cellStyle name="Normal 3 11 16 11 2" xfId="19336" xr:uid="{00000000-0005-0000-0000-0000814B0000}"/>
    <cellStyle name="Normal 3 11 16 11 3" xfId="19337" xr:uid="{00000000-0005-0000-0000-0000824B0000}"/>
    <cellStyle name="Normal 3 11 16 12" xfId="19338" xr:uid="{00000000-0005-0000-0000-0000834B0000}"/>
    <cellStyle name="Normal 3 11 16 12 2" xfId="19339" xr:uid="{00000000-0005-0000-0000-0000844B0000}"/>
    <cellStyle name="Normal 3 11 16 12 3" xfId="19340" xr:uid="{00000000-0005-0000-0000-0000854B0000}"/>
    <cellStyle name="Normal 3 11 16 13" xfId="19341" xr:uid="{00000000-0005-0000-0000-0000864B0000}"/>
    <cellStyle name="Normal 3 11 16 13 2" xfId="19342" xr:uid="{00000000-0005-0000-0000-0000874B0000}"/>
    <cellStyle name="Normal 3 11 16 13 3" xfId="19343" xr:uid="{00000000-0005-0000-0000-0000884B0000}"/>
    <cellStyle name="Normal 3 11 16 14" xfId="19344" xr:uid="{00000000-0005-0000-0000-0000894B0000}"/>
    <cellStyle name="Normal 3 11 16 14 2" xfId="19345" xr:uid="{00000000-0005-0000-0000-00008A4B0000}"/>
    <cellStyle name="Normal 3 11 16 14 3" xfId="19346" xr:uid="{00000000-0005-0000-0000-00008B4B0000}"/>
    <cellStyle name="Normal 3 11 16 15" xfId="19347" xr:uid="{00000000-0005-0000-0000-00008C4B0000}"/>
    <cellStyle name="Normal 3 11 16 15 2" xfId="19348" xr:uid="{00000000-0005-0000-0000-00008D4B0000}"/>
    <cellStyle name="Normal 3 11 16 15 3" xfId="19349" xr:uid="{00000000-0005-0000-0000-00008E4B0000}"/>
    <cellStyle name="Normal 3 11 16 16" xfId="19350" xr:uid="{00000000-0005-0000-0000-00008F4B0000}"/>
    <cellStyle name="Normal 3 11 16 17" xfId="19351" xr:uid="{00000000-0005-0000-0000-0000904B0000}"/>
    <cellStyle name="Normal 3 11 16 2" xfId="19352" xr:uid="{00000000-0005-0000-0000-0000914B0000}"/>
    <cellStyle name="Normal 3 11 16 2 10" xfId="19353" xr:uid="{00000000-0005-0000-0000-0000924B0000}"/>
    <cellStyle name="Normal 3 11 16 2 10 2" xfId="19354" xr:uid="{00000000-0005-0000-0000-0000934B0000}"/>
    <cellStyle name="Normal 3 11 16 2 10 3" xfId="19355" xr:uid="{00000000-0005-0000-0000-0000944B0000}"/>
    <cellStyle name="Normal 3 11 16 2 11" xfId="19356" xr:uid="{00000000-0005-0000-0000-0000954B0000}"/>
    <cellStyle name="Normal 3 11 16 2 11 2" xfId="19357" xr:uid="{00000000-0005-0000-0000-0000964B0000}"/>
    <cellStyle name="Normal 3 11 16 2 11 3" xfId="19358" xr:uid="{00000000-0005-0000-0000-0000974B0000}"/>
    <cellStyle name="Normal 3 11 16 2 12" xfId="19359" xr:uid="{00000000-0005-0000-0000-0000984B0000}"/>
    <cellStyle name="Normal 3 11 16 2 12 2" xfId="19360" xr:uid="{00000000-0005-0000-0000-0000994B0000}"/>
    <cellStyle name="Normal 3 11 16 2 12 3" xfId="19361" xr:uid="{00000000-0005-0000-0000-00009A4B0000}"/>
    <cellStyle name="Normal 3 11 16 2 13" xfId="19362" xr:uid="{00000000-0005-0000-0000-00009B4B0000}"/>
    <cellStyle name="Normal 3 11 16 2 13 2" xfId="19363" xr:uid="{00000000-0005-0000-0000-00009C4B0000}"/>
    <cellStyle name="Normal 3 11 16 2 13 3" xfId="19364" xr:uid="{00000000-0005-0000-0000-00009D4B0000}"/>
    <cellStyle name="Normal 3 11 16 2 14" xfId="19365" xr:uid="{00000000-0005-0000-0000-00009E4B0000}"/>
    <cellStyle name="Normal 3 11 16 2 14 2" xfId="19366" xr:uid="{00000000-0005-0000-0000-00009F4B0000}"/>
    <cellStyle name="Normal 3 11 16 2 14 3" xfId="19367" xr:uid="{00000000-0005-0000-0000-0000A04B0000}"/>
    <cellStyle name="Normal 3 11 16 2 15" xfId="19368" xr:uid="{00000000-0005-0000-0000-0000A14B0000}"/>
    <cellStyle name="Normal 3 11 16 2 16" xfId="19369" xr:uid="{00000000-0005-0000-0000-0000A24B0000}"/>
    <cellStyle name="Normal 3 11 16 2 2" xfId="19370" xr:uid="{00000000-0005-0000-0000-0000A34B0000}"/>
    <cellStyle name="Normal 3 11 16 2 2 2" xfId="19371" xr:uid="{00000000-0005-0000-0000-0000A44B0000}"/>
    <cellStyle name="Normal 3 11 16 2 2 3" xfId="19372" xr:uid="{00000000-0005-0000-0000-0000A54B0000}"/>
    <cellStyle name="Normal 3 11 16 2 3" xfId="19373" xr:uid="{00000000-0005-0000-0000-0000A64B0000}"/>
    <cellStyle name="Normal 3 11 16 2 3 2" xfId="19374" xr:uid="{00000000-0005-0000-0000-0000A74B0000}"/>
    <cellStyle name="Normal 3 11 16 2 3 3" xfId="19375" xr:uid="{00000000-0005-0000-0000-0000A84B0000}"/>
    <cellStyle name="Normal 3 11 16 2 4" xfId="19376" xr:uid="{00000000-0005-0000-0000-0000A94B0000}"/>
    <cellStyle name="Normal 3 11 16 2 4 2" xfId="19377" xr:uid="{00000000-0005-0000-0000-0000AA4B0000}"/>
    <cellStyle name="Normal 3 11 16 2 4 3" xfId="19378" xr:uid="{00000000-0005-0000-0000-0000AB4B0000}"/>
    <cellStyle name="Normal 3 11 16 2 5" xfId="19379" xr:uid="{00000000-0005-0000-0000-0000AC4B0000}"/>
    <cellStyle name="Normal 3 11 16 2 5 2" xfId="19380" xr:uid="{00000000-0005-0000-0000-0000AD4B0000}"/>
    <cellStyle name="Normal 3 11 16 2 5 3" xfId="19381" xr:uid="{00000000-0005-0000-0000-0000AE4B0000}"/>
    <cellStyle name="Normal 3 11 16 2 6" xfId="19382" xr:uid="{00000000-0005-0000-0000-0000AF4B0000}"/>
    <cellStyle name="Normal 3 11 16 2 6 2" xfId="19383" xr:uid="{00000000-0005-0000-0000-0000B04B0000}"/>
    <cellStyle name="Normal 3 11 16 2 6 3" xfId="19384" xr:uid="{00000000-0005-0000-0000-0000B14B0000}"/>
    <cellStyle name="Normal 3 11 16 2 7" xfId="19385" xr:uid="{00000000-0005-0000-0000-0000B24B0000}"/>
    <cellStyle name="Normal 3 11 16 2 7 2" xfId="19386" xr:uid="{00000000-0005-0000-0000-0000B34B0000}"/>
    <cellStyle name="Normal 3 11 16 2 7 3" xfId="19387" xr:uid="{00000000-0005-0000-0000-0000B44B0000}"/>
    <cellStyle name="Normal 3 11 16 2 8" xfId="19388" xr:uid="{00000000-0005-0000-0000-0000B54B0000}"/>
    <cellStyle name="Normal 3 11 16 2 8 2" xfId="19389" xr:uid="{00000000-0005-0000-0000-0000B64B0000}"/>
    <cellStyle name="Normal 3 11 16 2 8 3" xfId="19390" xr:uid="{00000000-0005-0000-0000-0000B74B0000}"/>
    <cellStyle name="Normal 3 11 16 2 9" xfId="19391" xr:uid="{00000000-0005-0000-0000-0000B84B0000}"/>
    <cellStyle name="Normal 3 11 16 2 9 2" xfId="19392" xr:uid="{00000000-0005-0000-0000-0000B94B0000}"/>
    <cellStyle name="Normal 3 11 16 2 9 3" xfId="19393" xr:uid="{00000000-0005-0000-0000-0000BA4B0000}"/>
    <cellStyle name="Normal 3 11 16 3" xfId="19394" xr:uid="{00000000-0005-0000-0000-0000BB4B0000}"/>
    <cellStyle name="Normal 3 11 16 3 2" xfId="19395" xr:uid="{00000000-0005-0000-0000-0000BC4B0000}"/>
    <cellStyle name="Normal 3 11 16 3 3" xfId="19396" xr:uid="{00000000-0005-0000-0000-0000BD4B0000}"/>
    <cellStyle name="Normal 3 11 16 4" xfId="19397" xr:uid="{00000000-0005-0000-0000-0000BE4B0000}"/>
    <cellStyle name="Normal 3 11 16 4 2" xfId="19398" xr:uid="{00000000-0005-0000-0000-0000BF4B0000}"/>
    <cellStyle name="Normal 3 11 16 4 3" xfId="19399" xr:uid="{00000000-0005-0000-0000-0000C04B0000}"/>
    <cellStyle name="Normal 3 11 16 5" xfId="19400" xr:uid="{00000000-0005-0000-0000-0000C14B0000}"/>
    <cellStyle name="Normal 3 11 16 5 2" xfId="19401" xr:uid="{00000000-0005-0000-0000-0000C24B0000}"/>
    <cellStyle name="Normal 3 11 16 5 3" xfId="19402" xr:uid="{00000000-0005-0000-0000-0000C34B0000}"/>
    <cellStyle name="Normal 3 11 16 6" xfId="19403" xr:uid="{00000000-0005-0000-0000-0000C44B0000}"/>
    <cellStyle name="Normal 3 11 16 6 2" xfId="19404" xr:uid="{00000000-0005-0000-0000-0000C54B0000}"/>
    <cellStyle name="Normal 3 11 16 6 3" xfId="19405" xr:uid="{00000000-0005-0000-0000-0000C64B0000}"/>
    <cellStyle name="Normal 3 11 16 7" xfId="19406" xr:uid="{00000000-0005-0000-0000-0000C74B0000}"/>
    <cellStyle name="Normal 3 11 16 7 2" xfId="19407" xr:uid="{00000000-0005-0000-0000-0000C84B0000}"/>
    <cellStyle name="Normal 3 11 16 7 3" xfId="19408" xr:uid="{00000000-0005-0000-0000-0000C94B0000}"/>
    <cellStyle name="Normal 3 11 16 8" xfId="19409" xr:uid="{00000000-0005-0000-0000-0000CA4B0000}"/>
    <cellStyle name="Normal 3 11 16 8 2" xfId="19410" xr:uid="{00000000-0005-0000-0000-0000CB4B0000}"/>
    <cellStyle name="Normal 3 11 16 8 3" xfId="19411" xr:uid="{00000000-0005-0000-0000-0000CC4B0000}"/>
    <cellStyle name="Normal 3 11 16 9" xfId="19412" xr:uid="{00000000-0005-0000-0000-0000CD4B0000}"/>
    <cellStyle name="Normal 3 11 16 9 2" xfId="19413" xr:uid="{00000000-0005-0000-0000-0000CE4B0000}"/>
    <cellStyle name="Normal 3 11 16 9 3" xfId="19414" xr:uid="{00000000-0005-0000-0000-0000CF4B0000}"/>
    <cellStyle name="Normal 3 11 17" xfId="19415" xr:uid="{00000000-0005-0000-0000-0000D04B0000}"/>
    <cellStyle name="Normal 3 11 17 10" xfId="19416" xr:uid="{00000000-0005-0000-0000-0000D14B0000}"/>
    <cellStyle name="Normal 3 11 17 10 2" xfId="19417" xr:uid="{00000000-0005-0000-0000-0000D24B0000}"/>
    <cellStyle name="Normal 3 11 17 10 3" xfId="19418" xr:uid="{00000000-0005-0000-0000-0000D34B0000}"/>
    <cellStyle name="Normal 3 11 17 11" xfId="19419" xr:uid="{00000000-0005-0000-0000-0000D44B0000}"/>
    <cellStyle name="Normal 3 11 17 11 2" xfId="19420" xr:uid="{00000000-0005-0000-0000-0000D54B0000}"/>
    <cellStyle name="Normal 3 11 17 11 3" xfId="19421" xr:uid="{00000000-0005-0000-0000-0000D64B0000}"/>
    <cellStyle name="Normal 3 11 17 12" xfId="19422" xr:uid="{00000000-0005-0000-0000-0000D74B0000}"/>
    <cellStyle name="Normal 3 11 17 12 2" xfId="19423" xr:uid="{00000000-0005-0000-0000-0000D84B0000}"/>
    <cellStyle name="Normal 3 11 17 12 3" xfId="19424" xr:uid="{00000000-0005-0000-0000-0000D94B0000}"/>
    <cellStyle name="Normal 3 11 17 13" xfId="19425" xr:uid="{00000000-0005-0000-0000-0000DA4B0000}"/>
    <cellStyle name="Normal 3 11 17 13 2" xfId="19426" xr:uid="{00000000-0005-0000-0000-0000DB4B0000}"/>
    <cellStyle name="Normal 3 11 17 13 3" xfId="19427" xr:uid="{00000000-0005-0000-0000-0000DC4B0000}"/>
    <cellStyle name="Normal 3 11 17 14" xfId="19428" xr:uid="{00000000-0005-0000-0000-0000DD4B0000}"/>
    <cellStyle name="Normal 3 11 17 14 2" xfId="19429" xr:uid="{00000000-0005-0000-0000-0000DE4B0000}"/>
    <cellStyle name="Normal 3 11 17 14 3" xfId="19430" xr:uid="{00000000-0005-0000-0000-0000DF4B0000}"/>
    <cellStyle name="Normal 3 11 17 15" xfId="19431" xr:uid="{00000000-0005-0000-0000-0000E04B0000}"/>
    <cellStyle name="Normal 3 11 17 16" xfId="19432" xr:uid="{00000000-0005-0000-0000-0000E14B0000}"/>
    <cellStyle name="Normal 3 11 17 2" xfId="19433" xr:uid="{00000000-0005-0000-0000-0000E24B0000}"/>
    <cellStyle name="Normal 3 11 17 2 2" xfId="19434" xr:uid="{00000000-0005-0000-0000-0000E34B0000}"/>
    <cellStyle name="Normal 3 11 17 2 3" xfId="19435" xr:uid="{00000000-0005-0000-0000-0000E44B0000}"/>
    <cellStyle name="Normal 3 11 17 3" xfId="19436" xr:uid="{00000000-0005-0000-0000-0000E54B0000}"/>
    <cellStyle name="Normal 3 11 17 3 2" xfId="19437" xr:uid="{00000000-0005-0000-0000-0000E64B0000}"/>
    <cellStyle name="Normal 3 11 17 3 3" xfId="19438" xr:uid="{00000000-0005-0000-0000-0000E74B0000}"/>
    <cellStyle name="Normal 3 11 17 4" xfId="19439" xr:uid="{00000000-0005-0000-0000-0000E84B0000}"/>
    <cellStyle name="Normal 3 11 17 4 2" xfId="19440" xr:uid="{00000000-0005-0000-0000-0000E94B0000}"/>
    <cellStyle name="Normal 3 11 17 4 3" xfId="19441" xr:uid="{00000000-0005-0000-0000-0000EA4B0000}"/>
    <cellStyle name="Normal 3 11 17 5" xfId="19442" xr:uid="{00000000-0005-0000-0000-0000EB4B0000}"/>
    <cellStyle name="Normal 3 11 17 5 2" xfId="19443" xr:uid="{00000000-0005-0000-0000-0000EC4B0000}"/>
    <cellStyle name="Normal 3 11 17 5 3" xfId="19444" xr:uid="{00000000-0005-0000-0000-0000ED4B0000}"/>
    <cellStyle name="Normal 3 11 17 6" xfId="19445" xr:uid="{00000000-0005-0000-0000-0000EE4B0000}"/>
    <cellStyle name="Normal 3 11 17 6 2" xfId="19446" xr:uid="{00000000-0005-0000-0000-0000EF4B0000}"/>
    <cellStyle name="Normal 3 11 17 6 3" xfId="19447" xr:uid="{00000000-0005-0000-0000-0000F04B0000}"/>
    <cellStyle name="Normal 3 11 17 7" xfId="19448" xr:uid="{00000000-0005-0000-0000-0000F14B0000}"/>
    <cellStyle name="Normal 3 11 17 7 2" xfId="19449" xr:uid="{00000000-0005-0000-0000-0000F24B0000}"/>
    <cellStyle name="Normal 3 11 17 7 3" xfId="19450" xr:uid="{00000000-0005-0000-0000-0000F34B0000}"/>
    <cellStyle name="Normal 3 11 17 8" xfId="19451" xr:uid="{00000000-0005-0000-0000-0000F44B0000}"/>
    <cellStyle name="Normal 3 11 17 8 2" xfId="19452" xr:uid="{00000000-0005-0000-0000-0000F54B0000}"/>
    <cellStyle name="Normal 3 11 17 8 3" xfId="19453" xr:uid="{00000000-0005-0000-0000-0000F64B0000}"/>
    <cellStyle name="Normal 3 11 17 9" xfId="19454" xr:uid="{00000000-0005-0000-0000-0000F74B0000}"/>
    <cellStyle name="Normal 3 11 17 9 2" xfId="19455" xr:uid="{00000000-0005-0000-0000-0000F84B0000}"/>
    <cellStyle name="Normal 3 11 17 9 3" xfId="19456" xr:uid="{00000000-0005-0000-0000-0000F94B0000}"/>
    <cellStyle name="Normal 3 11 18" xfId="19457" xr:uid="{00000000-0005-0000-0000-0000FA4B0000}"/>
    <cellStyle name="Normal 3 11 18 10" xfId="19458" xr:uid="{00000000-0005-0000-0000-0000FB4B0000}"/>
    <cellStyle name="Normal 3 11 18 10 2" xfId="19459" xr:uid="{00000000-0005-0000-0000-0000FC4B0000}"/>
    <cellStyle name="Normal 3 11 18 10 3" xfId="19460" xr:uid="{00000000-0005-0000-0000-0000FD4B0000}"/>
    <cellStyle name="Normal 3 11 18 11" xfId="19461" xr:uid="{00000000-0005-0000-0000-0000FE4B0000}"/>
    <cellStyle name="Normal 3 11 18 11 2" xfId="19462" xr:uid="{00000000-0005-0000-0000-0000FF4B0000}"/>
    <cellStyle name="Normal 3 11 18 11 3" xfId="19463" xr:uid="{00000000-0005-0000-0000-0000004C0000}"/>
    <cellStyle name="Normal 3 11 18 12" xfId="19464" xr:uid="{00000000-0005-0000-0000-0000014C0000}"/>
    <cellStyle name="Normal 3 11 18 12 2" xfId="19465" xr:uid="{00000000-0005-0000-0000-0000024C0000}"/>
    <cellStyle name="Normal 3 11 18 12 3" xfId="19466" xr:uid="{00000000-0005-0000-0000-0000034C0000}"/>
    <cellStyle name="Normal 3 11 18 13" xfId="19467" xr:uid="{00000000-0005-0000-0000-0000044C0000}"/>
    <cellStyle name="Normal 3 11 18 13 2" xfId="19468" xr:uid="{00000000-0005-0000-0000-0000054C0000}"/>
    <cellStyle name="Normal 3 11 18 13 3" xfId="19469" xr:uid="{00000000-0005-0000-0000-0000064C0000}"/>
    <cellStyle name="Normal 3 11 18 14" xfId="19470" xr:uid="{00000000-0005-0000-0000-0000074C0000}"/>
    <cellStyle name="Normal 3 11 18 14 2" xfId="19471" xr:uid="{00000000-0005-0000-0000-0000084C0000}"/>
    <cellStyle name="Normal 3 11 18 14 3" xfId="19472" xr:uid="{00000000-0005-0000-0000-0000094C0000}"/>
    <cellStyle name="Normal 3 11 18 15" xfId="19473" xr:uid="{00000000-0005-0000-0000-00000A4C0000}"/>
    <cellStyle name="Normal 3 11 18 16" xfId="19474" xr:uid="{00000000-0005-0000-0000-00000B4C0000}"/>
    <cellStyle name="Normal 3 11 18 2" xfId="19475" xr:uid="{00000000-0005-0000-0000-00000C4C0000}"/>
    <cellStyle name="Normal 3 11 18 2 2" xfId="19476" xr:uid="{00000000-0005-0000-0000-00000D4C0000}"/>
    <cellStyle name="Normal 3 11 18 2 3" xfId="19477" xr:uid="{00000000-0005-0000-0000-00000E4C0000}"/>
    <cellStyle name="Normal 3 11 18 3" xfId="19478" xr:uid="{00000000-0005-0000-0000-00000F4C0000}"/>
    <cellStyle name="Normal 3 11 18 3 2" xfId="19479" xr:uid="{00000000-0005-0000-0000-0000104C0000}"/>
    <cellStyle name="Normal 3 11 18 3 3" xfId="19480" xr:uid="{00000000-0005-0000-0000-0000114C0000}"/>
    <cellStyle name="Normal 3 11 18 4" xfId="19481" xr:uid="{00000000-0005-0000-0000-0000124C0000}"/>
    <cellStyle name="Normal 3 11 18 4 2" xfId="19482" xr:uid="{00000000-0005-0000-0000-0000134C0000}"/>
    <cellStyle name="Normal 3 11 18 4 3" xfId="19483" xr:uid="{00000000-0005-0000-0000-0000144C0000}"/>
    <cellStyle name="Normal 3 11 18 5" xfId="19484" xr:uid="{00000000-0005-0000-0000-0000154C0000}"/>
    <cellStyle name="Normal 3 11 18 5 2" xfId="19485" xr:uid="{00000000-0005-0000-0000-0000164C0000}"/>
    <cellStyle name="Normal 3 11 18 5 3" xfId="19486" xr:uid="{00000000-0005-0000-0000-0000174C0000}"/>
    <cellStyle name="Normal 3 11 18 6" xfId="19487" xr:uid="{00000000-0005-0000-0000-0000184C0000}"/>
    <cellStyle name="Normal 3 11 18 6 2" xfId="19488" xr:uid="{00000000-0005-0000-0000-0000194C0000}"/>
    <cellStyle name="Normal 3 11 18 6 3" xfId="19489" xr:uid="{00000000-0005-0000-0000-00001A4C0000}"/>
    <cellStyle name="Normal 3 11 18 7" xfId="19490" xr:uid="{00000000-0005-0000-0000-00001B4C0000}"/>
    <cellStyle name="Normal 3 11 18 7 2" xfId="19491" xr:uid="{00000000-0005-0000-0000-00001C4C0000}"/>
    <cellStyle name="Normal 3 11 18 7 3" xfId="19492" xr:uid="{00000000-0005-0000-0000-00001D4C0000}"/>
    <cellStyle name="Normal 3 11 18 8" xfId="19493" xr:uid="{00000000-0005-0000-0000-00001E4C0000}"/>
    <cellStyle name="Normal 3 11 18 8 2" xfId="19494" xr:uid="{00000000-0005-0000-0000-00001F4C0000}"/>
    <cellStyle name="Normal 3 11 18 8 3" xfId="19495" xr:uid="{00000000-0005-0000-0000-0000204C0000}"/>
    <cellStyle name="Normal 3 11 18 9" xfId="19496" xr:uid="{00000000-0005-0000-0000-0000214C0000}"/>
    <cellStyle name="Normal 3 11 18 9 2" xfId="19497" xr:uid="{00000000-0005-0000-0000-0000224C0000}"/>
    <cellStyle name="Normal 3 11 18 9 3" xfId="19498" xr:uid="{00000000-0005-0000-0000-0000234C0000}"/>
    <cellStyle name="Normal 3 11 19" xfId="19499" xr:uid="{00000000-0005-0000-0000-0000244C0000}"/>
    <cellStyle name="Normal 3 11 19 10" xfId="19500" xr:uid="{00000000-0005-0000-0000-0000254C0000}"/>
    <cellStyle name="Normal 3 11 19 10 2" xfId="19501" xr:uid="{00000000-0005-0000-0000-0000264C0000}"/>
    <cellStyle name="Normal 3 11 19 10 3" xfId="19502" xr:uid="{00000000-0005-0000-0000-0000274C0000}"/>
    <cellStyle name="Normal 3 11 19 11" xfId="19503" xr:uid="{00000000-0005-0000-0000-0000284C0000}"/>
    <cellStyle name="Normal 3 11 19 11 2" xfId="19504" xr:uid="{00000000-0005-0000-0000-0000294C0000}"/>
    <cellStyle name="Normal 3 11 19 11 3" xfId="19505" xr:uid="{00000000-0005-0000-0000-00002A4C0000}"/>
    <cellStyle name="Normal 3 11 19 12" xfId="19506" xr:uid="{00000000-0005-0000-0000-00002B4C0000}"/>
    <cellStyle name="Normal 3 11 19 12 2" xfId="19507" xr:uid="{00000000-0005-0000-0000-00002C4C0000}"/>
    <cellStyle name="Normal 3 11 19 12 3" xfId="19508" xr:uid="{00000000-0005-0000-0000-00002D4C0000}"/>
    <cellStyle name="Normal 3 11 19 13" xfId="19509" xr:uid="{00000000-0005-0000-0000-00002E4C0000}"/>
    <cellStyle name="Normal 3 11 19 13 2" xfId="19510" xr:uid="{00000000-0005-0000-0000-00002F4C0000}"/>
    <cellStyle name="Normal 3 11 19 13 3" xfId="19511" xr:uid="{00000000-0005-0000-0000-0000304C0000}"/>
    <cellStyle name="Normal 3 11 19 14" xfId="19512" xr:uid="{00000000-0005-0000-0000-0000314C0000}"/>
    <cellStyle name="Normal 3 11 19 14 2" xfId="19513" xr:uid="{00000000-0005-0000-0000-0000324C0000}"/>
    <cellStyle name="Normal 3 11 19 14 3" xfId="19514" xr:uid="{00000000-0005-0000-0000-0000334C0000}"/>
    <cellStyle name="Normal 3 11 19 15" xfId="19515" xr:uid="{00000000-0005-0000-0000-0000344C0000}"/>
    <cellStyle name="Normal 3 11 19 16" xfId="19516" xr:uid="{00000000-0005-0000-0000-0000354C0000}"/>
    <cellStyle name="Normal 3 11 19 2" xfId="19517" xr:uid="{00000000-0005-0000-0000-0000364C0000}"/>
    <cellStyle name="Normal 3 11 19 2 2" xfId="19518" xr:uid="{00000000-0005-0000-0000-0000374C0000}"/>
    <cellStyle name="Normal 3 11 19 2 3" xfId="19519" xr:uid="{00000000-0005-0000-0000-0000384C0000}"/>
    <cellStyle name="Normal 3 11 19 3" xfId="19520" xr:uid="{00000000-0005-0000-0000-0000394C0000}"/>
    <cellStyle name="Normal 3 11 19 3 2" xfId="19521" xr:uid="{00000000-0005-0000-0000-00003A4C0000}"/>
    <cellStyle name="Normal 3 11 19 3 3" xfId="19522" xr:uid="{00000000-0005-0000-0000-00003B4C0000}"/>
    <cellStyle name="Normal 3 11 19 4" xfId="19523" xr:uid="{00000000-0005-0000-0000-00003C4C0000}"/>
    <cellStyle name="Normal 3 11 19 4 2" xfId="19524" xr:uid="{00000000-0005-0000-0000-00003D4C0000}"/>
    <cellStyle name="Normal 3 11 19 4 3" xfId="19525" xr:uid="{00000000-0005-0000-0000-00003E4C0000}"/>
    <cellStyle name="Normal 3 11 19 5" xfId="19526" xr:uid="{00000000-0005-0000-0000-00003F4C0000}"/>
    <cellStyle name="Normal 3 11 19 5 2" xfId="19527" xr:uid="{00000000-0005-0000-0000-0000404C0000}"/>
    <cellStyle name="Normal 3 11 19 5 3" xfId="19528" xr:uid="{00000000-0005-0000-0000-0000414C0000}"/>
    <cellStyle name="Normal 3 11 19 6" xfId="19529" xr:uid="{00000000-0005-0000-0000-0000424C0000}"/>
    <cellStyle name="Normal 3 11 19 6 2" xfId="19530" xr:uid="{00000000-0005-0000-0000-0000434C0000}"/>
    <cellStyle name="Normal 3 11 19 6 3" xfId="19531" xr:uid="{00000000-0005-0000-0000-0000444C0000}"/>
    <cellStyle name="Normal 3 11 19 7" xfId="19532" xr:uid="{00000000-0005-0000-0000-0000454C0000}"/>
    <cellStyle name="Normal 3 11 19 7 2" xfId="19533" xr:uid="{00000000-0005-0000-0000-0000464C0000}"/>
    <cellStyle name="Normal 3 11 19 7 3" xfId="19534" xr:uid="{00000000-0005-0000-0000-0000474C0000}"/>
    <cellStyle name="Normal 3 11 19 8" xfId="19535" xr:uid="{00000000-0005-0000-0000-0000484C0000}"/>
    <cellStyle name="Normal 3 11 19 8 2" xfId="19536" xr:uid="{00000000-0005-0000-0000-0000494C0000}"/>
    <cellStyle name="Normal 3 11 19 8 3" xfId="19537" xr:uid="{00000000-0005-0000-0000-00004A4C0000}"/>
    <cellStyle name="Normal 3 11 19 9" xfId="19538" xr:uid="{00000000-0005-0000-0000-00004B4C0000}"/>
    <cellStyle name="Normal 3 11 19 9 2" xfId="19539" xr:uid="{00000000-0005-0000-0000-00004C4C0000}"/>
    <cellStyle name="Normal 3 11 19 9 3" xfId="19540" xr:uid="{00000000-0005-0000-0000-00004D4C0000}"/>
    <cellStyle name="Normal 3 11 2" xfId="19541" xr:uid="{00000000-0005-0000-0000-00004E4C0000}"/>
    <cellStyle name="Normal 3 11 20" xfId="19542" xr:uid="{00000000-0005-0000-0000-00004F4C0000}"/>
    <cellStyle name="Normal 3 11 20 10" xfId="19543" xr:uid="{00000000-0005-0000-0000-0000504C0000}"/>
    <cellStyle name="Normal 3 11 20 10 2" xfId="19544" xr:uid="{00000000-0005-0000-0000-0000514C0000}"/>
    <cellStyle name="Normal 3 11 20 10 3" xfId="19545" xr:uid="{00000000-0005-0000-0000-0000524C0000}"/>
    <cellStyle name="Normal 3 11 20 11" xfId="19546" xr:uid="{00000000-0005-0000-0000-0000534C0000}"/>
    <cellStyle name="Normal 3 11 20 11 2" xfId="19547" xr:uid="{00000000-0005-0000-0000-0000544C0000}"/>
    <cellStyle name="Normal 3 11 20 11 3" xfId="19548" xr:uid="{00000000-0005-0000-0000-0000554C0000}"/>
    <cellStyle name="Normal 3 11 20 12" xfId="19549" xr:uid="{00000000-0005-0000-0000-0000564C0000}"/>
    <cellStyle name="Normal 3 11 20 12 2" xfId="19550" xr:uid="{00000000-0005-0000-0000-0000574C0000}"/>
    <cellStyle name="Normal 3 11 20 12 3" xfId="19551" xr:uid="{00000000-0005-0000-0000-0000584C0000}"/>
    <cellStyle name="Normal 3 11 20 13" xfId="19552" xr:uid="{00000000-0005-0000-0000-0000594C0000}"/>
    <cellStyle name="Normal 3 11 20 13 2" xfId="19553" xr:uid="{00000000-0005-0000-0000-00005A4C0000}"/>
    <cellStyle name="Normal 3 11 20 13 3" xfId="19554" xr:uid="{00000000-0005-0000-0000-00005B4C0000}"/>
    <cellStyle name="Normal 3 11 20 14" xfId="19555" xr:uid="{00000000-0005-0000-0000-00005C4C0000}"/>
    <cellStyle name="Normal 3 11 20 14 2" xfId="19556" xr:uid="{00000000-0005-0000-0000-00005D4C0000}"/>
    <cellStyle name="Normal 3 11 20 14 3" xfId="19557" xr:uid="{00000000-0005-0000-0000-00005E4C0000}"/>
    <cellStyle name="Normal 3 11 20 15" xfId="19558" xr:uid="{00000000-0005-0000-0000-00005F4C0000}"/>
    <cellStyle name="Normal 3 11 20 16" xfId="19559" xr:uid="{00000000-0005-0000-0000-0000604C0000}"/>
    <cellStyle name="Normal 3 11 20 2" xfId="19560" xr:uid="{00000000-0005-0000-0000-0000614C0000}"/>
    <cellStyle name="Normal 3 11 20 2 2" xfId="19561" xr:uid="{00000000-0005-0000-0000-0000624C0000}"/>
    <cellStyle name="Normal 3 11 20 2 3" xfId="19562" xr:uid="{00000000-0005-0000-0000-0000634C0000}"/>
    <cellStyle name="Normal 3 11 20 3" xfId="19563" xr:uid="{00000000-0005-0000-0000-0000644C0000}"/>
    <cellStyle name="Normal 3 11 20 3 2" xfId="19564" xr:uid="{00000000-0005-0000-0000-0000654C0000}"/>
    <cellStyle name="Normal 3 11 20 3 3" xfId="19565" xr:uid="{00000000-0005-0000-0000-0000664C0000}"/>
    <cellStyle name="Normal 3 11 20 4" xfId="19566" xr:uid="{00000000-0005-0000-0000-0000674C0000}"/>
    <cellStyle name="Normal 3 11 20 4 2" xfId="19567" xr:uid="{00000000-0005-0000-0000-0000684C0000}"/>
    <cellStyle name="Normal 3 11 20 4 3" xfId="19568" xr:uid="{00000000-0005-0000-0000-0000694C0000}"/>
    <cellStyle name="Normal 3 11 20 5" xfId="19569" xr:uid="{00000000-0005-0000-0000-00006A4C0000}"/>
    <cellStyle name="Normal 3 11 20 5 2" xfId="19570" xr:uid="{00000000-0005-0000-0000-00006B4C0000}"/>
    <cellStyle name="Normal 3 11 20 5 3" xfId="19571" xr:uid="{00000000-0005-0000-0000-00006C4C0000}"/>
    <cellStyle name="Normal 3 11 20 6" xfId="19572" xr:uid="{00000000-0005-0000-0000-00006D4C0000}"/>
    <cellStyle name="Normal 3 11 20 6 2" xfId="19573" xr:uid="{00000000-0005-0000-0000-00006E4C0000}"/>
    <cellStyle name="Normal 3 11 20 6 3" xfId="19574" xr:uid="{00000000-0005-0000-0000-00006F4C0000}"/>
    <cellStyle name="Normal 3 11 20 7" xfId="19575" xr:uid="{00000000-0005-0000-0000-0000704C0000}"/>
    <cellStyle name="Normal 3 11 20 7 2" xfId="19576" xr:uid="{00000000-0005-0000-0000-0000714C0000}"/>
    <cellStyle name="Normal 3 11 20 7 3" xfId="19577" xr:uid="{00000000-0005-0000-0000-0000724C0000}"/>
    <cellStyle name="Normal 3 11 20 8" xfId="19578" xr:uid="{00000000-0005-0000-0000-0000734C0000}"/>
    <cellStyle name="Normal 3 11 20 8 2" xfId="19579" xr:uid="{00000000-0005-0000-0000-0000744C0000}"/>
    <cellStyle name="Normal 3 11 20 8 3" xfId="19580" xr:uid="{00000000-0005-0000-0000-0000754C0000}"/>
    <cellStyle name="Normal 3 11 20 9" xfId="19581" xr:uid="{00000000-0005-0000-0000-0000764C0000}"/>
    <cellStyle name="Normal 3 11 20 9 2" xfId="19582" xr:uid="{00000000-0005-0000-0000-0000774C0000}"/>
    <cellStyle name="Normal 3 11 20 9 3" xfId="19583" xr:uid="{00000000-0005-0000-0000-0000784C0000}"/>
    <cellStyle name="Normal 3 11 21" xfId="19584" xr:uid="{00000000-0005-0000-0000-0000794C0000}"/>
    <cellStyle name="Normal 3 11 21 10" xfId="19585" xr:uid="{00000000-0005-0000-0000-00007A4C0000}"/>
    <cellStyle name="Normal 3 11 21 10 2" xfId="19586" xr:uid="{00000000-0005-0000-0000-00007B4C0000}"/>
    <cellStyle name="Normal 3 11 21 10 3" xfId="19587" xr:uid="{00000000-0005-0000-0000-00007C4C0000}"/>
    <cellStyle name="Normal 3 11 21 11" xfId="19588" xr:uid="{00000000-0005-0000-0000-00007D4C0000}"/>
    <cellStyle name="Normal 3 11 21 11 2" xfId="19589" xr:uid="{00000000-0005-0000-0000-00007E4C0000}"/>
    <cellStyle name="Normal 3 11 21 11 3" xfId="19590" xr:uid="{00000000-0005-0000-0000-00007F4C0000}"/>
    <cellStyle name="Normal 3 11 21 12" xfId="19591" xr:uid="{00000000-0005-0000-0000-0000804C0000}"/>
    <cellStyle name="Normal 3 11 21 12 2" xfId="19592" xr:uid="{00000000-0005-0000-0000-0000814C0000}"/>
    <cellStyle name="Normal 3 11 21 12 3" xfId="19593" xr:uid="{00000000-0005-0000-0000-0000824C0000}"/>
    <cellStyle name="Normal 3 11 21 13" xfId="19594" xr:uid="{00000000-0005-0000-0000-0000834C0000}"/>
    <cellStyle name="Normal 3 11 21 13 2" xfId="19595" xr:uid="{00000000-0005-0000-0000-0000844C0000}"/>
    <cellStyle name="Normal 3 11 21 13 3" xfId="19596" xr:uid="{00000000-0005-0000-0000-0000854C0000}"/>
    <cellStyle name="Normal 3 11 21 14" xfId="19597" xr:uid="{00000000-0005-0000-0000-0000864C0000}"/>
    <cellStyle name="Normal 3 11 21 14 2" xfId="19598" xr:uid="{00000000-0005-0000-0000-0000874C0000}"/>
    <cellStyle name="Normal 3 11 21 14 3" xfId="19599" xr:uid="{00000000-0005-0000-0000-0000884C0000}"/>
    <cellStyle name="Normal 3 11 21 15" xfId="19600" xr:uid="{00000000-0005-0000-0000-0000894C0000}"/>
    <cellStyle name="Normal 3 11 21 16" xfId="19601" xr:uid="{00000000-0005-0000-0000-00008A4C0000}"/>
    <cellStyle name="Normal 3 11 21 2" xfId="19602" xr:uid="{00000000-0005-0000-0000-00008B4C0000}"/>
    <cellStyle name="Normal 3 11 21 2 2" xfId="19603" xr:uid="{00000000-0005-0000-0000-00008C4C0000}"/>
    <cellStyle name="Normal 3 11 21 2 3" xfId="19604" xr:uid="{00000000-0005-0000-0000-00008D4C0000}"/>
    <cellStyle name="Normal 3 11 21 3" xfId="19605" xr:uid="{00000000-0005-0000-0000-00008E4C0000}"/>
    <cellStyle name="Normal 3 11 21 3 2" xfId="19606" xr:uid="{00000000-0005-0000-0000-00008F4C0000}"/>
    <cellStyle name="Normal 3 11 21 3 3" xfId="19607" xr:uid="{00000000-0005-0000-0000-0000904C0000}"/>
    <cellStyle name="Normal 3 11 21 4" xfId="19608" xr:uid="{00000000-0005-0000-0000-0000914C0000}"/>
    <cellStyle name="Normal 3 11 21 4 2" xfId="19609" xr:uid="{00000000-0005-0000-0000-0000924C0000}"/>
    <cellStyle name="Normal 3 11 21 4 3" xfId="19610" xr:uid="{00000000-0005-0000-0000-0000934C0000}"/>
    <cellStyle name="Normal 3 11 21 5" xfId="19611" xr:uid="{00000000-0005-0000-0000-0000944C0000}"/>
    <cellStyle name="Normal 3 11 21 5 2" xfId="19612" xr:uid="{00000000-0005-0000-0000-0000954C0000}"/>
    <cellStyle name="Normal 3 11 21 5 3" xfId="19613" xr:uid="{00000000-0005-0000-0000-0000964C0000}"/>
    <cellStyle name="Normal 3 11 21 6" xfId="19614" xr:uid="{00000000-0005-0000-0000-0000974C0000}"/>
    <cellStyle name="Normal 3 11 21 6 2" xfId="19615" xr:uid="{00000000-0005-0000-0000-0000984C0000}"/>
    <cellStyle name="Normal 3 11 21 6 3" xfId="19616" xr:uid="{00000000-0005-0000-0000-0000994C0000}"/>
    <cellStyle name="Normal 3 11 21 7" xfId="19617" xr:uid="{00000000-0005-0000-0000-00009A4C0000}"/>
    <cellStyle name="Normal 3 11 21 7 2" xfId="19618" xr:uid="{00000000-0005-0000-0000-00009B4C0000}"/>
    <cellStyle name="Normal 3 11 21 7 3" xfId="19619" xr:uid="{00000000-0005-0000-0000-00009C4C0000}"/>
    <cellStyle name="Normal 3 11 21 8" xfId="19620" xr:uid="{00000000-0005-0000-0000-00009D4C0000}"/>
    <cellStyle name="Normal 3 11 21 8 2" xfId="19621" xr:uid="{00000000-0005-0000-0000-00009E4C0000}"/>
    <cellStyle name="Normal 3 11 21 8 3" xfId="19622" xr:uid="{00000000-0005-0000-0000-00009F4C0000}"/>
    <cellStyle name="Normal 3 11 21 9" xfId="19623" xr:uid="{00000000-0005-0000-0000-0000A04C0000}"/>
    <cellStyle name="Normal 3 11 21 9 2" xfId="19624" xr:uid="{00000000-0005-0000-0000-0000A14C0000}"/>
    <cellStyle name="Normal 3 11 21 9 3" xfId="19625" xr:uid="{00000000-0005-0000-0000-0000A24C0000}"/>
    <cellStyle name="Normal 3 11 22" xfId="19626" xr:uid="{00000000-0005-0000-0000-0000A34C0000}"/>
    <cellStyle name="Normal 3 11 22 10" xfId="19627" xr:uid="{00000000-0005-0000-0000-0000A44C0000}"/>
    <cellStyle name="Normal 3 11 22 10 2" xfId="19628" xr:uid="{00000000-0005-0000-0000-0000A54C0000}"/>
    <cellStyle name="Normal 3 11 22 10 3" xfId="19629" xr:uid="{00000000-0005-0000-0000-0000A64C0000}"/>
    <cellStyle name="Normal 3 11 22 11" xfId="19630" xr:uid="{00000000-0005-0000-0000-0000A74C0000}"/>
    <cellStyle name="Normal 3 11 22 11 2" xfId="19631" xr:uid="{00000000-0005-0000-0000-0000A84C0000}"/>
    <cellStyle name="Normal 3 11 22 11 3" xfId="19632" xr:uid="{00000000-0005-0000-0000-0000A94C0000}"/>
    <cellStyle name="Normal 3 11 22 12" xfId="19633" xr:uid="{00000000-0005-0000-0000-0000AA4C0000}"/>
    <cellStyle name="Normal 3 11 22 12 2" xfId="19634" xr:uid="{00000000-0005-0000-0000-0000AB4C0000}"/>
    <cellStyle name="Normal 3 11 22 12 3" xfId="19635" xr:uid="{00000000-0005-0000-0000-0000AC4C0000}"/>
    <cellStyle name="Normal 3 11 22 13" xfId="19636" xr:uid="{00000000-0005-0000-0000-0000AD4C0000}"/>
    <cellStyle name="Normal 3 11 22 13 2" xfId="19637" xr:uid="{00000000-0005-0000-0000-0000AE4C0000}"/>
    <cellStyle name="Normal 3 11 22 13 3" xfId="19638" xr:uid="{00000000-0005-0000-0000-0000AF4C0000}"/>
    <cellStyle name="Normal 3 11 22 14" xfId="19639" xr:uid="{00000000-0005-0000-0000-0000B04C0000}"/>
    <cellStyle name="Normal 3 11 22 14 2" xfId="19640" xr:uid="{00000000-0005-0000-0000-0000B14C0000}"/>
    <cellStyle name="Normal 3 11 22 14 3" xfId="19641" xr:uid="{00000000-0005-0000-0000-0000B24C0000}"/>
    <cellStyle name="Normal 3 11 22 15" xfId="19642" xr:uid="{00000000-0005-0000-0000-0000B34C0000}"/>
    <cellStyle name="Normal 3 11 22 16" xfId="19643" xr:uid="{00000000-0005-0000-0000-0000B44C0000}"/>
    <cellStyle name="Normal 3 11 22 2" xfId="19644" xr:uid="{00000000-0005-0000-0000-0000B54C0000}"/>
    <cellStyle name="Normal 3 11 22 2 2" xfId="19645" xr:uid="{00000000-0005-0000-0000-0000B64C0000}"/>
    <cellStyle name="Normal 3 11 22 2 3" xfId="19646" xr:uid="{00000000-0005-0000-0000-0000B74C0000}"/>
    <cellStyle name="Normal 3 11 22 3" xfId="19647" xr:uid="{00000000-0005-0000-0000-0000B84C0000}"/>
    <cellStyle name="Normal 3 11 22 3 2" xfId="19648" xr:uid="{00000000-0005-0000-0000-0000B94C0000}"/>
    <cellStyle name="Normal 3 11 22 3 3" xfId="19649" xr:uid="{00000000-0005-0000-0000-0000BA4C0000}"/>
    <cellStyle name="Normal 3 11 22 4" xfId="19650" xr:uid="{00000000-0005-0000-0000-0000BB4C0000}"/>
    <cellStyle name="Normal 3 11 22 4 2" xfId="19651" xr:uid="{00000000-0005-0000-0000-0000BC4C0000}"/>
    <cellStyle name="Normal 3 11 22 4 3" xfId="19652" xr:uid="{00000000-0005-0000-0000-0000BD4C0000}"/>
    <cellStyle name="Normal 3 11 22 5" xfId="19653" xr:uid="{00000000-0005-0000-0000-0000BE4C0000}"/>
    <cellStyle name="Normal 3 11 22 5 2" xfId="19654" xr:uid="{00000000-0005-0000-0000-0000BF4C0000}"/>
    <cellStyle name="Normal 3 11 22 5 3" xfId="19655" xr:uid="{00000000-0005-0000-0000-0000C04C0000}"/>
    <cellStyle name="Normal 3 11 22 6" xfId="19656" xr:uid="{00000000-0005-0000-0000-0000C14C0000}"/>
    <cellStyle name="Normal 3 11 22 6 2" xfId="19657" xr:uid="{00000000-0005-0000-0000-0000C24C0000}"/>
    <cellStyle name="Normal 3 11 22 6 3" xfId="19658" xr:uid="{00000000-0005-0000-0000-0000C34C0000}"/>
    <cellStyle name="Normal 3 11 22 7" xfId="19659" xr:uid="{00000000-0005-0000-0000-0000C44C0000}"/>
    <cellStyle name="Normal 3 11 22 7 2" xfId="19660" xr:uid="{00000000-0005-0000-0000-0000C54C0000}"/>
    <cellStyle name="Normal 3 11 22 7 3" xfId="19661" xr:uid="{00000000-0005-0000-0000-0000C64C0000}"/>
    <cellStyle name="Normal 3 11 22 8" xfId="19662" xr:uid="{00000000-0005-0000-0000-0000C74C0000}"/>
    <cellStyle name="Normal 3 11 22 8 2" xfId="19663" xr:uid="{00000000-0005-0000-0000-0000C84C0000}"/>
    <cellStyle name="Normal 3 11 22 8 3" xfId="19664" xr:uid="{00000000-0005-0000-0000-0000C94C0000}"/>
    <cellStyle name="Normal 3 11 22 9" xfId="19665" xr:uid="{00000000-0005-0000-0000-0000CA4C0000}"/>
    <cellStyle name="Normal 3 11 22 9 2" xfId="19666" xr:uid="{00000000-0005-0000-0000-0000CB4C0000}"/>
    <cellStyle name="Normal 3 11 22 9 3" xfId="19667" xr:uid="{00000000-0005-0000-0000-0000CC4C0000}"/>
    <cellStyle name="Normal 3 11 23" xfId="19668" xr:uid="{00000000-0005-0000-0000-0000CD4C0000}"/>
    <cellStyle name="Normal 3 11 24" xfId="19669" xr:uid="{00000000-0005-0000-0000-0000CE4C0000}"/>
    <cellStyle name="Normal 3 11 25" xfId="19670" xr:uid="{00000000-0005-0000-0000-0000CF4C0000}"/>
    <cellStyle name="Normal 3 11 25 10" xfId="19671" xr:uid="{00000000-0005-0000-0000-0000D04C0000}"/>
    <cellStyle name="Normal 3 11 25 10 2" xfId="19672" xr:uid="{00000000-0005-0000-0000-0000D14C0000}"/>
    <cellStyle name="Normal 3 11 25 10 3" xfId="19673" xr:uid="{00000000-0005-0000-0000-0000D24C0000}"/>
    <cellStyle name="Normal 3 11 25 11" xfId="19674" xr:uid="{00000000-0005-0000-0000-0000D34C0000}"/>
    <cellStyle name="Normal 3 11 25 11 2" xfId="19675" xr:uid="{00000000-0005-0000-0000-0000D44C0000}"/>
    <cellStyle name="Normal 3 11 25 11 3" xfId="19676" xr:uid="{00000000-0005-0000-0000-0000D54C0000}"/>
    <cellStyle name="Normal 3 11 25 12" xfId="19677" xr:uid="{00000000-0005-0000-0000-0000D64C0000}"/>
    <cellStyle name="Normal 3 11 25 12 2" xfId="19678" xr:uid="{00000000-0005-0000-0000-0000D74C0000}"/>
    <cellStyle name="Normal 3 11 25 12 3" xfId="19679" xr:uid="{00000000-0005-0000-0000-0000D84C0000}"/>
    <cellStyle name="Normal 3 11 25 13" xfId="19680" xr:uid="{00000000-0005-0000-0000-0000D94C0000}"/>
    <cellStyle name="Normal 3 11 25 13 2" xfId="19681" xr:uid="{00000000-0005-0000-0000-0000DA4C0000}"/>
    <cellStyle name="Normal 3 11 25 13 3" xfId="19682" xr:uid="{00000000-0005-0000-0000-0000DB4C0000}"/>
    <cellStyle name="Normal 3 11 25 14" xfId="19683" xr:uid="{00000000-0005-0000-0000-0000DC4C0000}"/>
    <cellStyle name="Normal 3 11 25 14 2" xfId="19684" xr:uid="{00000000-0005-0000-0000-0000DD4C0000}"/>
    <cellStyle name="Normal 3 11 25 14 3" xfId="19685" xr:uid="{00000000-0005-0000-0000-0000DE4C0000}"/>
    <cellStyle name="Normal 3 11 25 15" xfId="19686" xr:uid="{00000000-0005-0000-0000-0000DF4C0000}"/>
    <cellStyle name="Normal 3 11 25 16" xfId="19687" xr:uid="{00000000-0005-0000-0000-0000E04C0000}"/>
    <cellStyle name="Normal 3 11 25 2" xfId="19688" xr:uid="{00000000-0005-0000-0000-0000E14C0000}"/>
    <cellStyle name="Normal 3 11 25 2 2" xfId="19689" xr:uid="{00000000-0005-0000-0000-0000E24C0000}"/>
    <cellStyle name="Normal 3 11 25 2 3" xfId="19690" xr:uid="{00000000-0005-0000-0000-0000E34C0000}"/>
    <cellStyle name="Normal 3 11 25 3" xfId="19691" xr:uid="{00000000-0005-0000-0000-0000E44C0000}"/>
    <cellStyle name="Normal 3 11 25 3 2" xfId="19692" xr:uid="{00000000-0005-0000-0000-0000E54C0000}"/>
    <cellStyle name="Normal 3 11 25 3 3" xfId="19693" xr:uid="{00000000-0005-0000-0000-0000E64C0000}"/>
    <cellStyle name="Normal 3 11 25 4" xfId="19694" xr:uid="{00000000-0005-0000-0000-0000E74C0000}"/>
    <cellStyle name="Normal 3 11 25 4 2" xfId="19695" xr:uid="{00000000-0005-0000-0000-0000E84C0000}"/>
    <cellStyle name="Normal 3 11 25 4 3" xfId="19696" xr:uid="{00000000-0005-0000-0000-0000E94C0000}"/>
    <cellStyle name="Normal 3 11 25 5" xfId="19697" xr:uid="{00000000-0005-0000-0000-0000EA4C0000}"/>
    <cellStyle name="Normal 3 11 25 5 2" xfId="19698" xr:uid="{00000000-0005-0000-0000-0000EB4C0000}"/>
    <cellStyle name="Normal 3 11 25 5 3" xfId="19699" xr:uid="{00000000-0005-0000-0000-0000EC4C0000}"/>
    <cellStyle name="Normal 3 11 25 6" xfId="19700" xr:uid="{00000000-0005-0000-0000-0000ED4C0000}"/>
    <cellStyle name="Normal 3 11 25 6 2" xfId="19701" xr:uid="{00000000-0005-0000-0000-0000EE4C0000}"/>
    <cellStyle name="Normal 3 11 25 6 3" xfId="19702" xr:uid="{00000000-0005-0000-0000-0000EF4C0000}"/>
    <cellStyle name="Normal 3 11 25 7" xfId="19703" xr:uid="{00000000-0005-0000-0000-0000F04C0000}"/>
    <cellStyle name="Normal 3 11 25 7 2" xfId="19704" xr:uid="{00000000-0005-0000-0000-0000F14C0000}"/>
    <cellStyle name="Normal 3 11 25 7 3" xfId="19705" xr:uid="{00000000-0005-0000-0000-0000F24C0000}"/>
    <cellStyle name="Normal 3 11 25 8" xfId="19706" xr:uid="{00000000-0005-0000-0000-0000F34C0000}"/>
    <cellStyle name="Normal 3 11 25 8 2" xfId="19707" xr:uid="{00000000-0005-0000-0000-0000F44C0000}"/>
    <cellStyle name="Normal 3 11 25 8 3" xfId="19708" xr:uid="{00000000-0005-0000-0000-0000F54C0000}"/>
    <cellStyle name="Normal 3 11 25 9" xfId="19709" xr:uid="{00000000-0005-0000-0000-0000F64C0000}"/>
    <cellStyle name="Normal 3 11 25 9 2" xfId="19710" xr:uid="{00000000-0005-0000-0000-0000F74C0000}"/>
    <cellStyle name="Normal 3 11 25 9 3" xfId="19711" xr:uid="{00000000-0005-0000-0000-0000F84C0000}"/>
    <cellStyle name="Normal 3 11 26" xfId="19712" xr:uid="{00000000-0005-0000-0000-0000F94C0000}"/>
    <cellStyle name="Normal 3 11 26 10" xfId="19713" xr:uid="{00000000-0005-0000-0000-0000FA4C0000}"/>
    <cellStyle name="Normal 3 11 26 10 2" xfId="19714" xr:uid="{00000000-0005-0000-0000-0000FB4C0000}"/>
    <cellStyle name="Normal 3 11 26 10 3" xfId="19715" xr:uid="{00000000-0005-0000-0000-0000FC4C0000}"/>
    <cellStyle name="Normal 3 11 26 11" xfId="19716" xr:uid="{00000000-0005-0000-0000-0000FD4C0000}"/>
    <cellStyle name="Normal 3 11 26 11 2" xfId="19717" xr:uid="{00000000-0005-0000-0000-0000FE4C0000}"/>
    <cellStyle name="Normal 3 11 26 11 3" xfId="19718" xr:uid="{00000000-0005-0000-0000-0000FF4C0000}"/>
    <cellStyle name="Normal 3 11 26 12" xfId="19719" xr:uid="{00000000-0005-0000-0000-0000004D0000}"/>
    <cellStyle name="Normal 3 11 26 12 2" xfId="19720" xr:uid="{00000000-0005-0000-0000-0000014D0000}"/>
    <cellStyle name="Normal 3 11 26 12 3" xfId="19721" xr:uid="{00000000-0005-0000-0000-0000024D0000}"/>
    <cellStyle name="Normal 3 11 26 13" xfId="19722" xr:uid="{00000000-0005-0000-0000-0000034D0000}"/>
    <cellStyle name="Normal 3 11 26 13 2" xfId="19723" xr:uid="{00000000-0005-0000-0000-0000044D0000}"/>
    <cellStyle name="Normal 3 11 26 13 3" xfId="19724" xr:uid="{00000000-0005-0000-0000-0000054D0000}"/>
    <cellStyle name="Normal 3 11 26 14" xfId="19725" xr:uid="{00000000-0005-0000-0000-0000064D0000}"/>
    <cellStyle name="Normal 3 11 26 14 2" xfId="19726" xr:uid="{00000000-0005-0000-0000-0000074D0000}"/>
    <cellStyle name="Normal 3 11 26 14 3" xfId="19727" xr:uid="{00000000-0005-0000-0000-0000084D0000}"/>
    <cellStyle name="Normal 3 11 26 15" xfId="19728" xr:uid="{00000000-0005-0000-0000-0000094D0000}"/>
    <cellStyle name="Normal 3 11 26 16" xfId="19729" xr:uid="{00000000-0005-0000-0000-00000A4D0000}"/>
    <cellStyle name="Normal 3 11 26 2" xfId="19730" xr:uid="{00000000-0005-0000-0000-00000B4D0000}"/>
    <cellStyle name="Normal 3 11 26 2 2" xfId="19731" xr:uid="{00000000-0005-0000-0000-00000C4D0000}"/>
    <cellStyle name="Normal 3 11 26 2 3" xfId="19732" xr:uid="{00000000-0005-0000-0000-00000D4D0000}"/>
    <cellStyle name="Normal 3 11 26 3" xfId="19733" xr:uid="{00000000-0005-0000-0000-00000E4D0000}"/>
    <cellStyle name="Normal 3 11 26 3 2" xfId="19734" xr:uid="{00000000-0005-0000-0000-00000F4D0000}"/>
    <cellStyle name="Normal 3 11 26 3 3" xfId="19735" xr:uid="{00000000-0005-0000-0000-0000104D0000}"/>
    <cellStyle name="Normal 3 11 26 4" xfId="19736" xr:uid="{00000000-0005-0000-0000-0000114D0000}"/>
    <cellStyle name="Normal 3 11 26 4 2" xfId="19737" xr:uid="{00000000-0005-0000-0000-0000124D0000}"/>
    <cellStyle name="Normal 3 11 26 4 3" xfId="19738" xr:uid="{00000000-0005-0000-0000-0000134D0000}"/>
    <cellStyle name="Normal 3 11 26 5" xfId="19739" xr:uid="{00000000-0005-0000-0000-0000144D0000}"/>
    <cellStyle name="Normal 3 11 26 5 2" xfId="19740" xr:uid="{00000000-0005-0000-0000-0000154D0000}"/>
    <cellStyle name="Normal 3 11 26 5 3" xfId="19741" xr:uid="{00000000-0005-0000-0000-0000164D0000}"/>
    <cellStyle name="Normal 3 11 26 6" xfId="19742" xr:uid="{00000000-0005-0000-0000-0000174D0000}"/>
    <cellStyle name="Normal 3 11 26 6 2" xfId="19743" xr:uid="{00000000-0005-0000-0000-0000184D0000}"/>
    <cellStyle name="Normal 3 11 26 6 3" xfId="19744" xr:uid="{00000000-0005-0000-0000-0000194D0000}"/>
    <cellStyle name="Normal 3 11 26 7" xfId="19745" xr:uid="{00000000-0005-0000-0000-00001A4D0000}"/>
    <cellStyle name="Normal 3 11 26 7 2" xfId="19746" xr:uid="{00000000-0005-0000-0000-00001B4D0000}"/>
    <cellStyle name="Normal 3 11 26 7 3" xfId="19747" xr:uid="{00000000-0005-0000-0000-00001C4D0000}"/>
    <cellStyle name="Normal 3 11 26 8" xfId="19748" xr:uid="{00000000-0005-0000-0000-00001D4D0000}"/>
    <cellStyle name="Normal 3 11 26 8 2" xfId="19749" xr:uid="{00000000-0005-0000-0000-00001E4D0000}"/>
    <cellStyle name="Normal 3 11 26 8 3" xfId="19750" xr:uid="{00000000-0005-0000-0000-00001F4D0000}"/>
    <cellStyle name="Normal 3 11 26 9" xfId="19751" xr:uid="{00000000-0005-0000-0000-0000204D0000}"/>
    <cellStyle name="Normal 3 11 26 9 2" xfId="19752" xr:uid="{00000000-0005-0000-0000-0000214D0000}"/>
    <cellStyle name="Normal 3 11 26 9 3" xfId="19753" xr:uid="{00000000-0005-0000-0000-0000224D0000}"/>
    <cellStyle name="Normal 3 11 3" xfId="19754" xr:uid="{00000000-0005-0000-0000-0000234D0000}"/>
    <cellStyle name="Normal 3 11 4" xfId="19755" xr:uid="{00000000-0005-0000-0000-0000244D0000}"/>
    <cellStyle name="Normal 3 11 5" xfId="19756" xr:uid="{00000000-0005-0000-0000-0000254D0000}"/>
    <cellStyle name="Normal 3 11 6" xfId="19757" xr:uid="{00000000-0005-0000-0000-0000264D0000}"/>
    <cellStyle name="Normal 3 11 7" xfId="19758" xr:uid="{00000000-0005-0000-0000-0000274D0000}"/>
    <cellStyle name="Normal 3 11 8" xfId="19759" xr:uid="{00000000-0005-0000-0000-0000284D0000}"/>
    <cellStyle name="Normal 3 11 9" xfId="19760" xr:uid="{00000000-0005-0000-0000-0000294D0000}"/>
    <cellStyle name="Normal 3 11_End-use Summary" xfId="19761" xr:uid="{00000000-0005-0000-0000-00002A4D0000}"/>
    <cellStyle name="Normal 3 12" xfId="19762" xr:uid="{00000000-0005-0000-0000-00002B4D0000}"/>
    <cellStyle name="Normal 3 12 10" xfId="19763" xr:uid="{00000000-0005-0000-0000-00002C4D0000}"/>
    <cellStyle name="Normal 3 12 10 10" xfId="19764" xr:uid="{00000000-0005-0000-0000-00002D4D0000}"/>
    <cellStyle name="Normal 3 12 10 10 2" xfId="19765" xr:uid="{00000000-0005-0000-0000-00002E4D0000}"/>
    <cellStyle name="Normal 3 12 10 10 3" xfId="19766" xr:uid="{00000000-0005-0000-0000-00002F4D0000}"/>
    <cellStyle name="Normal 3 12 10 11" xfId="19767" xr:uid="{00000000-0005-0000-0000-0000304D0000}"/>
    <cellStyle name="Normal 3 12 10 11 2" xfId="19768" xr:uid="{00000000-0005-0000-0000-0000314D0000}"/>
    <cellStyle name="Normal 3 12 10 11 3" xfId="19769" xr:uid="{00000000-0005-0000-0000-0000324D0000}"/>
    <cellStyle name="Normal 3 12 10 12" xfId="19770" xr:uid="{00000000-0005-0000-0000-0000334D0000}"/>
    <cellStyle name="Normal 3 12 10 12 2" xfId="19771" xr:uid="{00000000-0005-0000-0000-0000344D0000}"/>
    <cellStyle name="Normal 3 12 10 12 3" xfId="19772" xr:uid="{00000000-0005-0000-0000-0000354D0000}"/>
    <cellStyle name="Normal 3 12 10 13" xfId="19773" xr:uid="{00000000-0005-0000-0000-0000364D0000}"/>
    <cellStyle name="Normal 3 12 10 13 2" xfId="19774" xr:uid="{00000000-0005-0000-0000-0000374D0000}"/>
    <cellStyle name="Normal 3 12 10 13 3" xfId="19775" xr:uid="{00000000-0005-0000-0000-0000384D0000}"/>
    <cellStyle name="Normal 3 12 10 14" xfId="19776" xr:uid="{00000000-0005-0000-0000-0000394D0000}"/>
    <cellStyle name="Normal 3 12 10 14 2" xfId="19777" xr:uid="{00000000-0005-0000-0000-00003A4D0000}"/>
    <cellStyle name="Normal 3 12 10 14 3" xfId="19778" xr:uid="{00000000-0005-0000-0000-00003B4D0000}"/>
    <cellStyle name="Normal 3 12 10 15" xfId="19779" xr:uid="{00000000-0005-0000-0000-00003C4D0000}"/>
    <cellStyle name="Normal 3 12 10 16" xfId="19780" xr:uid="{00000000-0005-0000-0000-00003D4D0000}"/>
    <cellStyle name="Normal 3 12 10 2" xfId="19781" xr:uid="{00000000-0005-0000-0000-00003E4D0000}"/>
    <cellStyle name="Normal 3 12 10 2 2" xfId="19782" xr:uid="{00000000-0005-0000-0000-00003F4D0000}"/>
    <cellStyle name="Normal 3 12 10 2 3" xfId="19783" xr:uid="{00000000-0005-0000-0000-0000404D0000}"/>
    <cellStyle name="Normal 3 12 10 3" xfId="19784" xr:uid="{00000000-0005-0000-0000-0000414D0000}"/>
    <cellStyle name="Normal 3 12 10 3 2" xfId="19785" xr:uid="{00000000-0005-0000-0000-0000424D0000}"/>
    <cellStyle name="Normal 3 12 10 3 3" xfId="19786" xr:uid="{00000000-0005-0000-0000-0000434D0000}"/>
    <cellStyle name="Normal 3 12 10 4" xfId="19787" xr:uid="{00000000-0005-0000-0000-0000444D0000}"/>
    <cellStyle name="Normal 3 12 10 4 2" xfId="19788" xr:uid="{00000000-0005-0000-0000-0000454D0000}"/>
    <cellStyle name="Normal 3 12 10 4 3" xfId="19789" xr:uid="{00000000-0005-0000-0000-0000464D0000}"/>
    <cellStyle name="Normal 3 12 10 5" xfId="19790" xr:uid="{00000000-0005-0000-0000-0000474D0000}"/>
    <cellStyle name="Normal 3 12 10 5 2" xfId="19791" xr:uid="{00000000-0005-0000-0000-0000484D0000}"/>
    <cellStyle name="Normal 3 12 10 5 3" xfId="19792" xr:uid="{00000000-0005-0000-0000-0000494D0000}"/>
    <cellStyle name="Normal 3 12 10 6" xfId="19793" xr:uid="{00000000-0005-0000-0000-00004A4D0000}"/>
    <cellStyle name="Normal 3 12 10 6 2" xfId="19794" xr:uid="{00000000-0005-0000-0000-00004B4D0000}"/>
    <cellStyle name="Normal 3 12 10 6 3" xfId="19795" xr:uid="{00000000-0005-0000-0000-00004C4D0000}"/>
    <cellStyle name="Normal 3 12 10 7" xfId="19796" xr:uid="{00000000-0005-0000-0000-00004D4D0000}"/>
    <cellStyle name="Normal 3 12 10 7 2" xfId="19797" xr:uid="{00000000-0005-0000-0000-00004E4D0000}"/>
    <cellStyle name="Normal 3 12 10 7 3" xfId="19798" xr:uid="{00000000-0005-0000-0000-00004F4D0000}"/>
    <cellStyle name="Normal 3 12 10 8" xfId="19799" xr:uid="{00000000-0005-0000-0000-0000504D0000}"/>
    <cellStyle name="Normal 3 12 10 8 2" xfId="19800" xr:uid="{00000000-0005-0000-0000-0000514D0000}"/>
    <cellStyle name="Normal 3 12 10 8 3" xfId="19801" xr:uid="{00000000-0005-0000-0000-0000524D0000}"/>
    <cellStyle name="Normal 3 12 10 9" xfId="19802" xr:uid="{00000000-0005-0000-0000-0000534D0000}"/>
    <cellStyle name="Normal 3 12 10 9 2" xfId="19803" xr:uid="{00000000-0005-0000-0000-0000544D0000}"/>
    <cellStyle name="Normal 3 12 10 9 3" xfId="19804" xr:uid="{00000000-0005-0000-0000-0000554D0000}"/>
    <cellStyle name="Normal 3 12 11" xfId="19805" xr:uid="{00000000-0005-0000-0000-0000564D0000}"/>
    <cellStyle name="Normal 3 12 11 10" xfId="19806" xr:uid="{00000000-0005-0000-0000-0000574D0000}"/>
    <cellStyle name="Normal 3 12 11 10 2" xfId="19807" xr:uid="{00000000-0005-0000-0000-0000584D0000}"/>
    <cellStyle name="Normal 3 12 11 10 3" xfId="19808" xr:uid="{00000000-0005-0000-0000-0000594D0000}"/>
    <cellStyle name="Normal 3 12 11 11" xfId="19809" xr:uid="{00000000-0005-0000-0000-00005A4D0000}"/>
    <cellStyle name="Normal 3 12 11 11 2" xfId="19810" xr:uid="{00000000-0005-0000-0000-00005B4D0000}"/>
    <cellStyle name="Normal 3 12 11 11 3" xfId="19811" xr:uid="{00000000-0005-0000-0000-00005C4D0000}"/>
    <cellStyle name="Normal 3 12 11 12" xfId="19812" xr:uid="{00000000-0005-0000-0000-00005D4D0000}"/>
    <cellStyle name="Normal 3 12 11 12 2" xfId="19813" xr:uid="{00000000-0005-0000-0000-00005E4D0000}"/>
    <cellStyle name="Normal 3 12 11 12 3" xfId="19814" xr:uid="{00000000-0005-0000-0000-00005F4D0000}"/>
    <cellStyle name="Normal 3 12 11 13" xfId="19815" xr:uid="{00000000-0005-0000-0000-0000604D0000}"/>
    <cellStyle name="Normal 3 12 11 13 2" xfId="19816" xr:uid="{00000000-0005-0000-0000-0000614D0000}"/>
    <cellStyle name="Normal 3 12 11 13 3" xfId="19817" xr:uid="{00000000-0005-0000-0000-0000624D0000}"/>
    <cellStyle name="Normal 3 12 11 14" xfId="19818" xr:uid="{00000000-0005-0000-0000-0000634D0000}"/>
    <cellStyle name="Normal 3 12 11 14 2" xfId="19819" xr:uid="{00000000-0005-0000-0000-0000644D0000}"/>
    <cellStyle name="Normal 3 12 11 14 3" xfId="19820" xr:uid="{00000000-0005-0000-0000-0000654D0000}"/>
    <cellStyle name="Normal 3 12 11 15" xfId="19821" xr:uid="{00000000-0005-0000-0000-0000664D0000}"/>
    <cellStyle name="Normal 3 12 11 16" xfId="19822" xr:uid="{00000000-0005-0000-0000-0000674D0000}"/>
    <cellStyle name="Normal 3 12 11 2" xfId="19823" xr:uid="{00000000-0005-0000-0000-0000684D0000}"/>
    <cellStyle name="Normal 3 12 11 2 2" xfId="19824" xr:uid="{00000000-0005-0000-0000-0000694D0000}"/>
    <cellStyle name="Normal 3 12 11 2 3" xfId="19825" xr:uid="{00000000-0005-0000-0000-00006A4D0000}"/>
    <cellStyle name="Normal 3 12 11 3" xfId="19826" xr:uid="{00000000-0005-0000-0000-00006B4D0000}"/>
    <cellStyle name="Normal 3 12 11 3 2" xfId="19827" xr:uid="{00000000-0005-0000-0000-00006C4D0000}"/>
    <cellStyle name="Normal 3 12 11 3 3" xfId="19828" xr:uid="{00000000-0005-0000-0000-00006D4D0000}"/>
    <cellStyle name="Normal 3 12 11 4" xfId="19829" xr:uid="{00000000-0005-0000-0000-00006E4D0000}"/>
    <cellStyle name="Normal 3 12 11 4 2" xfId="19830" xr:uid="{00000000-0005-0000-0000-00006F4D0000}"/>
    <cellStyle name="Normal 3 12 11 4 3" xfId="19831" xr:uid="{00000000-0005-0000-0000-0000704D0000}"/>
    <cellStyle name="Normal 3 12 11 5" xfId="19832" xr:uid="{00000000-0005-0000-0000-0000714D0000}"/>
    <cellStyle name="Normal 3 12 11 5 2" xfId="19833" xr:uid="{00000000-0005-0000-0000-0000724D0000}"/>
    <cellStyle name="Normal 3 12 11 5 3" xfId="19834" xr:uid="{00000000-0005-0000-0000-0000734D0000}"/>
    <cellStyle name="Normal 3 12 11 6" xfId="19835" xr:uid="{00000000-0005-0000-0000-0000744D0000}"/>
    <cellStyle name="Normal 3 12 11 6 2" xfId="19836" xr:uid="{00000000-0005-0000-0000-0000754D0000}"/>
    <cellStyle name="Normal 3 12 11 6 3" xfId="19837" xr:uid="{00000000-0005-0000-0000-0000764D0000}"/>
    <cellStyle name="Normal 3 12 11 7" xfId="19838" xr:uid="{00000000-0005-0000-0000-0000774D0000}"/>
    <cellStyle name="Normal 3 12 11 7 2" xfId="19839" xr:uid="{00000000-0005-0000-0000-0000784D0000}"/>
    <cellStyle name="Normal 3 12 11 7 3" xfId="19840" xr:uid="{00000000-0005-0000-0000-0000794D0000}"/>
    <cellStyle name="Normal 3 12 11 8" xfId="19841" xr:uid="{00000000-0005-0000-0000-00007A4D0000}"/>
    <cellStyle name="Normal 3 12 11 8 2" xfId="19842" xr:uid="{00000000-0005-0000-0000-00007B4D0000}"/>
    <cellStyle name="Normal 3 12 11 8 3" xfId="19843" xr:uid="{00000000-0005-0000-0000-00007C4D0000}"/>
    <cellStyle name="Normal 3 12 11 9" xfId="19844" xr:uid="{00000000-0005-0000-0000-00007D4D0000}"/>
    <cellStyle name="Normal 3 12 11 9 2" xfId="19845" xr:uid="{00000000-0005-0000-0000-00007E4D0000}"/>
    <cellStyle name="Normal 3 12 11 9 3" xfId="19846" xr:uid="{00000000-0005-0000-0000-00007F4D0000}"/>
    <cellStyle name="Normal 3 12 12" xfId="19847" xr:uid="{00000000-0005-0000-0000-0000804D0000}"/>
    <cellStyle name="Normal 3 12 12 10" xfId="19848" xr:uid="{00000000-0005-0000-0000-0000814D0000}"/>
    <cellStyle name="Normal 3 12 12 10 2" xfId="19849" xr:uid="{00000000-0005-0000-0000-0000824D0000}"/>
    <cellStyle name="Normal 3 12 12 10 3" xfId="19850" xr:uid="{00000000-0005-0000-0000-0000834D0000}"/>
    <cellStyle name="Normal 3 12 12 11" xfId="19851" xr:uid="{00000000-0005-0000-0000-0000844D0000}"/>
    <cellStyle name="Normal 3 12 12 11 2" xfId="19852" xr:uid="{00000000-0005-0000-0000-0000854D0000}"/>
    <cellStyle name="Normal 3 12 12 11 3" xfId="19853" xr:uid="{00000000-0005-0000-0000-0000864D0000}"/>
    <cellStyle name="Normal 3 12 12 12" xfId="19854" xr:uid="{00000000-0005-0000-0000-0000874D0000}"/>
    <cellStyle name="Normal 3 12 12 12 2" xfId="19855" xr:uid="{00000000-0005-0000-0000-0000884D0000}"/>
    <cellStyle name="Normal 3 12 12 12 3" xfId="19856" xr:uid="{00000000-0005-0000-0000-0000894D0000}"/>
    <cellStyle name="Normal 3 12 12 13" xfId="19857" xr:uid="{00000000-0005-0000-0000-00008A4D0000}"/>
    <cellStyle name="Normal 3 12 12 13 2" xfId="19858" xr:uid="{00000000-0005-0000-0000-00008B4D0000}"/>
    <cellStyle name="Normal 3 12 12 13 3" xfId="19859" xr:uid="{00000000-0005-0000-0000-00008C4D0000}"/>
    <cellStyle name="Normal 3 12 12 14" xfId="19860" xr:uid="{00000000-0005-0000-0000-00008D4D0000}"/>
    <cellStyle name="Normal 3 12 12 14 2" xfId="19861" xr:uid="{00000000-0005-0000-0000-00008E4D0000}"/>
    <cellStyle name="Normal 3 12 12 14 3" xfId="19862" xr:uid="{00000000-0005-0000-0000-00008F4D0000}"/>
    <cellStyle name="Normal 3 12 12 15" xfId="19863" xr:uid="{00000000-0005-0000-0000-0000904D0000}"/>
    <cellStyle name="Normal 3 12 12 16" xfId="19864" xr:uid="{00000000-0005-0000-0000-0000914D0000}"/>
    <cellStyle name="Normal 3 12 12 2" xfId="19865" xr:uid="{00000000-0005-0000-0000-0000924D0000}"/>
    <cellStyle name="Normal 3 12 12 2 2" xfId="19866" xr:uid="{00000000-0005-0000-0000-0000934D0000}"/>
    <cellStyle name="Normal 3 12 12 2 3" xfId="19867" xr:uid="{00000000-0005-0000-0000-0000944D0000}"/>
    <cellStyle name="Normal 3 12 12 3" xfId="19868" xr:uid="{00000000-0005-0000-0000-0000954D0000}"/>
    <cellStyle name="Normal 3 12 12 3 2" xfId="19869" xr:uid="{00000000-0005-0000-0000-0000964D0000}"/>
    <cellStyle name="Normal 3 12 12 3 3" xfId="19870" xr:uid="{00000000-0005-0000-0000-0000974D0000}"/>
    <cellStyle name="Normal 3 12 12 4" xfId="19871" xr:uid="{00000000-0005-0000-0000-0000984D0000}"/>
    <cellStyle name="Normal 3 12 12 4 2" xfId="19872" xr:uid="{00000000-0005-0000-0000-0000994D0000}"/>
    <cellStyle name="Normal 3 12 12 4 3" xfId="19873" xr:uid="{00000000-0005-0000-0000-00009A4D0000}"/>
    <cellStyle name="Normal 3 12 12 5" xfId="19874" xr:uid="{00000000-0005-0000-0000-00009B4D0000}"/>
    <cellStyle name="Normal 3 12 12 5 2" xfId="19875" xr:uid="{00000000-0005-0000-0000-00009C4D0000}"/>
    <cellStyle name="Normal 3 12 12 5 3" xfId="19876" xr:uid="{00000000-0005-0000-0000-00009D4D0000}"/>
    <cellStyle name="Normal 3 12 12 6" xfId="19877" xr:uid="{00000000-0005-0000-0000-00009E4D0000}"/>
    <cellStyle name="Normal 3 12 12 6 2" xfId="19878" xr:uid="{00000000-0005-0000-0000-00009F4D0000}"/>
    <cellStyle name="Normal 3 12 12 6 3" xfId="19879" xr:uid="{00000000-0005-0000-0000-0000A04D0000}"/>
    <cellStyle name="Normal 3 12 12 7" xfId="19880" xr:uid="{00000000-0005-0000-0000-0000A14D0000}"/>
    <cellStyle name="Normal 3 12 12 7 2" xfId="19881" xr:uid="{00000000-0005-0000-0000-0000A24D0000}"/>
    <cellStyle name="Normal 3 12 12 7 3" xfId="19882" xr:uid="{00000000-0005-0000-0000-0000A34D0000}"/>
    <cellStyle name="Normal 3 12 12 8" xfId="19883" xr:uid="{00000000-0005-0000-0000-0000A44D0000}"/>
    <cellStyle name="Normal 3 12 12 8 2" xfId="19884" xr:uid="{00000000-0005-0000-0000-0000A54D0000}"/>
    <cellStyle name="Normal 3 12 12 8 3" xfId="19885" xr:uid="{00000000-0005-0000-0000-0000A64D0000}"/>
    <cellStyle name="Normal 3 12 12 9" xfId="19886" xr:uid="{00000000-0005-0000-0000-0000A74D0000}"/>
    <cellStyle name="Normal 3 12 12 9 2" xfId="19887" xr:uid="{00000000-0005-0000-0000-0000A84D0000}"/>
    <cellStyle name="Normal 3 12 12 9 3" xfId="19888" xr:uid="{00000000-0005-0000-0000-0000A94D0000}"/>
    <cellStyle name="Normal 3 12 13" xfId="19889" xr:uid="{00000000-0005-0000-0000-0000AA4D0000}"/>
    <cellStyle name="Normal 3 12 13 10" xfId="19890" xr:uid="{00000000-0005-0000-0000-0000AB4D0000}"/>
    <cellStyle name="Normal 3 12 13 10 2" xfId="19891" xr:uid="{00000000-0005-0000-0000-0000AC4D0000}"/>
    <cellStyle name="Normal 3 12 13 10 3" xfId="19892" xr:uid="{00000000-0005-0000-0000-0000AD4D0000}"/>
    <cellStyle name="Normal 3 12 13 11" xfId="19893" xr:uid="{00000000-0005-0000-0000-0000AE4D0000}"/>
    <cellStyle name="Normal 3 12 13 11 2" xfId="19894" xr:uid="{00000000-0005-0000-0000-0000AF4D0000}"/>
    <cellStyle name="Normal 3 12 13 11 3" xfId="19895" xr:uid="{00000000-0005-0000-0000-0000B04D0000}"/>
    <cellStyle name="Normal 3 12 13 12" xfId="19896" xr:uid="{00000000-0005-0000-0000-0000B14D0000}"/>
    <cellStyle name="Normal 3 12 13 12 2" xfId="19897" xr:uid="{00000000-0005-0000-0000-0000B24D0000}"/>
    <cellStyle name="Normal 3 12 13 12 3" xfId="19898" xr:uid="{00000000-0005-0000-0000-0000B34D0000}"/>
    <cellStyle name="Normal 3 12 13 13" xfId="19899" xr:uid="{00000000-0005-0000-0000-0000B44D0000}"/>
    <cellStyle name="Normal 3 12 13 13 2" xfId="19900" xr:uid="{00000000-0005-0000-0000-0000B54D0000}"/>
    <cellStyle name="Normal 3 12 13 13 3" xfId="19901" xr:uid="{00000000-0005-0000-0000-0000B64D0000}"/>
    <cellStyle name="Normal 3 12 13 14" xfId="19902" xr:uid="{00000000-0005-0000-0000-0000B74D0000}"/>
    <cellStyle name="Normal 3 12 13 14 2" xfId="19903" xr:uid="{00000000-0005-0000-0000-0000B84D0000}"/>
    <cellStyle name="Normal 3 12 13 14 3" xfId="19904" xr:uid="{00000000-0005-0000-0000-0000B94D0000}"/>
    <cellStyle name="Normal 3 12 13 15" xfId="19905" xr:uid="{00000000-0005-0000-0000-0000BA4D0000}"/>
    <cellStyle name="Normal 3 12 13 16" xfId="19906" xr:uid="{00000000-0005-0000-0000-0000BB4D0000}"/>
    <cellStyle name="Normal 3 12 13 2" xfId="19907" xr:uid="{00000000-0005-0000-0000-0000BC4D0000}"/>
    <cellStyle name="Normal 3 12 13 2 2" xfId="19908" xr:uid="{00000000-0005-0000-0000-0000BD4D0000}"/>
    <cellStyle name="Normal 3 12 13 2 3" xfId="19909" xr:uid="{00000000-0005-0000-0000-0000BE4D0000}"/>
    <cellStyle name="Normal 3 12 13 3" xfId="19910" xr:uid="{00000000-0005-0000-0000-0000BF4D0000}"/>
    <cellStyle name="Normal 3 12 13 3 2" xfId="19911" xr:uid="{00000000-0005-0000-0000-0000C04D0000}"/>
    <cellStyle name="Normal 3 12 13 3 3" xfId="19912" xr:uid="{00000000-0005-0000-0000-0000C14D0000}"/>
    <cellStyle name="Normal 3 12 13 4" xfId="19913" xr:uid="{00000000-0005-0000-0000-0000C24D0000}"/>
    <cellStyle name="Normal 3 12 13 4 2" xfId="19914" xr:uid="{00000000-0005-0000-0000-0000C34D0000}"/>
    <cellStyle name="Normal 3 12 13 4 3" xfId="19915" xr:uid="{00000000-0005-0000-0000-0000C44D0000}"/>
    <cellStyle name="Normal 3 12 13 5" xfId="19916" xr:uid="{00000000-0005-0000-0000-0000C54D0000}"/>
    <cellStyle name="Normal 3 12 13 5 2" xfId="19917" xr:uid="{00000000-0005-0000-0000-0000C64D0000}"/>
    <cellStyle name="Normal 3 12 13 5 3" xfId="19918" xr:uid="{00000000-0005-0000-0000-0000C74D0000}"/>
    <cellStyle name="Normal 3 12 13 6" xfId="19919" xr:uid="{00000000-0005-0000-0000-0000C84D0000}"/>
    <cellStyle name="Normal 3 12 13 6 2" xfId="19920" xr:uid="{00000000-0005-0000-0000-0000C94D0000}"/>
    <cellStyle name="Normal 3 12 13 6 3" xfId="19921" xr:uid="{00000000-0005-0000-0000-0000CA4D0000}"/>
    <cellStyle name="Normal 3 12 13 7" xfId="19922" xr:uid="{00000000-0005-0000-0000-0000CB4D0000}"/>
    <cellStyle name="Normal 3 12 13 7 2" xfId="19923" xr:uid="{00000000-0005-0000-0000-0000CC4D0000}"/>
    <cellStyle name="Normal 3 12 13 7 3" xfId="19924" xr:uid="{00000000-0005-0000-0000-0000CD4D0000}"/>
    <cellStyle name="Normal 3 12 13 8" xfId="19925" xr:uid="{00000000-0005-0000-0000-0000CE4D0000}"/>
    <cellStyle name="Normal 3 12 13 8 2" xfId="19926" xr:uid="{00000000-0005-0000-0000-0000CF4D0000}"/>
    <cellStyle name="Normal 3 12 13 8 3" xfId="19927" xr:uid="{00000000-0005-0000-0000-0000D04D0000}"/>
    <cellStyle name="Normal 3 12 13 9" xfId="19928" xr:uid="{00000000-0005-0000-0000-0000D14D0000}"/>
    <cellStyle name="Normal 3 12 13 9 2" xfId="19929" xr:uid="{00000000-0005-0000-0000-0000D24D0000}"/>
    <cellStyle name="Normal 3 12 13 9 3" xfId="19930" xr:uid="{00000000-0005-0000-0000-0000D34D0000}"/>
    <cellStyle name="Normal 3 12 14" xfId="19931" xr:uid="{00000000-0005-0000-0000-0000D44D0000}"/>
    <cellStyle name="Normal 3 12 14 10" xfId="19932" xr:uid="{00000000-0005-0000-0000-0000D54D0000}"/>
    <cellStyle name="Normal 3 12 14 10 2" xfId="19933" xr:uid="{00000000-0005-0000-0000-0000D64D0000}"/>
    <cellStyle name="Normal 3 12 14 10 3" xfId="19934" xr:uid="{00000000-0005-0000-0000-0000D74D0000}"/>
    <cellStyle name="Normal 3 12 14 11" xfId="19935" xr:uid="{00000000-0005-0000-0000-0000D84D0000}"/>
    <cellStyle name="Normal 3 12 14 11 2" xfId="19936" xr:uid="{00000000-0005-0000-0000-0000D94D0000}"/>
    <cellStyle name="Normal 3 12 14 11 3" xfId="19937" xr:uid="{00000000-0005-0000-0000-0000DA4D0000}"/>
    <cellStyle name="Normal 3 12 14 12" xfId="19938" xr:uid="{00000000-0005-0000-0000-0000DB4D0000}"/>
    <cellStyle name="Normal 3 12 14 12 2" xfId="19939" xr:uid="{00000000-0005-0000-0000-0000DC4D0000}"/>
    <cellStyle name="Normal 3 12 14 12 3" xfId="19940" xr:uid="{00000000-0005-0000-0000-0000DD4D0000}"/>
    <cellStyle name="Normal 3 12 14 13" xfId="19941" xr:uid="{00000000-0005-0000-0000-0000DE4D0000}"/>
    <cellStyle name="Normal 3 12 14 13 2" xfId="19942" xr:uid="{00000000-0005-0000-0000-0000DF4D0000}"/>
    <cellStyle name="Normal 3 12 14 13 3" xfId="19943" xr:uid="{00000000-0005-0000-0000-0000E04D0000}"/>
    <cellStyle name="Normal 3 12 14 14" xfId="19944" xr:uid="{00000000-0005-0000-0000-0000E14D0000}"/>
    <cellStyle name="Normal 3 12 14 14 2" xfId="19945" xr:uid="{00000000-0005-0000-0000-0000E24D0000}"/>
    <cellStyle name="Normal 3 12 14 14 3" xfId="19946" xr:uid="{00000000-0005-0000-0000-0000E34D0000}"/>
    <cellStyle name="Normal 3 12 14 15" xfId="19947" xr:uid="{00000000-0005-0000-0000-0000E44D0000}"/>
    <cellStyle name="Normal 3 12 14 16" xfId="19948" xr:uid="{00000000-0005-0000-0000-0000E54D0000}"/>
    <cellStyle name="Normal 3 12 14 2" xfId="19949" xr:uid="{00000000-0005-0000-0000-0000E64D0000}"/>
    <cellStyle name="Normal 3 12 14 2 2" xfId="19950" xr:uid="{00000000-0005-0000-0000-0000E74D0000}"/>
    <cellStyle name="Normal 3 12 14 2 3" xfId="19951" xr:uid="{00000000-0005-0000-0000-0000E84D0000}"/>
    <cellStyle name="Normal 3 12 14 3" xfId="19952" xr:uid="{00000000-0005-0000-0000-0000E94D0000}"/>
    <cellStyle name="Normal 3 12 14 3 2" xfId="19953" xr:uid="{00000000-0005-0000-0000-0000EA4D0000}"/>
    <cellStyle name="Normal 3 12 14 3 3" xfId="19954" xr:uid="{00000000-0005-0000-0000-0000EB4D0000}"/>
    <cellStyle name="Normal 3 12 14 4" xfId="19955" xr:uid="{00000000-0005-0000-0000-0000EC4D0000}"/>
    <cellStyle name="Normal 3 12 14 4 2" xfId="19956" xr:uid="{00000000-0005-0000-0000-0000ED4D0000}"/>
    <cellStyle name="Normal 3 12 14 4 3" xfId="19957" xr:uid="{00000000-0005-0000-0000-0000EE4D0000}"/>
    <cellStyle name="Normal 3 12 14 5" xfId="19958" xr:uid="{00000000-0005-0000-0000-0000EF4D0000}"/>
    <cellStyle name="Normal 3 12 14 5 2" xfId="19959" xr:uid="{00000000-0005-0000-0000-0000F04D0000}"/>
    <cellStyle name="Normal 3 12 14 5 3" xfId="19960" xr:uid="{00000000-0005-0000-0000-0000F14D0000}"/>
    <cellStyle name="Normal 3 12 14 6" xfId="19961" xr:uid="{00000000-0005-0000-0000-0000F24D0000}"/>
    <cellStyle name="Normal 3 12 14 6 2" xfId="19962" xr:uid="{00000000-0005-0000-0000-0000F34D0000}"/>
    <cellStyle name="Normal 3 12 14 6 3" xfId="19963" xr:uid="{00000000-0005-0000-0000-0000F44D0000}"/>
    <cellStyle name="Normal 3 12 14 7" xfId="19964" xr:uid="{00000000-0005-0000-0000-0000F54D0000}"/>
    <cellStyle name="Normal 3 12 14 7 2" xfId="19965" xr:uid="{00000000-0005-0000-0000-0000F64D0000}"/>
    <cellStyle name="Normal 3 12 14 7 3" xfId="19966" xr:uid="{00000000-0005-0000-0000-0000F74D0000}"/>
    <cellStyle name="Normal 3 12 14 8" xfId="19967" xr:uid="{00000000-0005-0000-0000-0000F84D0000}"/>
    <cellStyle name="Normal 3 12 14 8 2" xfId="19968" xr:uid="{00000000-0005-0000-0000-0000F94D0000}"/>
    <cellStyle name="Normal 3 12 14 8 3" xfId="19969" xr:uid="{00000000-0005-0000-0000-0000FA4D0000}"/>
    <cellStyle name="Normal 3 12 14 9" xfId="19970" xr:uid="{00000000-0005-0000-0000-0000FB4D0000}"/>
    <cellStyle name="Normal 3 12 14 9 2" xfId="19971" xr:uid="{00000000-0005-0000-0000-0000FC4D0000}"/>
    <cellStyle name="Normal 3 12 14 9 3" xfId="19972" xr:uid="{00000000-0005-0000-0000-0000FD4D0000}"/>
    <cellStyle name="Normal 3 12 15" xfId="19973" xr:uid="{00000000-0005-0000-0000-0000FE4D0000}"/>
    <cellStyle name="Normal 3 12 16" xfId="19974" xr:uid="{00000000-0005-0000-0000-0000FF4D0000}"/>
    <cellStyle name="Normal 3 12 17" xfId="19975" xr:uid="{00000000-0005-0000-0000-0000004E0000}"/>
    <cellStyle name="Normal 3 12 17 10" xfId="19976" xr:uid="{00000000-0005-0000-0000-0000014E0000}"/>
    <cellStyle name="Normal 3 12 17 10 2" xfId="19977" xr:uid="{00000000-0005-0000-0000-0000024E0000}"/>
    <cellStyle name="Normal 3 12 17 10 3" xfId="19978" xr:uid="{00000000-0005-0000-0000-0000034E0000}"/>
    <cellStyle name="Normal 3 12 17 11" xfId="19979" xr:uid="{00000000-0005-0000-0000-0000044E0000}"/>
    <cellStyle name="Normal 3 12 17 11 2" xfId="19980" xr:uid="{00000000-0005-0000-0000-0000054E0000}"/>
    <cellStyle name="Normal 3 12 17 11 3" xfId="19981" xr:uid="{00000000-0005-0000-0000-0000064E0000}"/>
    <cellStyle name="Normal 3 12 17 12" xfId="19982" xr:uid="{00000000-0005-0000-0000-0000074E0000}"/>
    <cellStyle name="Normal 3 12 17 12 2" xfId="19983" xr:uid="{00000000-0005-0000-0000-0000084E0000}"/>
    <cellStyle name="Normal 3 12 17 12 3" xfId="19984" xr:uid="{00000000-0005-0000-0000-0000094E0000}"/>
    <cellStyle name="Normal 3 12 17 13" xfId="19985" xr:uid="{00000000-0005-0000-0000-00000A4E0000}"/>
    <cellStyle name="Normal 3 12 17 13 2" xfId="19986" xr:uid="{00000000-0005-0000-0000-00000B4E0000}"/>
    <cellStyle name="Normal 3 12 17 13 3" xfId="19987" xr:uid="{00000000-0005-0000-0000-00000C4E0000}"/>
    <cellStyle name="Normal 3 12 17 14" xfId="19988" xr:uid="{00000000-0005-0000-0000-00000D4E0000}"/>
    <cellStyle name="Normal 3 12 17 14 2" xfId="19989" xr:uid="{00000000-0005-0000-0000-00000E4E0000}"/>
    <cellStyle name="Normal 3 12 17 14 3" xfId="19990" xr:uid="{00000000-0005-0000-0000-00000F4E0000}"/>
    <cellStyle name="Normal 3 12 17 15" xfId="19991" xr:uid="{00000000-0005-0000-0000-0000104E0000}"/>
    <cellStyle name="Normal 3 12 17 16" xfId="19992" xr:uid="{00000000-0005-0000-0000-0000114E0000}"/>
    <cellStyle name="Normal 3 12 17 2" xfId="19993" xr:uid="{00000000-0005-0000-0000-0000124E0000}"/>
    <cellStyle name="Normal 3 12 17 2 2" xfId="19994" xr:uid="{00000000-0005-0000-0000-0000134E0000}"/>
    <cellStyle name="Normal 3 12 17 2 3" xfId="19995" xr:uid="{00000000-0005-0000-0000-0000144E0000}"/>
    <cellStyle name="Normal 3 12 17 3" xfId="19996" xr:uid="{00000000-0005-0000-0000-0000154E0000}"/>
    <cellStyle name="Normal 3 12 17 3 2" xfId="19997" xr:uid="{00000000-0005-0000-0000-0000164E0000}"/>
    <cellStyle name="Normal 3 12 17 3 3" xfId="19998" xr:uid="{00000000-0005-0000-0000-0000174E0000}"/>
    <cellStyle name="Normal 3 12 17 4" xfId="19999" xr:uid="{00000000-0005-0000-0000-0000184E0000}"/>
    <cellStyle name="Normal 3 12 17 4 2" xfId="20000" xr:uid="{00000000-0005-0000-0000-0000194E0000}"/>
    <cellStyle name="Normal 3 12 17 4 3" xfId="20001" xr:uid="{00000000-0005-0000-0000-00001A4E0000}"/>
    <cellStyle name="Normal 3 12 17 5" xfId="20002" xr:uid="{00000000-0005-0000-0000-00001B4E0000}"/>
    <cellStyle name="Normal 3 12 17 5 2" xfId="20003" xr:uid="{00000000-0005-0000-0000-00001C4E0000}"/>
    <cellStyle name="Normal 3 12 17 5 3" xfId="20004" xr:uid="{00000000-0005-0000-0000-00001D4E0000}"/>
    <cellStyle name="Normal 3 12 17 6" xfId="20005" xr:uid="{00000000-0005-0000-0000-00001E4E0000}"/>
    <cellStyle name="Normal 3 12 17 6 2" xfId="20006" xr:uid="{00000000-0005-0000-0000-00001F4E0000}"/>
    <cellStyle name="Normal 3 12 17 6 3" xfId="20007" xr:uid="{00000000-0005-0000-0000-0000204E0000}"/>
    <cellStyle name="Normal 3 12 17 7" xfId="20008" xr:uid="{00000000-0005-0000-0000-0000214E0000}"/>
    <cellStyle name="Normal 3 12 17 7 2" xfId="20009" xr:uid="{00000000-0005-0000-0000-0000224E0000}"/>
    <cellStyle name="Normal 3 12 17 7 3" xfId="20010" xr:uid="{00000000-0005-0000-0000-0000234E0000}"/>
    <cellStyle name="Normal 3 12 17 8" xfId="20011" xr:uid="{00000000-0005-0000-0000-0000244E0000}"/>
    <cellStyle name="Normal 3 12 17 8 2" xfId="20012" xr:uid="{00000000-0005-0000-0000-0000254E0000}"/>
    <cellStyle name="Normal 3 12 17 8 3" xfId="20013" xr:uid="{00000000-0005-0000-0000-0000264E0000}"/>
    <cellStyle name="Normal 3 12 17 9" xfId="20014" xr:uid="{00000000-0005-0000-0000-0000274E0000}"/>
    <cellStyle name="Normal 3 12 17 9 2" xfId="20015" xr:uid="{00000000-0005-0000-0000-0000284E0000}"/>
    <cellStyle name="Normal 3 12 17 9 3" xfId="20016" xr:uid="{00000000-0005-0000-0000-0000294E0000}"/>
    <cellStyle name="Normal 3 12 18" xfId="20017" xr:uid="{00000000-0005-0000-0000-00002A4E0000}"/>
    <cellStyle name="Normal 3 12 18 10" xfId="20018" xr:uid="{00000000-0005-0000-0000-00002B4E0000}"/>
    <cellStyle name="Normal 3 12 18 10 2" xfId="20019" xr:uid="{00000000-0005-0000-0000-00002C4E0000}"/>
    <cellStyle name="Normal 3 12 18 10 3" xfId="20020" xr:uid="{00000000-0005-0000-0000-00002D4E0000}"/>
    <cellStyle name="Normal 3 12 18 11" xfId="20021" xr:uid="{00000000-0005-0000-0000-00002E4E0000}"/>
    <cellStyle name="Normal 3 12 18 11 2" xfId="20022" xr:uid="{00000000-0005-0000-0000-00002F4E0000}"/>
    <cellStyle name="Normal 3 12 18 11 3" xfId="20023" xr:uid="{00000000-0005-0000-0000-0000304E0000}"/>
    <cellStyle name="Normal 3 12 18 12" xfId="20024" xr:uid="{00000000-0005-0000-0000-0000314E0000}"/>
    <cellStyle name="Normal 3 12 18 12 2" xfId="20025" xr:uid="{00000000-0005-0000-0000-0000324E0000}"/>
    <cellStyle name="Normal 3 12 18 12 3" xfId="20026" xr:uid="{00000000-0005-0000-0000-0000334E0000}"/>
    <cellStyle name="Normal 3 12 18 13" xfId="20027" xr:uid="{00000000-0005-0000-0000-0000344E0000}"/>
    <cellStyle name="Normal 3 12 18 13 2" xfId="20028" xr:uid="{00000000-0005-0000-0000-0000354E0000}"/>
    <cellStyle name="Normal 3 12 18 13 3" xfId="20029" xr:uid="{00000000-0005-0000-0000-0000364E0000}"/>
    <cellStyle name="Normal 3 12 18 14" xfId="20030" xr:uid="{00000000-0005-0000-0000-0000374E0000}"/>
    <cellStyle name="Normal 3 12 18 14 2" xfId="20031" xr:uid="{00000000-0005-0000-0000-0000384E0000}"/>
    <cellStyle name="Normal 3 12 18 14 3" xfId="20032" xr:uid="{00000000-0005-0000-0000-0000394E0000}"/>
    <cellStyle name="Normal 3 12 18 15" xfId="20033" xr:uid="{00000000-0005-0000-0000-00003A4E0000}"/>
    <cellStyle name="Normal 3 12 18 16" xfId="20034" xr:uid="{00000000-0005-0000-0000-00003B4E0000}"/>
    <cellStyle name="Normal 3 12 18 2" xfId="20035" xr:uid="{00000000-0005-0000-0000-00003C4E0000}"/>
    <cellStyle name="Normal 3 12 18 2 2" xfId="20036" xr:uid="{00000000-0005-0000-0000-00003D4E0000}"/>
    <cellStyle name="Normal 3 12 18 2 3" xfId="20037" xr:uid="{00000000-0005-0000-0000-00003E4E0000}"/>
    <cellStyle name="Normal 3 12 18 3" xfId="20038" xr:uid="{00000000-0005-0000-0000-00003F4E0000}"/>
    <cellStyle name="Normal 3 12 18 3 2" xfId="20039" xr:uid="{00000000-0005-0000-0000-0000404E0000}"/>
    <cellStyle name="Normal 3 12 18 3 3" xfId="20040" xr:uid="{00000000-0005-0000-0000-0000414E0000}"/>
    <cellStyle name="Normal 3 12 18 4" xfId="20041" xr:uid="{00000000-0005-0000-0000-0000424E0000}"/>
    <cellStyle name="Normal 3 12 18 4 2" xfId="20042" xr:uid="{00000000-0005-0000-0000-0000434E0000}"/>
    <cellStyle name="Normal 3 12 18 4 3" xfId="20043" xr:uid="{00000000-0005-0000-0000-0000444E0000}"/>
    <cellStyle name="Normal 3 12 18 5" xfId="20044" xr:uid="{00000000-0005-0000-0000-0000454E0000}"/>
    <cellStyle name="Normal 3 12 18 5 2" xfId="20045" xr:uid="{00000000-0005-0000-0000-0000464E0000}"/>
    <cellStyle name="Normal 3 12 18 5 3" xfId="20046" xr:uid="{00000000-0005-0000-0000-0000474E0000}"/>
    <cellStyle name="Normal 3 12 18 6" xfId="20047" xr:uid="{00000000-0005-0000-0000-0000484E0000}"/>
    <cellStyle name="Normal 3 12 18 6 2" xfId="20048" xr:uid="{00000000-0005-0000-0000-0000494E0000}"/>
    <cellStyle name="Normal 3 12 18 6 3" xfId="20049" xr:uid="{00000000-0005-0000-0000-00004A4E0000}"/>
    <cellStyle name="Normal 3 12 18 7" xfId="20050" xr:uid="{00000000-0005-0000-0000-00004B4E0000}"/>
    <cellStyle name="Normal 3 12 18 7 2" xfId="20051" xr:uid="{00000000-0005-0000-0000-00004C4E0000}"/>
    <cellStyle name="Normal 3 12 18 7 3" xfId="20052" xr:uid="{00000000-0005-0000-0000-00004D4E0000}"/>
    <cellStyle name="Normal 3 12 18 8" xfId="20053" xr:uid="{00000000-0005-0000-0000-00004E4E0000}"/>
    <cellStyle name="Normal 3 12 18 8 2" xfId="20054" xr:uid="{00000000-0005-0000-0000-00004F4E0000}"/>
    <cellStyle name="Normal 3 12 18 8 3" xfId="20055" xr:uid="{00000000-0005-0000-0000-0000504E0000}"/>
    <cellStyle name="Normal 3 12 18 9" xfId="20056" xr:uid="{00000000-0005-0000-0000-0000514E0000}"/>
    <cellStyle name="Normal 3 12 18 9 2" xfId="20057" xr:uid="{00000000-0005-0000-0000-0000524E0000}"/>
    <cellStyle name="Normal 3 12 18 9 3" xfId="20058" xr:uid="{00000000-0005-0000-0000-0000534E0000}"/>
    <cellStyle name="Normal 3 12 2" xfId="20059" xr:uid="{00000000-0005-0000-0000-0000544E0000}"/>
    <cellStyle name="Normal 3 12 2 10" xfId="20060" xr:uid="{00000000-0005-0000-0000-0000554E0000}"/>
    <cellStyle name="Normal 3 12 2 10 2" xfId="20061" xr:uid="{00000000-0005-0000-0000-0000564E0000}"/>
    <cellStyle name="Normal 3 12 2 10 3" xfId="20062" xr:uid="{00000000-0005-0000-0000-0000574E0000}"/>
    <cellStyle name="Normal 3 12 2 11" xfId="20063" xr:uid="{00000000-0005-0000-0000-0000584E0000}"/>
    <cellStyle name="Normal 3 12 2 11 2" xfId="20064" xr:uid="{00000000-0005-0000-0000-0000594E0000}"/>
    <cellStyle name="Normal 3 12 2 11 3" xfId="20065" xr:uid="{00000000-0005-0000-0000-00005A4E0000}"/>
    <cellStyle name="Normal 3 12 2 12" xfId="20066" xr:uid="{00000000-0005-0000-0000-00005B4E0000}"/>
    <cellStyle name="Normal 3 12 2 12 2" xfId="20067" xr:uid="{00000000-0005-0000-0000-00005C4E0000}"/>
    <cellStyle name="Normal 3 12 2 12 3" xfId="20068" xr:uid="{00000000-0005-0000-0000-00005D4E0000}"/>
    <cellStyle name="Normal 3 12 2 13" xfId="20069" xr:uid="{00000000-0005-0000-0000-00005E4E0000}"/>
    <cellStyle name="Normal 3 12 2 13 2" xfId="20070" xr:uid="{00000000-0005-0000-0000-00005F4E0000}"/>
    <cellStyle name="Normal 3 12 2 13 3" xfId="20071" xr:uid="{00000000-0005-0000-0000-0000604E0000}"/>
    <cellStyle name="Normal 3 12 2 14" xfId="20072" xr:uid="{00000000-0005-0000-0000-0000614E0000}"/>
    <cellStyle name="Normal 3 12 2 14 2" xfId="20073" xr:uid="{00000000-0005-0000-0000-0000624E0000}"/>
    <cellStyle name="Normal 3 12 2 14 3" xfId="20074" xr:uid="{00000000-0005-0000-0000-0000634E0000}"/>
    <cellStyle name="Normal 3 12 2 15" xfId="20075" xr:uid="{00000000-0005-0000-0000-0000644E0000}"/>
    <cellStyle name="Normal 3 12 2 15 2" xfId="20076" xr:uid="{00000000-0005-0000-0000-0000654E0000}"/>
    <cellStyle name="Normal 3 12 2 15 3" xfId="20077" xr:uid="{00000000-0005-0000-0000-0000664E0000}"/>
    <cellStyle name="Normal 3 12 2 16" xfId="20078" xr:uid="{00000000-0005-0000-0000-0000674E0000}"/>
    <cellStyle name="Normal 3 12 2 16 2" xfId="20079" xr:uid="{00000000-0005-0000-0000-0000684E0000}"/>
    <cellStyle name="Normal 3 12 2 16 3" xfId="20080" xr:uid="{00000000-0005-0000-0000-0000694E0000}"/>
    <cellStyle name="Normal 3 12 2 17" xfId="20081" xr:uid="{00000000-0005-0000-0000-00006A4E0000}"/>
    <cellStyle name="Normal 3 12 2 17 2" xfId="20082" xr:uid="{00000000-0005-0000-0000-00006B4E0000}"/>
    <cellStyle name="Normal 3 12 2 17 3" xfId="20083" xr:uid="{00000000-0005-0000-0000-00006C4E0000}"/>
    <cellStyle name="Normal 3 12 2 18" xfId="20084" xr:uid="{00000000-0005-0000-0000-00006D4E0000}"/>
    <cellStyle name="Normal 3 12 2 19" xfId="20085" xr:uid="{00000000-0005-0000-0000-00006E4E0000}"/>
    <cellStyle name="Normal 3 12 2 2" xfId="20086" xr:uid="{00000000-0005-0000-0000-00006F4E0000}"/>
    <cellStyle name="Normal 3 12 2 3" xfId="20087" xr:uid="{00000000-0005-0000-0000-0000704E0000}"/>
    <cellStyle name="Normal 3 12 2 4" xfId="20088" xr:uid="{00000000-0005-0000-0000-0000714E0000}"/>
    <cellStyle name="Normal 3 12 2 5" xfId="20089" xr:uid="{00000000-0005-0000-0000-0000724E0000}"/>
    <cellStyle name="Normal 3 12 2 5 2" xfId="20090" xr:uid="{00000000-0005-0000-0000-0000734E0000}"/>
    <cellStyle name="Normal 3 12 2 5 3" xfId="20091" xr:uid="{00000000-0005-0000-0000-0000744E0000}"/>
    <cellStyle name="Normal 3 12 2 6" xfId="20092" xr:uid="{00000000-0005-0000-0000-0000754E0000}"/>
    <cellStyle name="Normal 3 12 2 6 2" xfId="20093" xr:uid="{00000000-0005-0000-0000-0000764E0000}"/>
    <cellStyle name="Normal 3 12 2 6 3" xfId="20094" xr:uid="{00000000-0005-0000-0000-0000774E0000}"/>
    <cellStyle name="Normal 3 12 2 7" xfId="20095" xr:uid="{00000000-0005-0000-0000-0000784E0000}"/>
    <cellStyle name="Normal 3 12 2 7 2" xfId="20096" xr:uid="{00000000-0005-0000-0000-0000794E0000}"/>
    <cellStyle name="Normal 3 12 2 7 3" xfId="20097" xr:uid="{00000000-0005-0000-0000-00007A4E0000}"/>
    <cellStyle name="Normal 3 12 2 8" xfId="20098" xr:uid="{00000000-0005-0000-0000-00007B4E0000}"/>
    <cellStyle name="Normal 3 12 2 8 2" xfId="20099" xr:uid="{00000000-0005-0000-0000-00007C4E0000}"/>
    <cellStyle name="Normal 3 12 2 8 3" xfId="20100" xr:uid="{00000000-0005-0000-0000-00007D4E0000}"/>
    <cellStyle name="Normal 3 12 2 9" xfId="20101" xr:uid="{00000000-0005-0000-0000-00007E4E0000}"/>
    <cellStyle name="Normal 3 12 2 9 2" xfId="20102" xr:uid="{00000000-0005-0000-0000-00007F4E0000}"/>
    <cellStyle name="Normal 3 12 2 9 3" xfId="20103" xr:uid="{00000000-0005-0000-0000-0000804E0000}"/>
    <cellStyle name="Normal 3 12 3" xfId="20104" xr:uid="{00000000-0005-0000-0000-0000814E0000}"/>
    <cellStyle name="Normal 3 12 4" xfId="20105" xr:uid="{00000000-0005-0000-0000-0000824E0000}"/>
    <cellStyle name="Normal 3 12 5" xfId="20106" xr:uid="{00000000-0005-0000-0000-0000834E0000}"/>
    <cellStyle name="Normal 3 12 6" xfId="20107" xr:uid="{00000000-0005-0000-0000-0000844E0000}"/>
    <cellStyle name="Normal 3 12 6 10" xfId="20108" xr:uid="{00000000-0005-0000-0000-0000854E0000}"/>
    <cellStyle name="Normal 3 12 6 10 2" xfId="20109" xr:uid="{00000000-0005-0000-0000-0000864E0000}"/>
    <cellStyle name="Normal 3 12 6 10 3" xfId="20110" xr:uid="{00000000-0005-0000-0000-0000874E0000}"/>
    <cellStyle name="Normal 3 12 6 11" xfId="20111" xr:uid="{00000000-0005-0000-0000-0000884E0000}"/>
    <cellStyle name="Normal 3 12 6 11 2" xfId="20112" xr:uid="{00000000-0005-0000-0000-0000894E0000}"/>
    <cellStyle name="Normal 3 12 6 11 3" xfId="20113" xr:uid="{00000000-0005-0000-0000-00008A4E0000}"/>
    <cellStyle name="Normal 3 12 6 12" xfId="20114" xr:uid="{00000000-0005-0000-0000-00008B4E0000}"/>
    <cellStyle name="Normal 3 12 6 12 2" xfId="20115" xr:uid="{00000000-0005-0000-0000-00008C4E0000}"/>
    <cellStyle name="Normal 3 12 6 12 3" xfId="20116" xr:uid="{00000000-0005-0000-0000-00008D4E0000}"/>
    <cellStyle name="Normal 3 12 6 13" xfId="20117" xr:uid="{00000000-0005-0000-0000-00008E4E0000}"/>
    <cellStyle name="Normal 3 12 6 13 2" xfId="20118" xr:uid="{00000000-0005-0000-0000-00008F4E0000}"/>
    <cellStyle name="Normal 3 12 6 13 3" xfId="20119" xr:uid="{00000000-0005-0000-0000-0000904E0000}"/>
    <cellStyle name="Normal 3 12 6 14" xfId="20120" xr:uid="{00000000-0005-0000-0000-0000914E0000}"/>
    <cellStyle name="Normal 3 12 6 14 2" xfId="20121" xr:uid="{00000000-0005-0000-0000-0000924E0000}"/>
    <cellStyle name="Normal 3 12 6 14 3" xfId="20122" xr:uid="{00000000-0005-0000-0000-0000934E0000}"/>
    <cellStyle name="Normal 3 12 6 15" xfId="20123" xr:uid="{00000000-0005-0000-0000-0000944E0000}"/>
    <cellStyle name="Normal 3 12 6 15 2" xfId="20124" xr:uid="{00000000-0005-0000-0000-0000954E0000}"/>
    <cellStyle name="Normal 3 12 6 15 3" xfId="20125" xr:uid="{00000000-0005-0000-0000-0000964E0000}"/>
    <cellStyle name="Normal 3 12 6 16" xfId="20126" xr:uid="{00000000-0005-0000-0000-0000974E0000}"/>
    <cellStyle name="Normal 3 12 6 17" xfId="20127" xr:uid="{00000000-0005-0000-0000-0000984E0000}"/>
    <cellStyle name="Normal 3 12 6 2" xfId="20128" xr:uid="{00000000-0005-0000-0000-0000994E0000}"/>
    <cellStyle name="Normal 3 12 6 2 10" xfId="20129" xr:uid="{00000000-0005-0000-0000-00009A4E0000}"/>
    <cellStyle name="Normal 3 12 6 2 10 2" xfId="20130" xr:uid="{00000000-0005-0000-0000-00009B4E0000}"/>
    <cellStyle name="Normal 3 12 6 2 10 3" xfId="20131" xr:uid="{00000000-0005-0000-0000-00009C4E0000}"/>
    <cellStyle name="Normal 3 12 6 2 11" xfId="20132" xr:uid="{00000000-0005-0000-0000-00009D4E0000}"/>
    <cellStyle name="Normal 3 12 6 2 11 2" xfId="20133" xr:uid="{00000000-0005-0000-0000-00009E4E0000}"/>
    <cellStyle name="Normal 3 12 6 2 11 3" xfId="20134" xr:uid="{00000000-0005-0000-0000-00009F4E0000}"/>
    <cellStyle name="Normal 3 12 6 2 12" xfId="20135" xr:uid="{00000000-0005-0000-0000-0000A04E0000}"/>
    <cellStyle name="Normal 3 12 6 2 12 2" xfId="20136" xr:uid="{00000000-0005-0000-0000-0000A14E0000}"/>
    <cellStyle name="Normal 3 12 6 2 12 3" xfId="20137" xr:uid="{00000000-0005-0000-0000-0000A24E0000}"/>
    <cellStyle name="Normal 3 12 6 2 13" xfId="20138" xr:uid="{00000000-0005-0000-0000-0000A34E0000}"/>
    <cellStyle name="Normal 3 12 6 2 13 2" xfId="20139" xr:uid="{00000000-0005-0000-0000-0000A44E0000}"/>
    <cellStyle name="Normal 3 12 6 2 13 3" xfId="20140" xr:uid="{00000000-0005-0000-0000-0000A54E0000}"/>
    <cellStyle name="Normal 3 12 6 2 14" xfId="20141" xr:uid="{00000000-0005-0000-0000-0000A64E0000}"/>
    <cellStyle name="Normal 3 12 6 2 14 2" xfId="20142" xr:uid="{00000000-0005-0000-0000-0000A74E0000}"/>
    <cellStyle name="Normal 3 12 6 2 14 3" xfId="20143" xr:uid="{00000000-0005-0000-0000-0000A84E0000}"/>
    <cellStyle name="Normal 3 12 6 2 15" xfId="20144" xr:uid="{00000000-0005-0000-0000-0000A94E0000}"/>
    <cellStyle name="Normal 3 12 6 2 16" xfId="20145" xr:uid="{00000000-0005-0000-0000-0000AA4E0000}"/>
    <cellStyle name="Normal 3 12 6 2 2" xfId="20146" xr:uid="{00000000-0005-0000-0000-0000AB4E0000}"/>
    <cellStyle name="Normal 3 12 6 2 2 2" xfId="20147" xr:uid="{00000000-0005-0000-0000-0000AC4E0000}"/>
    <cellStyle name="Normal 3 12 6 2 2 3" xfId="20148" xr:uid="{00000000-0005-0000-0000-0000AD4E0000}"/>
    <cellStyle name="Normal 3 12 6 2 3" xfId="20149" xr:uid="{00000000-0005-0000-0000-0000AE4E0000}"/>
    <cellStyle name="Normal 3 12 6 2 3 2" xfId="20150" xr:uid="{00000000-0005-0000-0000-0000AF4E0000}"/>
    <cellStyle name="Normal 3 12 6 2 3 3" xfId="20151" xr:uid="{00000000-0005-0000-0000-0000B04E0000}"/>
    <cellStyle name="Normal 3 12 6 2 4" xfId="20152" xr:uid="{00000000-0005-0000-0000-0000B14E0000}"/>
    <cellStyle name="Normal 3 12 6 2 4 2" xfId="20153" xr:uid="{00000000-0005-0000-0000-0000B24E0000}"/>
    <cellStyle name="Normal 3 12 6 2 4 3" xfId="20154" xr:uid="{00000000-0005-0000-0000-0000B34E0000}"/>
    <cellStyle name="Normal 3 12 6 2 5" xfId="20155" xr:uid="{00000000-0005-0000-0000-0000B44E0000}"/>
    <cellStyle name="Normal 3 12 6 2 5 2" xfId="20156" xr:uid="{00000000-0005-0000-0000-0000B54E0000}"/>
    <cellStyle name="Normal 3 12 6 2 5 3" xfId="20157" xr:uid="{00000000-0005-0000-0000-0000B64E0000}"/>
    <cellStyle name="Normal 3 12 6 2 6" xfId="20158" xr:uid="{00000000-0005-0000-0000-0000B74E0000}"/>
    <cellStyle name="Normal 3 12 6 2 6 2" xfId="20159" xr:uid="{00000000-0005-0000-0000-0000B84E0000}"/>
    <cellStyle name="Normal 3 12 6 2 6 3" xfId="20160" xr:uid="{00000000-0005-0000-0000-0000B94E0000}"/>
    <cellStyle name="Normal 3 12 6 2 7" xfId="20161" xr:uid="{00000000-0005-0000-0000-0000BA4E0000}"/>
    <cellStyle name="Normal 3 12 6 2 7 2" xfId="20162" xr:uid="{00000000-0005-0000-0000-0000BB4E0000}"/>
    <cellStyle name="Normal 3 12 6 2 7 3" xfId="20163" xr:uid="{00000000-0005-0000-0000-0000BC4E0000}"/>
    <cellStyle name="Normal 3 12 6 2 8" xfId="20164" xr:uid="{00000000-0005-0000-0000-0000BD4E0000}"/>
    <cellStyle name="Normal 3 12 6 2 8 2" xfId="20165" xr:uid="{00000000-0005-0000-0000-0000BE4E0000}"/>
    <cellStyle name="Normal 3 12 6 2 8 3" xfId="20166" xr:uid="{00000000-0005-0000-0000-0000BF4E0000}"/>
    <cellStyle name="Normal 3 12 6 2 9" xfId="20167" xr:uid="{00000000-0005-0000-0000-0000C04E0000}"/>
    <cellStyle name="Normal 3 12 6 2 9 2" xfId="20168" xr:uid="{00000000-0005-0000-0000-0000C14E0000}"/>
    <cellStyle name="Normal 3 12 6 2 9 3" xfId="20169" xr:uid="{00000000-0005-0000-0000-0000C24E0000}"/>
    <cellStyle name="Normal 3 12 6 3" xfId="20170" xr:uid="{00000000-0005-0000-0000-0000C34E0000}"/>
    <cellStyle name="Normal 3 12 6 3 2" xfId="20171" xr:uid="{00000000-0005-0000-0000-0000C44E0000}"/>
    <cellStyle name="Normal 3 12 6 3 3" xfId="20172" xr:uid="{00000000-0005-0000-0000-0000C54E0000}"/>
    <cellStyle name="Normal 3 12 6 4" xfId="20173" xr:uid="{00000000-0005-0000-0000-0000C64E0000}"/>
    <cellStyle name="Normal 3 12 6 4 2" xfId="20174" xr:uid="{00000000-0005-0000-0000-0000C74E0000}"/>
    <cellStyle name="Normal 3 12 6 4 3" xfId="20175" xr:uid="{00000000-0005-0000-0000-0000C84E0000}"/>
    <cellStyle name="Normal 3 12 6 5" xfId="20176" xr:uid="{00000000-0005-0000-0000-0000C94E0000}"/>
    <cellStyle name="Normal 3 12 6 5 2" xfId="20177" xr:uid="{00000000-0005-0000-0000-0000CA4E0000}"/>
    <cellStyle name="Normal 3 12 6 5 3" xfId="20178" xr:uid="{00000000-0005-0000-0000-0000CB4E0000}"/>
    <cellStyle name="Normal 3 12 6 6" xfId="20179" xr:uid="{00000000-0005-0000-0000-0000CC4E0000}"/>
    <cellStyle name="Normal 3 12 6 6 2" xfId="20180" xr:uid="{00000000-0005-0000-0000-0000CD4E0000}"/>
    <cellStyle name="Normal 3 12 6 6 3" xfId="20181" xr:uid="{00000000-0005-0000-0000-0000CE4E0000}"/>
    <cellStyle name="Normal 3 12 6 7" xfId="20182" xr:uid="{00000000-0005-0000-0000-0000CF4E0000}"/>
    <cellStyle name="Normal 3 12 6 7 2" xfId="20183" xr:uid="{00000000-0005-0000-0000-0000D04E0000}"/>
    <cellStyle name="Normal 3 12 6 7 3" xfId="20184" xr:uid="{00000000-0005-0000-0000-0000D14E0000}"/>
    <cellStyle name="Normal 3 12 6 8" xfId="20185" xr:uid="{00000000-0005-0000-0000-0000D24E0000}"/>
    <cellStyle name="Normal 3 12 6 8 2" xfId="20186" xr:uid="{00000000-0005-0000-0000-0000D34E0000}"/>
    <cellStyle name="Normal 3 12 6 8 3" xfId="20187" xr:uid="{00000000-0005-0000-0000-0000D44E0000}"/>
    <cellStyle name="Normal 3 12 6 9" xfId="20188" xr:uid="{00000000-0005-0000-0000-0000D54E0000}"/>
    <cellStyle name="Normal 3 12 6 9 2" xfId="20189" xr:uid="{00000000-0005-0000-0000-0000D64E0000}"/>
    <cellStyle name="Normal 3 12 6 9 3" xfId="20190" xr:uid="{00000000-0005-0000-0000-0000D74E0000}"/>
    <cellStyle name="Normal 3 12 7" xfId="20191" xr:uid="{00000000-0005-0000-0000-0000D84E0000}"/>
    <cellStyle name="Normal 3 12 7 10" xfId="20192" xr:uid="{00000000-0005-0000-0000-0000D94E0000}"/>
    <cellStyle name="Normal 3 12 7 10 2" xfId="20193" xr:uid="{00000000-0005-0000-0000-0000DA4E0000}"/>
    <cellStyle name="Normal 3 12 7 10 3" xfId="20194" xr:uid="{00000000-0005-0000-0000-0000DB4E0000}"/>
    <cellStyle name="Normal 3 12 7 11" xfId="20195" xr:uid="{00000000-0005-0000-0000-0000DC4E0000}"/>
    <cellStyle name="Normal 3 12 7 11 2" xfId="20196" xr:uid="{00000000-0005-0000-0000-0000DD4E0000}"/>
    <cellStyle name="Normal 3 12 7 11 3" xfId="20197" xr:uid="{00000000-0005-0000-0000-0000DE4E0000}"/>
    <cellStyle name="Normal 3 12 7 12" xfId="20198" xr:uid="{00000000-0005-0000-0000-0000DF4E0000}"/>
    <cellStyle name="Normal 3 12 7 12 2" xfId="20199" xr:uid="{00000000-0005-0000-0000-0000E04E0000}"/>
    <cellStyle name="Normal 3 12 7 12 3" xfId="20200" xr:uid="{00000000-0005-0000-0000-0000E14E0000}"/>
    <cellStyle name="Normal 3 12 7 13" xfId="20201" xr:uid="{00000000-0005-0000-0000-0000E24E0000}"/>
    <cellStyle name="Normal 3 12 7 13 2" xfId="20202" xr:uid="{00000000-0005-0000-0000-0000E34E0000}"/>
    <cellStyle name="Normal 3 12 7 13 3" xfId="20203" xr:uid="{00000000-0005-0000-0000-0000E44E0000}"/>
    <cellStyle name="Normal 3 12 7 14" xfId="20204" xr:uid="{00000000-0005-0000-0000-0000E54E0000}"/>
    <cellStyle name="Normal 3 12 7 14 2" xfId="20205" xr:uid="{00000000-0005-0000-0000-0000E64E0000}"/>
    <cellStyle name="Normal 3 12 7 14 3" xfId="20206" xr:uid="{00000000-0005-0000-0000-0000E74E0000}"/>
    <cellStyle name="Normal 3 12 7 15" xfId="20207" xr:uid="{00000000-0005-0000-0000-0000E84E0000}"/>
    <cellStyle name="Normal 3 12 7 15 2" xfId="20208" xr:uid="{00000000-0005-0000-0000-0000E94E0000}"/>
    <cellStyle name="Normal 3 12 7 15 3" xfId="20209" xr:uid="{00000000-0005-0000-0000-0000EA4E0000}"/>
    <cellStyle name="Normal 3 12 7 16" xfId="20210" xr:uid="{00000000-0005-0000-0000-0000EB4E0000}"/>
    <cellStyle name="Normal 3 12 7 17" xfId="20211" xr:uid="{00000000-0005-0000-0000-0000EC4E0000}"/>
    <cellStyle name="Normal 3 12 7 2" xfId="20212" xr:uid="{00000000-0005-0000-0000-0000ED4E0000}"/>
    <cellStyle name="Normal 3 12 7 2 10" xfId="20213" xr:uid="{00000000-0005-0000-0000-0000EE4E0000}"/>
    <cellStyle name="Normal 3 12 7 2 10 2" xfId="20214" xr:uid="{00000000-0005-0000-0000-0000EF4E0000}"/>
    <cellStyle name="Normal 3 12 7 2 10 3" xfId="20215" xr:uid="{00000000-0005-0000-0000-0000F04E0000}"/>
    <cellStyle name="Normal 3 12 7 2 11" xfId="20216" xr:uid="{00000000-0005-0000-0000-0000F14E0000}"/>
    <cellStyle name="Normal 3 12 7 2 11 2" xfId="20217" xr:uid="{00000000-0005-0000-0000-0000F24E0000}"/>
    <cellStyle name="Normal 3 12 7 2 11 3" xfId="20218" xr:uid="{00000000-0005-0000-0000-0000F34E0000}"/>
    <cellStyle name="Normal 3 12 7 2 12" xfId="20219" xr:uid="{00000000-0005-0000-0000-0000F44E0000}"/>
    <cellStyle name="Normal 3 12 7 2 12 2" xfId="20220" xr:uid="{00000000-0005-0000-0000-0000F54E0000}"/>
    <cellStyle name="Normal 3 12 7 2 12 3" xfId="20221" xr:uid="{00000000-0005-0000-0000-0000F64E0000}"/>
    <cellStyle name="Normal 3 12 7 2 13" xfId="20222" xr:uid="{00000000-0005-0000-0000-0000F74E0000}"/>
    <cellStyle name="Normal 3 12 7 2 13 2" xfId="20223" xr:uid="{00000000-0005-0000-0000-0000F84E0000}"/>
    <cellStyle name="Normal 3 12 7 2 13 3" xfId="20224" xr:uid="{00000000-0005-0000-0000-0000F94E0000}"/>
    <cellStyle name="Normal 3 12 7 2 14" xfId="20225" xr:uid="{00000000-0005-0000-0000-0000FA4E0000}"/>
    <cellStyle name="Normal 3 12 7 2 14 2" xfId="20226" xr:uid="{00000000-0005-0000-0000-0000FB4E0000}"/>
    <cellStyle name="Normal 3 12 7 2 14 3" xfId="20227" xr:uid="{00000000-0005-0000-0000-0000FC4E0000}"/>
    <cellStyle name="Normal 3 12 7 2 15" xfId="20228" xr:uid="{00000000-0005-0000-0000-0000FD4E0000}"/>
    <cellStyle name="Normal 3 12 7 2 16" xfId="20229" xr:uid="{00000000-0005-0000-0000-0000FE4E0000}"/>
    <cellStyle name="Normal 3 12 7 2 2" xfId="20230" xr:uid="{00000000-0005-0000-0000-0000FF4E0000}"/>
    <cellStyle name="Normal 3 12 7 2 2 2" xfId="20231" xr:uid="{00000000-0005-0000-0000-0000004F0000}"/>
    <cellStyle name="Normal 3 12 7 2 2 3" xfId="20232" xr:uid="{00000000-0005-0000-0000-0000014F0000}"/>
    <cellStyle name="Normal 3 12 7 2 3" xfId="20233" xr:uid="{00000000-0005-0000-0000-0000024F0000}"/>
    <cellStyle name="Normal 3 12 7 2 3 2" xfId="20234" xr:uid="{00000000-0005-0000-0000-0000034F0000}"/>
    <cellStyle name="Normal 3 12 7 2 3 3" xfId="20235" xr:uid="{00000000-0005-0000-0000-0000044F0000}"/>
    <cellStyle name="Normal 3 12 7 2 4" xfId="20236" xr:uid="{00000000-0005-0000-0000-0000054F0000}"/>
    <cellStyle name="Normal 3 12 7 2 4 2" xfId="20237" xr:uid="{00000000-0005-0000-0000-0000064F0000}"/>
    <cellStyle name="Normal 3 12 7 2 4 3" xfId="20238" xr:uid="{00000000-0005-0000-0000-0000074F0000}"/>
    <cellStyle name="Normal 3 12 7 2 5" xfId="20239" xr:uid="{00000000-0005-0000-0000-0000084F0000}"/>
    <cellStyle name="Normal 3 12 7 2 5 2" xfId="20240" xr:uid="{00000000-0005-0000-0000-0000094F0000}"/>
    <cellStyle name="Normal 3 12 7 2 5 3" xfId="20241" xr:uid="{00000000-0005-0000-0000-00000A4F0000}"/>
    <cellStyle name="Normal 3 12 7 2 6" xfId="20242" xr:uid="{00000000-0005-0000-0000-00000B4F0000}"/>
    <cellStyle name="Normal 3 12 7 2 6 2" xfId="20243" xr:uid="{00000000-0005-0000-0000-00000C4F0000}"/>
    <cellStyle name="Normal 3 12 7 2 6 3" xfId="20244" xr:uid="{00000000-0005-0000-0000-00000D4F0000}"/>
    <cellStyle name="Normal 3 12 7 2 7" xfId="20245" xr:uid="{00000000-0005-0000-0000-00000E4F0000}"/>
    <cellStyle name="Normal 3 12 7 2 7 2" xfId="20246" xr:uid="{00000000-0005-0000-0000-00000F4F0000}"/>
    <cellStyle name="Normal 3 12 7 2 7 3" xfId="20247" xr:uid="{00000000-0005-0000-0000-0000104F0000}"/>
    <cellStyle name="Normal 3 12 7 2 8" xfId="20248" xr:uid="{00000000-0005-0000-0000-0000114F0000}"/>
    <cellStyle name="Normal 3 12 7 2 8 2" xfId="20249" xr:uid="{00000000-0005-0000-0000-0000124F0000}"/>
    <cellStyle name="Normal 3 12 7 2 8 3" xfId="20250" xr:uid="{00000000-0005-0000-0000-0000134F0000}"/>
    <cellStyle name="Normal 3 12 7 2 9" xfId="20251" xr:uid="{00000000-0005-0000-0000-0000144F0000}"/>
    <cellStyle name="Normal 3 12 7 2 9 2" xfId="20252" xr:uid="{00000000-0005-0000-0000-0000154F0000}"/>
    <cellStyle name="Normal 3 12 7 2 9 3" xfId="20253" xr:uid="{00000000-0005-0000-0000-0000164F0000}"/>
    <cellStyle name="Normal 3 12 7 3" xfId="20254" xr:uid="{00000000-0005-0000-0000-0000174F0000}"/>
    <cellStyle name="Normal 3 12 7 3 2" xfId="20255" xr:uid="{00000000-0005-0000-0000-0000184F0000}"/>
    <cellStyle name="Normal 3 12 7 3 3" xfId="20256" xr:uid="{00000000-0005-0000-0000-0000194F0000}"/>
    <cellStyle name="Normal 3 12 7 4" xfId="20257" xr:uid="{00000000-0005-0000-0000-00001A4F0000}"/>
    <cellStyle name="Normal 3 12 7 4 2" xfId="20258" xr:uid="{00000000-0005-0000-0000-00001B4F0000}"/>
    <cellStyle name="Normal 3 12 7 4 3" xfId="20259" xr:uid="{00000000-0005-0000-0000-00001C4F0000}"/>
    <cellStyle name="Normal 3 12 7 5" xfId="20260" xr:uid="{00000000-0005-0000-0000-00001D4F0000}"/>
    <cellStyle name="Normal 3 12 7 5 2" xfId="20261" xr:uid="{00000000-0005-0000-0000-00001E4F0000}"/>
    <cellStyle name="Normal 3 12 7 5 3" xfId="20262" xr:uid="{00000000-0005-0000-0000-00001F4F0000}"/>
    <cellStyle name="Normal 3 12 7 6" xfId="20263" xr:uid="{00000000-0005-0000-0000-0000204F0000}"/>
    <cellStyle name="Normal 3 12 7 6 2" xfId="20264" xr:uid="{00000000-0005-0000-0000-0000214F0000}"/>
    <cellStyle name="Normal 3 12 7 6 3" xfId="20265" xr:uid="{00000000-0005-0000-0000-0000224F0000}"/>
    <cellStyle name="Normal 3 12 7 7" xfId="20266" xr:uid="{00000000-0005-0000-0000-0000234F0000}"/>
    <cellStyle name="Normal 3 12 7 7 2" xfId="20267" xr:uid="{00000000-0005-0000-0000-0000244F0000}"/>
    <cellStyle name="Normal 3 12 7 7 3" xfId="20268" xr:uid="{00000000-0005-0000-0000-0000254F0000}"/>
    <cellStyle name="Normal 3 12 7 8" xfId="20269" xr:uid="{00000000-0005-0000-0000-0000264F0000}"/>
    <cellStyle name="Normal 3 12 7 8 2" xfId="20270" xr:uid="{00000000-0005-0000-0000-0000274F0000}"/>
    <cellStyle name="Normal 3 12 7 8 3" xfId="20271" xr:uid="{00000000-0005-0000-0000-0000284F0000}"/>
    <cellStyle name="Normal 3 12 7 9" xfId="20272" xr:uid="{00000000-0005-0000-0000-0000294F0000}"/>
    <cellStyle name="Normal 3 12 7 9 2" xfId="20273" xr:uid="{00000000-0005-0000-0000-00002A4F0000}"/>
    <cellStyle name="Normal 3 12 7 9 3" xfId="20274" xr:uid="{00000000-0005-0000-0000-00002B4F0000}"/>
    <cellStyle name="Normal 3 12 8" xfId="20275" xr:uid="{00000000-0005-0000-0000-00002C4F0000}"/>
    <cellStyle name="Normal 3 12 8 10" xfId="20276" xr:uid="{00000000-0005-0000-0000-00002D4F0000}"/>
    <cellStyle name="Normal 3 12 8 10 2" xfId="20277" xr:uid="{00000000-0005-0000-0000-00002E4F0000}"/>
    <cellStyle name="Normal 3 12 8 10 3" xfId="20278" xr:uid="{00000000-0005-0000-0000-00002F4F0000}"/>
    <cellStyle name="Normal 3 12 8 11" xfId="20279" xr:uid="{00000000-0005-0000-0000-0000304F0000}"/>
    <cellStyle name="Normal 3 12 8 11 2" xfId="20280" xr:uid="{00000000-0005-0000-0000-0000314F0000}"/>
    <cellStyle name="Normal 3 12 8 11 3" xfId="20281" xr:uid="{00000000-0005-0000-0000-0000324F0000}"/>
    <cellStyle name="Normal 3 12 8 12" xfId="20282" xr:uid="{00000000-0005-0000-0000-0000334F0000}"/>
    <cellStyle name="Normal 3 12 8 12 2" xfId="20283" xr:uid="{00000000-0005-0000-0000-0000344F0000}"/>
    <cellStyle name="Normal 3 12 8 12 3" xfId="20284" xr:uid="{00000000-0005-0000-0000-0000354F0000}"/>
    <cellStyle name="Normal 3 12 8 13" xfId="20285" xr:uid="{00000000-0005-0000-0000-0000364F0000}"/>
    <cellStyle name="Normal 3 12 8 13 2" xfId="20286" xr:uid="{00000000-0005-0000-0000-0000374F0000}"/>
    <cellStyle name="Normal 3 12 8 13 3" xfId="20287" xr:uid="{00000000-0005-0000-0000-0000384F0000}"/>
    <cellStyle name="Normal 3 12 8 14" xfId="20288" xr:uid="{00000000-0005-0000-0000-0000394F0000}"/>
    <cellStyle name="Normal 3 12 8 14 2" xfId="20289" xr:uid="{00000000-0005-0000-0000-00003A4F0000}"/>
    <cellStyle name="Normal 3 12 8 14 3" xfId="20290" xr:uid="{00000000-0005-0000-0000-00003B4F0000}"/>
    <cellStyle name="Normal 3 12 8 15" xfId="20291" xr:uid="{00000000-0005-0000-0000-00003C4F0000}"/>
    <cellStyle name="Normal 3 12 8 15 2" xfId="20292" xr:uid="{00000000-0005-0000-0000-00003D4F0000}"/>
    <cellStyle name="Normal 3 12 8 15 3" xfId="20293" xr:uid="{00000000-0005-0000-0000-00003E4F0000}"/>
    <cellStyle name="Normal 3 12 8 16" xfId="20294" xr:uid="{00000000-0005-0000-0000-00003F4F0000}"/>
    <cellStyle name="Normal 3 12 8 17" xfId="20295" xr:uid="{00000000-0005-0000-0000-0000404F0000}"/>
    <cellStyle name="Normal 3 12 8 2" xfId="20296" xr:uid="{00000000-0005-0000-0000-0000414F0000}"/>
    <cellStyle name="Normal 3 12 8 2 10" xfId="20297" xr:uid="{00000000-0005-0000-0000-0000424F0000}"/>
    <cellStyle name="Normal 3 12 8 2 10 2" xfId="20298" xr:uid="{00000000-0005-0000-0000-0000434F0000}"/>
    <cellStyle name="Normal 3 12 8 2 10 3" xfId="20299" xr:uid="{00000000-0005-0000-0000-0000444F0000}"/>
    <cellStyle name="Normal 3 12 8 2 11" xfId="20300" xr:uid="{00000000-0005-0000-0000-0000454F0000}"/>
    <cellStyle name="Normal 3 12 8 2 11 2" xfId="20301" xr:uid="{00000000-0005-0000-0000-0000464F0000}"/>
    <cellStyle name="Normal 3 12 8 2 11 3" xfId="20302" xr:uid="{00000000-0005-0000-0000-0000474F0000}"/>
    <cellStyle name="Normal 3 12 8 2 12" xfId="20303" xr:uid="{00000000-0005-0000-0000-0000484F0000}"/>
    <cellStyle name="Normal 3 12 8 2 12 2" xfId="20304" xr:uid="{00000000-0005-0000-0000-0000494F0000}"/>
    <cellStyle name="Normal 3 12 8 2 12 3" xfId="20305" xr:uid="{00000000-0005-0000-0000-00004A4F0000}"/>
    <cellStyle name="Normal 3 12 8 2 13" xfId="20306" xr:uid="{00000000-0005-0000-0000-00004B4F0000}"/>
    <cellStyle name="Normal 3 12 8 2 13 2" xfId="20307" xr:uid="{00000000-0005-0000-0000-00004C4F0000}"/>
    <cellStyle name="Normal 3 12 8 2 13 3" xfId="20308" xr:uid="{00000000-0005-0000-0000-00004D4F0000}"/>
    <cellStyle name="Normal 3 12 8 2 14" xfId="20309" xr:uid="{00000000-0005-0000-0000-00004E4F0000}"/>
    <cellStyle name="Normal 3 12 8 2 14 2" xfId="20310" xr:uid="{00000000-0005-0000-0000-00004F4F0000}"/>
    <cellStyle name="Normal 3 12 8 2 14 3" xfId="20311" xr:uid="{00000000-0005-0000-0000-0000504F0000}"/>
    <cellStyle name="Normal 3 12 8 2 15" xfId="20312" xr:uid="{00000000-0005-0000-0000-0000514F0000}"/>
    <cellStyle name="Normal 3 12 8 2 16" xfId="20313" xr:uid="{00000000-0005-0000-0000-0000524F0000}"/>
    <cellStyle name="Normal 3 12 8 2 2" xfId="20314" xr:uid="{00000000-0005-0000-0000-0000534F0000}"/>
    <cellStyle name="Normal 3 12 8 2 2 2" xfId="20315" xr:uid="{00000000-0005-0000-0000-0000544F0000}"/>
    <cellStyle name="Normal 3 12 8 2 2 3" xfId="20316" xr:uid="{00000000-0005-0000-0000-0000554F0000}"/>
    <cellStyle name="Normal 3 12 8 2 3" xfId="20317" xr:uid="{00000000-0005-0000-0000-0000564F0000}"/>
    <cellStyle name="Normal 3 12 8 2 3 2" xfId="20318" xr:uid="{00000000-0005-0000-0000-0000574F0000}"/>
    <cellStyle name="Normal 3 12 8 2 3 3" xfId="20319" xr:uid="{00000000-0005-0000-0000-0000584F0000}"/>
    <cellStyle name="Normal 3 12 8 2 4" xfId="20320" xr:uid="{00000000-0005-0000-0000-0000594F0000}"/>
    <cellStyle name="Normal 3 12 8 2 4 2" xfId="20321" xr:uid="{00000000-0005-0000-0000-00005A4F0000}"/>
    <cellStyle name="Normal 3 12 8 2 4 3" xfId="20322" xr:uid="{00000000-0005-0000-0000-00005B4F0000}"/>
    <cellStyle name="Normal 3 12 8 2 5" xfId="20323" xr:uid="{00000000-0005-0000-0000-00005C4F0000}"/>
    <cellStyle name="Normal 3 12 8 2 5 2" xfId="20324" xr:uid="{00000000-0005-0000-0000-00005D4F0000}"/>
    <cellStyle name="Normal 3 12 8 2 5 3" xfId="20325" xr:uid="{00000000-0005-0000-0000-00005E4F0000}"/>
    <cellStyle name="Normal 3 12 8 2 6" xfId="20326" xr:uid="{00000000-0005-0000-0000-00005F4F0000}"/>
    <cellStyle name="Normal 3 12 8 2 6 2" xfId="20327" xr:uid="{00000000-0005-0000-0000-0000604F0000}"/>
    <cellStyle name="Normal 3 12 8 2 6 3" xfId="20328" xr:uid="{00000000-0005-0000-0000-0000614F0000}"/>
    <cellStyle name="Normal 3 12 8 2 7" xfId="20329" xr:uid="{00000000-0005-0000-0000-0000624F0000}"/>
    <cellStyle name="Normal 3 12 8 2 7 2" xfId="20330" xr:uid="{00000000-0005-0000-0000-0000634F0000}"/>
    <cellStyle name="Normal 3 12 8 2 7 3" xfId="20331" xr:uid="{00000000-0005-0000-0000-0000644F0000}"/>
    <cellStyle name="Normal 3 12 8 2 8" xfId="20332" xr:uid="{00000000-0005-0000-0000-0000654F0000}"/>
    <cellStyle name="Normal 3 12 8 2 8 2" xfId="20333" xr:uid="{00000000-0005-0000-0000-0000664F0000}"/>
    <cellStyle name="Normal 3 12 8 2 8 3" xfId="20334" xr:uid="{00000000-0005-0000-0000-0000674F0000}"/>
    <cellStyle name="Normal 3 12 8 2 9" xfId="20335" xr:uid="{00000000-0005-0000-0000-0000684F0000}"/>
    <cellStyle name="Normal 3 12 8 2 9 2" xfId="20336" xr:uid="{00000000-0005-0000-0000-0000694F0000}"/>
    <cellStyle name="Normal 3 12 8 2 9 3" xfId="20337" xr:uid="{00000000-0005-0000-0000-00006A4F0000}"/>
    <cellStyle name="Normal 3 12 8 3" xfId="20338" xr:uid="{00000000-0005-0000-0000-00006B4F0000}"/>
    <cellStyle name="Normal 3 12 8 3 2" xfId="20339" xr:uid="{00000000-0005-0000-0000-00006C4F0000}"/>
    <cellStyle name="Normal 3 12 8 3 3" xfId="20340" xr:uid="{00000000-0005-0000-0000-00006D4F0000}"/>
    <cellStyle name="Normal 3 12 8 4" xfId="20341" xr:uid="{00000000-0005-0000-0000-00006E4F0000}"/>
    <cellStyle name="Normal 3 12 8 4 2" xfId="20342" xr:uid="{00000000-0005-0000-0000-00006F4F0000}"/>
    <cellStyle name="Normal 3 12 8 4 3" xfId="20343" xr:uid="{00000000-0005-0000-0000-0000704F0000}"/>
    <cellStyle name="Normal 3 12 8 5" xfId="20344" xr:uid="{00000000-0005-0000-0000-0000714F0000}"/>
    <cellStyle name="Normal 3 12 8 5 2" xfId="20345" xr:uid="{00000000-0005-0000-0000-0000724F0000}"/>
    <cellStyle name="Normal 3 12 8 5 3" xfId="20346" xr:uid="{00000000-0005-0000-0000-0000734F0000}"/>
    <cellStyle name="Normal 3 12 8 6" xfId="20347" xr:uid="{00000000-0005-0000-0000-0000744F0000}"/>
    <cellStyle name="Normal 3 12 8 6 2" xfId="20348" xr:uid="{00000000-0005-0000-0000-0000754F0000}"/>
    <cellStyle name="Normal 3 12 8 6 3" xfId="20349" xr:uid="{00000000-0005-0000-0000-0000764F0000}"/>
    <cellStyle name="Normal 3 12 8 7" xfId="20350" xr:uid="{00000000-0005-0000-0000-0000774F0000}"/>
    <cellStyle name="Normal 3 12 8 7 2" xfId="20351" xr:uid="{00000000-0005-0000-0000-0000784F0000}"/>
    <cellStyle name="Normal 3 12 8 7 3" xfId="20352" xr:uid="{00000000-0005-0000-0000-0000794F0000}"/>
    <cellStyle name="Normal 3 12 8 8" xfId="20353" xr:uid="{00000000-0005-0000-0000-00007A4F0000}"/>
    <cellStyle name="Normal 3 12 8 8 2" xfId="20354" xr:uid="{00000000-0005-0000-0000-00007B4F0000}"/>
    <cellStyle name="Normal 3 12 8 8 3" xfId="20355" xr:uid="{00000000-0005-0000-0000-00007C4F0000}"/>
    <cellStyle name="Normal 3 12 8 9" xfId="20356" xr:uid="{00000000-0005-0000-0000-00007D4F0000}"/>
    <cellStyle name="Normal 3 12 8 9 2" xfId="20357" xr:uid="{00000000-0005-0000-0000-00007E4F0000}"/>
    <cellStyle name="Normal 3 12 8 9 3" xfId="20358" xr:uid="{00000000-0005-0000-0000-00007F4F0000}"/>
    <cellStyle name="Normal 3 12 9" xfId="20359" xr:uid="{00000000-0005-0000-0000-0000804F0000}"/>
    <cellStyle name="Normal 3 12 9 10" xfId="20360" xr:uid="{00000000-0005-0000-0000-0000814F0000}"/>
    <cellStyle name="Normal 3 12 9 10 2" xfId="20361" xr:uid="{00000000-0005-0000-0000-0000824F0000}"/>
    <cellStyle name="Normal 3 12 9 10 3" xfId="20362" xr:uid="{00000000-0005-0000-0000-0000834F0000}"/>
    <cellStyle name="Normal 3 12 9 11" xfId="20363" xr:uid="{00000000-0005-0000-0000-0000844F0000}"/>
    <cellStyle name="Normal 3 12 9 11 2" xfId="20364" xr:uid="{00000000-0005-0000-0000-0000854F0000}"/>
    <cellStyle name="Normal 3 12 9 11 3" xfId="20365" xr:uid="{00000000-0005-0000-0000-0000864F0000}"/>
    <cellStyle name="Normal 3 12 9 12" xfId="20366" xr:uid="{00000000-0005-0000-0000-0000874F0000}"/>
    <cellStyle name="Normal 3 12 9 12 2" xfId="20367" xr:uid="{00000000-0005-0000-0000-0000884F0000}"/>
    <cellStyle name="Normal 3 12 9 12 3" xfId="20368" xr:uid="{00000000-0005-0000-0000-0000894F0000}"/>
    <cellStyle name="Normal 3 12 9 13" xfId="20369" xr:uid="{00000000-0005-0000-0000-00008A4F0000}"/>
    <cellStyle name="Normal 3 12 9 13 2" xfId="20370" xr:uid="{00000000-0005-0000-0000-00008B4F0000}"/>
    <cellStyle name="Normal 3 12 9 13 3" xfId="20371" xr:uid="{00000000-0005-0000-0000-00008C4F0000}"/>
    <cellStyle name="Normal 3 12 9 14" xfId="20372" xr:uid="{00000000-0005-0000-0000-00008D4F0000}"/>
    <cellStyle name="Normal 3 12 9 14 2" xfId="20373" xr:uid="{00000000-0005-0000-0000-00008E4F0000}"/>
    <cellStyle name="Normal 3 12 9 14 3" xfId="20374" xr:uid="{00000000-0005-0000-0000-00008F4F0000}"/>
    <cellStyle name="Normal 3 12 9 15" xfId="20375" xr:uid="{00000000-0005-0000-0000-0000904F0000}"/>
    <cellStyle name="Normal 3 12 9 16" xfId="20376" xr:uid="{00000000-0005-0000-0000-0000914F0000}"/>
    <cellStyle name="Normal 3 12 9 2" xfId="20377" xr:uid="{00000000-0005-0000-0000-0000924F0000}"/>
    <cellStyle name="Normal 3 12 9 2 2" xfId="20378" xr:uid="{00000000-0005-0000-0000-0000934F0000}"/>
    <cellStyle name="Normal 3 12 9 2 3" xfId="20379" xr:uid="{00000000-0005-0000-0000-0000944F0000}"/>
    <cellStyle name="Normal 3 12 9 3" xfId="20380" xr:uid="{00000000-0005-0000-0000-0000954F0000}"/>
    <cellStyle name="Normal 3 12 9 3 2" xfId="20381" xr:uid="{00000000-0005-0000-0000-0000964F0000}"/>
    <cellStyle name="Normal 3 12 9 3 3" xfId="20382" xr:uid="{00000000-0005-0000-0000-0000974F0000}"/>
    <cellStyle name="Normal 3 12 9 4" xfId="20383" xr:uid="{00000000-0005-0000-0000-0000984F0000}"/>
    <cellStyle name="Normal 3 12 9 4 2" xfId="20384" xr:uid="{00000000-0005-0000-0000-0000994F0000}"/>
    <cellStyle name="Normal 3 12 9 4 3" xfId="20385" xr:uid="{00000000-0005-0000-0000-00009A4F0000}"/>
    <cellStyle name="Normal 3 12 9 5" xfId="20386" xr:uid="{00000000-0005-0000-0000-00009B4F0000}"/>
    <cellStyle name="Normal 3 12 9 5 2" xfId="20387" xr:uid="{00000000-0005-0000-0000-00009C4F0000}"/>
    <cellStyle name="Normal 3 12 9 5 3" xfId="20388" xr:uid="{00000000-0005-0000-0000-00009D4F0000}"/>
    <cellStyle name="Normal 3 12 9 6" xfId="20389" xr:uid="{00000000-0005-0000-0000-00009E4F0000}"/>
    <cellStyle name="Normal 3 12 9 6 2" xfId="20390" xr:uid="{00000000-0005-0000-0000-00009F4F0000}"/>
    <cellStyle name="Normal 3 12 9 6 3" xfId="20391" xr:uid="{00000000-0005-0000-0000-0000A04F0000}"/>
    <cellStyle name="Normal 3 12 9 7" xfId="20392" xr:uid="{00000000-0005-0000-0000-0000A14F0000}"/>
    <cellStyle name="Normal 3 12 9 7 2" xfId="20393" xr:uid="{00000000-0005-0000-0000-0000A24F0000}"/>
    <cellStyle name="Normal 3 12 9 7 3" xfId="20394" xr:uid="{00000000-0005-0000-0000-0000A34F0000}"/>
    <cellStyle name="Normal 3 12 9 8" xfId="20395" xr:uid="{00000000-0005-0000-0000-0000A44F0000}"/>
    <cellStyle name="Normal 3 12 9 8 2" xfId="20396" xr:uid="{00000000-0005-0000-0000-0000A54F0000}"/>
    <cellStyle name="Normal 3 12 9 8 3" xfId="20397" xr:uid="{00000000-0005-0000-0000-0000A64F0000}"/>
    <cellStyle name="Normal 3 12 9 9" xfId="20398" xr:uid="{00000000-0005-0000-0000-0000A74F0000}"/>
    <cellStyle name="Normal 3 12 9 9 2" xfId="20399" xr:uid="{00000000-0005-0000-0000-0000A84F0000}"/>
    <cellStyle name="Normal 3 12 9 9 3" xfId="20400" xr:uid="{00000000-0005-0000-0000-0000A94F0000}"/>
    <cellStyle name="Normal 3 13" xfId="20401" xr:uid="{00000000-0005-0000-0000-0000AA4F0000}"/>
    <cellStyle name="Normal 3 13 10" xfId="20402" xr:uid="{00000000-0005-0000-0000-0000AB4F0000}"/>
    <cellStyle name="Normal 3 13 10 10" xfId="20403" xr:uid="{00000000-0005-0000-0000-0000AC4F0000}"/>
    <cellStyle name="Normal 3 13 10 10 2" xfId="20404" xr:uid="{00000000-0005-0000-0000-0000AD4F0000}"/>
    <cellStyle name="Normal 3 13 10 10 3" xfId="20405" xr:uid="{00000000-0005-0000-0000-0000AE4F0000}"/>
    <cellStyle name="Normal 3 13 10 11" xfId="20406" xr:uid="{00000000-0005-0000-0000-0000AF4F0000}"/>
    <cellStyle name="Normal 3 13 10 11 2" xfId="20407" xr:uid="{00000000-0005-0000-0000-0000B04F0000}"/>
    <cellStyle name="Normal 3 13 10 11 3" xfId="20408" xr:uid="{00000000-0005-0000-0000-0000B14F0000}"/>
    <cellStyle name="Normal 3 13 10 12" xfId="20409" xr:uid="{00000000-0005-0000-0000-0000B24F0000}"/>
    <cellStyle name="Normal 3 13 10 12 2" xfId="20410" xr:uid="{00000000-0005-0000-0000-0000B34F0000}"/>
    <cellStyle name="Normal 3 13 10 12 3" xfId="20411" xr:uid="{00000000-0005-0000-0000-0000B44F0000}"/>
    <cellStyle name="Normal 3 13 10 13" xfId="20412" xr:uid="{00000000-0005-0000-0000-0000B54F0000}"/>
    <cellStyle name="Normal 3 13 10 13 2" xfId="20413" xr:uid="{00000000-0005-0000-0000-0000B64F0000}"/>
    <cellStyle name="Normal 3 13 10 13 3" xfId="20414" xr:uid="{00000000-0005-0000-0000-0000B74F0000}"/>
    <cellStyle name="Normal 3 13 10 14" xfId="20415" xr:uid="{00000000-0005-0000-0000-0000B84F0000}"/>
    <cellStyle name="Normal 3 13 10 14 2" xfId="20416" xr:uid="{00000000-0005-0000-0000-0000B94F0000}"/>
    <cellStyle name="Normal 3 13 10 14 3" xfId="20417" xr:uid="{00000000-0005-0000-0000-0000BA4F0000}"/>
    <cellStyle name="Normal 3 13 10 15" xfId="20418" xr:uid="{00000000-0005-0000-0000-0000BB4F0000}"/>
    <cellStyle name="Normal 3 13 10 16" xfId="20419" xr:uid="{00000000-0005-0000-0000-0000BC4F0000}"/>
    <cellStyle name="Normal 3 13 10 2" xfId="20420" xr:uid="{00000000-0005-0000-0000-0000BD4F0000}"/>
    <cellStyle name="Normal 3 13 10 2 2" xfId="20421" xr:uid="{00000000-0005-0000-0000-0000BE4F0000}"/>
    <cellStyle name="Normal 3 13 10 2 3" xfId="20422" xr:uid="{00000000-0005-0000-0000-0000BF4F0000}"/>
    <cellStyle name="Normal 3 13 10 3" xfId="20423" xr:uid="{00000000-0005-0000-0000-0000C04F0000}"/>
    <cellStyle name="Normal 3 13 10 3 2" xfId="20424" xr:uid="{00000000-0005-0000-0000-0000C14F0000}"/>
    <cellStyle name="Normal 3 13 10 3 3" xfId="20425" xr:uid="{00000000-0005-0000-0000-0000C24F0000}"/>
    <cellStyle name="Normal 3 13 10 4" xfId="20426" xr:uid="{00000000-0005-0000-0000-0000C34F0000}"/>
    <cellStyle name="Normal 3 13 10 4 2" xfId="20427" xr:uid="{00000000-0005-0000-0000-0000C44F0000}"/>
    <cellStyle name="Normal 3 13 10 4 3" xfId="20428" xr:uid="{00000000-0005-0000-0000-0000C54F0000}"/>
    <cellStyle name="Normal 3 13 10 5" xfId="20429" xr:uid="{00000000-0005-0000-0000-0000C64F0000}"/>
    <cellStyle name="Normal 3 13 10 5 2" xfId="20430" xr:uid="{00000000-0005-0000-0000-0000C74F0000}"/>
    <cellStyle name="Normal 3 13 10 5 3" xfId="20431" xr:uid="{00000000-0005-0000-0000-0000C84F0000}"/>
    <cellStyle name="Normal 3 13 10 6" xfId="20432" xr:uid="{00000000-0005-0000-0000-0000C94F0000}"/>
    <cellStyle name="Normal 3 13 10 6 2" xfId="20433" xr:uid="{00000000-0005-0000-0000-0000CA4F0000}"/>
    <cellStyle name="Normal 3 13 10 6 3" xfId="20434" xr:uid="{00000000-0005-0000-0000-0000CB4F0000}"/>
    <cellStyle name="Normal 3 13 10 7" xfId="20435" xr:uid="{00000000-0005-0000-0000-0000CC4F0000}"/>
    <cellStyle name="Normal 3 13 10 7 2" xfId="20436" xr:uid="{00000000-0005-0000-0000-0000CD4F0000}"/>
    <cellStyle name="Normal 3 13 10 7 3" xfId="20437" xr:uid="{00000000-0005-0000-0000-0000CE4F0000}"/>
    <cellStyle name="Normal 3 13 10 8" xfId="20438" xr:uid="{00000000-0005-0000-0000-0000CF4F0000}"/>
    <cellStyle name="Normal 3 13 10 8 2" xfId="20439" xr:uid="{00000000-0005-0000-0000-0000D04F0000}"/>
    <cellStyle name="Normal 3 13 10 8 3" xfId="20440" xr:uid="{00000000-0005-0000-0000-0000D14F0000}"/>
    <cellStyle name="Normal 3 13 10 9" xfId="20441" xr:uid="{00000000-0005-0000-0000-0000D24F0000}"/>
    <cellStyle name="Normal 3 13 10 9 2" xfId="20442" xr:uid="{00000000-0005-0000-0000-0000D34F0000}"/>
    <cellStyle name="Normal 3 13 10 9 3" xfId="20443" xr:uid="{00000000-0005-0000-0000-0000D44F0000}"/>
    <cellStyle name="Normal 3 13 11" xfId="20444" xr:uid="{00000000-0005-0000-0000-0000D54F0000}"/>
    <cellStyle name="Normal 3 13 11 10" xfId="20445" xr:uid="{00000000-0005-0000-0000-0000D64F0000}"/>
    <cellStyle name="Normal 3 13 11 10 2" xfId="20446" xr:uid="{00000000-0005-0000-0000-0000D74F0000}"/>
    <cellStyle name="Normal 3 13 11 10 3" xfId="20447" xr:uid="{00000000-0005-0000-0000-0000D84F0000}"/>
    <cellStyle name="Normal 3 13 11 11" xfId="20448" xr:uid="{00000000-0005-0000-0000-0000D94F0000}"/>
    <cellStyle name="Normal 3 13 11 11 2" xfId="20449" xr:uid="{00000000-0005-0000-0000-0000DA4F0000}"/>
    <cellStyle name="Normal 3 13 11 11 3" xfId="20450" xr:uid="{00000000-0005-0000-0000-0000DB4F0000}"/>
    <cellStyle name="Normal 3 13 11 12" xfId="20451" xr:uid="{00000000-0005-0000-0000-0000DC4F0000}"/>
    <cellStyle name="Normal 3 13 11 12 2" xfId="20452" xr:uid="{00000000-0005-0000-0000-0000DD4F0000}"/>
    <cellStyle name="Normal 3 13 11 12 3" xfId="20453" xr:uid="{00000000-0005-0000-0000-0000DE4F0000}"/>
    <cellStyle name="Normal 3 13 11 13" xfId="20454" xr:uid="{00000000-0005-0000-0000-0000DF4F0000}"/>
    <cellStyle name="Normal 3 13 11 13 2" xfId="20455" xr:uid="{00000000-0005-0000-0000-0000E04F0000}"/>
    <cellStyle name="Normal 3 13 11 13 3" xfId="20456" xr:uid="{00000000-0005-0000-0000-0000E14F0000}"/>
    <cellStyle name="Normal 3 13 11 14" xfId="20457" xr:uid="{00000000-0005-0000-0000-0000E24F0000}"/>
    <cellStyle name="Normal 3 13 11 14 2" xfId="20458" xr:uid="{00000000-0005-0000-0000-0000E34F0000}"/>
    <cellStyle name="Normal 3 13 11 14 3" xfId="20459" xr:uid="{00000000-0005-0000-0000-0000E44F0000}"/>
    <cellStyle name="Normal 3 13 11 15" xfId="20460" xr:uid="{00000000-0005-0000-0000-0000E54F0000}"/>
    <cellStyle name="Normal 3 13 11 16" xfId="20461" xr:uid="{00000000-0005-0000-0000-0000E64F0000}"/>
    <cellStyle name="Normal 3 13 11 2" xfId="20462" xr:uid="{00000000-0005-0000-0000-0000E74F0000}"/>
    <cellStyle name="Normal 3 13 11 2 2" xfId="20463" xr:uid="{00000000-0005-0000-0000-0000E84F0000}"/>
    <cellStyle name="Normal 3 13 11 2 3" xfId="20464" xr:uid="{00000000-0005-0000-0000-0000E94F0000}"/>
    <cellStyle name="Normal 3 13 11 3" xfId="20465" xr:uid="{00000000-0005-0000-0000-0000EA4F0000}"/>
    <cellStyle name="Normal 3 13 11 3 2" xfId="20466" xr:uid="{00000000-0005-0000-0000-0000EB4F0000}"/>
    <cellStyle name="Normal 3 13 11 3 3" xfId="20467" xr:uid="{00000000-0005-0000-0000-0000EC4F0000}"/>
    <cellStyle name="Normal 3 13 11 4" xfId="20468" xr:uid="{00000000-0005-0000-0000-0000ED4F0000}"/>
    <cellStyle name="Normal 3 13 11 4 2" xfId="20469" xr:uid="{00000000-0005-0000-0000-0000EE4F0000}"/>
    <cellStyle name="Normal 3 13 11 4 3" xfId="20470" xr:uid="{00000000-0005-0000-0000-0000EF4F0000}"/>
    <cellStyle name="Normal 3 13 11 5" xfId="20471" xr:uid="{00000000-0005-0000-0000-0000F04F0000}"/>
    <cellStyle name="Normal 3 13 11 5 2" xfId="20472" xr:uid="{00000000-0005-0000-0000-0000F14F0000}"/>
    <cellStyle name="Normal 3 13 11 5 3" xfId="20473" xr:uid="{00000000-0005-0000-0000-0000F24F0000}"/>
    <cellStyle name="Normal 3 13 11 6" xfId="20474" xr:uid="{00000000-0005-0000-0000-0000F34F0000}"/>
    <cellStyle name="Normal 3 13 11 6 2" xfId="20475" xr:uid="{00000000-0005-0000-0000-0000F44F0000}"/>
    <cellStyle name="Normal 3 13 11 6 3" xfId="20476" xr:uid="{00000000-0005-0000-0000-0000F54F0000}"/>
    <cellStyle name="Normal 3 13 11 7" xfId="20477" xr:uid="{00000000-0005-0000-0000-0000F64F0000}"/>
    <cellStyle name="Normal 3 13 11 7 2" xfId="20478" xr:uid="{00000000-0005-0000-0000-0000F74F0000}"/>
    <cellStyle name="Normal 3 13 11 7 3" xfId="20479" xr:uid="{00000000-0005-0000-0000-0000F84F0000}"/>
    <cellStyle name="Normal 3 13 11 8" xfId="20480" xr:uid="{00000000-0005-0000-0000-0000F94F0000}"/>
    <cellStyle name="Normal 3 13 11 8 2" xfId="20481" xr:uid="{00000000-0005-0000-0000-0000FA4F0000}"/>
    <cellStyle name="Normal 3 13 11 8 3" xfId="20482" xr:uid="{00000000-0005-0000-0000-0000FB4F0000}"/>
    <cellStyle name="Normal 3 13 11 9" xfId="20483" xr:uid="{00000000-0005-0000-0000-0000FC4F0000}"/>
    <cellStyle name="Normal 3 13 11 9 2" xfId="20484" xr:uid="{00000000-0005-0000-0000-0000FD4F0000}"/>
    <cellStyle name="Normal 3 13 11 9 3" xfId="20485" xr:uid="{00000000-0005-0000-0000-0000FE4F0000}"/>
    <cellStyle name="Normal 3 13 12" xfId="20486" xr:uid="{00000000-0005-0000-0000-0000FF4F0000}"/>
    <cellStyle name="Normal 3 13 12 10" xfId="20487" xr:uid="{00000000-0005-0000-0000-000000500000}"/>
    <cellStyle name="Normal 3 13 12 10 2" xfId="20488" xr:uid="{00000000-0005-0000-0000-000001500000}"/>
    <cellStyle name="Normal 3 13 12 10 3" xfId="20489" xr:uid="{00000000-0005-0000-0000-000002500000}"/>
    <cellStyle name="Normal 3 13 12 11" xfId="20490" xr:uid="{00000000-0005-0000-0000-000003500000}"/>
    <cellStyle name="Normal 3 13 12 11 2" xfId="20491" xr:uid="{00000000-0005-0000-0000-000004500000}"/>
    <cellStyle name="Normal 3 13 12 11 3" xfId="20492" xr:uid="{00000000-0005-0000-0000-000005500000}"/>
    <cellStyle name="Normal 3 13 12 12" xfId="20493" xr:uid="{00000000-0005-0000-0000-000006500000}"/>
    <cellStyle name="Normal 3 13 12 12 2" xfId="20494" xr:uid="{00000000-0005-0000-0000-000007500000}"/>
    <cellStyle name="Normal 3 13 12 12 3" xfId="20495" xr:uid="{00000000-0005-0000-0000-000008500000}"/>
    <cellStyle name="Normal 3 13 12 13" xfId="20496" xr:uid="{00000000-0005-0000-0000-000009500000}"/>
    <cellStyle name="Normal 3 13 12 13 2" xfId="20497" xr:uid="{00000000-0005-0000-0000-00000A500000}"/>
    <cellStyle name="Normal 3 13 12 13 3" xfId="20498" xr:uid="{00000000-0005-0000-0000-00000B500000}"/>
    <cellStyle name="Normal 3 13 12 14" xfId="20499" xr:uid="{00000000-0005-0000-0000-00000C500000}"/>
    <cellStyle name="Normal 3 13 12 14 2" xfId="20500" xr:uid="{00000000-0005-0000-0000-00000D500000}"/>
    <cellStyle name="Normal 3 13 12 14 3" xfId="20501" xr:uid="{00000000-0005-0000-0000-00000E500000}"/>
    <cellStyle name="Normal 3 13 12 15" xfId="20502" xr:uid="{00000000-0005-0000-0000-00000F500000}"/>
    <cellStyle name="Normal 3 13 12 16" xfId="20503" xr:uid="{00000000-0005-0000-0000-000010500000}"/>
    <cellStyle name="Normal 3 13 12 2" xfId="20504" xr:uid="{00000000-0005-0000-0000-000011500000}"/>
    <cellStyle name="Normal 3 13 12 2 2" xfId="20505" xr:uid="{00000000-0005-0000-0000-000012500000}"/>
    <cellStyle name="Normal 3 13 12 2 3" xfId="20506" xr:uid="{00000000-0005-0000-0000-000013500000}"/>
    <cellStyle name="Normal 3 13 12 3" xfId="20507" xr:uid="{00000000-0005-0000-0000-000014500000}"/>
    <cellStyle name="Normal 3 13 12 3 2" xfId="20508" xr:uid="{00000000-0005-0000-0000-000015500000}"/>
    <cellStyle name="Normal 3 13 12 3 3" xfId="20509" xr:uid="{00000000-0005-0000-0000-000016500000}"/>
    <cellStyle name="Normal 3 13 12 4" xfId="20510" xr:uid="{00000000-0005-0000-0000-000017500000}"/>
    <cellStyle name="Normal 3 13 12 4 2" xfId="20511" xr:uid="{00000000-0005-0000-0000-000018500000}"/>
    <cellStyle name="Normal 3 13 12 4 3" xfId="20512" xr:uid="{00000000-0005-0000-0000-000019500000}"/>
    <cellStyle name="Normal 3 13 12 5" xfId="20513" xr:uid="{00000000-0005-0000-0000-00001A500000}"/>
    <cellStyle name="Normal 3 13 12 5 2" xfId="20514" xr:uid="{00000000-0005-0000-0000-00001B500000}"/>
    <cellStyle name="Normal 3 13 12 5 3" xfId="20515" xr:uid="{00000000-0005-0000-0000-00001C500000}"/>
    <cellStyle name="Normal 3 13 12 6" xfId="20516" xr:uid="{00000000-0005-0000-0000-00001D500000}"/>
    <cellStyle name="Normal 3 13 12 6 2" xfId="20517" xr:uid="{00000000-0005-0000-0000-00001E500000}"/>
    <cellStyle name="Normal 3 13 12 6 3" xfId="20518" xr:uid="{00000000-0005-0000-0000-00001F500000}"/>
    <cellStyle name="Normal 3 13 12 7" xfId="20519" xr:uid="{00000000-0005-0000-0000-000020500000}"/>
    <cellStyle name="Normal 3 13 12 7 2" xfId="20520" xr:uid="{00000000-0005-0000-0000-000021500000}"/>
    <cellStyle name="Normal 3 13 12 7 3" xfId="20521" xr:uid="{00000000-0005-0000-0000-000022500000}"/>
    <cellStyle name="Normal 3 13 12 8" xfId="20522" xr:uid="{00000000-0005-0000-0000-000023500000}"/>
    <cellStyle name="Normal 3 13 12 8 2" xfId="20523" xr:uid="{00000000-0005-0000-0000-000024500000}"/>
    <cellStyle name="Normal 3 13 12 8 3" xfId="20524" xr:uid="{00000000-0005-0000-0000-000025500000}"/>
    <cellStyle name="Normal 3 13 12 9" xfId="20525" xr:uid="{00000000-0005-0000-0000-000026500000}"/>
    <cellStyle name="Normal 3 13 12 9 2" xfId="20526" xr:uid="{00000000-0005-0000-0000-000027500000}"/>
    <cellStyle name="Normal 3 13 12 9 3" xfId="20527" xr:uid="{00000000-0005-0000-0000-000028500000}"/>
    <cellStyle name="Normal 3 13 13" xfId="20528" xr:uid="{00000000-0005-0000-0000-000029500000}"/>
    <cellStyle name="Normal 3 13 13 10" xfId="20529" xr:uid="{00000000-0005-0000-0000-00002A500000}"/>
    <cellStyle name="Normal 3 13 13 10 2" xfId="20530" xr:uid="{00000000-0005-0000-0000-00002B500000}"/>
    <cellStyle name="Normal 3 13 13 10 3" xfId="20531" xr:uid="{00000000-0005-0000-0000-00002C500000}"/>
    <cellStyle name="Normal 3 13 13 11" xfId="20532" xr:uid="{00000000-0005-0000-0000-00002D500000}"/>
    <cellStyle name="Normal 3 13 13 11 2" xfId="20533" xr:uid="{00000000-0005-0000-0000-00002E500000}"/>
    <cellStyle name="Normal 3 13 13 11 3" xfId="20534" xr:uid="{00000000-0005-0000-0000-00002F500000}"/>
    <cellStyle name="Normal 3 13 13 12" xfId="20535" xr:uid="{00000000-0005-0000-0000-000030500000}"/>
    <cellStyle name="Normal 3 13 13 12 2" xfId="20536" xr:uid="{00000000-0005-0000-0000-000031500000}"/>
    <cellStyle name="Normal 3 13 13 12 3" xfId="20537" xr:uid="{00000000-0005-0000-0000-000032500000}"/>
    <cellStyle name="Normal 3 13 13 13" xfId="20538" xr:uid="{00000000-0005-0000-0000-000033500000}"/>
    <cellStyle name="Normal 3 13 13 13 2" xfId="20539" xr:uid="{00000000-0005-0000-0000-000034500000}"/>
    <cellStyle name="Normal 3 13 13 13 3" xfId="20540" xr:uid="{00000000-0005-0000-0000-000035500000}"/>
    <cellStyle name="Normal 3 13 13 14" xfId="20541" xr:uid="{00000000-0005-0000-0000-000036500000}"/>
    <cellStyle name="Normal 3 13 13 14 2" xfId="20542" xr:uid="{00000000-0005-0000-0000-000037500000}"/>
    <cellStyle name="Normal 3 13 13 14 3" xfId="20543" xr:uid="{00000000-0005-0000-0000-000038500000}"/>
    <cellStyle name="Normal 3 13 13 15" xfId="20544" xr:uid="{00000000-0005-0000-0000-000039500000}"/>
    <cellStyle name="Normal 3 13 13 16" xfId="20545" xr:uid="{00000000-0005-0000-0000-00003A500000}"/>
    <cellStyle name="Normal 3 13 13 2" xfId="20546" xr:uid="{00000000-0005-0000-0000-00003B500000}"/>
    <cellStyle name="Normal 3 13 13 2 2" xfId="20547" xr:uid="{00000000-0005-0000-0000-00003C500000}"/>
    <cellStyle name="Normal 3 13 13 2 3" xfId="20548" xr:uid="{00000000-0005-0000-0000-00003D500000}"/>
    <cellStyle name="Normal 3 13 13 3" xfId="20549" xr:uid="{00000000-0005-0000-0000-00003E500000}"/>
    <cellStyle name="Normal 3 13 13 3 2" xfId="20550" xr:uid="{00000000-0005-0000-0000-00003F500000}"/>
    <cellStyle name="Normal 3 13 13 3 3" xfId="20551" xr:uid="{00000000-0005-0000-0000-000040500000}"/>
    <cellStyle name="Normal 3 13 13 4" xfId="20552" xr:uid="{00000000-0005-0000-0000-000041500000}"/>
    <cellStyle name="Normal 3 13 13 4 2" xfId="20553" xr:uid="{00000000-0005-0000-0000-000042500000}"/>
    <cellStyle name="Normal 3 13 13 4 3" xfId="20554" xr:uid="{00000000-0005-0000-0000-000043500000}"/>
    <cellStyle name="Normal 3 13 13 5" xfId="20555" xr:uid="{00000000-0005-0000-0000-000044500000}"/>
    <cellStyle name="Normal 3 13 13 5 2" xfId="20556" xr:uid="{00000000-0005-0000-0000-000045500000}"/>
    <cellStyle name="Normal 3 13 13 5 3" xfId="20557" xr:uid="{00000000-0005-0000-0000-000046500000}"/>
    <cellStyle name="Normal 3 13 13 6" xfId="20558" xr:uid="{00000000-0005-0000-0000-000047500000}"/>
    <cellStyle name="Normal 3 13 13 6 2" xfId="20559" xr:uid="{00000000-0005-0000-0000-000048500000}"/>
    <cellStyle name="Normal 3 13 13 6 3" xfId="20560" xr:uid="{00000000-0005-0000-0000-000049500000}"/>
    <cellStyle name="Normal 3 13 13 7" xfId="20561" xr:uid="{00000000-0005-0000-0000-00004A500000}"/>
    <cellStyle name="Normal 3 13 13 7 2" xfId="20562" xr:uid="{00000000-0005-0000-0000-00004B500000}"/>
    <cellStyle name="Normal 3 13 13 7 3" xfId="20563" xr:uid="{00000000-0005-0000-0000-00004C500000}"/>
    <cellStyle name="Normal 3 13 13 8" xfId="20564" xr:uid="{00000000-0005-0000-0000-00004D500000}"/>
    <cellStyle name="Normal 3 13 13 8 2" xfId="20565" xr:uid="{00000000-0005-0000-0000-00004E500000}"/>
    <cellStyle name="Normal 3 13 13 8 3" xfId="20566" xr:uid="{00000000-0005-0000-0000-00004F500000}"/>
    <cellStyle name="Normal 3 13 13 9" xfId="20567" xr:uid="{00000000-0005-0000-0000-000050500000}"/>
    <cellStyle name="Normal 3 13 13 9 2" xfId="20568" xr:uid="{00000000-0005-0000-0000-000051500000}"/>
    <cellStyle name="Normal 3 13 13 9 3" xfId="20569" xr:uid="{00000000-0005-0000-0000-000052500000}"/>
    <cellStyle name="Normal 3 13 14" xfId="20570" xr:uid="{00000000-0005-0000-0000-000053500000}"/>
    <cellStyle name="Normal 3 13 14 10" xfId="20571" xr:uid="{00000000-0005-0000-0000-000054500000}"/>
    <cellStyle name="Normal 3 13 14 10 2" xfId="20572" xr:uid="{00000000-0005-0000-0000-000055500000}"/>
    <cellStyle name="Normal 3 13 14 10 3" xfId="20573" xr:uid="{00000000-0005-0000-0000-000056500000}"/>
    <cellStyle name="Normal 3 13 14 11" xfId="20574" xr:uid="{00000000-0005-0000-0000-000057500000}"/>
    <cellStyle name="Normal 3 13 14 11 2" xfId="20575" xr:uid="{00000000-0005-0000-0000-000058500000}"/>
    <cellStyle name="Normal 3 13 14 11 3" xfId="20576" xr:uid="{00000000-0005-0000-0000-000059500000}"/>
    <cellStyle name="Normal 3 13 14 12" xfId="20577" xr:uid="{00000000-0005-0000-0000-00005A500000}"/>
    <cellStyle name="Normal 3 13 14 12 2" xfId="20578" xr:uid="{00000000-0005-0000-0000-00005B500000}"/>
    <cellStyle name="Normal 3 13 14 12 3" xfId="20579" xr:uid="{00000000-0005-0000-0000-00005C500000}"/>
    <cellStyle name="Normal 3 13 14 13" xfId="20580" xr:uid="{00000000-0005-0000-0000-00005D500000}"/>
    <cellStyle name="Normal 3 13 14 13 2" xfId="20581" xr:uid="{00000000-0005-0000-0000-00005E500000}"/>
    <cellStyle name="Normal 3 13 14 13 3" xfId="20582" xr:uid="{00000000-0005-0000-0000-00005F500000}"/>
    <cellStyle name="Normal 3 13 14 14" xfId="20583" xr:uid="{00000000-0005-0000-0000-000060500000}"/>
    <cellStyle name="Normal 3 13 14 14 2" xfId="20584" xr:uid="{00000000-0005-0000-0000-000061500000}"/>
    <cellStyle name="Normal 3 13 14 14 3" xfId="20585" xr:uid="{00000000-0005-0000-0000-000062500000}"/>
    <cellStyle name="Normal 3 13 14 15" xfId="20586" xr:uid="{00000000-0005-0000-0000-000063500000}"/>
    <cellStyle name="Normal 3 13 14 16" xfId="20587" xr:uid="{00000000-0005-0000-0000-000064500000}"/>
    <cellStyle name="Normal 3 13 14 2" xfId="20588" xr:uid="{00000000-0005-0000-0000-000065500000}"/>
    <cellStyle name="Normal 3 13 14 2 2" xfId="20589" xr:uid="{00000000-0005-0000-0000-000066500000}"/>
    <cellStyle name="Normal 3 13 14 2 3" xfId="20590" xr:uid="{00000000-0005-0000-0000-000067500000}"/>
    <cellStyle name="Normal 3 13 14 3" xfId="20591" xr:uid="{00000000-0005-0000-0000-000068500000}"/>
    <cellStyle name="Normal 3 13 14 3 2" xfId="20592" xr:uid="{00000000-0005-0000-0000-000069500000}"/>
    <cellStyle name="Normal 3 13 14 3 3" xfId="20593" xr:uid="{00000000-0005-0000-0000-00006A500000}"/>
    <cellStyle name="Normal 3 13 14 4" xfId="20594" xr:uid="{00000000-0005-0000-0000-00006B500000}"/>
    <cellStyle name="Normal 3 13 14 4 2" xfId="20595" xr:uid="{00000000-0005-0000-0000-00006C500000}"/>
    <cellStyle name="Normal 3 13 14 4 3" xfId="20596" xr:uid="{00000000-0005-0000-0000-00006D500000}"/>
    <cellStyle name="Normal 3 13 14 5" xfId="20597" xr:uid="{00000000-0005-0000-0000-00006E500000}"/>
    <cellStyle name="Normal 3 13 14 5 2" xfId="20598" xr:uid="{00000000-0005-0000-0000-00006F500000}"/>
    <cellStyle name="Normal 3 13 14 5 3" xfId="20599" xr:uid="{00000000-0005-0000-0000-000070500000}"/>
    <cellStyle name="Normal 3 13 14 6" xfId="20600" xr:uid="{00000000-0005-0000-0000-000071500000}"/>
    <cellStyle name="Normal 3 13 14 6 2" xfId="20601" xr:uid="{00000000-0005-0000-0000-000072500000}"/>
    <cellStyle name="Normal 3 13 14 6 3" xfId="20602" xr:uid="{00000000-0005-0000-0000-000073500000}"/>
    <cellStyle name="Normal 3 13 14 7" xfId="20603" xr:uid="{00000000-0005-0000-0000-000074500000}"/>
    <cellStyle name="Normal 3 13 14 7 2" xfId="20604" xr:uid="{00000000-0005-0000-0000-000075500000}"/>
    <cellStyle name="Normal 3 13 14 7 3" xfId="20605" xr:uid="{00000000-0005-0000-0000-000076500000}"/>
    <cellStyle name="Normal 3 13 14 8" xfId="20606" xr:uid="{00000000-0005-0000-0000-000077500000}"/>
    <cellStyle name="Normal 3 13 14 8 2" xfId="20607" xr:uid="{00000000-0005-0000-0000-000078500000}"/>
    <cellStyle name="Normal 3 13 14 8 3" xfId="20608" xr:uid="{00000000-0005-0000-0000-000079500000}"/>
    <cellStyle name="Normal 3 13 14 9" xfId="20609" xr:uid="{00000000-0005-0000-0000-00007A500000}"/>
    <cellStyle name="Normal 3 13 14 9 2" xfId="20610" xr:uid="{00000000-0005-0000-0000-00007B500000}"/>
    <cellStyle name="Normal 3 13 14 9 3" xfId="20611" xr:uid="{00000000-0005-0000-0000-00007C500000}"/>
    <cellStyle name="Normal 3 13 15" xfId="20612" xr:uid="{00000000-0005-0000-0000-00007D500000}"/>
    <cellStyle name="Normal 3 13 16" xfId="20613" xr:uid="{00000000-0005-0000-0000-00007E500000}"/>
    <cellStyle name="Normal 3 13 17" xfId="20614" xr:uid="{00000000-0005-0000-0000-00007F500000}"/>
    <cellStyle name="Normal 3 13 17 10" xfId="20615" xr:uid="{00000000-0005-0000-0000-000080500000}"/>
    <cellStyle name="Normal 3 13 17 10 2" xfId="20616" xr:uid="{00000000-0005-0000-0000-000081500000}"/>
    <cellStyle name="Normal 3 13 17 10 3" xfId="20617" xr:uid="{00000000-0005-0000-0000-000082500000}"/>
    <cellStyle name="Normal 3 13 17 11" xfId="20618" xr:uid="{00000000-0005-0000-0000-000083500000}"/>
    <cellStyle name="Normal 3 13 17 11 2" xfId="20619" xr:uid="{00000000-0005-0000-0000-000084500000}"/>
    <cellStyle name="Normal 3 13 17 11 3" xfId="20620" xr:uid="{00000000-0005-0000-0000-000085500000}"/>
    <cellStyle name="Normal 3 13 17 12" xfId="20621" xr:uid="{00000000-0005-0000-0000-000086500000}"/>
    <cellStyle name="Normal 3 13 17 12 2" xfId="20622" xr:uid="{00000000-0005-0000-0000-000087500000}"/>
    <cellStyle name="Normal 3 13 17 12 3" xfId="20623" xr:uid="{00000000-0005-0000-0000-000088500000}"/>
    <cellStyle name="Normal 3 13 17 13" xfId="20624" xr:uid="{00000000-0005-0000-0000-000089500000}"/>
    <cellStyle name="Normal 3 13 17 13 2" xfId="20625" xr:uid="{00000000-0005-0000-0000-00008A500000}"/>
    <cellStyle name="Normal 3 13 17 13 3" xfId="20626" xr:uid="{00000000-0005-0000-0000-00008B500000}"/>
    <cellStyle name="Normal 3 13 17 14" xfId="20627" xr:uid="{00000000-0005-0000-0000-00008C500000}"/>
    <cellStyle name="Normal 3 13 17 14 2" xfId="20628" xr:uid="{00000000-0005-0000-0000-00008D500000}"/>
    <cellStyle name="Normal 3 13 17 14 3" xfId="20629" xr:uid="{00000000-0005-0000-0000-00008E500000}"/>
    <cellStyle name="Normal 3 13 17 15" xfId="20630" xr:uid="{00000000-0005-0000-0000-00008F500000}"/>
    <cellStyle name="Normal 3 13 17 16" xfId="20631" xr:uid="{00000000-0005-0000-0000-000090500000}"/>
    <cellStyle name="Normal 3 13 17 2" xfId="20632" xr:uid="{00000000-0005-0000-0000-000091500000}"/>
    <cellStyle name="Normal 3 13 17 2 2" xfId="20633" xr:uid="{00000000-0005-0000-0000-000092500000}"/>
    <cellStyle name="Normal 3 13 17 2 3" xfId="20634" xr:uid="{00000000-0005-0000-0000-000093500000}"/>
    <cellStyle name="Normal 3 13 17 3" xfId="20635" xr:uid="{00000000-0005-0000-0000-000094500000}"/>
    <cellStyle name="Normal 3 13 17 3 2" xfId="20636" xr:uid="{00000000-0005-0000-0000-000095500000}"/>
    <cellStyle name="Normal 3 13 17 3 3" xfId="20637" xr:uid="{00000000-0005-0000-0000-000096500000}"/>
    <cellStyle name="Normal 3 13 17 4" xfId="20638" xr:uid="{00000000-0005-0000-0000-000097500000}"/>
    <cellStyle name="Normal 3 13 17 4 2" xfId="20639" xr:uid="{00000000-0005-0000-0000-000098500000}"/>
    <cellStyle name="Normal 3 13 17 4 3" xfId="20640" xr:uid="{00000000-0005-0000-0000-000099500000}"/>
    <cellStyle name="Normal 3 13 17 5" xfId="20641" xr:uid="{00000000-0005-0000-0000-00009A500000}"/>
    <cellStyle name="Normal 3 13 17 5 2" xfId="20642" xr:uid="{00000000-0005-0000-0000-00009B500000}"/>
    <cellStyle name="Normal 3 13 17 5 3" xfId="20643" xr:uid="{00000000-0005-0000-0000-00009C500000}"/>
    <cellStyle name="Normal 3 13 17 6" xfId="20644" xr:uid="{00000000-0005-0000-0000-00009D500000}"/>
    <cellStyle name="Normal 3 13 17 6 2" xfId="20645" xr:uid="{00000000-0005-0000-0000-00009E500000}"/>
    <cellStyle name="Normal 3 13 17 6 3" xfId="20646" xr:uid="{00000000-0005-0000-0000-00009F500000}"/>
    <cellStyle name="Normal 3 13 17 7" xfId="20647" xr:uid="{00000000-0005-0000-0000-0000A0500000}"/>
    <cellStyle name="Normal 3 13 17 7 2" xfId="20648" xr:uid="{00000000-0005-0000-0000-0000A1500000}"/>
    <cellStyle name="Normal 3 13 17 7 3" xfId="20649" xr:uid="{00000000-0005-0000-0000-0000A2500000}"/>
    <cellStyle name="Normal 3 13 17 8" xfId="20650" xr:uid="{00000000-0005-0000-0000-0000A3500000}"/>
    <cellStyle name="Normal 3 13 17 8 2" xfId="20651" xr:uid="{00000000-0005-0000-0000-0000A4500000}"/>
    <cellStyle name="Normal 3 13 17 8 3" xfId="20652" xr:uid="{00000000-0005-0000-0000-0000A5500000}"/>
    <cellStyle name="Normal 3 13 17 9" xfId="20653" xr:uid="{00000000-0005-0000-0000-0000A6500000}"/>
    <cellStyle name="Normal 3 13 17 9 2" xfId="20654" xr:uid="{00000000-0005-0000-0000-0000A7500000}"/>
    <cellStyle name="Normal 3 13 17 9 3" xfId="20655" xr:uid="{00000000-0005-0000-0000-0000A8500000}"/>
    <cellStyle name="Normal 3 13 18" xfId="20656" xr:uid="{00000000-0005-0000-0000-0000A9500000}"/>
    <cellStyle name="Normal 3 13 18 10" xfId="20657" xr:uid="{00000000-0005-0000-0000-0000AA500000}"/>
    <cellStyle name="Normal 3 13 18 10 2" xfId="20658" xr:uid="{00000000-0005-0000-0000-0000AB500000}"/>
    <cellStyle name="Normal 3 13 18 10 3" xfId="20659" xr:uid="{00000000-0005-0000-0000-0000AC500000}"/>
    <cellStyle name="Normal 3 13 18 11" xfId="20660" xr:uid="{00000000-0005-0000-0000-0000AD500000}"/>
    <cellStyle name="Normal 3 13 18 11 2" xfId="20661" xr:uid="{00000000-0005-0000-0000-0000AE500000}"/>
    <cellStyle name="Normal 3 13 18 11 3" xfId="20662" xr:uid="{00000000-0005-0000-0000-0000AF500000}"/>
    <cellStyle name="Normal 3 13 18 12" xfId="20663" xr:uid="{00000000-0005-0000-0000-0000B0500000}"/>
    <cellStyle name="Normal 3 13 18 12 2" xfId="20664" xr:uid="{00000000-0005-0000-0000-0000B1500000}"/>
    <cellStyle name="Normal 3 13 18 12 3" xfId="20665" xr:uid="{00000000-0005-0000-0000-0000B2500000}"/>
    <cellStyle name="Normal 3 13 18 13" xfId="20666" xr:uid="{00000000-0005-0000-0000-0000B3500000}"/>
    <cellStyle name="Normal 3 13 18 13 2" xfId="20667" xr:uid="{00000000-0005-0000-0000-0000B4500000}"/>
    <cellStyle name="Normal 3 13 18 13 3" xfId="20668" xr:uid="{00000000-0005-0000-0000-0000B5500000}"/>
    <cellStyle name="Normal 3 13 18 14" xfId="20669" xr:uid="{00000000-0005-0000-0000-0000B6500000}"/>
    <cellStyle name="Normal 3 13 18 14 2" xfId="20670" xr:uid="{00000000-0005-0000-0000-0000B7500000}"/>
    <cellStyle name="Normal 3 13 18 14 3" xfId="20671" xr:uid="{00000000-0005-0000-0000-0000B8500000}"/>
    <cellStyle name="Normal 3 13 18 15" xfId="20672" xr:uid="{00000000-0005-0000-0000-0000B9500000}"/>
    <cellStyle name="Normal 3 13 18 16" xfId="20673" xr:uid="{00000000-0005-0000-0000-0000BA500000}"/>
    <cellStyle name="Normal 3 13 18 2" xfId="20674" xr:uid="{00000000-0005-0000-0000-0000BB500000}"/>
    <cellStyle name="Normal 3 13 18 2 2" xfId="20675" xr:uid="{00000000-0005-0000-0000-0000BC500000}"/>
    <cellStyle name="Normal 3 13 18 2 3" xfId="20676" xr:uid="{00000000-0005-0000-0000-0000BD500000}"/>
    <cellStyle name="Normal 3 13 18 3" xfId="20677" xr:uid="{00000000-0005-0000-0000-0000BE500000}"/>
    <cellStyle name="Normal 3 13 18 3 2" xfId="20678" xr:uid="{00000000-0005-0000-0000-0000BF500000}"/>
    <cellStyle name="Normal 3 13 18 3 3" xfId="20679" xr:uid="{00000000-0005-0000-0000-0000C0500000}"/>
    <cellStyle name="Normal 3 13 18 4" xfId="20680" xr:uid="{00000000-0005-0000-0000-0000C1500000}"/>
    <cellStyle name="Normal 3 13 18 4 2" xfId="20681" xr:uid="{00000000-0005-0000-0000-0000C2500000}"/>
    <cellStyle name="Normal 3 13 18 4 3" xfId="20682" xr:uid="{00000000-0005-0000-0000-0000C3500000}"/>
    <cellStyle name="Normal 3 13 18 5" xfId="20683" xr:uid="{00000000-0005-0000-0000-0000C4500000}"/>
    <cellStyle name="Normal 3 13 18 5 2" xfId="20684" xr:uid="{00000000-0005-0000-0000-0000C5500000}"/>
    <cellStyle name="Normal 3 13 18 5 3" xfId="20685" xr:uid="{00000000-0005-0000-0000-0000C6500000}"/>
    <cellStyle name="Normal 3 13 18 6" xfId="20686" xr:uid="{00000000-0005-0000-0000-0000C7500000}"/>
    <cellStyle name="Normal 3 13 18 6 2" xfId="20687" xr:uid="{00000000-0005-0000-0000-0000C8500000}"/>
    <cellStyle name="Normal 3 13 18 6 3" xfId="20688" xr:uid="{00000000-0005-0000-0000-0000C9500000}"/>
    <cellStyle name="Normal 3 13 18 7" xfId="20689" xr:uid="{00000000-0005-0000-0000-0000CA500000}"/>
    <cellStyle name="Normal 3 13 18 7 2" xfId="20690" xr:uid="{00000000-0005-0000-0000-0000CB500000}"/>
    <cellStyle name="Normal 3 13 18 7 3" xfId="20691" xr:uid="{00000000-0005-0000-0000-0000CC500000}"/>
    <cellStyle name="Normal 3 13 18 8" xfId="20692" xr:uid="{00000000-0005-0000-0000-0000CD500000}"/>
    <cellStyle name="Normal 3 13 18 8 2" xfId="20693" xr:uid="{00000000-0005-0000-0000-0000CE500000}"/>
    <cellStyle name="Normal 3 13 18 8 3" xfId="20694" xr:uid="{00000000-0005-0000-0000-0000CF500000}"/>
    <cellStyle name="Normal 3 13 18 9" xfId="20695" xr:uid="{00000000-0005-0000-0000-0000D0500000}"/>
    <cellStyle name="Normal 3 13 18 9 2" xfId="20696" xr:uid="{00000000-0005-0000-0000-0000D1500000}"/>
    <cellStyle name="Normal 3 13 18 9 3" xfId="20697" xr:uid="{00000000-0005-0000-0000-0000D2500000}"/>
    <cellStyle name="Normal 3 13 2" xfId="20698" xr:uid="{00000000-0005-0000-0000-0000D3500000}"/>
    <cellStyle name="Normal 3 13 2 10" xfId="20699" xr:uid="{00000000-0005-0000-0000-0000D4500000}"/>
    <cellStyle name="Normal 3 13 2 10 2" xfId="20700" xr:uid="{00000000-0005-0000-0000-0000D5500000}"/>
    <cellStyle name="Normal 3 13 2 10 3" xfId="20701" xr:uid="{00000000-0005-0000-0000-0000D6500000}"/>
    <cellStyle name="Normal 3 13 2 11" xfId="20702" xr:uid="{00000000-0005-0000-0000-0000D7500000}"/>
    <cellStyle name="Normal 3 13 2 11 2" xfId="20703" xr:uid="{00000000-0005-0000-0000-0000D8500000}"/>
    <cellStyle name="Normal 3 13 2 11 3" xfId="20704" xr:uid="{00000000-0005-0000-0000-0000D9500000}"/>
    <cellStyle name="Normal 3 13 2 12" xfId="20705" xr:uid="{00000000-0005-0000-0000-0000DA500000}"/>
    <cellStyle name="Normal 3 13 2 12 2" xfId="20706" xr:uid="{00000000-0005-0000-0000-0000DB500000}"/>
    <cellStyle name="Normal 3 13 2 12 3" xfId="20707" xr:uid="{00000000-0005-0000-0000-0000DC500000}"/>
    <cellStyle name="Normal 3 13 2 13" xfId="20708" xr:uid="{00000000-0005-0000-0000-0000DD500000}"/>
    <cellStyle name="Normal 3 13 2 13 2" xfId="20709" xr:uid="{00000000-0005-0000-0000-0000DE500000}"/>
    <cellStyle name="Normal 3 13 2 13 3" xfId="20710" xr:uid="{00000000-0005-0000-0000-0000DF500000}"/>
    <cellStyle name="Normal 3 13 2 14" xfId="20711" xr:uid="{00000000-0005-0000-0000-0000E0500000}"/>
    <cellStyle name="Normal 3 13 2 14 2" xfId="20712" xr:uid="{00000000-0005-0000-0000-0000E1500000}"/>
    <cellStyle name="Normal 3 13 2 14 3" xfId="20713" xr:uid="{00000000-0005-0000-0000-0000E2500000}"/>
    <cellStyle name="Normal 3 13 2 15" xfId="20714" xr:uid="{00000000-0005-0000-0000-0000E3500000}"/>
    <cellStyle name="Normal 3 13 2 15 2" xfId="20715" xr:uid="{00000000-0005-0000-0000-0000E4500000}"/>
    <cellStyle name="Normal 3 13 2 15 3" xfId="20716" xr:uid="{00000000-0005-0000-0000-0000E5500000}"/>
    <cellStyle name="Normal 3 13 2 16" xfId="20717" xr:uid="{00000000-0005-0000-0000-0000E6500000}"/>
    <cellStyle name="Normal 3 13 2 16 2" xfId="20718" xr:uid="{00000000-0005-0000-0000-0000E7500000}"/>
    <cellStyle name="Normal 3 13 2 16 3" xfId="20719" xr:uid="{00000000-0005-0000-0000-0000E8500000}"/>
    <cellStyle name="Normal 3 13 2 17" xfId="20720" xr:uid="{00000000-0005-0000-0000-0000E9500000}"/>
    <cellStyle name="Normal 3 13 2 17 2" xfId="20721" xr:uid="{00000000-0005-0000-0000-0000EA500000}"/>
    <cellStyle name="Normal 3 13 2 17 3" xfId="20722" xr:uid="{00000000-0005-0000-0000-0000EB500000}"/>
    <cellStyle name="Normal 3 13 2 18" xfId="20723" xr:uid="{00000000-0005-0000-0000-0000EC500000}"/>
    <cellStyle name="Normal 3 13 2 19" xfId="20724" xr:uid="{00000000-0005-0000-0000-0000ED500000}"/>
    <cellStyle name="Normal 3 13 2 2" xfId="20725" xr:uid="{00000000-0005-0000-0000-0000EE500000}"/>
    <cellStyle name="Normal 3 13 2 3" xfId="20726" xr:uid="{00000000-0005-0000-0000-0000EF500000}"/>
    <cellStyle name="Normal 3 13 2 4" xfId="20727" xr:uid="{00000000-0005-0000-0000-0000F0500000}"/>
    <cellStyle name="Normal 3 13 2 5" xfId="20728" xr:uid="{00000000-0005-0000-0000-0000F1500000}"/>
    <cellStyle name="Normal 3 13 2 5 2" xfId="20729" xr:uid="{00000000-0005-0000-0000-0000F2500000}"/>
    <cellStyle name="Normal 3 13 2 5 3" xfId="20730" xr:uid="{00000000-0005-0000-0000-0000F3500000}"/>
    <cellStyle name="Normal 3 13 2 6" xfId="20731" xr:uid="{00000000-0005-0000-0000-0000F4500000}"/>
    <cellStyle name="Normal 3 13 2 6 2" xfId="20732" xr:uid="{00000000-0005-0000-0000-0000F5500000}"/>
    <cellStyle name="Normal 3 13 2 6 3" xfId="20733" xr:uid="{00000000-0005-0000-0000-0000F6500000}"/>
    <cellStyle name="Normal 3 13 2 7" xfId="20734" xr:uid="{00000000-0005-0000-0000-0000F7500000}"/>
    <cellStyle name="Normal 3 13 2 7 2" xfId="20735" xr:uid="{00000000-0005-0000-0000-0000F8500000}"/>
    <cellStyle name="Normal 3 13 2 7 3" xfId="20736" xr:uid="{00000000-0005-0000-0000-0000F9500000}"/>
    <cellStyle name="Normal 3 13 2 8" xfId="20737" xr:uid="{00000000-0005-0000-0000-0000FA500000}"/>
    <cellStyle name="Normal 3 13 2 8 2" xfId="20738" xr:uid="{00000000-0005-0000-0000-0000FB500000}"/>
    <cellStyle name="Normal 3 13 2 8 3" xfId="20739" xr:uid="{00000000-0005-0000-0000-0000FC500000}"/>
    <cellStyle name="Normal 3 13 2 9" xfId="20740" xr:uid="{00000000-0005-0000-0000-0000FD500000}"/>
    <cellStyle name="Normal 3 13 2 9 2" xfId="20741" xr:uid="{00000000-0005-0000-0000-0000FE500000}"/>
    <cellStyle name="Normal 3 13 2 9 3" xfId="20742" xr:uid="{00000000-0005-0000-0000-0000FF500000}"/>
    <cellStyle name="Normal 3 13 3" xfId="20743" xr:uid="{00000000-0005-0000-0000-000000510000}"/>
    <cellStyle name="Normal 3 13 4" xfId="20744" xr:uid="{00000000-0005-0000-0000-000001510000}"/>
    <cellStyle name="Normal 3 13 5" xfId="20745" xr:uid="{00000000-0005-0000-0000-000002510000}"/>
    <cellStyle name="Normal 3 13 6" xfId="20746" xr:uid="{00000000-0005-0000-0000-000003510000}"/>
    <cellStyle name="Normal 3 13 6 10" xfId="20747" xr:uid="{00000000-0005-0000-0000-000004510000}"/>
    <cellStyle name="Normal 3 13 6 10 2" xfId="20748" xr:uid="{00000000-0005-0000-0000-000005510000}"/>
    <cellStyle name="Normal 3 13 6 10 3" xfId="20749" xr:uid="{00000000-0005-0000-0000-000006510000}"/>
    <cellStyle name="Normal 3 13 6 11" xfId="20750" xr:uid="{00000000-0005-0000-0000-000007510000}"/>
    <cellStyle name="Normal 3 13 6 11 2" xfId="20751" xr:uid="{00000000-0005-0000-0000-000008510000}"/>
    <cellStyle name="Normal 3 13 6 11 3" xfId="20752" xr:uid="{00000000-0005-0000-0000-000009510000}"/>
    <cellStyle name="Normal 3 13 6 12" xfId="20753" xr:uid="{00000000-0005-0000-0000-00000A510000}"/>
    <cellStyle name="Normal 3 13 6 12 2" xfId="20754" xr:uid="{00000000-0005-0000-0000-00000B510000}"/>
    <cellStyle name="Normal 3 13 6 12 3" xfId="20755" xr:uid="{00000000-0005-0000-0000-00000C510000}"/>
    <cellStyle name="Normal 3 13 6 13" xfId="20756" xr:uid="{00000000-0005-0000-0000-00000D510000}"/>
    <cellStyle name="Normal 3 13 6 13 2" xfId="20757" xr:uid="{00000000-0005-0000-0000-00000E510000}"/>
    <cellStyle name="Normal 3 13 6 13 3" xfId="20758" xr:uid="{00000000-0005-0000-0000-00000F510000}"/>
    <cellStyle name="Normal 3 13 6 14" xfId="20759" xr:uid="{00000000-0005-0000-0000-000010510000}"/>
    <cellStyle name="Normal 3 13 6 14 2" xfId="20760" xr:uid="{00000000-0005-0000-0000-000011510000}"/>
    <cellStyle name="Normal 3 13 6 14 3" xfId="20761" xr:uid="{00000000-0005-0000-0000-000012510000}"/>
    <cellStyle name="Normal 3 13 6 15" xfId="20762" xr:uid="{00000000-0005-0000-0000-000013510000}"/>
    <cellStyle name="Normal 3 13 6 15 2" xfId="20763" xr:uid="{00000000-0005-0000-0000-000014510000}"/>
    <cellStyle name="Normal 3 13 6 15 3" xfId="20764" xr:uid="{00000000-0005-0000-0000-000015510000}"/>
    <cellStyle name="Normal 3 13 6 16" xfId="20765" xr:uid="{00000000-0005-0000-0000-000016510000}"/>
    <cellStyle name="Normal 3 13 6 17" xfId="20766" xr:uid="{00000000-0005-0000-0000-000017510000}"/>
    <cellStyle name="Normal 3 13 6 2" xfId="20767" xr:uid="{00000000-0005-0000-0000-000018510000}"/>
    <cellStyle name="Normal 3 13 6 2 10" xfId="20768" xr:uid="{00000000-0005-0000-0000-000019510000}"/>
    <cellStyle name="Normal 3 13 6 2 10 2" xfId="20769" xr:uid="{00000000-0005-0000-0000-00001A510000}"/>
    <cellStyle name="Normal 3 13 6 2 10 3" xfId="20770" xr:uid="{00000000-0005-0000-0000-00001B510000}"/>
    <cellStyle name="Normal 3 13 6 2 11" xfId="20771" xr:uid="{00000000-0005-0000-0000-00001C510000}"/>
    <cellStyle name="Normal 3 13 6 2 11 2" xfId="20772" xr:uid="{00000000-0005-0000-0000-00001D510000}"/>
    <cellStyle name="Normal 3 13 6 2 11 3" xfId="20773" xr:uid="{00000000-0005-0000-0000-00001E510000}"/>
    <cellStyle name="Normal 3 13 6 2 12" xfId="20774" xr:uid="{00000000-0005-0000-0000-00001F510000}"/>
    <cellStyle name="Normal 3 13 6 2 12 2" xfId="20775" xr:uid="{00000000-0005-0000-0000-000020510000}"/>
    <cellStyle name="Normal 3 13 6 2 12 3" xfId="20776" xr:uid="{00000000-0005-0000-0000-000021510000}"/>
    <cellStyle name="Normal 3 13 6 2 13" xfId="20777" xr:uid="{00000000-0005-0000-0000-000022510000}"/>
    <cellStyle name="Normal 3 13 6 2 13 2" xfId="20778" xr:uid="{00000000-0005-0000-0000-000023510000}"/>
    <cellStyle name="Normal 3 13 6 2 13 3" xfId="20779" xr:uid="{00000000-0005-0000-0000-000024510000}"/>
    <cellStyle name="Normal 3 13 6 2 14" xfId="20780" xr:uid="{00000000-0005-0000-0000-000025510000}"/>
    <cellStyle name="Normal 3 13 6 2 14 2" xfId="20781" xr:uid="{00000000-0005-0000-0000-000026510000}"/>
    <cellStyle name="Normal 3 13 6 2 14 3" xfId="20782" xr:uid="{00000000-0005-0000-0000-000027510000}"/>
    <cellStyle name="Normal 3 13 6 2 15" xfId="20783" xr:uid="{00000000-0005-0000-0000-000028510000}"/>
    <cellStyle name="Normal 3 13 6 2 16" xfId="20784" xr:uid="{00000000-0005-0000-0000-000029510000}"/>
    <cellStyle name="Normal 3 13 6 2 2" xfId="20785" xr:uid="{00000000-0005-0000-0000-00002A510000}"/>
    <cellStyle name="Normal 3 13 6 2 2 2" xfId="20786" xr:uid="{00000000-0005-0000-0000-00002B510000}"/>
    <cellStyle name="Normal 3 13 6 2 2 3" xfId="20787" xr:uid="{00000000-0005-0000-0000-00002C510000}"/>
    <cellStyle name="Normal 3 13 6 2 3" xfId="20788" xr:uid="{00000000-0005-0000-0000-00002D510000}"/>
    <cellStyle name="Normal 3 13 6 2 3 2" xfId="20789" xr:uid="{00000000-0005-0000-0000-00002E510000}"/>
    <cellStyle name="Normal 3 13 6 2 3 3" xfId="20790" xr:uid="{00000000-0005-0000-0000-00002F510000}"/>
    <cellStyle name="Normal 3 13 6 2 4" xfId="20791" xr:uid="{00000000-0005-0000-0000-000030510000}"/>
    <cellStyle name="Normal 3 13 6 2 4 2" xfId="20792" xr:uid="{00000000-0005-0000-0000-000031510000}"/>
    <cellStyle name="Normal 3 13 6 2 4 3" xfId="20793" xr:uid="{00000000-0005-0000-0000-000032510000}"/>
    <cellStyle name="Normal 3 13 6 2 5" xfId="20794" xr:uid="{00000000-0005-0000-0000-000033510000}"/>
    <cellStyle name="Normal 3 13 6 2 5 2" xfId="20795" xr:uid="{00000000-0005-0000-0000-000034510000}"/>
    <cellStyle name="Normal 3 13 6 2 5 3" xfId="20796" xr:uid="{00000000-0005-0000-0000-000035510000}"/>
    <cellStyle name="Normal 3 13 6 2 6" xfId="20797" xr:uid="{00000000-0005-0000-0000-000036510000}"/>
    <cellStyle name="Normal 3 13 6 2 6 2" xfId="20798" xr:uid="{00000000-0005-0000-0000-000037510000}"/>
    <cellStyle name="Normal 3 13 6 2 6 3" xfId="20799" xr:uid="{00000000-0005-0000-0000-000038510000}"/>
    <cellStyle name="Normal 3 13 6 2 7" xfId="20800" xr:uid="{00000000-0005-0000-0000-000039510000}"/>
    <cellStyle name="Normal 3 13 6 2 7 2" xfId="20801" xr:uid="{00000000-0005-0000-0000-00003A510000}"/>
    <cellStyle name="Normal 3 13 6 2 7 3" xfId="20802" xr:uid="{00000000-0005-0000-0000-00003B510000}"/>
    <cellStyle name="Normal 3 13 6 2 8" xfId="20803" xr:uid="{00000000-0005-0000-0000-00003C510000}"/>
    <cellStyle name="Normal 3 13 6 2 8 2" xfId="20804" xr:uid="{00000000-0005-0000-0000-00003D510000}"/>
    <cellStyle name="Normal 3 13 6 2 8 3" xfId="20805" xr:uid="{00000000-0005-0000-0000-00003E510000}"/>
    <cellStyle name="Normal 3 13 6 2 9" xfId="20806" xr:uid="{00000000-0005-0000-0000-00003F510000}"/>
    <cellStyle name="Normal 3 13 6 2 9 2" xfId="20807" xr:uid="{00000000-0005-0000-0000-000040510000}"/>
    <cellStyle name="Normal 3 13 6 2 9 3" xfId="20808" xr:uid="{00000000-0005-0000-0000-000041510000}"/>
    <cellStyle name="Normal 3 13 6 3" xfId="20809" xr:uid="{00000000-0005-0000-0000-000042510000}"/>
    <cellStyle name="Normal 3 13 6 3 2" xfId="20810" xr:uid="{00000000-0005-0000-0000-000043510000}"/>
    <cellStyle name="Normal 3 13 6 3 3" xfId="20811" xr:uid="{00000000-0005-0000-0000-000044510000}"/>
    <cellStyle name="Normal 3 13 6 4" xfId="20812" xr:uid="{00000000-0005-0000-0000-000045510000}"/>
    <cellStyle name="Normal 3 13 6 4 2" xfId="20813" xr:uid="{00000000-0005-0000-0000-000046510000}"/>
    <cellStyle name="Normal 3 13 6 4 3" xfId="20814" xr:uid="{00000000-0005-0000-0000-000047510000}"/>
    <cellStyle name="Normal 3 13 6 5" xfId="20815" xr:uid="{00000000-0005-0000-0000-000048510000}"/>
    <cellStyle name="Normal 3 13 6 5 2" xfId="20816" xr:uid="{00000000-0005-0000-0000-000049510000}"/>
    <cellStyle name="Normal 3 13 6 5 3" xfId="20817" xr:uid="{00000000-0005-0000-0000-00004A510000}"/>
    <cellStyle name="Normal 3 13 6 6" xfId="20818" xr:uid="{00000000-0005-0000-0000-00004B510000}"/>
    <cellStyle name="Normal 3 13 6 6 2" xfId="20819" xr:uid="{00000000-0005-0000-0000-00004C510000}"/>
    <cellStyle name="Normal 3 13 6 6 3" xfId="20820" xr:uid="{00000000-0005-0000-0000-00004D510000}"/>
    <cellStyle name="Normal 3 13 6 7" xfId="20821" xr:uid="{00000000-0005-0000-0000-00004E510000}"/>
    <cellStyle name="Normal 3 13 6 7 2" xfId="20822" xr:uid="{00000000-0005-0000-0000-00004F510000}"/>
    <cellStyle name="Normal 3 13 6 7 3" xfId="20823" xr:uid="{00000000-0005-0000-0000-000050510000}"/>
    <cellStyle name="Normal 3 13 6 8" xfId="20824" xr:uid="{00000000-0005-0000-0000-000051510000}"/>
    <cellStyle name="Normal 3 13 6 8 2" xfId="20825" xr:uid="{00000000-0005-0000-0000-000052510000}"/>
    <cellStyle name="Normal 3 13 6 8 3" xfId="20826" xr:uid="{00000000-0005-0000-0000-000053510000}"/>
    <cellStyle name="Normal 3 13 6 9" xfId="20827" xr:uid="{00000000-0005-0000-0000-000054510000}"/>
    <cellStyle name="Normal 3 13 6 9 2" xfId="20828" xr:uid="{00000000-0005-0000-0000-000055510000}"/>
    <cellStyle name="Normal 3 13 6 9 3" xfId="20829" xr:uid="{00000000-0005-0000-0000-000056510000}"/>
    <cellStyle name="Normal 3 13 7" xfId="20830" xr:uid="{00000000-0005-0000-0000-000057510000}"/>
    <cellStyle name="Normal 3 13 7 10" xfId="20831" xr:uid="{00000000-0005-0000-0000-000058510000}"/>
    <cellStyle name="Normal 3 13 7 10 2" xfId="20832" xr:uid="{00000000-0005-0000-0000-000059510000}"/>
    <cellStyle name="Normal 3 13 7 10 3" xfId="20833" xr:uid="{00000000-0005-0000-0000-00005A510000}"/>
    <cellStyle name="Normal 3 13 7 11" xfId="20834" xr:uid="{00000000-0005-0000-0000-00005B510000}"/>
    <cellStyle name="Normal 3 13 7 11 2" xfId="20835" xr:uid="{00000000-0005-0000-0000-00005C510000}"/>
    <cellStyle name="Normal 3 13 7 11 3" xfId="20836" xr:uid="{00000000-0005-0000-0000-00005D510000}"/>
    <cellStyle name="Normal 3 13 7 12" xfId="20837" xr:uid="{00000000-0005-0000-0000-00005E510000}"/>
    <cellStyle name="Normal 3 13 7 12 2" xfId="20838" xr:uid="{00000000-0005-0000-0000-00005F510000}"/>
    <cellStyle name="Normal 3 13 7 12 3" xfId="20839" xr:uid="{00000000-0005-0000-0000-000060510000}"/>
    <cellStyle name="Normal 3 13 7 13" xfId="20840" xr:uid="{00000000-0005-0000-0000-000061510000}"/>
    <cellStyle name="Normal 3 13 7 13 2" xfId="20841" xr:uid="{00000000-0005-0000-0000-000062510000}"/>
    <cellStyle name="Normal 3 13 7 13 3" xfId="20842" xr:uid="{00000000-0005-0000-0000-000063510000}"/>
    <cellStyle name="Normal 3 13 7 14" xfId="20843" xr:uid="{00000000-0005-0000-0000-000064510000}"/>
    <cellStyle name="Normal 3 13 7 14 2" xfId="20844" xr:uid="{00000000-0005-0000-0000-000065510000}"/>
    <cellStyle name="Normal 3 13 7 14 3" xfId="20845" xr:uid="{00000000-0005-0000-0000-000066510000}"/>
    <cellStyle name="Normal 3 13 7 15" xfId="20846" xr:uid="{00000000-0005-0000-0000-000067510000}"/>
    <cellStyle name="Normal 3 13 7 15 2" xfId="20847" xr:uid="{00000000-0005-0000-0000-000068510000}"/>
    <cellStyle name="Normal 3 13 7 15 3" xfId="20848" xr:uid="{00000000-0005-0000-0000-000069510000}"/>
    <cellStyle name="Normal 3 13 7 16" xfId="20849" xr:uid="{00000000-0005-0000-0000-00006A510000}"/>
    <cellStyle name="Normal 3 13 7 17" xfId="20850" xr:uid="{00000000-0005-0000-0000-00006B510000}"/>
    <cellStyle name="Normal 3 13 7 2" xfId="20851" xr:uid="{00000000-0005-0000-0000-00006C510000}"/>
    <cellStyle name="Normal 3 13 7 2 10" xfId="20852" xr:uid="{00000000-0005-0000-0000-00006D510000}"/>
    <cellStyle name="Normal 3 13 7 2 10 2" xfId="20853" xr:uid="{00000000-0005-0000-0000-00006E510000}"/>
    <cellStyle name="Normal 3 13 7 2 10 3" xfId="20854" xr:uid="{00000000-0005-0000-0000-00006F510000}"/>
    <cellStyle name="Normal 3 13 7 2 11" xfId="20855" xr:uid="{00000000-0005-0000-0000-000070510000}"/>
    <cellStyle name="Normal 3 13 7 2 11 2" xfId="20856" xr:uid="{00000000-0005-0000-0000-000071510000}"/>
    <cellStyle name="Normal 3 13 7 2 11 3" xfId="20857" xr:uid="{00000000-0005-0000-0000-000072510000}"/>
    <cellStyle name="Normal 3 13 7 2 12" xfId="20858" xr:uid="{00000000-0005-0000-0000-000073510000}"/>
    <cellStyle name="Normal 3 13 7 2 12 2" xfId="20859" xr:uid="{00000000-0005-0000-0000-000074510000}"/>
    <cellStyle name="Normal 3 13 7 2 12 3" xfId="20860" xr:uid="{00000000-0005-0000-0000-000075510000}"/>
    <cellStyle name="Normal 3 13 7 2 13" xfId="20861" xr:uid="{00000000-0005-0000-0000-000076510000}"/>
    <cellStyle name="Normal 3 13 7 2 13 2" xfId="20862" xr:uid="{00000000-0005-0000-0000-000077510000}"/>
    <cellStyle name="Normal 3 13 7 2 13 3" xfId="20863" xr:uid="{00000000-0005-0000-0000-000078510000}"/>
    <cellStyle name="Normal 3 13 7 2 14" xfId="20864" xr:uid="{00000000-0005-0000-0000-000079510000}"/>
    <cellStyle name="Normal 3 13 7 2 14 2" xfId="20865" xr:uid="{00000000-0005-0000-0000-00007A510000}"/>
    <cellStyle name="Normal 3 13 7 2 14 3" xfId="20866" xr:uid="{00000000-0005-0000-0000-00007B510000}"/>
    <cellStyle name="Normal 3 13 7 2 15" xfId="20867" xr:uid="{00000000-0005-0000-0000-00007C510000}"/>
    <cellStyle name="Normal 3 13 7 2 16" xfId="20868" xr:uid="{00000000-0005-0000-0000-00007D510000}"/>
    <cellStyle name="Normal 3 13 7 2 2" xfId="20869" xr:uid="{00000000-0005-0000-0000-00007E510000}"/>
    <cellStyle name="Normal 3 13 7 2 2 2" xfId="20870" xr:uid="{00000000-0005-0000-0000-00007F510000}"/>
    <cellStyle name="Normal 3 13 7 2 2 3" xfId="20871" xr:uid="{00000000-0005-0000-0000-000080510000}"/>
    <cellStyle name="Normal 3 13 7 2 3" xfId="20872" xr:uid="{00000000-0005-0000-0000-000081510000}"/>
    <cellStyle name="Normal 3 13 7 2 3 2" xfId="20873" xr:uid="{00000000-0005-0000-0000-000082510000}"/>
    <cellStyle name="Normal 3 13 7 2 3 3" xfId="20874" xr:uid="{00000000-0005-0000-0000-000083510000}"/>
    <cellStyle name="Normal 3 13 7 2 4" xfId="20875" xr:uid="{00000000-0005-0000-0000-000084510000}"/>
    <cellStyle name="Normal 3 13 7 2 4 2" xfId="20876" xr:uid="{00000000-0005-0000-0000-000085510000}"/>
    <cellStyle name="Normal 3 13 7 2 4 3" xfId="20877" xr:uid="{00000000-0005-0000-0000-000086510000}"/>
    <cellStyle name="Normal 3 13 7 2 5" xfId="20878" xr:uid="{00000000-0005-0000-0000-000087510000}"/>
    <cellStyle name="Normal 3 13 7 2 5 2" xfId="20879" xr:uid="{00000000-0005-0000-0000-000088510000}"/>
    <cellStyle name="Normal 3 13 7 2 5 3" xfId="20880" xr:uid="{00000000-0005-0000-0000-000089510000}"/>
    <cellStyle name="Normal 3 13 7 2 6" xfId="20881" xr:uid="{00000000-0005-0000-0000-00008A510000}"/>
    <cellStyle name="Normal 3 13 7 2 6 2" xfId="20882" xr:uid="{00000000-0005-0000-0000-00008B510000}"/>
    <cellStyle name="Normal 3 13 7 2 6 3" xfId="20883" xr:uid="{00000000-0005-0000-0000-00008C510000}"/>
    <cellStyle name="Normal 3 13 7 2 7" xfId="20884" xr:uid="{00000000-0005-0000-0000-00008D510000}"/>
    <cellStyle name="Normal 3 13 7 2 7 2" xfId="20885" xr:uid="{00000000-0005-0000-0000-00008E510000}"/>
    <cellStyle name="Normal 3 13 7 2 7 3" xfId="20886" xr:uid="{00000000-0005-0000-0000-00008F510000}"/>
    <cellStyle name="Normal 3 13 7 2 8" xfId="20887" xr:uid="{00000000-0005-0000-0000-000090510000}"/>
    <cellStyle name="Normal 3 13 7 2 8 2" xfId="20888" xr:uid="{00000000-0005-0000-0000-000091510000}"/>
    <cellStyle name="Normal 3 13 7 2 8 3" xfId="20889" xr:uid="{00000000-0005-0000-0000-000092510000}"/>
    <cellStyle name="Normal 3 13 7 2 9" xfId="20890" xr:uid="{00000000-0005-0000-0000-000093510000}"/>
    <cellStyle name="Normal 3 13 7 2 9 2" xfId="20891" xr:uid="{00000000-0005-0000-0000-000094510000}"/>
    <cellStyle name="Normal 3 13 7 2 9 3" xfId="20892" xr:uid="{00000000-0005-0000-0000-000095510000}"/>
    <cellStyle name="Normal 3 13 7 3" xfId="20893" xr:uid="{00000000-0005-0000-0000-000096510000}"/>
    <cellStyle name="Normal 3 13 7 3 2" xfId="20894" xr:uid="{00000000-0005-0000-0000-000097510000}"/>
    <cellStyle name="Normal 3 13 7 3 3" xfId="20895" xr:uid="{00000000-0005-0000-0000-000098510000}"/>
    <cellStyle name="Normal 3 13 7 4" xfId="20896" xr:uid="{00000000-0005-0000-0000-000099510000}"/>
    <cellStyle name="Normal 3 13 7 4 2" xfId="20897" xr:uid="{00000000-0005-0000-0000-00009A510000}"/>
    <cellStyle name="Normal 3 13 7 4 3" xfId="20898" xr:uid="{00000000-0005-0000-0000-00009B510000}"/>
    <cellStyle name="Normal 3 13 7 5" xfId="20899" xr:uid="{00000000-0005-0000-0000-00009C510000}"/>
    <cellStyle name="Normal 3 13 7 5 2" xfId="20900" xr:uid="{00000000-0005-0000-0000-00009D510000}"/>
    <cellStyle name="Normal 3 13 7 5 3" xfId="20901" xr:uid="{00000000-0005-0000-0000-00009E510000}"/>
    <cellStyle name="Normal 3 13 7 6" xfId="20902" xr:uid="{00000000-0005-0000-0000-00009F510000}"/>
    <cellStyle name="Normal 3 13 7 6 2" xfId="20903" xr:uid="{00000000-0005-0000-0000-0000A0510000}"/>
    <cellStyle name="Normal 3 13 7 6 3" xfId="20904" xr:uid="{00000000-0005-0000-0000-0000A1510000}"/>
    <cellStyle name="Normal 3 13 7 7" xfId="20905" xr:uid="{00000000-0005-0000-0000-0000A2510000}"/>
    <cellStyle name="Normal 3 13 7 7 2" xfId="20906" xr:uid="{00000000-0005-0000-0000-0000A3510000}"/>
    <cellStyle name="Normal 3 13 7 7 3" xfId="20907" xr:uid="{00000000-0005-0000-0000-0000A4510000}"/>
    <cellStyle name="Normal 3 13 7 8" xfId="20908" xr:uid="{00000000-0005-0000-0000-0000A5510000}"/>
    <cellStyle name="Normal 3 13 7 8 2" xfId="20909" xr:uid="{00000000-0005-0000-0000-0000A6510000}"/>
    <cellStyle name="Normal 3 13 7 8 3" xfId="20910" xr:uid="{00000000-0005-0000-0000-0000A7510000}"/>
    <cellStyle name="Normal 3 13 7 9" xfId="20911" xr:uid="{00000000-0005-0000-0000-0000A8510000}"/>
    <cellStyle name="Normal 3 13 7 9 2" xfId="20912" xr:uid="{00000000-0005-0000-0000-0000A9510000}"/>
    <cellStyle name="Normal 3 13 7 9 3" xfId="20913" xr:uid="{00000000-0005-0000-0000-0000AA510000}"/>
    <cellStyle name="Normal 3 13 8" xfId="20914" xr:uid="{00000000-0005-0000-0000-0000AB510000}"/>
    <cellStyle name="Normal 3 13 8 10" xfId="20915" xr:uid="{00000000-0005-0000-0000-0000AC510000}"/>
    <cellStyle name="Normal 3 13 8 10 2" xfId="20916" xr:uid="{00000000-0005-0000-0000-0000AD510000}"/>
    <cellStyle name="Normal 3 13 8 10 3" xfId="20917" xr:uid="{00000000-0005-0000-0000-0000AE510000}"/>
    <cellStyle name="Normal 3 13 8 11" xfId="20918" xr:uid="{00000000-0005-0000-0000-0000AF510000}"/>
    <cellStyle name="Normal 3 13 8 11 2" xfId="20919" xr:uid="{00000000-0005-0000-0000-0000B0510000}"/>
    <cellStyle name="Normal 3 13 8 11 3" xfId="20920" xr:uid="{00000000-0005-0000-0000-0000B1510000}"/>
    <cellStyle name="Normal 3 13 8 12" xfId="20921" xr:uid="{00000000-0005-0000-0000-0000B2510000}"/>
    <cellStyle name="Normal 3 13 8 12 2" xfId="20922" xr:uid="{00000000-0005-0000-0000-0000B3510000}"/>
    <cellStyle name="Normal 3 13 8 12 3" xfId="20923" xr:uid="{00000000-0005-0000-0000-0000B4510000}"/>
    <cellStyle name="Normal 3 13 8 13" xfId="20924" xr:uid="{00000000-0005-0000-0000-0000B5510000}"/>
    <cellStyle name="Normal 3 13 8 13 2" xfId="20925" xr:uid="{00000000-0005-0000-0000-0000B6510000}"/>
    <cellStyle name="Normal 3 13 8 13 3" xfId="20926" xr:uid="{00000000-0005-0000-0000-0000B7510000}"/>
    <cellStyle name="Normal 3 13 8 14" xfId="20927" xr:uid="{00000000-0005-0000-0000-0000B8510000}"/>
    <cellStyle name="Normal 3 13 8 14 2" xfId="20928" xr:uid="{00000000-0005-0000-0000-0000B9510000}"/>
    <cellStyle name="Normal 3 13 8 14 3" xfId="20929" xr:uid="{00000000-0005-0000-0000-0000BA510000}"/>
    <cellStyle name="Normal 3 13 8 15" xfId="20930" xr:uid="{00000000-0005-0000-0000-0000BB510000}"/>
    <cellStyle name="Normal 3 13 8 15 2" xfId="20931" xr:uid="{00000000-0005-0000-0000-0000BC510000}"/>
    <cellStyle name="Normal 3 13 8 15 3" xfId="20932" xr:uid="{00000000-0005-0000-0000-0000BD510000}"/>
    <cellStyle name="Normal 3 13 8 16" xfId="20933" xr:uid="{00000000-0005-0000-0000-0000BE510000}"/>
    <cellStyle name="Normal 3 13 8 17" xfId="20934" xr:uid="{00000000-0005-0000-0000-0000BF510000}"/>
    <cellStyle name="Normal 3 13 8 2" xfId="20935" xr:uid="{00000000-0005-0000-0000-0000C0510000}"/>
    <cellStyle name="Normal 3 13 8 2 10" xfId="20936" xr:uid="{00000000-0005-0000-0000-0000C1510000}"/>
    <cellStyle name="Normal 3 13 8 2 10 2" xfId="20937" xr:uid="{00000000-0005-0000-0000-0000C2510000}"/>
    <cellStyle name="Normal 3 13 8 2 10 3" xfId="20938" xr:uid="{00000000-0005-0000-0000-0000C3510000}"/>
    <cellStyle name="Normal 3 13 8 2 11" xfId="20939" xr:uid="{00000000-0005-0000-0000-0000C4510000}"/>
    <cellStyle name="Normal 3 13 8 2 11 2" xfId="20940" xr:uid="{00000000-0005-0000-0000-0000C5510000}"/>
    <cellStyle name="Normal 3 13 8 2 11 3" xfId="20941" xr:uid="{00000000-0005-0000-0000-0000C6510000}"/>
    <cellStyle name="Normal 3 13 8 2 12" xfId="20942" xr:uid="{00000000-0005-0000-0000-0000C7510000}"/>
    <cellStyle name="Normal 3 13 8 2 12 2" xfId="20943" xr:uid="{00000000-0005-0000-0000-0000C8510000}"/>
    <cellStyle name="Normal 3 13 8 2 12 3" xfId="20944" xr:uid="{00000000-0005-0000-0000-0000C9510000}"/>
    <cellStyle name="Normal 3 13 8 2 13" xfId="20945" xr:uid="{00000000-0005-0000-0000-0000CA510000}"/>
    <cellStyle name="Normal 3 13 8 2 13 2" xfId="20946" xr:uid="{00000000-0005-0000-0000-0000CB510000}"/>
    <cellStyle name="Normal 3 13 8 2 13 3" xfId="20947" xr:uid="{00000000-0005-0000-0000-0000CC510000}"/>
    <cellStyle name="Normal 3 13 8 2 14" xfId="20948" xr:uid="{00000000-0005-0000-0000-0000CD510000}"/>
    <cellStyle name="Normal 3 13 8 2 14 2" xfId="20949" xr:uid="{00000000-0005-0000-0000-0000CE510000}"/>
    <cellStyle name="Normal 3 13 8 2 14 3" xfId="20950" xr:uid="{00000000-0005-0000-0000-0000CF510000}"/>
    <cellStyle name="Normal 3 13 8 2 15" xfId="20951" xr:uid="{00000000-0005-0000-0000-0000D0510000}"/>
    <cellStyle name="Normal 3 13 8 2 16" xfId="20952" xr:uid="{00000000-0005-0000-0000-0000D1510000}"/>
    <cellStyle name="Normal 3 13 8 2 2" xfId="20953" xr:uid="{00000000-0005-0000-0000-0000D2510000}"/>
    <cellStyle name="Normal 3 13 8 2 2 2" xfId="20954" xr:uid="{00000000-0005-0000-0000-0000D3510000}"/>
    <cellStyle name="Normal 3 13 8 2 2 3" xfId="20955" xr:uid="{00000000-0005-0000-0000-0000D4510000}"/>
    <cellStyle name="Normal 3 13 8 2 3" xfId="20956" xr:uid="{00000000-0005-0000-0000-0000D5510000}"/>
    <cellStyle name="Normal 3 13 8 2 3 2" xfId="20957" xr:uid="{00000000-0005-0000-0000-0000D6510000}"/>
    <cellStyle name="Normal 3 13 8 2 3 3" xfId="20958" xr:uid="{00000000-0005-0000-0000-0000D7510000}"/>
    <cellStyle name="Normal 3 13 8 2 4" xfId="20959" xr:uid="{00000000-0005-0000-0000-0000D8510000}"/>
    <cellStyle name="Normal 3 13 8 2 4 2" xfId="20960" xr:uid="{00000000-0005-0000-0000-0000D9510000}"/>
    <cellStyle name="Normal 3 13 8 2 4 3" xfId="20961" xr:uid="{00000000-0005-0000-0000-0000DA510000}"/>
    <cellStyle name="Normal 3 13 8 2 5" xfId="20962" xr:uid="{00000000-0005-0000-0000-0000DB510000}"/>
    <cellStyle name="Normal 3 13 8 2 5 2" xfId="20963" xr:uid="{00000000-0005-0000-0000-0000DC510000}"/>
    <cellStyle name="Normal 3 13 8 2 5 3" xfId="20964" xr:uid="{00000000-0005-0000-0000-0000DD510000}"/>
    <cellStyle name="Normal 3 13 8 2 6" xfId="20965" xr:uid="{00000000-0005-0000-0000-0000DE510000}"/>
    <cellStyle name="Normal 3 13 8 2 6 2" xfId="20966" xr:uid="{00000000-0005-0000-0000-0000DF510000}"/>
    <cellStyle name="Normal 3 13 8 2 6 3" xfId="20967" xr:uid="{00000000-0005-0000-0000-0000E0510000}"/>
    <cellStyle name="Normal 3 13 8 2 7" xfId="20968" xr:uid="{00000000-0005-0000-0000-0000E1510000}"/>
    <cellStyle name="Normal 3 13 8 2 7 2" xfId="20969" xr:uid="{00000000-0005-0000-0000-0000E2510000}"/>
    <cellStyle name="Normal 3 13 8 2 7 3" xfId="20970" xr:uid="{00000000-0005-0000-0000-0000E3510000}"/>
    <cellStyle name="Normal 3 13 8 2 8" xfId="20971" xr:uid="{00000000-0005-0000-0000-0000E4510000}"/>
    <cellStyle name="Normal 3 13 8 2 8 2" xfId="20972" xr:uid="{00000000-0005-0000-0000-0000E5510000}"/>
    <cellStyle name="Normal 3 13 8 2 8 3" xfId="20973" xr:uid="{00000000-0005-0000-0000-0000E6510000}"/>
    <cellStyle name="Normal 3 13 8 2 9" xfId="20974" xr:uid="{00000000-0005-0000-0000-0000E7510000}"/>
    <cellStyle name="Normal 3 13 8 2 9 2" xfId="20975" xr:uid="{00000000-0005-0000-0000-0000E8510000}"/>
    <cellStyle name="Normal 3 13 8 2 9 3" xfId="20976" xr:uid="{00000000-0005-0000-0000-0000E9510000}"/>
    <cellStyle name="Normal 3 13 8 3" xfId="20977" xr:uid="{00000000-0005-0000-0000-0000EA510000}"/>
    <cellStyle name="Normal 3 13 8 3 2" xfId="20978" xr:uid="{00000000-0005-0000-0000-0000EB510000}"/>
    <cellStyle name="Normal 3 13 8 3 3" xfId="20979" xr:uid="{00000000-0005-0000-0000-0000EC510000}"/>
    <cellStyle name="Normal 3 13 8 4" xfId="20980" xr:uid="{00000000-0005-0000-0000-0000ED510000}"/>
    <cellStyle name="Normal 3 13 8 4 2" xfId="20981" xr:uid="{00000000-0005-0000-0000-0000EE510000}"/>
    <cellStyle name="Normal 3 13 8 4 3" xfId="20982" xr:uid="{00000000-0005-0000-0000-0000EF510000}"/>
    <cellStyle name="Normal 3 13 8 5" xfId="20983" xr:uid="{00000000-0005-0000-0000-0000F0510000}"/>
    <cellStyle name="Normal 3 13 8 5 2" xfId="20984" xr:uid="{00000000-0005-0000-0000-0000F1510000}"/>
    <cellStyle name="Normal 3 13 8 5 3" xfId="20985" xr:uid="{00000000-0005-0000-0000-0000F2510000}"/>
    <cellStyle name="Normal 3 13 8 6" xfId="20986" xr:uid="{00000000-0005-0000-0000-0000F3510000}"/>
    <cellStyle name="Normal 3 13 8 6 2" xfId="20987" xr:uid="{00000000-0005-0000-0000-0000F4510000}"/>
    <cellStyle name="Normal 3 13 8 6 3" xfId="20988" xr:uid="{00000000-0005-0000-0000-0000F5510000}"/>
    <cellStyle name="Normal 3 13 8 7" xfId="20989" xr:uid="{00000000-0005-0000-0000-0000F6510000}"/>
    <cellStyle name="Normal 3 13 8 7 2" xfId="20990" xr:uid="{00000000-0005-0000-0000-0000F7510000}"/>
    <cellStyle name="Normal 3 13 8 7 3" xfId="20991" xr:uid="{00000000-0005-0000-0000-0000F8510000}"/>
    <cellStyle name="Normal 3 13 8 8" xfId="20992" xr:uid="{00000000-0005-0000-0000-0000F9510000}"/>
    <cellStyle name="Normal 3 13 8 8 2" xfId="20993" xr:uid="{00000000-0005-0000-0000-0000FA510000}"/>
    <cellStyle name="Normal 3 13 8 8 3" xfId="20994" xr:uid="{00000000-0005-0000-0000-0000FB510000}"/>
    <cellStyle name="Normal 3 13 8 9" xfId="20995" xr:uid="{00000000-0005-0000-0000-0000FC510000}"/>
    <cellStyle name="Normal 3 13 8 9 2" xfId="20996" xr:uid="{00000000-0005-0000-0000-0000FD510000}"/>
    <cellStyle name="Normal 3 13 8 9 3" xfId="20997" xr:uid="{00000000-0005-0000-0000-0000FE510000}"/>
    <cellStyle name="Normal 3 13 9" xfId="20998" xr:uid="{00000000-0005-0000-0000-0000FF510000}"/>
    <cellStyle name="Normal 3 13 9 10" xfId="20999" xr:uid="{00000000-0005-0000-0000-000000520000}"/>
    <cellStyle name="Normal 3 13 9 10 2" xfId="21000" xr:uid="{00000000-0005-0000-0000-000001520000}"/>
    <cellStyle name="Normal 3 13 9 10 3" xfId="21001" xr:uid="{00000000-0005-0000-0000-000002520000}"/>
    <cellStyle name="Normal 3 13 9 11" xfId="21002" xr:uid="{00000000-0005-0000-0000-000003520000}"/>
    <cellStyle name="Normal 3 13 9 11 2" xfId="21003" xr:uid="{00000000-0005-0000-0000-000004520000}"/>
    <cellStyle name="Normal 3 13 9 11 3" xfId="21004" xr:uid="{00000000-0005-0000-0000-000005520000}"/>
    <cellStyle name="Normal 3 13 9 12" xfId="21005" xr:uid="{00000000-0005-0000-0000-000006520000}"/>
    <cellStyle name="Normal 3 13 9 12 2" xfId="21006" xr:uid="{00000000-0005-0000-0000-000007520000}"/>
    <cellStyle name="Normal 3 13 9 12 3" xfId="21007" xr:uid="{00000000-0005-0000-0000-000008520000}"/>
    <cellStyle name="Normal 3 13 9 13" xfId="21008" xr:uid="{00000000-0005-0000-0000-000009520000}"/>
    <cellStyle name="Normal 3 13 9 13 2" xfId="21009" xr:uid="{00000000-0005-0000-0000-00000A520000}"/>
    <cellStyle name="Normal 3 13 9 13 3" xfId="21010" xr:uid="{00000000-0005-0000-0000-00000B520000}"/>
    <cellStyle name="Normal 3 13 9 14" xfId="21011" xr:uid="{00000000-0005-0000-0000-00000C520000}"/>
    <cellStyle name="Normal 3 13 9 14 2" xfId="21012" xr:uid="{00000000-0005-0000-0000-00000D520000}"/>
    <cellStyle name="Normal 3 13 9 14 3" xfId="21013" xr:uid="{00000000-0005-0000-0000-00000E520000}"/>
    <cellStyle name="Normal 3 13 9 15" xfId="21014" xr:uid="{00000000-0005-0000-0000-00000F520000}"/>
    <cellStyle name="Normal 3 13 9 16" xfId="21015" xr:uid="{00000000-0005-0000-0000-000010520000}"/>
    <cellStyle name="Normal 3 13 9 2" xfId="21016" xr:uid="{00000000-0005-0000-0000-000011520000}"/>
    <cellStyle name="Normal 3 13 9 2 2" xfId="21017" xr:uid="{00000000-0005-0000-0000-000012520000}"/>
    <cellStyle name="Normal 3 13 9 2 3" xfId="21018" xr:uid="{00000000-0005-0000-0000-000013520000}"/>
    <cellStyle name="Normal 3 13 9 3" xfId="21019" xr:uid="{00000000-0005-0000-0000-000014520000}"/>
    <cellStyle name="Normal 3 13 9 3 2" xfId="21020" xr:uid="{00000000-0005-0000-0000-000015520000}"/>
    <cellStyle name="Normal 3 13 9 3 3" xfId="21021" xr:uid="{00000000-0005-0000-0000-000016520000}"/>
    <cellStyle name="Normal 3 13 9 4" xfId="21022" xr:uid="{00000000-0005-0000-0000-000017520000}"/>
    <cellStyle name="Normal 3 13 9 4 2" xfId="21023" xr:uid="{00000000-0005-0000-0000-000018520000}"/>
    <cellStyle name="Normal 3 13 9 4 3" xfId="21024" xr:uid="{00000000-0005-0000-0000-000019520000}"/>
    <cellStyle name="Normal 3 13 9 5" xfId="21025" xr:uid="{00000000-0005-0000-0000-00001A520000}"/>
    <cellStyle name="Normal 3 13 9 5 2" xfId="21026" xr:uid="{00000000-0005-0000-0000-00001B520000}"/>
    <cellStyle name="Normal 3 13 9 5 3" xfId="21027" xr:uid="{00000000-0005-0000-0000-00001C520000}"/>
    <cellStyle name="Normal 3 13 9 6" xfId="21028" xr:uid="{00000000-0005-0000-0000-00001D520000}"/>
    <cellStyle name="Normal 3 13 9 6 2" xfId="21029" xr:uid="{00000000-0005-0000-0000-00001E520000}"/>
    <cellStyle name="Normal 3 13 9 6 3" xfId="21030" xr:uid="{00000000-0005-0000-0000-00001F520000}"/>
    <cellStyle name="Normal 3 13 9 7" xfId="21031" xr:uid="{00000000-0005-0000-0000-000020520000}"/>
    <cellStyle name="Normal 3 13 9 7 2" xfId="21032" xr:uid="{00000000-0005-0000-0000-000021520000}"/>
    <cellStyle name="Normal 3 13 9 7 3" xfId="21033" xr:uid="{00000000-0005-0000-0000-000022520000}"/>
    <cellStyle name="Normal 3 13 9 8" xfId="21034" xr:uid="{00000000-0005-0000-0000-000023520000}"/>
    <cellStyle name="Normal 3 13 9 8 2" xfId="21035" xr:uid="{00000000-0005-0000-0000-000024520000}"/>
    <cellStyle name="Normal 3 13 9 8 3" xfId="21036" xr:uid="{00000000-0005-0000-0000-000025520000}"/>
    <cellStyle name="Normal 3 13 9 9" xfId="21037" xr:uid="{00000000-0005-0000-0000-000026520000}"/>
    <cellStyle name="Normal 3 13 9 9 2" xfId="21038" xr:uid="{00000000-0005-0000-0000-000027520000}"/>
    <cellStyle name="Normal 3 13 9 9 3" xfId="21039" xr:uid="{00000000-0005-0000-0000-000028520000}"/>
    <cellStyle name="Normal 3 14" xfId="21040" xr:uid="{00000000-0005-0000-0000-000029520000}"/>
    <cellStyle name="Normal 3 14 10" xfId="21041" xr:uid="{00000000-0005-0000-0000-00002A520000}"/>
    <cellStyle name="Normal 3 14 10 10" xfId="21042" xr:uid="{00000000-0005-0000-0000-00002B520000}"/>
    <cellStyle name="Normal 3 14 10 10 2" xfId="21043" xr:uid="{00000000-0005-0000-0000-00002C520000}"/>
    <cellStyle name="Normal 3 14 10 10 3" xfId="21044" xr:uid="{00000000-0005-0000-0000-00002D520000}"/>
    <cellStyle name="Normal 3 14 10 11" xfId="21045" xr:uid="{00000000-0005-0000-0000-00002E520000}"/>
    <cellStyle name="Normal 3 14 10 11 2" xfId="21046" xr:uid="{00000000-0005-0000-0000-00002F520000}"/>
    <cellStyle name="Normal 3 14 10 11 3" xfId="21047" xr:uid="{00000000-0005-0000-0000-000030520000}"/>
    <cellStyle name="Normal 3 14 10 12" xfId="21048" xr:uid="{00000000-0005-0000-0000-000031520000}"/>
    <cellStyle name="Normal 3 14 10 12 2" xfId="21049" xr:uid="{00000000-0005-0000-0000-000032520000}"/>
    <cellStyle name="Normal 3 14 10 12 3" xfId="21050" xr:uid="{00000000-0005-0000-0000-000033520000}"/>
    <cellStyle name="Normal 3 14 10 13" xfId="21051" xr:uid="{00000000-0005-0000-0000-000034520000}"/>
    <cellStyle name="Normal 3 14 10 13 2" xfId="21052" xr:uid="{00000000-0005-0000-0000-000035520000}"/>
    <cellStyle name="Normal 3 14 10 13 3" xfId="21053" xr:uid="{00000000-0005-0000-0000-000036520000}"/>
    <cellStyle name="Normal 3 14 10 14" xfId="21054" xr:uid="{00000000-0005-0000-0000-000037520000}"/>
    <cellStyle name="Normal 3 14 10 14 2" xfId="21055" xr:uid="{00000000-0005-0000-0000-000038520000}"/>
    <cellStyle name="Normal 3 14 10 14 3" xfId="21056" xr:uid="{00000000-0005-0000-0000-000039520000}"/>
    <cellStyle name="Normal 3 14 10 15" xfId="21057" xr:uid="{00000000-0005-0000-0000-00003A520000}"/>
    <cellStyle name="Normal 3 14 10 16" xfId="21058" xr:uid="{00000000-0005-0000-0000-00003B520000}"/>
    <cellStyle name="Normal 3 14 10 2" xfId="21059" xr:uid="{00000000-0005-0000-0000-00003C520000}"/>
    <cellStyle name="Normal 3 14 10 2 2" xfId="21060" xr:uid="{00000000-0005-0000-0000-00003D520000}"/>
    <cellStyle name="Normal 3 14 10 2 3" xfId="21061" xr:uid="{00000000-0005-0000-0000-00003E520000}"/>
    <cellStyle name="Normal 3 14 10 3" xfId="21062" xr:uid="{00000000-0005-0000-0000-00003F520000}"/>
    <cellStyle name="Normal 3 14 10 3 2" xfId="21063" xr:uid="{00000000-0005-0000-0000-000040520000}"/>
    <cellStyle name="Normal 3 14 10 3 3" xfId="21064" xr:uid="{00000000-0005-0000-0000-000041520000}"/>
    <cellStyle name="Normal 3 14 10 4" xfId="21065" xr:uid="{00000000-0005-0000-0000-000042520000}"/>
    <cellStyle name="Normal 3 14 10 4 2" xfId="21066" xr:uid="{00000000-0005-0000-0000-000043520000}"/>
    <cellStyle name="Normal 3 14 10 4 3" xfId="21067" xr:uid="{00000000-0005-0000-0000-000044520000}"/>
    <cellStyle name="Normal 3 14 10 5" xfId="21068" xr:uid="{00000000-0005-0000-0000-000045520000}"/>
    <cellStyle name="Normal 3 14 10 5 2" xfId="21069" xr:uid="{00000000-0005-0000-0000-000046520000}"/>
    <cellStyle name="Normal 3 14 10 5 3" xfId="21070" xr:uid="{00000000-0005-0000-0000-000047520000}"/>
    <cellStyle name="Normal 3 14 10 6" xfId="21071" xr:uid="{00000000-0005-0000-0000-000048520000}"/>
    <cellStyle name="Normal 3 14 10 6 2" xfId="21072" xr:uid="{00000000-0005-0000-0000-000049520000}"/>
    <cellStyle name="Normal 3 14 10 6 3" xfId="21073" xr:uid="{00000000-0005-0000-0000-00004A520000}"/>
    <cellStyle name="Normal 3 14 10 7" xfId="21074" xr:uid="{00000000-0005-0000-0000-00004B520000}"/>
    <cellStyle name="Normal 3 14 10 7 2" xfId="21075" xr:uid="{00000000-0005-0000-0000-00004C520000}"/>
    <cellStyle name="Normal 3 14 10 7 3" xfId="21076" xr:uid="{00000000-0005-0000-0000-00004D520000}"/>
    <cellStyle name="Normal 3 14 10 8" xfId="21077" xr:uid="{00000000-0005-0000-0000-00004E520000}"/>
    <cellStyle name="Normal 3 14 10 8 2" xfId="21078" xr:uid="{00000000-0005-0000-0000-00004F520000}"/>
    <cellStyle name="Normal 3 14 10 8 3" xfId="21079" xr:uid="{00000000-0005-0000-0000-000050520000}"/>
    <cellStyle name="Normal 3 14 10 9" xfId="21080" xr:uid="{00000000-0005-0000-0000-000051520000}"/>
    <cellStyle name="Normal 3 14 10 9 2" xfId="21081" xr:uid="{00000000-0005-0000-0000-000052520000}"/>
    <cellStyle name="Normal 3 14 10 9 3" xfId="21082" xr:uid="{00000000-0005-0000-0000-000053520000}"/>
    <cellStyle name="Normal 3 14 11" xfId="21083" xr:uid="{00000000-0005-0000-0000-000054520000}"/>
    <cellStyle name="Normal 3 14 11 10" xfId="21084" xr:uid="{00000000-0005-0000-0000-000055520000}"/>
    <cellStyle name="Normal 3 14 11 10 2" xfId="21085" xr:uid="{00000000-0005-0000-0000-000056520000}"/>
    <cellStyle name="Normal 3 14 11 10 3" xfId="21086" xr:uid="{00000000-0005-0000-0000-000057520000}"/>
    <cellStyle name="Normal 3 14 11 11" xfId="21087" xr:uid="{00000000-0005-0000-0000-000058520000}"/>
    <cellStyle name="Normal 3 14 11 11 2" xfId="21088" xr:uid="{00000000-0005-0000-0000-000059520000}"/>
    <cellStyle name="Normal 3 14 11 11 3" xfId="21089" xr:uid="{00000000-0005-0000-0000-00005A520000}"/>
    <cellStyle name="Normal 3 14 11 12" xfId="21090" xr:uid="{00000000-0005-0000-0000-00005B520000}"/>
    <cellStyle name="Normal 3 14 11 12 2" xfId="21091" xr:uid="{00000000-0005-0000-0000-00005C520000}"/>
    <cellStyle name="Normal 3 14 11 12 3" xfId="21092" xr:uid="{00000000-0005-0000-0000-00005D520000}"/>
    <cellStyle name="Normal 3 14 11 13" xfId="21093" xr:uid="{00000000-0005-0000-0000-00005E520000}"/>
    <cellStyle name="Normal 3 14 11 13 2" xfId="21094" xr:uid="{00000000-0005-0000-0000-00005F520000}"/>
    <cellStyle name="Normal 3 14 11 13 3" xfId="21095" xr:uid="{00000000-0005-0000-0000-000060520000}"/>
    <cellStyle name="Normal 3 14 11 14" xfId="21096" xr:uid="{00000000-0005-0000-0000-000061520000}"/>
    <cellStyle name="Normal 3 14 11 14 2" xfId="21097" xr:uid="{00000000-0005-0000-0000-000062520000}"/>
    <cellStyle name="Normal 3 14 11 14 3" xfId="21098" xr:uid="{00000000-0005-0000-0000-000063520000}"/>
    <cellStyle name="Normal 3 14 11 15" xfId="21099" xr:uid="{00000000-0005-0000-0000-000064520000}"/>
    <cellStyle name="Normal 3 14 11 16" xfId="21100" xr:uid="{00000000-0005-0000-0000-000065520000}"/>
    <cellStyle name="Normal 3 14 11 2" xfId="21101" xr:uid="{00000000-0005-0000-0000-000066520000}"/>
    <cellStyle name="Normal 3 14 11 2 2" xfId="21102" xr:uid="{00000000-0005-0000-0000-000067520000}"/>
    <cellStyle name="Normal 3 14 11 2 3" xfId="21103" xr:uid="{00000000-0005-0000-0000-000068520000}"/>
    <cellStyle name="Normal 3 14 11 3" xfId="21104" xr:uid="{00000000-0005-0000-0000-000069520000}"/>
    <cellStyle name="Normal 3 14 11 3 2" xfId="21105" xr:uid="{00000000-0005-0000-0000-00006A520000}"/>
    <cellStyle name="Normal 3 14 11 3 3" xfId="21106" xr:uid="{00000000-0005-0000-0000-00006B520000}"/>
    <cellStyle name="Normal 3 14 11 4" xfId="21107" xr:uid="{00000000-0005-0000-0000-00006C520000}"/>
    <cellStyle name="Normal 3 14 11 4 2" xfId="21108" xr:uid="{00000000-0005-0000-0000-00006D520000}"/>
    <cellStyle name="Normal 3 14 11 4 3" xfId="21109" xr:uid="{00000000-0005-0000-0000-00006E520000}"/>
    <cellStyle name="Normal 3 14 11 5" xfId="21110" xr:uid="{00000000-0005-0000-0000-00006F520000}"/>
    <cellStyle name="Normal 3 14 11 5 2" xfId="21111" xr:uid="{00000000-0005-0000-0000-000070520000}"/>
    <cellStyle name="Normal 3 14 11 5 3" xfId="21112" xr:uid="{00000000-0005-0000-0000-000071520000}"/>
    <cellStyle name="Normal 3 14 11 6" xfId="21113" xr:uid="{00000000-0005-0000-0000-000072520000}"/>
    <cellStyle name="Normal 3 14 11 6 2" xfId="21114" xr:uid="{00000000-0005-0000-0000-000073520000}"/>
    <cellStyle name="Normal 3 14 11 6 3" xfId="21115" xr:uid="{00000000-0005-0000-0000-000074520000}"/>
    <cellStyle name="Normal 3 14 11 7" xfId="21116" xr:uid="{00000000-0005-0000-0000-000075520000}"/>
    <cellStyle name="Normal 3 14 11 7 2" xfId="21117" xr:uid="{00000000-0005-0000-0000-000076520000}"/>
    <cellStyle name="Normal 3 14 11 7 3" xfId="21118" xr:uid="{00000000-0005-0000-0000-000077520000}"/>
    <cellStyle name="Normal 3 14 11 8" xfId="21119" xr:uid="{00000000-0005-0000-0000-000078520000}"/>
    <cellStyle name="Normal 3 14 11 8 2" xfId="21120" xr:uid="{00000000-0005-0000-0000-000079520000}"/>
    <cellStyle name="Normal 3 14 11 8 3" xfId="21121" xr:uid="{00000000-0005-0000-0000-00007A520000}"/>
    <cellStyle name="Normal 3 14 11 9" xfId="21122" xr:uid="{00000000-0005-0000-0000-00007B520000}"/>
    <cellStyle name="Normal 3 14 11 9 2" xfId="21123" xr:uid="{00000000-0005-0000-0000-00007C520000}"/>
    <cellStyle name="Normal 3 14 11 9 3" xfId="21124" xr:uid="{00000000-0005-0000-0000-00007D520000}"/>
    <cellStyle name="Normal 3 14 12" xfId="21125" xr:uid="{00000000-0005-0000-0000-00007E520000}"/>
    <cellStyle name="Normal 3 14 12 10" xfId="21126" xr:uid="{00000000-0005-0000-0000-00007F520000}"/>
    <cellStyle name="Normal 3 14 12 10 2" xfId="21127" xr:uid="{00000000-0005-0000-0000-000080520000}"/>
    <cellStyle name="Normal 3 14 12 10 3" xfId="21128" xr:uid="{00000000-0005-0000-0000-000081520000}"/>
    <cellStyle name="Normal 3 14 12 11" xfId="21129" xr:uid="{00000000-0005-0000-0000-000082520000}"/>
    <cellStyle name="Normal 3 14 12 11 2" xfId="21130" xr:uid="{00000000-0005-0000-0000-000083520000}"/>
    <cellStyle name="Normal 3 14 12 11 3" xfId="21131" xr:uid="{00000000-0005-0000-0000-000084520000}"/>
    <cellStyle name="Normal 3 14 12 12" xfId="21132" xr:uid="{00000000-0005-0000-0000-000085520000}"/>
    <cellStyle name="Normal 3 14 12 12 2" xfId="21133" xr:uid="{00000000-0005-0000-0000-000086520000}"/>
    <cellStyle name="Normal 3 14 12 12 3" xfId="21134" xr:uid="{00000000-0005-0000-0000-000087520000}"/>
    <cellStyle name="Normal 3 14 12 13" xfId="21135" xr:uid="{00000000-0005-0000-0000-000088520000}"/>
    <cellStyle name="Normal 3 14 12 13 2" xfId="21136" xr:uid="{00000000-0005-0000-0000-000089520000}"/>
    <cellStyle name="Normal 3 14 12 13 3" xfId="21137" xr:uid="{00000000-0005-0000-0000-00008A520000}"/>
    <cellStyle name="Normal 3 14 12 14" xfId="21138" xr:uid="{00000000-0005-0000-0000-00008B520000}"/>
    <cellStyle name="Normal 3 14 12 14 2" xfId="21139" xr:uid="{00000000-0005-0000-0000-00008C520000}"/>
    <cellStyle name="Normal 3 14 12 14 3" xfId="21140" xr:uid="{00000000-0005-0000-0000-00008D520000}"/>
    <cellStyle name="Normal 3 14 12 15" xfId="21141" xr:uid="{00000000-0005-0000-0000-00008E520000}"/>
    <cellStyle name="Normal 3 14 12 16" xfId="21142" xr:uid="{00000000-0005-0000-0000-00008F520000}"/>
    <cellStyle name="Normal 3 14 12 2" xfId="21143" xr:uid="{00000000-0005-0000-0000-000090520000}"/>
    <cellStyle name="Normal 3 14 12 2 2" xfId="21144" xr:uid="{00000000-0005-0000-0000-000091520000}"/>
    <cellStyle name="Normal 3 14 12 2 3" xfId="21145" xr:uid="{00000000-0005-0000-0000-000092520000}"/>
    <cellStyle name="Normal 3 14 12 3" xfId="21146" xr:uid="{00000000-0005-0000-0000-000093520000}"/>
    <cellStyle name="Normal 3 14 12 3 2" xfId="21147" xr:uid="{00000000-0005-0000-0000-000094520000}"/>
    <cellStyle name="Normal 3 14 12 3 3" xfId="21148" xr:uid="{00000000-0005-0000-0000-000095520000}"/>
    <cellStyle name="Normal 3 14 12 4" xfId="21149" xr:uid="{00000000-0005-0000-0000-000096520000}"/>
    <cellStyle name="Normal 3 14 12 4 2" xfId="21150" xr:uid="{00000000-0005-0000-0000-000097520000}"/>
    <cellStyle name="Normal 3 14 12 4 3" xfId="21151" xr:uid="{00000000-0005-0000-0000-000098520000}"/>
    <cellStyle name="Normal 3 14 12 5" xfId="21152" xr:uid="{00000000-0005-0000-0000-000099520000}"/>
    <cellStyle name="Normal 3 14 12 5 2" xfId="21153" xr:uid="{00000000-0005-0000-0000-00009A520000}"/>
    <cellStyle name="Normal 3 14 12 5 3" xfId="21154" xr:uid="{00000000-0005-0000-0000-00009B520000}"/>
    <cellStyle name="Normal 3 14 12 6" xfId="21155" xr:uid="{00000000-0005-0000-0000-00009C520000}"/>
    <cellStyle name="Normal 3 14 12 6 2" xfId="21156" xr:uid="{00000000-0005-0000-0000-00009D520000}"/>
    <cellStyle name="Normal 3 14 12 6 3" xfId="21157" xr:uid="{00000000-0005-0000-0000-00009E520000}"/>
    <cellStyle name="Normal 3 14 12 7" xfId="21158" xr:uid="{00000000-0005-0000-0000-00009F520000}"/>
    <cellStyle name="Normal 3 14 12 7 2" xfId="21159" xr:uid="{00000000-0005-0000-0000-0000A0520000}"/>
    <cellStyle name="Normal 3 14 12 7 3" xfId="21160" xr:uid="{00000000-0005-0000-0000-0000A1520000}"/>
    <cellStyle name="Normal 3 14 12 8" xfId="21161" xr:uid="{00000000-0005-0000-0000-0000A2520000}"/>
    <cellStyle name="Normal 3 14 12 8 2" xfId="21162" xr:uid="{00000000-0005-0000-0000-0000A3520000}"/>
    <cellStyle name="Normal 3 14 12 8 3" xfId="21163" xr:uid="{00000000-0005-0000-0000-0000A4520000}"/>
    <cellStyle name="Normal 3 14 12 9" xfId="21164" xr:uid="{00000000-0005-0000-0000-0000A5520000}"/>
    <cellStyle name="Normal 3 14 12 9 2" xfId="21165" xr:uid="{00000000-0005-0000-0000-0000A6520000}"/>
    <cellStyle name="Normal 3 14 12 9 3" xfId="21166" xr:uid="{00000000-0005-0000-0000-0000A7520000}"/>
    <cellStyle name="Normal 3 14 13" xfId="21167" xr:uid="{00000000-0005-0000-0000-0000A8520000}"/>
    <cellStyle name="Normal 3 14 13 10" xfId="21168" xr:uid="{00000000-0005-0000-0000-0000A9520000}"/>
    <cellStyle name="Normal 3 14 13 10 2" xfId="21169" xr:uid="{00000000-0005-0000-0000-0000AA520000}"/>
    <cellStyle name="Normal 3 14 13 10 3" xfId="21170" xr:uid="{00000000-0005-0000-0000-0000AB520000}"/>
    <cellStyle name="Normal 3 14 13 11" xfId="21171" xr:uid="{00000000-0005-0000-0000-0000AC520000}"/>
    <cellStyle name="Normal 3 14 13 11 2" xfId="21172" xr:uid="{00000000-0005-0000-0000-0000AD520000}"/>
    <cellStyle name="Normal 3 14 13 11 3" xfId="21173" xr:uid="{00000000-0005-0000-0000-0000AE520000}"/>
    <cellStyle name="Normal 3 14 13 12" xfId="21174" xr:uid="{00000000-0005-0000-0000-0000AF520000}"/>
    <cellStyle name="Normal 3 14 13 12 2" xfId="21175" xr:uid="{00000000-0005-0000-0000-0000B0520000}"/>
    <cellStyle name="Normal 3 14 13 12 3" xfId="21176" xr:uid="{00000000-0005-0000-0000-0000B1520000}"/>
    <cellStyle name="Normal 3 14 13 13" xfId="21177" xr:uid="{00000000-0005-0000-0000-0000B2520000}"/>
    <cellStyle name="Normal 3 14 13 13 2" xfId="21178" xr:uid="{00000000-0005-0000-0000-0000B3520000}"/>
    <cellStyle name="Normal 3 14 13 13 3" xfId="21179" xr:uid="{00000000-0005-0000-0000-0000B4520000}"/>
    <cellStyle name="Normal 3 14 13 14" xfId="21180" xr:uid="{00000000-0005-0000-0000-0000B5520000}"/>
    <cellStyle name="Normal 3 14 13 14 2" xfId="21181" xr:uid="{00000000-0005-0000-0000-0000B6520000}"/>
    <cellStyle name="Normal 3 14 13 14 3" xfId="21182" xr:uid="{00000000-0005-0000-0000-0000B7520000}"/>
    <cellStyle name="Normal 3 14 13 15" xfId="21183" xr:uid="{00000000-0005-0000-0000-0000B8520000}"/>
    <cellStyle name="Normal 3 14 13 16" xfId="21184" xr:uid="{00000000-0005-0000-0000-0000B9520000}"/>
    <cellStyle name="Normal 3 14 13 2" xfId="21185" xr:uid="{00000000-0005-0000-0000-0000BA520000}"/>
    <cellStyle name="Normal 3 14 13 2 2" xfId="21186" xr:uid="{00000000-0005-0000-0000-0000BB520000}"/>
    <cellStyle name="Normal 3 14 13 2 3" xfId="21187" xr:uid="{00000000-0005-0000-0000-0000BC520000}"/>
    <cellStyle name="Normal 3 14 13 3" xfId="21188" xr:uid="{00000000-0005-0000-0000-0000BD520000}"/>
    <cellStyle name="Normal 3 14 13 3 2" xfId="21189" xr:uid="{00000000-0005-0000-0000-0000BE520000}"/>
    <cellStyle name="Normal 3 14 13 3 3" xfId="21190" xr:uid="{00000000-0005-0000-0000-0000BF520000}"/>
    <cellStyle name="Normal 3 14 13 4" xfId="21191" xr:uid="{00000000-0005-0000-0000-0000C0520000}"/>
    <cellStyle name="Normal 3 14 13 4 2" xfId="21192" xr:uid="{00000000-0005-0000-0000-0000C1520000}"/>
    <cellStyle name="Normal 3 14 13 4 3" xfId="21193" xr:uid="{00000000-0005-0000-0000-0000C2520000}"/>
    <cellStyle name="Normal 3 14 13 5" xfId="21194" xr:uid="{00000000-0005-0000-0000-0000C3520000}"/>
    <cellStyle name="Normal 3 14 13 5 2" xfId="21195" xr:uid="{00000000-0005-0000-0000-0000C4520000}"/>
    <cellStyle name="Normal 3 14 13 5 3" xfId="21196" xr:uid="{00000000-0005-0000-0000-0000C5520000}"/>
    <cellStyle name="Normal 3 14 13 6" xfId="21197" xr:uid="{00000000-0005-0000-0000-0000C6520000}"/>
    <cellStyle name="Normal 3 14 13 6 2" xfId="21198" xr:uid="{00000000-0005-0000-0000-0000C7520000}"/>
    <cellStyle name="Normal 3 14 13 6 3" xfId="21199" xr:uid="{00000000-0005-0000-0000-0000C8520000}"/>
    <cellStyle name="Normal 3 14 13 7" xfId="21200" xr:uid="{00000000-0005-0000-0000-0000C9520000}"/>
    <cellStyle name="Normal 3 14 13 7 2" xfId="21201" xr:uid="{00000000-0005-0000-0000-0000CA520000}"/>
    <cellStyle name="Normal 3 14 13 7 3" xfId="21202" xr:uid="{00000000-0005-0000-0000-0000CB520000}"/>
    <cellStyle name="Normal 3 14 13 8" xfId="21203" xr:uid="{00000000-0005-0000-0000-0000CC520000}"/>
    <cellStyle name="Normal 3 14 13 8 2" xfId="21204" xr:uid="{00000000-0005-0000-0000-0000CD520000}"/>
    <cellStyle name="Normal 3 14 13 8 3" xfId="21205" xr:uid="{00000000-0005-0000-0000-0000CE520000}"/>
    <cellStyle name="Normal 3 14 13 9" xfId="21206" xr:uid="{00000000-0005-0000-0000-0000CF520000}"/>
    <cellStyle name="Normal 3 14 13 9 2" xfId="21207" xr:uid="{00000000-0005-0000-0000-0000D0520000}"/>
    <cellStyle name="Normal 3 14 13 9 3" xfId="21208" xr:uid="{00000000-0005-0000-0000-0000D1520000}"/>
    <cellStyle name="Normal 3 14 14" xfId="21209" xr:uid="{00000000-0005-0000-0000-0000D2520000}"/>
    <cellStyle name="Normal 3 14 14 10" xfId="21210" xr:uid="{00000000-0005-0000-0000-0000D3520000}"/>
    <cellStyle name="Normal 3 14 14 10 2" xfId="21211" xr:uid="{00000000-0005-0000-0000-0000D4520000}"/>
    <cellStyle name="Normal 3 14 14 10 3" xfId="21212" xr:uid="{00000000-0005-0000-0000-0000D5520000}"/>
    <cellStyle name="Normal 3 14 14 11" xfId="21213" xr:uid="{00000000-0005-0000-0000-0000D6520000}"/>
    <cellStyle name="Normal 3 14 14 11 2" xfId="21214" xr:uid="{00000000-0005-0000-0000-0000D7520000}"/>
    <cellStyle name="Normal 3 14 14 11 3" xfId="21215" xr:uid="{00000000-0005-0000-0000-0000D8520000}"/>
    <cellStyle name="Normal 3 14 14 12" xfId="21216" xr:uid="{00000000-0005-0000-0000-0000D9520000}"/>
    <cellStyle name="Normal 3 14 14 12 2" xfId="21217" xr:uid="{00000000-0005-0000-0000-0000DA520000}"/>
    <cellStyle name="Normal 3 14 14 12 3" xfId="21218" xr:uid="{00000000-0005-0000-0000-0000DB520000}"/>
    <cellStyle name="Normal 3 14 14 13" xfId="21219" xr:uid="{00000000-0005-0000-0000-0000DC520000}"/>
    <cellStyle name="Normal 3 14 14 13 2" xfId="21220" xr:uid="{00000000-0005-0000-0000-0000DD520000}"/>
    <cellStyle name="Normal 3 14 14 13 3" xfId="21221" xr:uid="{00000000-0005-0000-0000-0000DE520000}"/>
    <cellStyle name="Normal 3 14 14 14" xfId="21222" xr:uid="{00000000-0005-0000-0000-0000DF520000}"/>
    <cellStyle name="Normal 3 14 14 14 2" xfId="21223" xr:uid="{00000000-0005-0000-0000-0000E0520000}"/>
    <cellStyle name="Normal 3 14 14 14 3" xfId="21224" xr:uid="{00000000-0005-0000-0000-0000E1520000}"/>
    <cellStyle name="Normal 3 14 14 15" xfId="21225" xr:uid="{00000000-0005-0000-0000-0000E2520000}"/>
    <cellStyle name="Normal 3 14 14 16" xfId="21226" xr:uid="{00000000-0005-0000-0000-0000E3520000}"/>
    <cellStyle name="Normal 3 14 14 2" xfId="21227" xr:uid="{00000000-0005-0000-0000-0000E4520000}"/>
    <cellStyle name="Normal 3 14 14 2 2" xfId="21228" xr:uid="{00000000-0005-0000-0000-0000E5520000}"/>
    <cellStyle name="Normal 3 14 14 2 3" xfId="21229" xr:uid="{00000000-0005-0000-0000-0000E6520000}"/>
    <cellStyle name="Normal 3 14 14 3" xfId="21230" xr:uid="{00000000-0005-0000-0000-0000E7520000}"/>
    <cellStyle name="Normal 3 14 14 3 2" xfId="21231" xr:uid="{00000000-0005-0000-0000-0000E8520000}"/>
    <cellStyle name="Normal 3 14 14 3 3" xfId="21232" xr:uid="{00000000-0005-0000-0000-0000E9520000}"/>
    <cellStyle name="Normal 3 14 14 4" xfId="21233" xr:uid="{00000000-0005-0000-0000-0000EA520000}"/>
    <cellStyle name="Normal 3 14 14 4 2" xfId="21234" xr:uid="{00000000-0005-0000-0000-0000EB520000}"/>
    <cellStyle name="Normal 3 14 14 4 3" xfId="21235" xr:uid="{00000000-0005-0000-0000-0000EC520000}"/>
    <cellStyle name="Normal 3 14 14 5" xfId="21236" xr:uid="{00000000-0005-0000-0000-0000ED520000}"/>
    <cellStyle name="Normal 3 14 14 5 2" xfId="21237" xr:uid="{00000000-0005-0000-0000-0000EE520000}"/>
    <cellStyle name="Normal 3 14 14 5 3" xfId="21238" xr:uid="{00000000-0005-0000-0000-0000EF520000}"/>
    <cellStyle name="Normal 3 14 14 6" xfId="21239" xr:uid="{00000000-0005-0000-0000-0000F0520000}"/>
    <cellStyle name="Normal 3 14 14 6 2" xfId="21240" xr:uid="{00000000-0005-0000-0000-0000F1520000}"/>
    <cellStyle name="Normal 3 14 14 6 3" xfId="21241" xr:uid="{00000000-0005-0000-0000-0000F2520000}"/>
    <cellStyle name="Normal 3 14 14 7" xfId="21242" xr:uid="{00000000-0005-0000-0000-0000F3520000}"/>
    <cellStyle name="Normal 3 14 14 7 2" xfId="21243" xr:uid="{00000000-0005-0000-0000-0000F4520000}"/>
    <cellStyle name="Normal 3 14 14 7 3" xfId="21244" xr:uid="{00000000-0005-0000-0000-0000F5520000}"/>
    <cellStyle name="Normal 3 14 14 8" xfId="21245" xr:uid="{00000000-0005-0000-0000-0000F6520000}"/>
    <cellStyle name="Normal 3 14 14 8 2" xfId="21246" xr:uid="{00000000-0005-0000-0000-0000F7520000}"/>
    <cellStyle name="Normal 3 14 14 8 3" xfId="21247" xr:uid="{00000000-0005-0000-0000-0000F8520000}"/>
    <cellStyle name="Normal 3 14 14 9" xfId="21248" xr:uid="{00000000-0005-0000-0000-0000F9520000}"/>
    <cellStyle name="Normal 3 14 14 9 2" xfId="21249" xr:uid="{00000000-0005-0000-0000-0000FA520000}"/>
    <cellStyle name="Normal 3 14 14 9 3" xfId="21250" xr:uid="{00000000-0005-0000-0000-0000FB520000}"/>
    <cellStyle name="Normal 3 14 15" xfId="21251" xr:uid="{00000000-0005-0000-0000-0000FC520000}"/>
    <cellStyle name="Normal 3 14 16" xfId="21252" xr:uid="{00000000-0005-0000-0000-0000FD520000}"/>
    <cellStyle name="Normal 3 14 17" xfId="21253" xr:uid="{00000000-0005-0000-0000-0000FE520000}"/>
    <cellStyle name="Normal 3 14 17 10" xfId="21254" xr:uid="{00000000-0005-0000-0000-0000FF520000}"/>
    <cellStyle name="Normal 3 14 17 10 2" xfId="21255" xr:uid="{00000000-0005-0000-0000-000000530000}"/>
    <cellStyle name="Normal 3 14 17 10 3" xfId="21256" xr:uid="{00000000-0005-0000-0000-000001530000}"/>
    <cellStyle name="Normal 3 14 17 11" xfId="21257" xr:uid="{00000000-0005-0000-0000-000002530000}"/>
    <cellStyle name="Normal 3 14 17 11 2" xfId="21258" xr:uid="{00000000-0005-0000-0000-000003530000}"/>
    <cellStyle name="Normal 3 14 17 11 3" xfId="21259" xr:uid="{00000000-0005-0000-0000-000004530000}"/>
    <cellStyle name="Normal 3 14 17 12" xfId="21260" xr:uid="{00000000-0005-0000-0000-000005530000}"/>
    <cellStyle name="Normal 3 14 17 12 2" xfId="21261" xr:uid="{00000000-0005-0000-0000-000006530000}"/>
    <cellStyle name="Normal 3 14 17 12 3" xfId="21262" xr:uid="{00000000-0005-0000-0000-000007530000}"/>
    <cellStyle name="Normal 3 14 17 13" xfId="21263" xr:uid="{00000000-0005-0000-0000-000008530000}"/>
    <cellStyle name="Normal 3 14 17 13 2" xfId="21264" xr:uid="{00000000-0005-0000-0000-000009530000}"/>
    <cellStyle name="Normal 3 14 17 13 3" xfId="21265" xr:uid="{00000000-0005-0000-0000-00000A530000}"/>
    <cellStyle name="Normal 3 14 17 14" xfId="21266" xr:uid="{00000000-0005-0000-0000-00000B530000}"/>
    <cellStyle name="Normal 3 14 17 14 2" xfId="21267" xr:uid="{00000000-0005-0000-0000-00000C530000}"/>
    <cellStyle name="Normal 3 14 17 14 3" xfId="21268" xr:uid="{00000000-0005-0000-0000-00000D530000}"/>
    <cellStyle name="Normal 3 14 17 15" xfId="21269" xr:uid="{00000000-0005-0000-0000-00000E530000}"/>
    <cellStyle name="Normal 3 14 17 16" xfId="21270" xr:uid="{00000000-0005-0000-0000-00000F530000}"/>
    <cellStyle name="Normal 3 14 17 2" xfId="21271" xr:uid="{00000000-0005-0000-0000-000010530000}"/>
    <cellStyle name="Normal 3 14 17 2 2" xfId="21272" xr:uid="{00000000-0005-0000-0000-000011530000}"/>
    <cellStyle name="Normal 3 14 17 2 3" xfId="21273" xr:uid="{00000000-0005-0000-0000-000012530000}"/>
    <cellStyle name="Normal 3 14 17 3" xfId="21274" xr:uid="{00000000-0005-0000-0000-000013530000}"/>
    <cellStyle name="Normal 3 14 17 3 2" xfId="21275" xr:uid="{00000000-0005-0000-0000-000014530000}"/>
    <cellStyle name="Normal 3 14 17 3 3" xfId="21276" xr:uid="{00000000-0005-0000-0000-000015530000}"/>
    <cellStyle name="Normal 3 14 17 4" xfId="21277" xr:uid="{00000000-0005-0000-0000-000016530000}"/>
    <cellStyle name="Normal 3 14 17 4 2" xfId="21278" xr:uid="{00000000-0005-0000-0000-000017530000}"/>
    <cellStyle name="Normal 3 14 17 4 3" xfId="21279" xr:uid="{00000000-0005-0000-0000-000018530000}"/>
    <cellStyle name="Normal 3 14 17 5" xfId="21280" xr:uid="{00000000-0005-0000-0000-000019530000}"/>
    <cellStyle name="Normal 3 14 17 5 2" xfId="21281" xr:uid="{00000000-0005-0000-0000-00001A530000}"/>
    <cellStyle name="Normal 3 14 17 5 3" xfId="21282" xr:uid="{00000000-0005-0000-0000-00001B530000}"/>
    <cellStyle name="Normal 3 14 17 6" xfId="21283" xr:uid="{00000000-0005-0000-0000-00001C530000}"/>
    <cellStyle name="Normal 3 14 17 6 2" xfId="21284" xr:uid="{00000000-0005-0000-0000-00001D530000}"/>
    <cellStyle name="Normal 3 14 17 6 3" xfId="21285" xr:uid="{00000000-0005-0000-0000-00001E530000}"/>
    <cellStyle name="Normal 3 14 17 7" xfId="21286" xr:uid="{00000000-0005-0000-0000-00001F530000}"/>
    <cellStyle name="Normal 3 14 17 7 2" xfId="21287" xr:uid="{00000000-0005-0000-0000-000020530000}"/>
    <cellStyle name="Normal 3 14 17 7 3" xfId="21288" xr:uid="{00000000-0005-0000-0000-000021530000}"/>
    <cellStyle name="Normal 3 14 17 8" xfId="21289" xr:uid="{00000000-0005-0000-0000-000022530000}"/>
    <cellStyle name="Normal 3 14 17 8 2" xfId="21290" xr:uid="{00000000-0005-0000-0000-000023530000}"/>
    <cellStyle name="Normal 3 14 17 8 3" xfId="21291" xr:uid="{00000000-0005-0000-0000-000024530000}"/>
    <cellStyle name="Normal 3 14 17 9" xfId="21292" xr:uid="{00000000-0005-0000-0000-000025530000}"/>
    <cellStyle name="Normal 3 14 17 9 2" xfId="21293" xr:uid="{00000000-0005-0000-0000-000026530000}"/>
    <cellStyle name="Normal 3 14 17 9 3" xfId="21294" xr:uid="{00000000-0005-0000-0000-000027530000}"/>
    <cellStyle name="Normal 3 14 18" xfId="21295" xr:uid="{00000000-0005-0000-0000-000028530000}"/>
    <cellStyle name="Normal 3 14 18 10" xfId="21296" xr:uid="{00000000-0005-0000-0000-000029530000}"/>
    <cellStyle name="Normal 3 14 18 10 2" xfId="21297" xr:uid="{00000000-0005-0000-0000-00002A530000}"/>
    <cellStyle name="Normal 3 14 18 10 3" xfId="21298" xr:uid="{00000000-0005-0000-0000-00002B530000}"/>
    <cellStyle name="Normal 3 14 18 11" xfId="21299" xr:uid="{00000000-0005-0000-0000-00002C530000}"/>
    <cellStyle name="Normal 3 14 18 11 2" xfId="21300" xr:uid="{00000000-0005-0000-0000-00002D530000}"/>
    <cellStyle name="Normal 3 14 18 11 3" xfId="21301" xr:uid="{00000000-0005-0000-0000-00002E530000}"/>
    <cellStyle name="Normal 3 14 18 12" xfId="21302" xr:uid="{00000000-0005-0000-0000-00002F530000}"/>
    <cellStyle name="Normal 3 14 18 12 2" xfId="21303" xr:uid="{00000000-0005-0000-0000-000030530000}"/>
    <cellStyle name="Normal 3 14 18 12 3" xfId="21304" xr:uid="{00000000-0005-0000-0000-000031530000}"/>
    <cellStyle name="Normal 3 14 18 13" xfId="21305" xr:uid="{00000000-0005-0000-0000-000032530000}"/>
    <cellStyle name="Normal 3 14 18 13 2" xfId="21306" xr:uid="{00000000-0005-0000-0000-000033530000}"/>
    <cellStyle name="Normal 3 14 18 13 3" xfId="21307" xr:uid="{00000000-0005-0000-0000-000034530000}"/>
    <cellStyle name="Normal 3 14 18 14" xfId="21308" xr:uid="{00000000-0005-0000-0000-000035530000}"/>
    <cellStyle name="Normal 3 14 18 14 2" xfId="21309" xr:uid="{00000000-0005-0000-0000-000036530000}"/>
    <cellStyle name="Normal 3 14 18 14 3" xfId="21310" xr:uid="{00000000-0005-0000-0000-000037530000}"/>
    <cellStyle name="Normal 3 14 18 15" xfId="21311" xr:uid="{00000000-0005-0000-0000-000038530000}"/>
    <cellStyle name="Normal 3 14 18 16" xfId="21312" xr:uid="{00000000-0005-0000-0000-000039530000}"/>
    <cellStyle name="Normal 3 14 18 2" xfId="21313" xr:uid="{00000000-0005-0000-0000-00003A530000}"/>
    <cellStyle name="Normal 3 14 18 2 2" xfId="21314" xr:uid="{00000000-0005-0000-0000-00003B530000}"/>
    <cellStyle name="Normal 3 14 18 2 3" xfId="21315" xr:uid="{00000000-0005-0000-0000-00003C530000}"/>
    <cellStyle name="Normal 3 14 18 3" xfId="21316" xr:uid="{00000000-0005-0000-0000-00003D530000}"/>
    <cellStyle name="Normal 3 14 18 3 2" xfId="21317" xr:uid="{00000000-0005-0000-0000-00003E530000}"/>
    <cellStyle name="Normal 3 14 18 3 3" xfId="21318" xr:uid="{00000000-0005-0000-0000-00003F530000}"/>
    <cellStyle name="Normal 3 14 18 4" xfId="21319" xr:uid="{00000000-0005-0000-0000-000040530000}"/>
    <cellStyle name="Normal 3 14 18 4 2" xfId="21320" xr:uid="{00000000-0005-0000-0000-000041530000}"/>
    <cellStyle name="Normal 3 14 18 4 3" xfId="21321" xr:uid="{00000000-0005-0000-0000-000042530000}"/>
    <cellStyle name="Normal 3 14 18 5" xfId="21322" xr:uid="{00000000-0005-0000-0000-000043530000}"/>
    <cellStyle name="Normal 3 14 18 5 2" xfId="21323" xr:uid="{00000000-0005-0000-0000-000044530000}"/>
    <cellStyle name="Normal 3 14 18 5 3" xfId="21324" xr:uid="{00000000-0005-0000-0000-000045530000}"/>
    <cellStyle name="Normal 3 14 18 6" xfId="21325" xr:uid="{00000000-0005-0000-0000-000046530000}"/>
    <cellStyle name="Normal 3 14 18 6 2" xfId="21326" xr:uid="{00000000-0005-0000-0000-000047530000}"/>
    <cellStyle name="Normal 3 14 18 6 3" xfId="21327" xr:uid="{00000000-0005-0000-0000-000048530000}"/>
    <cellStyle name="Normal 3 14 18 7" xfId="21328" xr:uid="{00000000-0005-0000-0000-000049530000}"/>
    <cellStyle name="Normal 3 14 18 7 2" xfId="21329" xr:uid="{00000000-0005-0000-0000-00004A530000}"/>
    <cellStyle name="Normal 3 14 18 7 3" xfId="21330" xr:uid="{00000000-0005-0000-0000-00004B530000}"/>
    <cellStyle name="Normal 3 14 18 8" xfId="21331" xr:uid="{00000000-0005-0000-0000-00004C530000}"/>
    <cellStyle name="Normal 3 14 18 8 2" xfId="21332" xr:uid="{00000000-0005-0000-0000-00004D530000}"/>
    <cellStyle name="Normal 3 14 18 8 3" xfId="21333" xr:uid="{00000000-0005-0000-0000-00004E530000}"/>
    <cellStyle name="Normal 3 14 18 9" xfId="21334" xr:uid="{00000000-0005-0000-0000-00004F530000}"/>
    <cellStyle name="Normal 3 14 18 9 2" xfId="21335" xr:uid="{00000000-0005-0000-0000-000050530000}"/>
    <cellStyle name="Normal 3 14 18 9 3" xfId="21336" xr:uid="{00000000-0005-0000-0000-000051530000}"/>
    <cellStyle name="Normal 3 14 2" xfId="21337" xr:uid="{00000000-0005-0000-0000-000052530000}"/>
    <cellStyle name="Normal 3 14 2 10" xfId="21338" xr:uid="{00000000-0005-0000-0000-000053530000}"/>
    <cellStyle name="Normal 3 14 2 10 2" xfId="21339" xr:uid="{00000000-0005-0000-0000-000054530000}"/>
    <cellStyle name="Normal 3 14 2 10 3" xfId="21340" xr:uid="{00000000-0005-0000-0000-000055530000}"/>
    <cellStyle name="Normal 3 14 2 11" xfId="21341" xr:uid="{00000000-0005-0000-0000-000056530000}"/>
    <cellStyle name="Normal 3 14 2 11 2" xfId="21342" xr:uid="{00000000-0005-0000-0000-000057530000}"/>
    <cellStyle name="Normal 3 14 2 11 3" xfId="21343" xr:uid="{00000000-0005-0000-0000-000058530000}"/>
    <cellStyle name="Normal 3 14 2 12" xfId="21344" xr:uid="{00000000-0005-0000-0000-000059530000}"/>
    <cellStyle name="Normal 3 14 2 12 2" xfId="21345" xr:uid="{00000000-0005-0000-0000-00005A530000}"/>
    <cellStyle name="Normal 3 14 2 12 3" xfId="21346" xr:uid="{00000000-0005-0000-0000-00005B530000}"/>
    <cellStyle name="Normal 3 14 2 13" xfId="21347" xr:uid="{00000000-0005-0000-0000-00005C530000}"/>
    <cellStyle name="Normal 3 14 2 13 2" xfId="21348" xr:uid="{00000000-0005-0000-0000-00005D530000}"/>
    <cellStyle name="Normal 3 14 2 13 3" xfId="21349" xr:uid="{00000000-0005-0000-0000-00005E530000}"/>
    <cellStyle name="Normal 3 14 2 14" xfId="21350" xr:uid="{00000000-0005-0000-0000-00005F530000}"/>
    <cellStyle name="Normal 3 14 2 14 2" xfId="21351" xr:uid="{00000000-0005-0000-0000-000060530000}"/>
    <cellStyle name="Normal 3 14 2 14 3" xfId="21352" xr:uid="{00000000-0005-0000-0000-000061530000}"/>
    <cellStyle name="Normal 3 14 2 15" xfId="21353" xr:uid="{00000000-0005-0000-0000-000062530000}"/>
    <cellStyle name="Normal 3 14 2 15 2" xfId="21354" xr:uid="{00000000-0005-0000-0000-000063530000}"/>
    <cellStyle name="Normal 3 14 2 15 3" xfId="21355" xr:uid="{00000000-0005-0000-0000-000064530000}"/>
    <cellStyle name="Normal 3 14 2 16" xfId="21356" xr:uid="{00000000-0005-0000-0000-000065530000}"/>
    <cellStyle name="Normal 3 14 2 16 2" xfId="21357" xr:uid="{00000000-0005-0000-0000-000066530000}"/>
    <cellStyle name="Normal 3 14 2 16 3" xfId="21358" xr:uid="{00000000-0005-0000-0000-000067530000}"/>
    <cellStyle name="Normal 3 14 2 17" xfId="21359" xr:uid="{00000000-0005-0000-0000-000068530000}"/>
    <cellStyle name="Normal 3 14 2 17 2" xfId="21360" xr:uid="{00000000-0005-0000-0000-000069530000}"/>
    <cellStyle name="Normal 3 14 2 17 3" xfId="21361" xr:uid="{00000000-0005-0000-0000-00006A530000}"/>
    <cellStyle name="Normal 3 14 2 18" xfId="21362" xr:uid="{00000000-0005-0000-0000-00006B530000}"/>
    <cellStyle name="Normal 3 14 2 19" xfId="21363" xr:uid="{00000000-0005-0000-0000-00006C530000}"/>
    <cellStyle name="Normal 3 14 2 2" xfId="21364" xr:uid="{00000000-0005-0000-0000-00006D530000}"/>
    <cellStyle name="Normal 3 14 2 3" xfId="21365" xr:uid="{00000000-0005-0000-0000-00006E530000}"/>
    <cellStyle name="Normal 3 14 2 4" xfId="21366" xr:uid="{00000000-0005-0000-0000-00006F530000}"/>
    <cellStyle name="Normal 3 14 2 5" xfId="21367" xr:uid="{00000000-0005-0000-0000-000070530000}"/>
    <cellStyle name="Normal 3 14 2 5 2" xfId="21368" xr:uid="{00000000-0005-0000-0000-000071530000}"/>
    <cellStyle name="Normal 3 14 2 5 3" xfId="21369" xr:uid="{00000000-0005-0000-0000-000072530000}"/>
    <cellStyle name="Normal 3 14 2 6" xfId="21370" xr:uid="{00000000-0005-0000-0000-000073530000}"/>
    <cellStyle name="Normal 3 14 2 6 2" xfId="21371" xr:uid="{00000000-0005-0000-0000-000074530000}"/>
    <cellStyle name="Normal 3 14 2 6 3" xfId="21372" xr:uid="{00000000-0005-0000-0000-000075530000}"/>
    <cellStyle name="Normal 3 14 2 7" xfId="21373" xr:uid="{00000000-0005-0000-0000-000076530000}"/>
    <cellStyle name="Normal 3 14 2 7 2" xfId="21374" xr:uid="{00000000-0005-0000-0000-000077530000}"/>
    <cellStyle name="Normal 3 14 2 7 3" xfId="21375" xr:uid="{00000000-0005-0000-0000-000078530000}"/>
    <cellStyle name="Normal 3 14 2 8" xfId="21376" xr:uid="{00000000-0005-0000-0000-000079530000}"/>
    <cellStyle name="Normal 3 14 2 8 2" xfId="21377" xr:uid="{00000000-0005-0000-0000-00007A530000}"/>
    <cellStyle name="Normal 3 14 2 8 3" xfId="21378" xr:uid="{00000000-0005-0000-0000-00007B530000}"/>
    <cellStyle name="Normal 3 14 2 9" xfId="21379" xr:uid="{00000000-0005-0000-0000-00007C530000}"/>
    <cellStyle name="Normal 3 14 2 9 2" xfId="21380" xr:uid="{00000000-0005-0000-0000-00007D530000}"/>
    <cellStyle name="Normal 3 14 2 9 3" xfId="21381" xr:uid="{00000000-0005-0000-0000-00007E530000}"/>
    <cellStyle name="Normal 3 14 3" xfId="21382" xr:uid="{00000000-0005-0000-0000-00007F530000}"/>
    <cellStyle name="Normal 3 14 4" xfId="21383" xr:uid="{00000000-0005-0000-0000-000080530000}"/>
    <cellStyle name="Normal 3 14 5" xfId="21384" xr:uid="{00000000-0005-0000-0000-000081530000}"/>
    <cellStyle name="Normal 3 14 6" xfId="21385" xr:uid="{00000000-0005-0000-0000-000082530000}"/>
    <cellStyle name="Normal 3 14 6 10" xfId="21386" xr:uid="{00000000-0005-0000-0000-000083530000}"/>
    <cellStyle name="Normal 3 14 6 10 2" xfId="21387" xr:uid="{00000000-0005-0000-0000-000084530000}"/>
    <cellStyle name="Normal 3 14 6 10 3" xfId="21388" xr:uid="{00000000-0005-0000-0000-000085530000}"/>
    <cellStyle name="Normal 3 14 6 11" xfId="21389" xr:uid="{00000000-0005-0000-0000-000086530000}"/>
    <cellStyle name="Normal 3 14 6 11 2" xfId="21390" xr:uid="{00000000-0005-0000-0000-000087530000}"/>
    <cellStyle name="Normal 3 14 6 11 3" xfId="21391" xr:uid="{00000000-0005-0000-0000-000088530000}"/>
    <cellStyle name="Normal 3 14 6 12" xfId="21392" xr:uid="{00000000-0005-0000-0000-000089530000}"/>
    <cellStyle name="Normal 3 14 6 12 2" xfId="21393" xr:uid="{00000000-0005-0000-0000-00008A530000}"/>
    <cellStyle name="Normal 3 14 6 12 3" xfId="21394" xr:uid="{00000000-0005-0000-0000-00008B530000}"/>
    <cellStyle name="Normal 3 14 6 13" xfId="21395" xr:uid="{00000000-0005-0000-0000-00008C530000}"/>
    <cellStyle name="Normal 3 14 6 13 2" xfId="21396" xr:uid="{00000000-0005-0000-0000-00008D530000}"/>
    <cellStyle name="Normal 3 14 6 13 3" xfId="21397" xr:uid="{00000000-0005-0000-0000-00008E530000}"/>
    <cellStyle name="Normal 3 14 6 14" xfId="21398" xr:uid="{00000000-0005-0000-0000-00008F530000}"/>
    <cellStyle name="Normal 3 14 6 14 2" xfId="21399" xr:uid="{00000000-0005-0000-0000-000090530000}"/>
    <cellStyle name="Normal 3 14 6 14 3" xfId="21400" xr:uid="{00000000-0005-0000-0000-000091530000}"/>
    <cellStyle name="Normal 3 14 6 15" xfId="21401" xr:uid="{00000000-0005-0000-0000-000092530000}"/>
    <cellStyle name="Normal 3 14 6 15 2" xfId="21402" xr:uid="{00000000-0005-0000-0000-000093530000}"/>
    <cellStyle name="Normal 3 14 6 15 3" xfId="21403" xr:uid="{00000000-0005-0000-0000-000094530000}"/>
    <cellStyle name="Normal 3 14 6 16" xfId="21404" xr:uid="{00000000-0005-0000-0000-000095530000}"/>
    <cellStyle name="Normal 3 14 6 17" xfId="21405" xr:uid="{00000000-0005-0000-0000-000096530000}"/>
    <cellStyle name="Normal 3 14 6 2" xfId="21406" xr:uid="{00000000-0005-0000-0000-000097530000}"/>
    <cellStyle name="Normal 3 14 6 2 10" xfId="21407" xr:uid="{00000000-0005-0000-0000-000098530000}"/>
    <cellStyle name="Normal 3 14 6 2 10 2" xfId="21408" xr:uid="{00000000-0005-0000-0000-000099530000}"/>
    <cellStyle name="Normal 3 14 6 2 10 3" xfId="21409" xr:uid="{00000000-0005-0000-0000-00009A530000}"/>
    <cellStyle name="Normal 3 14 6 2 11" xfId="21410" xr:uid="{00000000-0005-0000-0000-00009B530000}"/>
    <cellStyle name="Normal 3 14 6 2 11 2" xfId="21411" xr:uid="{00000000-0005-0000-0000-00009C530000}"/>
    <cellStyle name="Normal 3 14 6 2 11 3" xfId="21412" xr:uid="{00000000-0005-0000-0000-00009D530000}"/>
    <cellStyle name="Normal 3 14 6 2 12" xfId="21413" xr:uid="{00000000-0005-0000-0000-00009E530000}"/>
    <cellStyle name="Normal 3 14 6 2 12 2" xfId="21414" xr:uid="{00000000-0005-0000-0000-00009F530000}"/>
    <cellStyle name="Normal 3 14 6 2 12 3" xfId="21415" xr:uid="{00000000-0005-0000-0000-0000A0530000}"/>
    <cellStyle name="Normal 3 14 6 2 13" xfId="21416" xr:uid="{00000000-0005-0000-0000-0000A1530000}"/>
    <cellStyle name="Normal 3 14 6 2 13 2" xfId="21417" xr:uid="{00000000-0005-0000-0000-0000A2530000}"/>
    <cellStyle name="Normal 3 14 6 2 13 3" xfId="21418" xr:uid="{00000000-0005-0000-0000-0000A3530000}"/>
    <cellStyle name="Normal 3 14 6 2 14" xfId="21419" xr:uid="{00000000-0005-0000-0000-0000A4530000}"/>
    <cellStyle name="Normal 3 14 6 2 14 2" xfId="21420" xr:uid="{00000000-0005-0000-0000-0000A5530000}"/>
    <cellStyle name="Normal 3 14 6 2 14 3" xfId="21421" xr:uid="{00000000-0005-0000-0000-0000A6530000}"/>
    <cellStyle name="Normal 3 14 6 2 15" xfId="21422" xr:uid="{00000000-0005-0000-0000-0000A7530000}"/>
    <cellStyle name="Normal 3 14 6 2 16" xfId="21423" xr:uid="{00000000-0005-0000-0000-0000A8530000}"/>
    <cellStyle name="Normal 3 14 6 2 2" xfId="21424" xr:uid="{00000000-0005-0000-0000-0000A9530000}"/>
    <cellStyle name="Normal 3 14 6 2 2 2" xfId="21425" xr:uid="{00000000-0005-0000-0000-0000AA530000}"/>
    <cellStyle name="Normal 3 14 6 2 2 3" xfId="21426" xr:uid="{00000000-0005-0000-0000-0000AB530000}"/>
    <cellStyle name="Normal 3 14 6 2 3" xfId="21427" xr:uid="{00000000-0005-0000-0000-0000AC530000}"/>
    <cellStyle name="Normal 3 14 6 2 3 2" xfId="21428" xr:uid="{00000000-0005-0000-0000-0000AD530000}"/>
    <cellStyle name="Normal 3 14 6 2 3 3" xfId="21429" xr:uid="{00000000-0005-0000-0000-0000AE530000}"/>
    <cellStyle name="Normal 3 14 6 2 4" xfId="21430" xr:uid="{00000000-0005-0000-0000-0000AF530000}"/>
    <cellStyle name="Normal 3 14 6 2 4 2" xfId="21431" xr:uid="{00000000-0005-0000-0000-0000B0530000}"/>
    <cellStyle name="Normal 3 14 6 2 4 3" xfId="21432" xr:uid="{00000000-0005-0000-0000-0000B1530000}"/>
    <cellStyle name="Normal 3 14 6 2 5" xfId="21433" xr:uid="{00000000-0005-0000-0000-0000B2530000}"/>
    <cellStyle name="Normal 3 14 6 2 5 2" xfId="21434" xr:uid="{00000000-0005-0000-0000-0000B3530000}"/>
    <cellStyle name="Normal 3 14 6 2 5 3" xfId="21435" xr:uid="{00000000-0005-0000-0000-0000B4530000}"/>
    <cellStyle name="Normal 3 14 6 2 6" xfId="21436" xr:uid="{00000000-0005-0000-0000-0000B5530000}"/>
    <cellStyle name="Normal 3 14 6 2 6 2" xfId="21437" xr:uid="{00000000-0005-0000-0000-0000B6530000}"/>
    <cellStyle name="Normal 3 14 6 2 6 3" xfId="21438" xr:uid="{00000000-0005-0000-0000-0000B7530000}"/>
    <cellStyle name="Normal 3 14 6 2 7" xfId="21439" xr:uid="{00000000-0005-0000-0000-0000B8530000}"/>
    <cellStyle name="Normal 3 14 6 2 7 2" xfId="21440" xr:uid="{00000000-0005-0000-0000-0000B9530000}"/>
    <cellStyle name="Normal 3 14 6 2 7 3" xfId="21441" xr:uid="{00000000-0005-0000-0000-0000BA530000}"/>
    <cellStyle name="Normal 3 14 6 2 8" xfId="21442" xr:uid="{00000000-0005-0000-0000-0000BB530000}"/>
    <cellStyle name="Normal 3 14 6 2 8 2" xfId="21443" xr:uid="{00000000-0005-0000-0000-0000BC530000}"/>
    <cellStyle name="Normal 3 14 6 2 8 3" xfId="21444" xr:uid="{00000000-0005-0000-0000-0000BD530000}"/>
    <cellStyle name="Normal 3 14 6 2 9" xfId="21445" xr:uid="{00000000-0005-0000-0000-0000BE530000}"/>
    <cellStyle name="Normal 3 14 6 2 9 2" xfId="21446" xr:uid="{00000000-0005-0000-0000-0000BF530000}"/>
    <cellStyle name="Normal 3 14 6 2 9 3" xfId="21447" xr:uid="{00000000-0005-0000-0000-0000C0530000}"/>
    <cellStyle name="Normal 3 14 6 3" xfId="21448" xr:uid="{00000000-0005-0000-0000-0000C1530000}"/>
    <cellStyle name="Normal 3 14 6 3 2" xfId="21449" xr:uid="{00000000-0005-0000-0000-0000C2530000}"/>
    <cellStyle name="Normal 3 14 6 3 3" xfId="21450" xr:uid="{00000000-0005-0000-0000-0000C3530000}"/>
    <cellStyle name="Normal 3 14 6 4" xfId="21451" xr:uid="{00000000-0005-0000-0000-0000C4530000}"/>
    <cellStyle name="Normal 3 14 6 4 2" xfId="21452" xr:uid="{00000000-0005-0000-0000-0000C5530000}"/>
    <cellStyle name="Normal 3 14 6 4 3" xfId="21453" xr:uid="{00000000-0005-0000-0000-0000C6530000}"/>
    <cellStyle name="Normal 3 14 6 5" xfId="21454" xr:uid="{00000000-0005-0000-0000-0000C7530000}"/>
    <cellStyle name="Normal 3 14 6 5 2" xfId="21455" xr:uid="{00000000-0005-0000-0000-0000C8530000}"/>
    <cellStyle name="Normal 3 14 6 5 3" xfId="21456" xr:uid="{00000000-0005-0000-0000-0000C9530000}"/>
    <cellStyle name="Normal 3 14 6 6" xfId="21457" xr:uid="{00000000-0005-0000-0000-0000CA530000}"/>
    <cellStyle name="Normal 3 14 6 6 2" xfId="21458" xr:uid="{00000000-0005-0000-0000-0000CB530000}"/>
    <cellStyle name="Normal 3 14 6 6 3" xfId="21459" xr:uid="{00000000-0005-0000-0000-0000CC530000}"/>
    <cellStyle name="Normal 3 14 6 7" xfId="21460" xr:uid="{00000000-0005-0000-0000-0000CD530000}"/>
    <cellStyle name="Normal 3 14 6 7 2" xfId="21461" xr:uid="{00000000-0005-0000-0000-0000CE530000}"/>
    <cellStyle name="Normal 3 14 6 7 3" xfId="21462" xr:uid="{00000000-0005-0000-0000-0000CF530000}"/>
    <cellStyle name="Normal 3 14 6 8" xfId="21463" xr:uid="{00000000-0005-0000-0000-0000D0530000}"/>
    <cellStyle name="Normal 3 14 6 8 2" xfId="21464" xr:uid="{00000000-0005-0000-0000-0000D1530000}"/>
    <cellStyle name="Normal 3 14 6 8 3" xfId="21465" xr:uid="{00000000-0005-0000-0000-0000D2530000}"/>
    <cellStyle name="Normal 3 14 6 9" xfId="21466" xr:uid="{00000000-0005-0000-0000-0000D3530000}"/>
    <cellStyle name="Normal 3 14 6 9 2" xfId="21467" xr:uid="{00000000-0005-0000-0000-0000D4530000}"/>
    <cellStyle name="Normal 3 14 6 9 3" xfId="21468" xr:uid="{00000000-0005-0000-0000-0000D5530000}"/>
    <cellStyle name="Normal 3 14 7" xfId="21469" xr:uid="{00000000-0005-0000-0000-0000D6530000}"/>
    <cellStyle name="Normal 3 14 7 10" xfId="21470" xr:uid="{00000000-0005-0000-0000-0000D7530000}"/>
    <cellStyle name="Normal 3 14 7 10 2" xfId="21471" xr:uid="{00000000-0005-0000-0000-0000D8530000}"/>
    <cellStyle name="Normal 3 14 7 10 3" xfId="21472" xr:uid="{00000000-0005-0000-0000-0000D9530000}"/>
    <cellStyle name="Normal 3 14 7 11" xfId="21473" xr:uid="{00000000-0005-0000-0000-0000DA530000}"/>
    <cellStyle name="Normal 3 14 7 11 2" xfId="21474" xr:uid="{00000000-0005-0000-0000-0000DB530000}"/>
    <cellStyle name="Normal 3 14 7 11 3" xfId="21475" xr:uid="{00000000-0005-0000-0000-0000DC530000}"/>
    <cellStyle name="Normal 3 14 7 12" xfId="21476" xr:uid="{00000000-0005-0000-0000-0000DD530000}"/>
    <cellStyle name="Normal 3 14 7 12 2" xfId="21477" xr:uid="{00000000-0005-0000-0000-0000DE530000}"/>
    <cellStyle name="Normal 3 14 7 12 3" xfId="21478" xr:uid="{00000000-0005-0000-0000-0000DF530000}"/>
    <cellStyle name="Normal 3 14 7 13" xfId="21479" xr:uid="{00000000-0005-0000-0000-0000E0530000}"/>
    <cellStyle name="Normal 3 14 7 13 2" xfId="21480" xr:uid="{00000000-0005-0000-0000-0000E1530000}"/>
    <cellStyle name="Normal 3 14 7 13 3" xfId="21481" xr:uid="{00000000-0005-0000-0000-0000E2530000}"/>
    <cellStyle name="Normal 3 14 7 14" xfId="21482" xr:uid="{00000000-0005-0000-0000-0000E3530000}"/>
    <cellStyle name="Normal 3 14 7 14 2" xfId="21483" xr:uid="{00000000-0005-0000-0000-0000E4530000}"/>
    <cellStyle name="Normal 3 14 7 14 3" xfId="21484" xr:uid="{00000000-0005-0000-0000-0000E5530000}"/>
    <cellStyle name="Normal 3 14 7 15" xfId="21485" xr:uid="{00000000-0005-0000-0000-0000E6530000}"/>
    <cellStyle name="Normal 3 14 7 15 2" xfId="21486" xr:uid="{00000000-0005-0000-0000-0000E7530000}"/>
    <cellStyle name="Normal 3 14 7 15 3" xfId="21487" xr:uid="{00000000-0005-0000-0000-0000E8530000}"/>
    <cellStyle name="Normal 3 14 7 16" xfId="21488" xr:uid="{00000000-0005-0000-0000-0000E9530000}"/>
    <cellStyle name="Normal 3 14 7 17" xfId="21489" xr:uid="{00000000-0005-0000-0000-0000EA530000}"/>
    <cellStyle name="Normal 3 14 7 2" xfId="21490" xr:uid="{00000000-0005-0000-0000-0000EB530000}"/>
    <cellStyle name="Normal 3 14 7 2 10" xfId="21491" xr:uid="{00000000-0005-0000-0000-0000EC530000}"/>
    <cellStyle name="Normal 3 14 7 2 10 2" xfId="21492" xr:uid="{00000000-0005-0000-0000-0000ED530000}"/>
    <cellStyle name="Normal 3 14 7 2 10 3" xfId="21493" xr:uid="{00000000-0005-0000-0000-0000EE530000}"/>
    <cellStyle name="Normal 3 14 7 2 11" xfId="21494" xr:uid="{00000000-0005-0000-0000-0000EF530000}"/>
    <cellStyle name="Normal 3 14 7 2 11 2" xfId="21495" xr:uid="{00000000-0005-0000-0000-0000F0530000}"/>
    <cellStyle name="Normal 3 14 7 2 11 3" xfId="21496" xr:uid="{00000000-0005-0000-0000-0000F1530000}"/>
    <cellStyle name="Normal 3 14 7 2 12" xfId="21497" xr:uid="{00000000-0005-0000-0000-0000F2530000}"/>
    <cellStyle name="Normal 3 14 7 2 12 2" xfId="21498" xr:uid="{00000000-0005-0000-0000-0000F3530000}"/>
    <cellStyle name="Normal 3 14 7 2 12 3" xfId="21499" xr:uid="{00000000-0005-0000-0000-0000F4530000}"/>
    <cellStyle name="Normal 3 14 7 2 13" xfId="21500" xr:uid="{00000000-0005-0000-0000-0000F5530000}"/>
    <cellStyle name="Normal 3 14 7 2 13 2" xfId="21501" xr:uid="{00000000-0005-0000-0000-0000F6530000}"/>
    <cellStyle name="Normal 3 14 7 2 13 3" xfId="21502" xr:uid="{00000000-0005-0000-0000-0000F7530000}"/>
    <cellStyle name="Normal 3 14 7 2 14" xfId="21503" xr:uid="{00000000-0005-0000-0000-0000F8530000}"/>
    <cellStyle name="Normal 3 14 7 2 14 2" xfId="21504" xr:uid="{00000000-0005-0000-0000-0000F9530000}"/>
    <cellStyle name="Normal 3 14 7 2 14 3" xfId="21505" xr:uid="{00000000-0005-0000-0000-0000FA530000}"/>
    <cellStyle name="Normal 3 14 7 2 15" xfId="21506" xr:uid="{00000000-0005-0000-0000-0000FB530000}"/>
    <cellStyle name="Normal 3 14 7 2 16" xfId="21507" xr:uid="{00000000-0005-0000-0000-0000FC530000}"/>
    <cellStyle name="Normal 3 14 7 2 2" xfId="21508" xr:uid="{00000000-0005-0000-0000-0000FD530000}"/>
    <cellStyle name="Normal 3 14 7 2 2 2" xfId="21509" xr:uid="{00000000-0005-0000-0000-0000FE530000}"/>
    <cellStyle name="Normal 3 14 7 2 2 3" xfId="21510" xr:uid="{00000000-0005-0000-0000-0000FF530000}"/>
    <cellStyle name="Normal 3 14 7 2 3" xfId="21511" xr:uid="{00000000-0005-0000-0000-000000540000}"/>
    <cellStyle name="Normal 3 14 7 2 3 2" xfId="21512" xr:uid="{00000000-0005-0000-0000-000001540000}"/>
    <cellStyle name="Normal 3 14 7 2 3 3" xfId="21513" xr:uid="{00000000-0005-0000-0000-000002540000}"/>
    <cellStyle name="Normal 3 14 7 2 4" xfId="21514" xr:uid="{00000000-0005-0000-0000-000003540000}"/>
    <cellStyle name="Normal 3 14 7 2 4 2" xfId="21515" xr:uid="{00000000-0005-0000-0000-000004540000}"/>
    <cellStyle name="Normal 3 14 7 2 4 3" xfId="21516" xr:uid="{00000000-0005-0000-0000-000005540000}"/>
    <cellStyle name="Normal 3 14 7 2 5" xfId="21517" xr:uid="{00000000-0005-0000-0000-000006540000}"/>
    <cellStyle name="Normal 3 14 7 2 5 2" xfId="21518" xr:uid="{00000000-0005-0000-0000-000007540000}"/>
    <cellStyle name="Normal 3 14 7 2 5 3" xfId="21519" xr:uid="{00000000-0005-0000-0000-000008540000}"/>
    <cellStyle name="Normal 3 14 7 2 6" xfId="21520" xr:uid="{00000000-0005-0000-0000-000009540000}"/>
    <cellStyle name="Normal 3 14 7 2 6 2" xfId="21521" xr:uid="{00000000-0005-0000-0000-00000A540000}"/>
    <cellStyle name="Normal 3 14 7 2 6 3" xfId="21522" xr:uid="{00000000-0005-0000-0000-00000B540000}"/>
    <cellStyle name="Normal 3 14 7 2 7" xfId="21523" xr:uid="{00000000-0005-0000-0000-00000C540000}"/>
    <cellStyle name="Normal 3 14 7 2 7 2" xfId="21524" xr:uid="{00000000-0005-0000-0000-00000D540000}"/>
    <cellStyle name="Normal 3 14 7 2 7 3" xfId="21525" xr:uid="{00000000-0005-0000-0000-00000E540000}"/>
    <cellStyle name="Normal 3 14 7 2 8" xfId="21526" xr:uid="{00000000-0005-0000-0000-00000F540000}"/>
    <cellStyle name="Normal 3 14 7 2 8 2" xfId="21527" xr:uid="{00000000-0005-0000-0000-000010540000}"/>
    <cellStyle name="Normal 3 14 7 2 8 3" xfId="21528" xr:uid="{00000000-0005-0000-0000-000011540000}"/>
    <cellStyle name="Normal 3 14 7 2 9" xfId="21529" xr:uid="{00000000-0005-0000-0000-000012540000}"/>
    <cellStyle name="Normal 3 14 7 2 9 2" xfId="21530" xr:uid="{00000000-0005-0000-0000-000013540000}"/>
    <cellStyle name="Normal 3 14 7 2 9 3" xfId="21531" xr:uid="{00000000-0005-0000-0000-000014540000}"/>
    <cellStyle name="Normal 3 14 7 3" xfId="21532" xr:uid="{00000000-0005-0000-0000-000015540000}"/>
    <cellStyle name="Normal 3 14 7 3 2" xfId="21533" xr:uid="{00000000-0005-0000-0000-000016540000}"/>
    <cellStyle name="Normal 3 14 7 3 3" xfId="21534" xr:uid="{00000000-0005-0000-0000-000017540000}"/>
    <cellStyle name="Normal 3 14 7 4" xfId="21535" xr:uid="{00000000-0005-0000-0000-000018540000}"/>
    <cellStyle name="Normal 3 14 7 4 2" xfId="21536" xr:uid="{00000000-0005-0000-0000-000019540000}"/>
    <cellStyle name="Normal 3 14 7 4 3" xfId="21537" xr:uid="{00000000-0005-0000-0000-00001A540000}"/>
    <cellStyle name="Normal 3 14 7 5" xfId="21538" xr:uid="{00000000-0005-0000-0000-00001B540000}"/>
    <cellStyle name="Normal 3 14 7 5 2" xfId="21539" xr:uid="{00000000-0005-0000-0000-00001C540000}"/>
    <cellStyle name="Normal 3 14 7 5 3" xfId="21540" xr:uid="{00000000-0005-0000-0000-00001D540000}"/>
    <cellStyle name="Normal 3 14 7 6" xfId="21541" xr:uid="{00000000-0005-0000-0000-00001E540000}"/>
    <cellStyle name="Normal 3 14 7 6 2" xfId="21542" xr:uid="{00000000-0005-0000-0000-00001F540000}"/>
    <cellStyle name="Normal 3 14 7 6 3" xfId="21543" xr:uid="{00000000-0005-0000-0000-000020540000}"/>
    <cellStyle name="Normal 3 14 7 7" xfId="21544" xr:uid="{00000000-0005-0000-0000-000021540000}"/>
    <cellStyle name="Normal 3 14 7 7 2" xfId="21545" xr:uid="{00000000-0005-0000-0000-000022540000}"/>
    <cellStyle name="Normal 3 14 7 7 3" xfId="21546" xr:uid="{00000000-0005-0000-0000-000023540000}"/>
    <cellStyle name="Normal 3 14 7 8" xfId="21547" xr:uid="{00000000-0005-0000-0000-000024540000}"/>
    <cellStyle name="Normal 3 14 7 8 2" xfId="21548" xr:uid="{00000000-0005-0000-0000-000025540000}"/>
    <cellStyle name="Normal 3 14 7 8 3" xfId="21549" xr:uid="{00000000-0005-0000-0000-000026540000}"/>
    <cellStyle name="Normal 3 14 7 9" xfId="21550" xr:uid="{00000000-0005-0000-0000-000027540000}"/>
    <cellStyle name="Normal 3 14 7 9 2" xfId="21551" xr:uid="{00000000-0005-0000-0000-000028540000}"/>
    <cellStyle name="Normal 3 14 7 9 3" xfId="21552" xr:uid="{00000000-0005-0000-0000-000029540000}"/>
    <cellStyle name="Normal 3 14 8" xfId="21553" xr:uid="{00000000-0005-0000-0000-00002A540000}"/>
    <cellStyle name="Normal 3 14 8 10" xfId="21554" xr:uid="{00000000-0005-0000-0000-00002B540000}"/>
    <cellStyle name="Normal 3 14 8 10 2" xfId="21555" xr:uid="{00000000-0005-0000-0000-00002C540000}"/>
    <cellStyle name="Normal 3 14 8 10 3" xfId="21556" xr:uid="{00000000-0005-0000-0000-00002D540000}"/>
    <cellStyle name="Normal 3 14 8 11" xfId="21557" xr:uid="{00000000-0005-0000-0000-00002E540000}"/>
    <cellStyle name="Normal 3 14 8 11 2" xfId="21558" xr:uid="{00000000-0005-0000-0000-00002F540000}"/>
    <cellStyle name="Normal 3 14 8 11 3" xfId="21559" xr:uid="{00000000-0005-0000-0000-000030540000}"/>
    <cellStyle name="Normal 3 14 8 12" xfId="21560" xr:uid="{00000000-0005-0000-0000-000031540000}"/>
    <cellStyle name="Normal 3 14 8 12 2" xfId="21561" xr:uid="{00000000-0005-0000-0000-000032540000}"/>
    <cellStyle name="Normal 3 14 8 12 3" xfId="21562" xr:uid="{00000000-0005-0000-0000-000033540000}"/>
    <cellStyle name="Normal 3 14 8 13" xfId="21563" xr:uid="{00000000-0005-0000-0000-000034540000}"/>
    <cellStyle name="Normal 3 14 8 13 2" xfId="21564" xr:uid="{00000000-0005-0000-0000-000035540000}"/>
    <cellStyle name="Normal 3 14 8 13 3" xfId="21565" xr:uid="{00000000-0005-0000-0000-000036540000}"/>
    <cellStyle name="Normal 3 14 8 14" xfId="21566" xr:uid="{00000000-0005-0000-0000-000037540000}"/>
    <cellStyle name="Normal 3 14 8 14 2" xfId="21567" xr:uid="{00000000-0005-0000-0000-000038540000}"/>
    <cellStyle name="Normal 3 14 8 14 3" xfId="21568" xr:uid="{00000000-0005-0000-0000-000039540000}"/>
    <cellStyle name="Normal 3 14 8 15" xfId="21569" xr:uid="{00000000-0005-0000-0000-00003A540000}"/>
    <cellStyle name="Normal 3 14 8 15 2" xfId="21570" xr:uid="{00000000-0005-0000-0000-00003B540000}"/>
    <cellStyle name="Normal 3 14 8 15 3" xfId="21571" xr:uid="{00000000-0005-0000-0000-00003C540000}"/>
    <cellStyle name="Normal 3 14 8 16" xfId="21572" xr:uid="{00000000-0005-0000-0000-00003D540000}"/>
    <cellStyle name="Normal 3 14 8 17" xfId="21573" xr:uid="{00000000-0005-0000-0000-00003E540000}"/>
    <cellStyle name="Normal 3 14 8 2" xfId="21574" xr:uid="{00000000-0005-0000-0000-00003F540000}"/>
    <cellStyle name="Normal 3 14 8 2 10" xfId="21575" xr:uid="{00000000-0005-0000-0000-000040540000}"/>
    <cellStyle name="Normal 3 14 8 2 10 2" xfId="21576" xr:uid="{00000000-0005-0000-0000-000041540000}"/>
    <cellStyle name="Normal 3 14 8 2 10 3" xfId="21577" xr:uid="{00000000-0005-0000-0000-000042540000}"/>
    <cellStyle name="Normal 3 14 8 2 11" xfId="21578" xr:uid="{00000000-0005-0000-0000-000043540000}"/>
    <cellStyle name="Normal 3 14 8 2 11 2" xfId="21579" xr:uid="{00000000-0005-0000-0000-000044540000}"/>
    <cellStyle name="Normal 3 14 8 2 11 3" xfId="21580" xr:uid="{00000000-0005-0000-0000-000045540000}"/>
    <cellStyle name="Normal 3 14 8 2 12" xfId="21581" xr:uid="{00000000-0005-0000-0000-000046540000}"/>
    <cellStyle name="Normal 3 14 8 2 12 2" xfId="21582" xr:uid="{00000000-0005-0000-0000-000047540000}"/>
    <cellStyle name="Normal 3 14 8 2 12 3" xfId="21583" xr:uid="{00000000-0005-0000-0000-000048540000}"/>
    <cellStyle name="Normal 3 14 8 2 13" xfId="21584" xr:uid="{00000000-0005-0000-0000-000049540000}"/>
    <cellStyle name="Normal 3 14 8 2 13 2" xfId="21585" xr:uid="{00000000-0005-0000-0000-00004A540000}"/>
    <cellStyle name="Normal 3 14 8 2 13 3" xfId="21586" xr:uid="{00000000-0005-0000-0000-00004B540000}"/>
    <cellStyle name="Normal 3 14 8 2 14" xfId="21587" xr:uid="{00000000-0005-0000-0000-00004C540000}"/>
    <cellStyle name="Normal 3 14 8 2 14 2" xfId="21588" xr:uid="{00000000-0005-0000-0000-00004D540000}"/>
    <cellStyle name="Normal 3 14 8 2 14 3" xfId="21589" xr:uid="{00000000-0005-0000-0000-00004E540000}"/>
    <cellStyle name="Normal 3 14 8 2 15" xfId="21590" xr:uid="{00000000-0005-0000-0000-00004F540000}"/>
    <cellStyle name="Normal 3 14 8 2 16" xfId="21591" xr:uid="{00000000-0005-0000-0000-000050540000}"/>
    <cellStyle name="Normal 3 14 8 2 2" xfId="21592" xr:uid="{00000000-0005-0000-0000-000051540000}"/>
    <cellStyle name="Normal 3 14 8 2 2 2" xfId="21593" xr:uid="{00000000-0005-0000-0000-000052540000}"/>
    <cellStyle name="Normal 3 14 8 2 2 3" xfId="21594" xr:uid="{00000000-0005-0000-0000-000053540000}"/>
    <cellStyle name="Normal 3 14 8 2 3" xfId="21595" xr:uid="{00000000-0005-0000-0000-000054540000}"/>
    <cellStyle name="Normal 3 14 8 2 3 2" xfId="21596" xr:uid="{00000000-0005-0000-0000-000055540000}"/>
    <cellStyle name="Normal 3 14 8 2 3 3" xfId="21597" xr:uid="{00000000-0005-0000-0000-000056540000}"/>
    <cellStyle name="Normal 3 14 8 2 4" xfId="21598" xr:uid="{00000000-0005-0000-0000-000057540000}"/>
    <cellStyle name="Normal 3 14 8 2 4 2" xfId="21599" xr:uid="{00000000-0005-0000-0000-000058540000}"/>
    <cellStyle name="Normal 3 14 8 2 4 3" xfId="21600" xr:uid="{00000000-0005-0000-0000-000059540000}"/>
    <cellStyle name="Normal 3 14 8 2 5" xfId="21601" xr:uid="{00000000-0005-0000-0000-00005A540000}"/>
    <cellStyle name="Normal 3 14 8 2 5 2" xfId="21602" xr:uid="{00000000-0005-0000-0000-00005B540000}"/>
    <cellStyle name="Normal 3 14 8 2 5 3" xfId="21603" xr:uid="{00000000-0005-0000-0000-00005C540000}"/>
    <cellStyle name="Normal 3 14 8 2 6" xfId="21604" xr:uid="{00000000-0005-0000-0000-00005D540000}"/>
    <cellStyle name="Normal 3 14 8 2 6 2" xfId="21605" xr:uid="{00000000-0005-0000-0000-00005E540000}"/>
    <cellStyle name="Normal 3 14 8 2 6 3" xfId="21606" xr:uid="{00000000-0005-0000-0000-00005F540000}"/>
    <cellStyle name="Normal 3 14 8 2 7" xfId="21607" xr:uid="{00000000-0005-0000-0000-000060540000}"/>
    <cellStyle name="Normal 3 14 8 2 7 2" xfId="21608" xr:uid="{00000000-0005-0000-0000-000061540000}"/>
    <cellStyle name="Normal 3 14 8 2 7 3" xfId="21609" xr:uid="{00000000-0005-0000-0000-000062540000}"/>
    <cellStyle name="Normal 3 14 8 2 8" xfId="21610" xr:uid="{00000000-0005-0000-0000-000063540000}"/>
    <cellStyle name="Normal 3 14 8 2 8 2" xfId="21611" xr:uid="{00000000-0005-0000-0000-000064540000}"/>
    <cellStyle name="Normal 3 14 8 2 8 3" xfId="21612" xr:uid="{00000000-0005-0000-0000-000065540000}"/>
    <cellStyle name="Normal 3 14 8 2 9" xfId="21613" xr:uid="{00000000-0005-0000-0000-000066540000}"/>
    <cellStyle name="Normal 3 14 8 2 9 2" xfId="21614" xr:uid="{00000000-0005-0000-0000-000067540000}"/>
    <cellStyle name="Normal 3 14 8 2 9 3" xfId="21615" xr:uid="{00000000-0005-0000-0000-000068540000}"/>
    <cellStyle name="Normal 3 14 8 3" xfId="21616" xr:uid="{00000000-0005-0000-0000-000069540000}"/>
    <cellStyle name="Normal 3 14 8 3 2" xfId="21617" xr:uid="{00000000-0005-0000-0000-00006A540000}"/>
    <cellStyle name="Normal 3 14 8 3 3" xfId="21618" xr:uid="{00000000-0005-0000-0000-00006B540000}"/>
    <cellStyle name="Normal 3 14 8 4" xfId="21619" xr:uid="{00000000-0005-0000-0000-00006C540000}"/>
    <cellStyle name="Normal 3 14 8 4 2" xfId="21620" xr:uid="{00000000-0005-0000-0000-00006D540000}"/>
    <cellStyle name="Normal 3 14 8 4 3" xfId="21621" xr:uid="{00000000-0005-0000-0000-00006E540000}"/>
    <cellStyle name="Normal 3 14 8 5" xfId="21622" xr:uid="{00000000-0005-0000-0000-00006F540000}"/>
    <cellStyle name="Normal 3 14 8 5 2" xfId="21623" xr:uid="{00000000-0005-0000-0000-000070540000}"/>
    <cellStyle name="Normal 3 14 8 5 3" xfId="21624" xr:uid="{00000000-0005-0000-0000-000071540000}"/>
    <cellStyle name="Normal 3 14 8 6" xfId="21625" xr:uid="{00000000-0005-0000-0000-000072540000}"/>
    <cellStyle name="Normal 3 14 8 6 2" xfId="21626" xr:uid="{00000000-0005-0000-0000-000073540000}"/>
    <cellStyle name="Normal 3 14 8 6 3" xfId="21627" xr:uid="{00000000-0005-0000-0000-000074540000}"/>
    <cellStyle name="Normal 3 14 8 7" xfId="21628" xr:uid="{00000000-0005-0000-0000-000075540000}"/>
    <cellStyle name="Normal 3 14 8 7 2" xfId="21629" xr:uid="{00000000-0005-0000-0000-000076540000}"/>
    <cellStyle name="Normal 3 14 8 7 3" xfId="21630" xr:uid="{00000000-0005-0000-0000-000077540000}"/>
    <cellStyle name="Normal 3 14 8 8" xfId="21631" xr:uid="{00000000-0005-0000-0000-000078540000}"/>
    <cellStyle name="Normal 3 14 8 8 2" xfId="21632" xr:uid="{00000000-0005-0000-0000-000079540000}"/>
    <cellStyle name="Normal 3 14 8 8 3" xfId="21633" xr:uid="{00000000-0005-0000-0000-00007A540000}"/>
    <cellStyle name="Normal 3 14 8 9" xfId="21634" xr:uid="{00000000-0005-0000-0000-00007B540000}"/>
    <cellStyle name="Normal 3 14 8 9 2" xfId="21635" xr:uid="{00000000-0005-0000-0000-00007C540000}"/>
    <cellStyle name="Normal 3 14 8 9 3" xfId="21636" xr:uid="{00000000-0005-0000-0000-00007D540000}"/>
    <cellStyle name="Normal 3 14 9" xfId="21637" xr:uid="{00000000-0005-0000-0000-00007E540000}"/>
    <cellStyle name="Normal 3 14 9 10" xfId="21638" xr:uid="{00000000-0005-0000-0000-00007F540000}"/>
    <cellStyle name="Normal 3 14 9 10 2" xfId="21639" xr:uid="{00000000-0005-0000-0000-000080540000}"/>
    <cellStyle name="Normal 3 14 9 10 3" xfId="21640" xr:uid="{00000000-0005-0000-0000-000081540000}"/>
    <cellStyle name="Normal 3 14 9 11" xfId="21641" xr:uid="{00000000-0005-0000-0000-000082540000}"/>
    <cellStyle name="Normal 3 14 9 11 2" xfId="21642" xr:uid="{00000000-0005-0000-0000-000083540000}"/>
    <cellStyle name="Normal 3 14 9 11 3" xfId="21643" xr:uid="{00000000-0005-0000-0000-000084540000}"/>
    <cellStyle name="Normal 3 14 9 12" xfId="21644" xr:uid="{00000000-0005-0000-0000-000085540000}"/>
    <cellStyle name="Normal 3 14 9 12 2" xfId="21645" xr:uid="{00000000-0005-0000-0000-000086540000}"/>
    <cellStyle name="Normal 3 14 9 12 3" xfId="21646" xr:uid="{00000000-0005-0000-0000-000087540000}"/>
    <cellStyle name="Normal 3 14 9 13" xfId="21647" xr:uid="{00000000-0005-0000-0000-000088540000}"/>
    <cellStyle name="Normal 3 14 9 13 2" xfId="21648" xr:uid="{00000000-0005-0000-0000-000089540000}"/>
    <cellStyle name="Normal 3 14 9 13 3" xfId="21649" xr:uid="{00000000-0005-0000-0000-00008A540000}"/>
    <cellStyle name="Normal 3 14 9 14" xfId="21650" xr:uid="{00000000-0005-0000-0000-00008B540000}"/>
    <cellStyle name="Normal 3 14 9 14 2" xfId="21651" xr:uid="{00000000-0005-0000-0000-00008C540000}"/>
    <cellStyle name="Normal 3 14 9 14 3" xfId="21652" xr:uid="{00000000-0005-0000-0000-00008D540000}"/>
    <cellStyle name="Normal 3 14 9 15" xfId="21653" xr:uid="{00000000-0005-0000-0000-00008E540000}"/>
    <cellStyle name="Normal 3 14 9 16" xfId="21654" xr:uid="{00000000-0005-0000-0000-00008F540000}"/>
    <cellStyle name="Normal 3 14 9 2" xfId="21655" xr:uid="{00000000-0005-0000-0000-000090540000}"/>
    <cellStyle name="Normal 3 14 9 2 2" xfId="21656" xr:uid="{00000000-0005-0000-0000-000091540000}"/>
    <cellStyle name="Normal 3 14 9 2 3" xfId="21657" xr:uid="{00000000-0005-0000-0000-000092540000}"/>
    <cellStyle name="Normal 3 14 9 3" xfId="21658" xr:uid="{00000000-0005-0000-0000-000093540000}"/>
    <cellStyle name="Normal 3 14 9 3 2" xfId="21659" xr:uid="{00000000-0005-0000-0000-000094540000}"/>
    <cellStyle name="Normal 3 14 9 3 3" xfId="21660" xr:uid="{00000000-0005-0000-0000-000095540000}"/>
    <cellStyle name="Normal 3 14 9 4" xfId="21661" xr:uid="{00000000-0005-0000-0000-000096540000}"/>
    <cellStyle name="Normal 3 14 9 4 2" xfId="21662" xr:uid="{00000000-0005-0000-0000-000097540000}"/>
    <cellStyle name="Normal 3 14 9 4 3" xfId="21663" xr:uid="{00000000-0005-0000-0000-000098540000}"/>
    <cellStyle name="Normal 3 14 9 5" xfId="21664" xr:uid="{00000000-0005-0000-0000-000099540000}"/>
    <cellStyle name="Normal 3 14 9 5 2" xfId="21665" xr:uid="{00000000-0005-0000-0000-00009A540000}"/>
    <cellStyle name="Normal 3 14 9 5 3" xfId="21666" xr:uid="{00000000-0005-0000-0000-00009B540000}"/>
    <cellStyle name="Normal 3 14 9 6" xfId="21667" xr:uid="{00000000-0005-0000-0000-00009C540000}"/>
    <cellStyle name="Normal 3 14 9 6 2" xfId="21668" xr:uid="{00000000-0005-0000-0000-00009D540000}"/>
    <cellStyle name="Normal 3 14 9 6 3" xfId="21669" xr:uid="{00000000-0005-0000-0000-00009E540000}"/>
    <cellStyle name="Normal 3 14 9 7" xfId="21670" xr:uid="{00000000-0005-0000-0000-00009F540000}"/>
    <cellStyle name="Normal 3 14 9 7 2" xfId="21671" xr:uid="{00000000-0005-0000-0000-0000A0540000}"/>
    <cellStyle name="Normal 3 14 9 7 3" xfId="21672" xr:uid="{00000000-0005-0000-0000-0000A1540000}"/>
    <cellStyle name="Normal 3 14 9 8" xfId="21673" xr:uid="{00000000-0005-0000-0000-0000A2540000}"/>
    <cellStyle name="Normal 3 14 9 8 2" xfId="21674" xr:uid="{00000000-0005-0000-0000-0000A3540000}"/>
    <cellStyle name="Normal 3 14 9 8 3" xfId="21675" xr:uid="{00000000-0005-0000-0000-0000A4540000}"/>
    <cellStyle name="Normal 3 14 9 9" xfId="21676" xr:uid="{00000000-0005-0000-0000-0000A5540000}"/>
    <cellStyle name="Normal 3 14 9 9 2" xfId="21677" xr:uid="{00000000-0005-0000-0000-0000A6540000}"/>
    <cellStyle name="Normal 3 14 9 9 3" xfId="21678" xr:uid="{00000000-0005-0000-0000-0000A7540000}"/>
    <cellStyle name="Normal 3 15" xfId="21679" xr:uid="{00000000-0005-0000-0000-0000A8540000}"/>
    <cellStyle name="Normal 3 15 10" xfId="21680" xr:uid="{00000000-0005-0000-0000-0000A9540000}"/>
    <cellStyle name="Normal 3 15 10 10" xfId="21681" xr:uid="{00000000-0005-0000-0000-0000AA540000}"/>
    <cellStyle name="Normal 3 15 10 10 2" xfId="21682" xr:uid="{00000000-0005-0000-0000-0000AB540000}"/>
    <cellStyle name="Normal 3 15 10 10 3" xfId="21683" xr:uid="{00000000-0005-0000-0000-0000AC540000}"/>
    <cellStyle name="Normal 3 15 10 11" xfId="21684" xr:uid="{00000000-0005-0000-0000-0000AD540000}"/>
    <cellStyle name="Normal 3 15 10 11 2" xfId="21685" xr:uid="{00000000-0005-0000-0000-0000AE540000}"/>
    <cellStyle name="Normal 3 15 10 11 3" xfId="21686" xr:uid="{00000000-0005-0000-0000-0000AF540000}"/>
    <cellStyle name="Normal 3 15 10 12" xfId="21687" xr:uid="{00000000-0005-0000-0000-0000B0540000}"/>
    <cellStyle name="Normal 3 15 10 12 2" xfId="21688" xr:uid="{00000000-0005-0000-0000-0000B1540000}"/>
    <cellStyle name="Normal 3 15 10 12 3" xfId="21689" xr:uid="{00000000-0005-0000-0000-0000B2540000}"/>
    <cellStyle name="Normal 3 15 10 13" xfId="21690" xr:uid="{00000000-0005-0000-0000-0000B3540000}"/>
    <cellStyle name="Normal 3 15 10 13 2" xfId="21691" xr:uid="{00000000-0005-0000-0000-0000B4540000}"/>
    <cellStyle name="Normal 3 15 10 13 3" xfId="21692" xr:uid="{00000000-0005-0000-0000-0000B5540000}"/>
    <cellStyle name="Normal 3 15 10 14" xfId="21693" xr:uid="{00000000-0005-0000-0000-0000B6540000}"/>
    <cellStyle name="Normal 3 15 10 14 2" xfId="21694" xr:uid="{00000000-0005-0000-0000-0000B7540000}"/>
    <cellStyle name="Normal 3 15 10 14 3" xfId="21695" xr:uid="{00000000-0005-0000-0000-0000B8540000}"/>
    <cellStyle name="Normal 3 15 10 15" xfId="21696" xr:uid="{00000000-0005-0000-0000-0000B9540000}"/>
    <cellStyle name="Normal 3 15 10 16" xfId="21697" xr:uid="{00000000-0005-0000-0000-0000BA540000}"/>
    <cellStyle name="Normal 3 15 10 2" xfId="21698" xr:uid="{00000000-0005-0000-0000-0000BB540000}"/>
    <cellStyle name="Normal 3 15 10 2 2" xfId="21699" xr:uid="{00000000-0005-0000-0000-0000BC540000}"/>
    <cellStyle name="Normal 3 15 10 2 3" xfId="21700" xr:uid="{00000000-0005-0000-0000-0000BD540000}"/>
    <cellStyle name="Normal 3 15 10 3" xfId="21701" xr:uid="{00000000-0005-0000-0000-0000BE540000}"/>
    <cellStyle name="Normal 3 15 10 3 2" xfId="21702" xr:uid="{00000000-0005-0000-0000-0000BF540000}"/>
    <cellStyle name="Normal 3 15 10 3 3" xfId="21703" xr:uid="{00000000-0005-0000-0000-0000C0540000}"/>
    <cellStyle name="Normal 3 15 10 4" xfId="21704" xr:uid="{00000000-0005-0000-0000-0000C1540000}"/>
    <cellStyle name="Normal 3 15 10 4 2" xfId="21705" xr:uid="{00000000-0005-0000-0000-0000C2540000}"/>
    <cellStyle name="Normal 3 15 10 4 3" xfId="21706" xr:uid="{00000000-0005-0000-0000-0000C3540000}"/>
    <cellStyle name="Normal 3 15 10 5" xfId="21707" xr:uid="{00000000-0005-0000-0000-0000C4540000}"/>
    <cellStyle name="Normal 3 15 10 5 2" xfId="21708" xr:uid="{00000000-0005-0000-0000-0000C5540000}"/>
    <cellStyle name="Normal 3 15 10 5 3" xfId="21709" xr:uid="{00000000-0005-0000-0000-0000C6540000}"/>
    <cellStyle name="Normal 3 15 10 6" xfId="21710" xr:uid="{00000000-0005-0000-0000-0000C7540000}"/>
    <cellStyle name="Normal 3 15 10 6 2" xfId="21711" xr:uid="{00000000-0005-0000-0000-0000C8540000}"/>
    <cellStyle name="Normal 3 15 10 6 3" xfId="21712" xr:uid="{00000000-0005-0000-0000-0000C9540000}"/>
    <cellStyle name="Normal 3 15 10 7" xfId="21713" xr:uid="{00000000-0005-0000-0000-0000CA540000}"/>
    <cellStyle name="Normal 3 15 10 7 2" xfId="21714" xr:uid="{00000000-0005-0000-0000-0000CB540000}"/>
    <cellStyle name="Normal 3 15 10 7 3" xfId="21715" xr:uid="{00000000-0005-0000-0000-0000CC540000}"/>
    <cellStyle name="Normal 3 15 10 8" xfId="21716" xr:uid="{00000000-0005-0000-0000-0000CD540000}"/>
    <cellStyle name="Normal 3 15 10 8 2" xfId="21717" xr:uid="{00000000-0005-0000-0000-0000CE540000}"/>
    <cellStyle name="Normal 3 15 10 8 3" xfId="21718" xr:uid="{00000000-0005-0000-0000-0000CF540000}"/>
    <cellStyle name="Normal 3 15 10 9" xfId="21719" xr:uid="{00000000-0005-0000-0000-0000D0540000}"/>
    <cellStyle name="Normal 3 15 10 9 2" xfId="21720" xr:uid="{00000000-0005-0000-0000-0000D1540000}"/>
    <cellStyle name="Normal 3 15 10 9 3" xfId="21721" xr:uid="{00000000-0005-0000-0000-0000D2540000}"/>
    <cellStyle name="Normal 3 15 11" xfId="21722" xr:uid="{00000000-0005-0000-0000-0000D3540000}"/>
    <cellStyle name="Normal 3 15 11 10" xfId="21723" xr:uid="{00000000-0005-0000-0000-0000D4540000}"/>
    <cellStyle name="Normal 3 15 11 10 2" xfId="21724" xr:uid="{00000000-0005-0000-0000-0000D5540000}"/>
    <cellStyle name="Normal 3 15 11 10 3" xfId="21725" xr:uid="{00000000-0005-0000-0000-0000D6540000}"/>
    <cellStyle name="Normal 3 15 11 11" xfId="21726" xr:uid="{00000000-0005-0000-0000-0000D7540000}"/>
    <cellStyle name="Normal 3 15 11 11 2" xfId="21727" xr:uid="{00000000-0005-0000-0000-0000D8540000}"/>
    <cellStyle name="Normal 3 15 11 11 3" xfId="21728" xr:uid="{00000000-0005-0000-0000-0000D9540000}"/>
    <cellStyle name="Normal 3 15 11 12" xfId="21729" xr:uid="{00000000-0005-0000-0000-0000DA540000}"/>
    <cellStyle name="Normal 3 15 11 12 2" xfId="21730" xr:uid="{00000000-0005-0000-0000-0000DB540000}"/>
    <cellStyle name="Normal 3 15 11 12 3" xfId="21731" xr:uid="{00000000-0005-0000-0000-0000DC540000}"/>
    <cellStyle name="Normal 3 15 11 13" xfId="21732" xr:uid="{00000000-0005-0000-0000-0000DD540000}"/>
    <cellStyle name="Normal 3 15 11 13 2" xfId="21733" xr:uid="{00000000-0005-0000-0000-0000DE540000}"/>
    <cellStyle name="Normal 3 15 11 13 3" xfId="21734" xr:uid="{00000000-0005-0000-0000-0000DF540000}"/>
    <cellStyle name="Normal 3 15 11 14" xfId="21735" xr:uid="{00000000-0005-0000-0000-0000E0540000}"/>
    <cellStyle name="Normal 3 15 11 14 2" xfId="21736" xr:uid="{00000000-0005-0000-0000-0000E1540000}"/>
    <cellStyle name="Normal 3 15 11 14 3" xfId="21737" xr:uid="{00000000-0005-0000-0000-0000E2540000}"/>
    <cellStyle name="Normal 3 15 11 15" xfId="21738" xr:uid="{00000000-0005-0000-0000-0000E3540000}"/>
    <cellStyle name="Normal 3 15 11 16" xfId="21739" xr:uid="{00000000-0005-0000-0000-0000E4540000}"/>
    <cellStyle name="Normal 3 15 11 2" xfId="21740" xr:uid="{00000000-0005-0000-0000-0000E5540000}"/>
    <cellStyle name="Normal 3 15 11 2 2" xfId="21741" xr:uid="{00000000-0005-0000-0000-0000E6540000}"/>
    <cellStyle name="Normal 3 15 11 2 3" xfId="21742" xr:uid="{00000000-0005-0000-0000-0000E7540000}"/>
    <cellStyle name="Normal 3 15 11 3" xfId="21743" xr:uid="{00000000-0005-0000-0000-0000E8540000}"/>
    <cellStyle name="Normal 3 15 11 3 2" xfId="21744" xr:uid="{00000000-0005-0000-0000-0000E9540000}"/>
    <cellStyle name="Normal 3 15 11 3 3" xfId="21745" xr:uid="{00000000-0005-0000-0000-0000EA540000}"/>
    <cellStyle name="Normal 3 15 11 4" xfId="21746" xr:uid="{00000000-0005-0000-0000-0000EB540000}"/>
    <cellStyle name="Normal 3 15 11 4 2" xfId="21747" xr:uid="{00000000-0005-0000-0000-0000EC540000}"/>
    <cellStyle name="Normal 3 15 11 4 3" xfId="21748" xr:uid="{00000000-0005-0000-0000-0000ED540000}"/>
    <cellStyle name="Normal 3 15 11 5" xfId="21749" xr:uid="{00000000-0005-0000-0000-0000EE540000}"/>
    <cellStyle name="Normal 3 15 11 5 2" xfId="21750" xr:uid="{00000000-0005-0000-0000-0000EF540000}"/>
    <cellStyle name="Normal 3 15 11 5 3" xfId="21751" xr:uid="{00000000-0005-0000-0000-0000F0540000}"/>
    <cellStyle name="Normal 3 15 11 6" xfId="21752" xr:uid="{00000000-0005-0000-0000-0000F1540000}"/>
    <cellStyle name="Normal 3 15 11 6 2" xfId="21753" xr:uid="{00000000-0005-0000-0000-0000F2540000}"/>
    <cellStyle name="Normal 3 15 11 6 3" xfId="21754" xr:uid="{00000000-0005-0000-0000-0000F3540000}"/>
    <cellStyle name="Normal 3 15 11 7" xfId="21755" xr:uid="{00000000-0005-0000-0000-0000F4540000}"/>
    <cellStyle name="Normal 3 15 11 7 2" xfId="21756" xr:uid="{00000000-0005-0000-0000-0000F5540000}"/>
    <cellStyle name="Normal 3 15 11 7 3" xfId="21757" xr:uid="{00000000-0005-0000-0000-0000F6540000}"/>
    <cellStyle name="Normal 3 15 11 8" xfId="21758" xr:uid="{00000000-0005-0000-0000-0000F7540000}"/>
    <cellStyle name="Normal 3 15 11 8 2" xfId="21759" xr:uid="{00000000-0005-0000-0000-0000F8540000}"/>
    <cellStyle name="Normal 3 15 11 8 3" xfId="21760" xr:uid="{00000000-0005-0000-0000-0000F9540000}"/>
    <cellStyle name="Normal 3 15 11 9" xfId="21761" xr:uid="{00000000-0005-0000-0000-0000FA540000}"/>
    <cellStyle name="Normal 3 15 11 9 2" xfId="21762" xr:uid="{00000000-0005-0000-0000-0000FB540000}"/>
    <cellStyle name="Normal 3 15 11 9 3" xfId="21763" xr:uid="{00000000-0005-0000-0000-0000FC540000}"/>
    <cellStyle name="Normal 3 15 12" xfId="21764" xr:uid="{00000000-0005-0000-0000-0000FD540000}"/>
    <cellStyle name="Normal 3 15 12 10" xfId="21765" xr:uid="{00000000-0005-0000-0000-0000FE540000}"/>
    <cellStyle name="Normal 3 15 12 10 2" xfId="21766" xr:uid="{00000000-0005-0000-0000-0000FF540000}"/>
    <cellStyle name="Normal 3 15 12 10 3" xfId="21767" xr:uid="{00000000-0005-0000-0000-000000550000}"/>
    <cellStyle name="Normal 3 15 12 11" xfId="21768" xr:uid="{00000000-0005-0000-0000-000001550000}"/>
    <cellStyle name="Normal 3 15 12 11 2" xfId="21769" xr:uid="{00000000-0005-0000-0000-000002550000}"/>
    <cellStyle name="Normal 3 15 12 11 3" xfId="21770" xr:uid="{00000000-0005-0000-0000-000003550000}"/>
    <cellStyle name="Normal 3 15 12 12" xfId="21771" xr:uid="{00000000-0005-0000-0000-000004550000}"/>
    <cellStyle name="Normal 3 15 12 12 2" xfId="21772" xr:uid="{00000000-0005-0000-0000-000005550000}"/>
    <cellStyle name="Normal 3 15 12 12 3" xfId="21773" xr:uid="{00000000-0005-0000-0000-000006550000}"/>
    <cellStyle name="Normal 3 15 12 13" xfId="21774" xr:uid="{00000000-0005-0000-0000-000007550000}"/>
    <cellStyle name="Normal 3 15 12 13 2" xfId="21775" xr:uid="{00000000-0005-0000-0000-000008550000}"/>
    <cellStyle name="Normal 3 15 12 13 3" xfId="21776" xr:uid="{00000000-0005-0000-0000-000009550000}"/>
    <cellStyle name="Normal 3 15 12 14" xfId="21777" xr:uid="{00000000-0005-0000-0000-00000A550000}"/>
    <cellStyle name="Normal 3 15 12 14 2" xfId="21778" xr:uid="{00000000-0005-0000-0000-00000B550000}"/>
    <cellStyle name="Normal 3 15 12 14 3" xfId="21779" xr:uid="{00000000-0005-0000-0000-00000C550000}"/>
    <cellStyle name="Normal 3 15 12 15" xfId="21780" xr:uid="{00000000-0005-0000-0000-00000D550000}"/>
    <cellStyle name="Normal 3 15 12 16" xfId="21781" xr:uid="{00000000-0005-0000-0000-00000E550000}"/>
    <cellStyle name="Normal 3 15 12 2" xfId="21782" xr:uid="{00000000-0005-0000-0000-00000F550000}"/>
    <cellStyle name="Normal 3 15 12 2 2" xfId="21783" xr:uid="{00000000-0005-0000-0000-000010550000}"/>
    <cellStyle name="Normal 3 15 12 2 3" xfId="21784" xr:uid="{00000000-0005-0000-0000-000011550000}"/>
    <cellStyle name="Normal 3 15 12 3" xfId="21785" xr:uid="{00000000-0005-0000-0000-000012550000}"/>
    <cellStyle name="Normal 3 15 12 3 2" xfId="21786" xr:uid="{00000000-0005-0000-0000-000013550000}"/>
    <cellStyle name="Normal 3 15 12 3 3" xfId="21787" xr:uid="{00000000-0005-0000-0000-000014550000}"/>
    <cellStyle name="Normal 3 15 12 4" xfId="21788" xr:uid="{00000000-0005-0000-0000-000015550000}"/>
    <cellStyle name="Normal 3 15 12 4 2" xfId="21789" xr:uid="{00000000-0005-0000-0000-000016550000}"/>
    <cellStyle name="Normal 3 15 12 4 3" xfId="21790" xr:uid="{00000000-0005-0000-0000-000017550000}"/>
    <cellStyle name="Normal 3 15 12 5" xfId="21791" xr:uid="{00000000-0005-0000-0000-000018550000}"/>
    <cellStyle name="Normal 3 15 12 5 2" xfId="21792" xr:uid="{00000000-0005-0000-0000-000019550000}"/>
    <cellStyle name="Normal 3 15 12 5 3" xfId="21793" xr:uid="{00000000-0005-0000-0000-00001A550000}"/>
    <cellStyle name="Normal 3 15 12 6" xfId="21794" xr:uid="{00000000-0005-0000-0000-00001B550000}"/>
    <cellStyle name="Normal 3 15 12 6 2" xfId="21795" xr:uid="{00000000-0005-0000-0000-00001C550000}"/>
    <cellStyle name="Normal 3 15 12 6 3" xfId="21796" xr:uid="{00000000-0005-0000-0000-00001D550000}"/>
    <cellStyle name="Normal 3 15 12 7" xfId="21797" xr:uid="{00000000-0005-0000-0000-00001E550000}"/>
    <cellStyle name="Normal 3 15 12 7 2" xfId="21798" xr:uid="{00000000-0005-0000-0000-00001F550000}"/>
    <cellStyle name="Normal 3 15 12 7 3" xfId="21799" xr:uid="{00000000-0005-0000-0000-000020550000}"/>
    <cellStyle name="Normal 3 15 12 8" xfId="21800" xr:uid="{00000000-0005-0000-0000-000021550000}"/>
    <cellStyle name="Normal 3 15 12 8 2" xfId="21801" xr:uid="{00000000-0005-0000-0000-000022550000}"/>
    <cellStyle name="Normal 3 15 12 8 3" xfId="21802" xr:uid="{00000000-0005-0000-0000-000023550000}"/>
    <cellStyle name="Normal 3 15 12 9" xfId="21803" xr:uid="{00000000-0005-0000-0000-000024550000}"/>
    <cellStyle name="Normal 3 15 12 9 2" xfId="21804" xr:uid="{00000000-0005-0000-0000-000025550000}"/>
    <cellStyle name="Normal 3 15 12 9 3" xfId="21805" xr:uid="{00000000-0005-0000-0000-000026550000}"/>
    <cellStyle name="Normal 3 15 13" xfId="21806" xr:uid="{00000000-0005-0000-0000-000027550000}"/>
    <cellStyle name="Normal 3 15 13 10" xfId="21807" xr:uid="{00000000-0005-0000-0000-000028550000}"/>
    <cellStyle name="Normal 3 15 13 10 2" xfId="21808" xr:uid="{00000000-0005-0000-0000-000029550000}"/>
    <cellStyle name="Normal 3 15 13 10 3" xfId="21809" xr:uid="{00000000-0005-0000-0000-00002A550000}"/>
    <cellStyle name="Normal 3 15 13 11" xfId="21810" xr:uid="{00000000-0005-0000-0000-00002B550000}"/>
    <cellStyle name="Normal 3 15 13 11 2" xfId="21811" xr:uid="{00000000-0005-0000-0000-00002C550000}"/>
    <cellStyle name="Normal 3 15 13 11 3" xfId="21812" xr:uid="{00000000-0005-0000-0000-00002D550000}"/>
    <cellStyle name="Normal 3 15 13 12" xfId="21813" xr:uid="{00000000-0005-0000-0000-00002E550000}"/>
    <cellStyle name="Normal 3 15 13 12 2" xfId="21814" xr:uid="{00000000-0005-0000-0000-00002F550000}"/>
    <cellStyle name="Normal 3 15 13 12 3" xfId="21815" xr:uid="{00000000-0005-0000-0000-000030550000}"/>
    <cellStyle name="Normal 3 15 13 13" xfId="21816" xr:uid="{00000000-0005-0000-0000-000031550000}"/>
    <cellStyle name="Normal 3 15 13 13 2" xfId="21817" xr:uid="{00000000-0005-0000-0000-000032550000}"/>
    <cellStyle name="Normal 3 15 13 13 3" xfId="21818" xr:uid="{00000000-0005-0000-0000-000033550000}"/>
    <cellStyle name="Normal 3 15 13 14" xfId="21819" xr:uid="{00000000-0005-0000-0000-000034550000}"/>
    <cellStyle name="Normal 3 15 13 14 2" xfId="21820" xr:uid="{00000000-0005-0000-0000-000035550000}"/>
    <cellStyle name="Normal 3 15 13 14 3" xfId="21821" xr:uid="{00000000-0005-0000-0000-000036550000}"/>
    <cellStyle name="Normal 3 15 13 15" xfId="21822" xr:uid="{00000000-0005-0000-0000-000037550000}"/>
    <cellStyle name="Normal 3 15 13 16" xfId="21823" xr:uid="{00000000-0005-0000-0000-000038550000}"/>
    <cellStyle name="Normal 3 15 13 2" xfId="21824" xr:uid="{00000000-0005-0000-0000-000039550000}"/>
    <cellStyle name="Normal 3 15 13 2 2" xfId="21825" xr:uid="{00000000-0005-0000-0000-00003A550000}"/>
    <cellStyle name="Normal 3 15 13 2 3" xfId="21826" xr:uid="{00000000-0005-0000-0000-00003B550000}"/>
    <cellStyle name="Normal 3 15 13 3" xfId="21827" xr:uid="{00000000-0005-0000-0000-00003C550000}"/>
    <cellStyle name="Normal 3 15 13 3 2" xfId="21828" xr:uid="{00000000-0005-0000-0000-00003D550000}"/>
    <cellStyle name="Normal 3 15 13 3 3" xfId="21829" xr:uid="{00000000-0005-0000-0000-00003E550000}"/>
    <cellStyle name="Normal 3 15 13 4" xfId="21830" xr:uid="{00000000-0005-0000-0000-00003F550000}"/>
    <cellStyle name="Normal 3 15 13 4 2" xfId="21831" xr:uid="{00000000-0005-0000-0000-000040550000}"/>
    <cellStyle name="Normal 3 15 13 4 3" xfId="21832" xr:uid="{00000000-0005-0000-0000-000041550000}"/>
    <cellStyle name="Normal 3 15 13 5" xfId="21833" xr:uid="{00000000-0005-0000-0000-000042550000}"/>
    <cellStyle name="Normal 3 15 13 5 2" xfId="21834" xr:uid="{00000000-0005-0000-0000-000043550000}"/>
    <cellStyle name="Normal 3 15 13 5 3" xfId="21835" xr:uid="{00000000-0005-0000-0000-000044550000}"/>
    <cellStyle name="Normal 3 15 13 6" xfId="21836" xr:uid="{00000000-0005-0000-0000-000045550000}"/>
    <cellStyle name="Normal 3 15 13 6 2" xfId="21837" xr:uid="{00000000-0005-0000-0000-000046550000}"/>
    <cellStyle name="Normal 3 15 13 6 3" xfId="21838" xr:uid="{00000000-0005-0000-0000-000047550000}"/>
    <cellStyle name="Normal 3 15 13 7" xfId="21839" xr:uid="{00000000-0005-0000-0000-000048550000}"/>
    <cellStyle name="Normal 3 15 13 7 2" xfId="21840" xr:uid="{00000000-0005-0000-0000-000049550000}"/>
    <cellStyle name="Normal 3 15 13 7 3" xfId="21841" xr:uid="{00000000-0005-0000-0000-00004A550000}"/>
    <cellStyle name="Normal 3 15 13 8" xfId="21842" xr:uid="{00000000-0005-0000-0000-00004B550000}"/>
    <cellStyle name="Normal 3 15 13 8 2" xfId="21843" xr:uid="{00000000-0005-0000-0000-00004C550000}"/>
    <cellStyle name="Normal 3 15 13 8 3" xfId="21844" xr:uid="{00000000-0005-0000-0000-00004D550000}"/>
    <cellStyle name="Normal 3 15 13 9" xfId="21845" xr:uid="{00000000-0005-0000-0000-00004E550000}"/>
    <cellStyle name="Normal 3 15 13 9 2" xfId="21846" xr:uid="{00000000-0005-0000-0000-00004F550000}"/>
    <cellStyle name="Normal 3 15 13 9 3" xfId="21847" xr:uid="{00000000-0005-0000-0000-000050550000}"/>
    <cellStyle name="Normal 3 15 14" xfId="21848" xr:uid="{00000000-0005-0000-0000-000051550000}"/>
    <cellStyle name="Normal 3 15 14 10" xfId="21849" xr:uid="{00000000-0005-0000-0000-000052550000}"/>
    <cellStyle name="Normal 3 15 14 10 2" xfId="21850" xr:uid="{00000000-0005-0000-0000-000053550000}"/>
    <cellStyle name="Normal 3 15 14 10 3" xfId="21851" xr:uid="{00000000-0005-0000-0000-000054550000}"/>
    <cellStyle name="Normal 3 15 14 11" xfId="21852" xr:uid="{00000000-0005-0000-0000-000055550000}"/>
    <cellStyle name="Normal 3 15 14 11 2" xfId="21853" xr:uid="{00000000-0005-0000-0000-000056550000}"/>
    <cellStyle name="Normal 3 15 14 11 3" xfId="21854" xr:uid="{00000000-0005-0000-0000-000057550000}"/>
    <cellStyle name="Normal 3 15 14 12" xfId="21855" xr:uid="{00000000-0005-0000-0000-000058550000}"/>
    <cellStyle name="Normal 3 15 14 12 2" xfId="21856" xr:uid="{00000000-0005-0000-0000-000059550000}"/>
    <cellStyle name="Normal 3 15 14 12 3" xfId="21857" xr:uid="{00000000-0005-0000-0000-00005A550000}"/>
    <cellStyle name="Normal 3 15 14 13" xfId="21858" xr:uid="{00000000-0005-0000-0000-00005B550000}"/>
    <cellStyle name="Normal 3 15 14 13 2" xfId="21859" xr:uid="{00000000-0005-0000-0000-00005C550000}"/>
    <cellStyle name="Normal 3 15 14 13 3" xfId="21860" xr:uid="{00000000-0005-0000-0000-00005D550000}"/>
    <cellStyle name="Normal 3 15 14 14" xfId="21861" xr:uid="{00000000-0005-0000-0000-00005E550000}"/>
    <cellStyle name="Normal 3 15 14 14 2" xfId="21862" xr:uid="{00000000-0005-0000-0000-00005F550000}"/>
    <cellStyle name="Normal 3 15 14 14 3" xfId="21863" xr:uid="{00000000-0005-0000-0000-000060550000}"/>
    <cellStyle name="Normal 3 15 14 15" xfId="21864" xr:uid="{00000000-0005-0000-0000-000061550000}"/>
    <cellStyle name="Normal 3 15 14 16" xfId="21865" xr:uid="{00000000-0005-0000-0000-000062550000}"/>
    <cellStyle name="Normal 3 15 14 2" xfId="21866" xr:uid="{00000000-0005-0000-0000-000063550000}"/>
    <cellStyle name="Normal 3 15 14 2 2" xfId="21867" xr:uid="{00000000-0005-0000-0000-000064550000}"/>
    <cellStyle name="Normal 3 15 14 2 3" xfId="21868" xr:uid="{00000000-0005-0000-0000-000065550000}"/>
    <cellStyle name="Normal 3 15 14 3" xfId="21869" xr:uid="{00000000-0005-0000-0000-000066550000}"/>
    <cellStyle name="Normal 3 15 14 3 2" xfId="21870" xr:uid="{00000000-0005-0000-0000-000067550000}"/>
    <cellStyle name="Normal 3 15 14 3 3" xfId="21871" xr:uid="{00000000-0005-0000-0000-000068550000}"/>
    <cellStyle name="Normal 3 15 14 4" xfId="21872" xr:uid="{00000000-0005-0000-0000-000069550000}"/>
    <cellStyle name="Normal 3 15 14 4 2" xfId="21873" xr:uid="{00000000-0005-0000-0000-00006A550000}"/>
    <cellStyle name="Normal 3 15 14 4 3" xfId="21874" xr:uid="{00000000-0005-0000-0000-00006B550000}"/>
    <cellStyle name="Normal 3 15 14 5" xfId="21875" xr:uid="{00000000-0005-0000-0000-00006C550000}"/>
    <cellStyle name="Normal 3 15 14 5 2" xfId="21876" xr:uid="{00000000-0005-0000-0000-00006D550000}"/>
    <cellStyle name="Normal 3 15 14 5 3" xfId="21877" xr:uid="{00000000-0005-0000-0000-00006E550000}"/>
    <cellStyle name="Normal 3 15 14 6" xfId="21878" xr:uid="{00000000-0005-0000-0000-00006F550000}"/>
    <cellStyle name="Normal 3 15 14 6 2" xfId="21879" xr:uid="{00000000-0005-0000-0000-000070550000}"/>
    <cellStyle name="Normal 3 15 14 6 3" xfId="21880" xr:uid="{00000000-0005-0000-0000-000071550000}"/>
    <cellStyle name="Normal 3 15 14 7" xfId="21881" xr:uid="{00000000-0005-0000-0000-000072550000}"/>
    <cellStyle name="Normal 3 15 14 7 2" xfId="21882" xr:uid="{00000000-0005-0000-0000-000073550000}"/>
    <cellStyle name="Normal 3 15 14 7 3" xfId="21883" xr:uid="{00000000-0005-0000-0000-000074550000}"/>
    <cellStyle name="Normal 3 15 14 8" xfId="21884" xr:uid="{00000000-0005-0000-0000-000075550000}"/>
    <cellStyle name="Normal 3 15 14 8 2" xfId="21885" xr:uid="{00000000-0005-0000-0000-000076550000}"/>
    <cellStyle name="Normal 3 15 14 8 3" xfId="21886" xr:uid="{00000000-0005-0000-0000-000077550000}"/>
    <cellStyle name="Normal 3 15 14 9" xfId="21887" xr:uid="{00000000-0005-0000-0000-000078550000}"/>
    <cellStyle name="Normal 3 15 14 9 2" xfId="21888" xr:uid="{00000000-0005-0000-0000-000079550000}"/>
    <cellStyle name="Normal 3 15 14 9 3" xfId="21889" xr:uid="{00000000-0005-0000-0000-00007A550000}"/>
    <cellStyle name="Normal 3 15 15" xfId="21890" xr:uid="{00000000-0005-0000-0000-00007B550000}"/>
    <cellStyle name="Normal 3 15 16" xfId="21891" xr:uid="{00000000-0005-0000-0000-00007C550000}"/>
    <cellStyle name="Normal 3 15 17" xfId="21892" xr:uid="{00000000-0005-0000-0000-00007D550000}"/>
    <cellStyle name="Normal 3 15 17 10" xfId="21893" xr:uid="{00000000-0005-0000-0000-00007E550000}"/>
    <cellStyle name="Normal 3 15 17 10 2" xfId="21894" xr:uid="{00000000-0005-0000-0000-00007F550000}"/>
    <cellStyle name="Normal 3 15 17 10 3" xfId="21895" xr:uid="{00000000-0005-0000-0000-000080550000}"/>
    <cellStyle name="Normal 3 15 17 11" xfId="21896" xr:uid="{00000000-0005-0000-0000-000081550000}"/>
    <cellStyle name="Normal 3 15 17 11 2" xfId="21897" xr:uid="{00000000-0005-0000-0000-000082550000}"/>
    <cellStyle name="Normal 3 15 17 11 3" xfId="21898" xr:uid="{00000000-0005-0000-0000-000083550000}"/>
    <cellStyle name="Normal 3 15 17 12" xfId="21899" xr:uid="{00000000-0005-0000-0000-000084550000}"/>
    <cellStyle name="Normal 3 15 17 12 2" xfId="21900" xr:uid="{00000000-0005-0000-0000-000085550000}"/>
    <cellStyle name="Normal 3 15 17 12 3" xfId="21901" xr:uid="{00000000-0005-0000-0000-000086550000}"/>
    <cellStyle name="Normal 3 15 17 13" xfId="21902" xr:uid="{00000000-0005-0000-0000-000087550000}"/>
    <cellStyle name="Normal 3 15 17 13 2" xfId="21903" xr:uid="{00000000-0005-0000-0000-000088550000}"/>
    <cellStyle name="Normal 3 15 17 13 3" xfId="21904" xr:uid="{00000000-0005-0000-0000-000089550000}"/>
    <cellStyle name="Normal 3 15 17 14" xfId="21905" xr:uid="{00000000-0005-0000-0000-00008A550000}"/>
    <cellStyle name="Normal 3 15 17 14 2" xfId="21906" xr:uid="{00000000-0005-0000-0000-00008B550000}"/>
    <cellStyle name="Normal 3 15 17 14 3" xfId="21907" xr:uid="{00000000-0005-0000-0000-00008C550000}"/>
    <cellStyle name="Normal 3 15 17 15" xfId="21908" xr:uid="{00000000-0005-0000-0000-00008D550000}"/>
    <cellStyle name="Normal 3 15 17 16" xfId="21909" xr:uid="{00000000-0005-0000-0000-00008E550000}"/>
    <cellStyle name="Normal 3 15 17 2" xfId="21910" xr:uid="{00000000-0005-0000-0000-00008F550000}"/>
    <cellStyle name="Normal 3 15 17 2 2" xfId="21911" xr:uid="{00000000-0005-0000-0000-000090550000}"/>
    <cellStyle name="Normal 3 15 17 2 3" xfId="21912" xr:uid="{00000000-0005-0000-0000-000091550000}"/>
    <cellStyle name="Normal 3 15 17 3" xfId="21913" xr:uid="{00000000-0005-0000-0000-000092550000}"/>
    <cellStyle name="Normal 3 15 17 3 2" xfId="21914" xr:uid="{00000000-0005-0000-0000-000093550000}"/>
    <cellStyle name="Normal 3 15 17 3 3" xfId="21915" xr:uid="{00000000-0005-0000-0000-000094550000}"/>
    <cellStyle name="Normal 3 15 17 4" xfId="21916" xr:uid="{00000000-0005-0000-0000-000095550000}"/>
    <cellStyle name="Normal 3 15 17 4 2" xfId="21917" xr:uid="{00000000-0005-0000-0000-000096550000}"/>
    <cellStyle name="Normal 3 15 17 4 3" xfId="21918" xr:uid="{00000000-0005-0000-0000-000097550000}"/>
    <cellStyle name="Normal 3 15 17 5" xfId="21919" xr:uid="{00000000-0005-0000-0000-000098550000}"/>
    <cellStyle name="Normal 3 15 17 5 2" xfId="21920" xr:uid="{00000000-0005-0000-0000-000099550000}"/>
    <cellStyle name="Normal 3 15 17 5 3" xfId="21921" xr:uid="{00000000-0005-0000-0000-00009A550000}"/>
    <cellStyle name="Normal 3 15 17 6" xfId="21922" xr:uid="{00000000-0005-0000-0000-00009B550000}"/>
    <cellStyle name="Normal 3 15 17 6 2" xfId="21923" xr:uid="{00000000-0005-0000-0000-00009C550000}"/>
    <cellStyle name="Normal 3 15 17 6 3" xfId="21924" xr:uid="{00000000-0005-0000-0000-00009D550000}"/>
    <cellStyle name="Normal 3 15 17 7" xfId="21925" xr:uid="{00000000-0005-0000-0000-00009E550000}"/>
    <cellStyle name="Normal 3 15 17 7 2" xfId="21926" xr:uid="{00000000-0005-0000-0000-00009F550000}"/>
    <cellStyle name="Normal 3 15 17 7 3" xfId="21927" xr:uid="{00000000-0005-0000-0000-0000A0550000}"/>
    <cellStyle name="Normal 3 15 17 8" xfId="21928" xr:uid="{00000000-0005-0000-0000-0000A1550000}"/>
    <cellStyle name="Normal 3 15 17 8 2" xfId="21929" xr:uid="{00000000-0005-0000-0000-0000A2550000}"/>
    <cellStyle name="Normal 3 15 17 8 3" xfId="21930" xr:uid="{00000000-0005-0000-0000-0000A3550000}"/>
    <cellStyle name="Normal 3 15 17 9" xfId="21931" xr:uid="{00000000-0005-0000-0000-0000A4550000}"/>
    <cellStyle name="Normal 3 15 17 9 2" xfId="21932" xr:uid="{00000000-0005-0000-0000-0000A5550000}"/>
    <cellStyle name="Normal 3 15 17 9 3" xfId="21933" xr:uid="{00000000-0005-0000-0000-0000A6550000}"/>
    <cellStyle name="Normal 3 15 18" xfId="21934" xr:uid="{00000000-0005-0000-0000-0000A7550000}"/>
    <cellStyle name="Normal 3 15 18 10" xfId="21935" xr:uid="{00000000-0005-0000-0000-0000A8550000}"/>
    <cellStyle name="Normal 3 15 18 10 2" xfId="21936" xr:uid="{00000000-0005-0000-0000-0000A9550000}"/>
    <cellStyle name="Normal 3 15 18 10 3" xfId="21937" xr:uid="{00000000-0005-0000-0000-0000AA550000}"/>
    <cellStyle name="Normal 3 15 18 11" xfId="21938" xr:uid="{00000000-0005-0000-0000-0000AB550000}"/>
    <cellStyle name="Normal 3 15 18 11 2" xfId="21939" xr:uid="{00000000-0005-0000-0000-0000AC550000}"/>
    <cellStyle name="Normal 3 15 18 11 3" xfId="21940" xr:uid="{00000000-0005-0000-0000-0000AD550000}"/>
    <cellStyle name="Normal 3 15 18 12" xfId="21941" xr:uid="{00000000-0005-0000-0000-0000AE550000}"/>
    <cellStyle name="Normal 3 15 18 12 2" xfId="21942" xr:uid="{00000000-0005-0000-0000-0000AF550000}"/>
    <cellStyle name="Normal 3 15 18 12 3" xfId="21943" xr:uid="{00000000-0005-0000-0000-0000B0550000}"/>
    <cellStyle name="Normal 3 15 18 13" xfId="21944" xr:uid="{00000000-0005-0000-0000-0000B1550000}"/>
    <cellStyle name="Normal 3 15 18 13 2" xfId="21945" xr:uid="{00000000-0005-0000-0000-0000B2550000}"/>
    <cellStyle name="Normal 3 15 18 13 3" xfId="21946" xr:uid="{00000000-0005-0000-0000-0000B3550000}"/>
    <cellStyle name="Normal 3 15 18 14" xfId="21947" xr:uid="{00000000-0005-0000-0000-0000B4550000}"/>
    <cellStyle name="Normal 3 15 18 14 2" xfId="21948" xr:uid="{00000000-0005-0000-0000-0000B5550000}"/>
    <cellStyle name="Normal 3 15 18 14 3" xfId="21949" xr:uid="{00000000-0005-0000-0000-0000B6550000}"/>
    <cellStyle name="Normal 3 15 18 15" xfId="21950" xr:uid="{00000000-0005-0000-0000-0000B7550000}"/>
    <cellStyle name="Normal 3 15 18 16" xfId="21951" xr:uid="{00000000-0005-0000-0000-0000B8550000}"/>
    <cellStyle name="Normal 3 15 18 2" xfId="21952" xr:uid="{00000000-0005-0000-0000-0000B9550000}"/>
    <cellStyle name="Normal 3 15 18 2 2" xfId="21953" xr:uid="{00000000-0005-0000-0000-0000BA550000}"/>
    <cellStyle name="Normal 3 15 18 2 3" xfId="21954" xr:uid="{00000000-0005-0000-0000-0000BB550000}"/>
    <cellStyle name="Normal 3 15 18 3" xfId="21955" xr:uid="{00000000-0005-0000-0000-0000BC550000}"/>
    <cellStyle name="Normal 3 15 18 3 2" xfId="21956" xr:uid="{00000000-0005-0000-0000-0000BD550000}"/>
    <cellStyle name="Normal 3 15 18 3 3" xfId="21957" xr:uid="{00000000-0005-0000-0000-0000BE550000}"/>
    <cellStyle name="Normal 3 15 18 4" xfId="21958" xr:uid="{00000000-0005-0000-0000-0000BF550000}"/>
    <cellStyle name="Normal 3 15 18 4 2" xfId="21959" xr:uid="{00000000-0005-0000-0000-0000C0550000}"/>
    <cellStyle name="Normal 3 15 18 4 3" xfId="21960" xr:uid="{00000000-0005-0000-0000-0000C1550000}"/>
    <cellStyle name="Normal 3 15 18 5" xfId="21961" xr:uid="{00000000-0005-0000-0000-0000C2550000}"/>
    <cellStyle name="Normal 3 15 18 5 2" xfId="21962" xr:uid="{00000000-0005-0000-0000-0000C3550000}"/>
    <cellStyle name="Normal 3 15 18 5 3" xfId="21963" xr:uid="{00000000-0005-0000-0000-0000C4550000}"/>
    <cellStyle name="Normal 3 15 18 6" xfId="21964" xr:uid="{00000000-0005-0000-0000-0000C5550000}"/>
    <cellStyle name="Normal 3 15 18 6 2" xfId="21965" xr:uid="{00000000-0005-0000-0000-0000C6550000}"/>
    <cellStyle name="Normal 3 15 18 6 3" xfId="21966" xr:uid="{00000000-0005-0000-0000-0000C7550000}"/>
    <cellStyle name="Normal 3 15 18 7" xfId="21967" xr:uid="{00000000-0005-0000-0000-0000C8550000}"/>
    <cellStyle name="Normal 3 15 18 7 2" xfId="21968" xr:uid="{00000000-0005-0000-0000-0000C9550000}"/>
    <cellStyle name="Normal 3 15 18 7 3" xfId="21969" xr:uid="{00000000-0005-0000-0000-0000CA550000}"/>
    <cellStyle name="Normal 3 15 18 8" xfId="21970" xr:uid="{00000000-0005-0000-0000-0000CB550000}"/>
    <cellStyle name="Normal 3 15 18 8 2" xfId="21971" xr:uid="{00000000-0005-0000-0000-0000CC550000}"/>
    <cellStyle name="Normal 3 15 18 8 3" xfId="21972" xr:uid="{00000000-0005-0000-0000-0000CD550000}"/>
    <cellStyle name="Normal 3 15 18 9" xfId="21973" xr:uid="{00000000-0005-0000-0000-0000CE550000}"/>
    <cellStyle name="Normal 3 15 18 9 2" xfId="21974" xr:uid="{00000000-0005-0000-0000-0000CF550000}"/>
    <cellStyle name="Normal 3 15 18 9 3" xfId="21975" xr:uid="{00000000-0005-0000-0000-0000D0550000}"/>
    <cellStyle name="Normal 3 15 2" xfId="21976" xr:uid="{00000000-0005-0000-0000-0000D1550000}"/>
    <cellStyle name="Normal 3 15 2 10" xfId="21977" xr:uid="{00000000-0005-0000-0000-0000D2550000}"/>
    <cellStyle name="Normal 3 15 2 10 2" xfId="21978" xr:uid="{00000000-0005-0000-0000-0000D3550000}"/>
    <cellStyle name="Normal 3 15 2 10 3" xfId="21979" xr:uid="{00000000-0005-0000-0000-0000D4550000}"/>
    <cellStyle name="Normal 3 15 2 11" xfId="21980" xr:uid="{00000000-0005-0000-0000-0000D5550000}"/>
    <cellStyle name="Normal 3 15 2 11 2" xfId="21981" xr:uid="{00000000-0005-0000-0000-0000D6550000}"/>
    <cellStyle name="Normal 3 15 2 11 3" xfId="21982" xr:uid="{00000000-0005-0000-0000-0000D7550000}"/>
    <cellStyle name="Normal 3 15 2 12" xfId="21983" xr:uid="{00000000-0005-0000-0000-0000D8550000}"/>
    <cellStyle name="Normal 3 15 2 12 2" xfId="21984" xr:uid="{00000000-0005-0000-0000-0000D9550000}"/>
    <cellStyle name="Normal 3 15 2 12 3" xfId="21985" xr:uid="{00000000-0005-0000-0000-0000DA550000}"/>
    <cellStyle name="Normal 3 15 2 13" xfId="21986" xr:uid="{00000000-0005-0000-0000-0000DB550000}"/>
    <cellStyle name="Normal 3 15 2 13 2" xfId="21987" xr:uid="{00000000-0005-0000-0000-0000DC550000}"/>
    <cellStyle name="Normal 3 15 2 13 3" xfId="21988" xr:uid="{00000000-0005-0000-0000-0000DD550000}"/>
    <cellStyle name="Normal 3 15 2 14" xfId="21989" xr:uid="{00000000-0005-0000-0000-0000DE550000}"/>
    <cellStyle name="Normal 3 15 2 14 2" xfId="21990" xr:uid="{00000000-0005-0000-0000-0000DF550000}"/>
    <cellStyle name="Normal 3 15 2 14 3" xfId="21991" xr:uid="{00000000-0005-0000-0000-0000E0550000}"/>
    <cellStyle name="Normal 3 15 2 15" xfId="21992" xr:uid="{00000000-0005-0000-0000-0000E1550000}"/>
    <cellStyle name="Normal 3 15 2 15 2" xfId="21993" xr:uid="{00000000-0005-0000-0000-0000E2550000}"/>
    <cellStyle name="Normal 3 15 2 15 3" xfId="21994" xr:uid="{00000000-0005-0000-0000-0000E3550000}"/>
    <cellStyle name="Normal 3 15 2 16" xfId="21995" xr:uid="{00000000-0005-0000-0000-0000E4550000}"/>
    <cellStyle name="Normal 3 15 2 16 2" xfId="21996" xr:uid="{00000000-0005-0000-0000-0000E5550000}"/>
    <cellStyle name="Normal 3 15 2 16 3" xfId="21997" xr:uid="{00000000-0005-0000-0000-0000E6550000}"/>
    <cellStyle name="Normal 3 15 2 17" xfId="21998" xr:uid="{00000000-0005-0000-0000-0000E7550000}"/>
    <cellStyle name="Normal 3 15 2 17 2" xfId="21999" xr:uid="{00000000-0005-0000-0000-0000E8550000}"/>
    <cellStyle name="Normal 3 15 2 17 3" xfId="22000" xr:uid="{00000000-0005-0000-0000-0000E9550000}"/>
    <cellStyle name="Normal 3 15 2 18" xfId="22001" xr:uid="{00000000-0005-0000-0000-0000EA550000}"/>
    <cellStyle name="Normal 3 15 2 19" xfId="22002" xr:uid="{00000000-0005-0000-0000-0000EB550000}"/>
    <cellStyle name="Normal 3 15 2 2" xfId="22003" xr:uid="{00000000-0005-0000-0000-0000EC550000}"/>
    <cellStyle name="Normal 3 15 2 3" xfId="22004" xr:uid="{00000000-0005-0000-0000-0000ED550000}"/>
    <cellStyle name="Normal 3 15 2 4" xfId="22005" xr:uid="{00000000-0005-0000-0000-0000EE550000}"/>
    <cellStyle name="Normal 3 15 2 5" xfId="22006" xr:uid="{00000000-0005-0000-0000-0000EF550000}"/>
    <cellStyle name="Normal 3 15 2 5 2" xfId="22007" xr:uid="{00000000-0005-0000-0000-0000F0550000}"/>
    <cellStyle name="Normal 3 15 2 5 3" xfId="22008" xr:uid="{00000000-0005-0000-0000-0000F1550000}"/>
    <cellStyle name="Normal 3 15 2 6" xfId="22009" xr:uid="{00000000-0005-0000-0000-0000F2550000}"/>
    <cellStyle name="Normal 3 15 2 6 2" xfId="22010" xr:uid="{00000000-0005-0000-0000-0000F3550000}"/>
    <cellStyle name="Normal 3 15 2 6 3" xfId="22011" xr:uid="{00000000-0005-0000-0000-0000F4550000}"/>
    <cellStyle name="Normal 3 15 2 7" xfId="22012" xr:uid="{00000000-0005-0000-0000-0000F5550000}"/>
    <cellStyle name="Normal 3 15 2 7 2" xfId="22013" xr:uid="{00000000-0005-0000-0000-0000F6550000}"/>
    <cellStyle name="Normal 3 15 2 7 3" xfId="22014" xr:uid="{00000000-0005-0000-0000-0000F7550000}"/>
    <cellStyle name="Normal 3 15 2 8" xfId="22015" xr:uid="{00000000-0005-0000-0000-0000F8550000}"/>
    <cellStyle name="Normal 3 15 2 8 2" xfId="22016" xr:uid="{00000000-0005-0000-0000-0000F9550000}"/>
    <cellStyle name="Normal 3 15 2 8 3" xfId="22017" xr:uid="{00000000-0005-0000-0000-0000FA550000}"/>
    <cellStyle name="Normal 3 15 2 9" xfId="22018" xr:uid="{00000000-0005-0000-0000-0000FB550000}"/>
    <cellStyle name="Normal 3 15 2 9 2" xfId="22019" xr:uid="{00000000-0005-0000-0000-0000FC550000}"/>
    <cellStyle name="Normal 3 15 2 9 3" xfId="22020" xr:uid="{00000000-0005-0000-0000-0000FD550000}"/>
    <cellStyle name="Normal 3 15 3" xfId="22021" xr:uid="{00000000-0005-0000-0000-0000FE550000}"/>
    <cellStyle name="Normal 3 15 4" xfId="22022" xr:uid="{00000000-0005-0000-0000-0000FF550000}"/>
    <cellStyle name="Normal 3 15 5" xfId="22023" xr:uid="{00000000-0005-0000-0000-000000560000}"/>
    <cellStyle name="Normal 3 15 6" xfId="22024" xr:uid="{00000000-0005-0000-0000-000001560000}"/>
    <cellStyle name="Normal 3 15 6 10" xfId="22025" xr:uid="{00000000-0005-0000-0000-000002560000}"/>
    <cellStyle name="Normal 3 15 6 10 2" xfId="22026" xr:uid="{00000000-0005-0000-0000-000003560000}"/>
    <cellStyle name="Normal 3 15 6 10 3" xfId="22027" xr:uid="{00000000-0005-0000-0000-000004560000}"/>
    <cellStyle name="Normal 3 15 6 11" xfId="22028" xr:uid="{00000000-0005-0000-0000-000005560000}"/>
    <cellStyle name="Normal 3 15 6 11 2" xfId="22029" xr:uid="{00000000-0005-0000-0000-000006560000}"/>
    <cellStyle name="Normal 3 15 6 11 3" xfId="22030" xr:uid="{00000000-0005-0000-0000-000007560000}"/>
    <cellStyle name="Normal 3 15 6 12" xfId="22031" xr:uid="{00000000-0005-0000-0000-000008560000}"/>
    <cellStyle name="Normal 3 15 6 12 2" xfId="22032" xr:uid="{00000000-0005-0000-0000-000009560000}"/>
    <cellStyle name="Normal 3 15 6 12 3" xfId="22033" xr:uid="{00000000-0005-0000-0000-00000A560000}"/>
    <cellStyle name="Normal 3 15 6 13" xfId="22034" xr:uid="{00000000-0005-0000-0000-00000B560000}"/>
    <cellStyle name="Normal 3 15 6 13 2" xfId="22035" xr:uid="{00000000-0005-0000-0000-00000C560000}"/>
    <cellStyle name="Normal 3 15 6 13 3" xfId="22036" xr:uid="{00000000-0005-0000-0000-00000D560000}"/>
    <cellStyle name="Normal 3 15 6 14" xfId="22037" xr:uid="{00000000-0005-0000-0000-00000E560000}"/>
    <cellStyle name="Normal 3 15 6 14 2" xfId="22038" xr:uid="{00000000-0005-0000-0000-00000F560000}"/>
    <cellStyle name="Normal 3 15 6 14 3" xfId="22039" xr:uid="{00000000-0005-0000-0000-000010560000}"/>
    <cellStyle name="Normal 3 15 6 15" xfId="22040" xr:uid="{00000000-0005-0000-0000-000011560000}"/>
    <cellStyle name="Normal 3 15 6 15 2" xfId="22041" xr:uid="{00000000-0005-0000-0000-000012560000}"/>
    <cellStyle name="Normal 3 15 6 15 3" xfId="22042" xr:uid="{00000000-0005-0000-0000-000013560000}"/>
    <cellStyle name="Normal 3 15 6 16" xfId="22043" xr:uid="{00000000-0005-0000-0000-000014560000}"/>
    <cellStyle name="Normal 3 15 6 17" xfId="22044" xr:uid="{00000000-0005-0000-0000-000015560000}"/>
    <cellStyle name="Normal 3 15 6 2" xfId="22045" xr:uid="{00000000-0005-0000-0000-000016560000}"/>
    <cellStyle name="Normal 3 15 6 2 10" xfId="22046" xr:uid="{00000000-0005-0000-0000-000017560000}"/>
    <cellStyle name="Normal 3 15 6 2 10 2" xfId="22047" xr:uid="{00000000-0005-0000-0000-000018560000}"/>
    <cellStyle name="Normal 3 15 6 2 10 3" xfId="22048" xr:uid="{00000000-0005-0000-0000-000019560000}"/>
    <cellStyle name="Normal 3 15 6 2 11" xfId="22049" xr:uid="{00000000-0005-0000-0000-00001A560000}"/>
    <cellStyle name="Normal 3 15 6 2 11 2" xfId="22050" xr:uid="{00000000-0005-0000-0000-00001B560000}"/>
    <cellStyle name="Normal 3 15 6 2 11 3" xfId="22051" xr:uid="{00000000-0005-0000-0000-00001C560000}"/>
    <cellStyle name="Normal 3 15 6 2 12" xfId="22052" xr:uid="{00000000-0005-0000-0000-00001D560000}"/>
    <cellStyle name="Normal 3 15 6 2 12 2" xfId="22053" xr:uid="{00000000-0005-0000-0000-00001E560000}"/>
    <cellStyle name="Normal 3 15 6 2 12 3" xfId="22054" xr:uid="{00000000-0005-0000-0000-00001F560000}"/>
    <cellStyle name="Normal 3 15 6 2 13" xfId="22055" xr:uid="{00000000-0005-0000-0000-000020560000}"/>
    <cellStyle name="Normal 3 15 6 2 13 2" xfId="22056" xr:uid="{00000000-0005-0000-0000-000021560000}"/>
    <cellStyle name="Normal 3 15 6 2 13 3" xfId="22057" xr:uid="{00000000-0005-0000-0000-000022560000}"/>
    <cellStyle name="Normal 3 15 6 2 14" xfId="22058" xr:uid="{00000000-0005-0000-0000-000023560000}"/>
    <cellStyle name="Normal 3 15 6 2 14 2" xfId="22059" xr:uid="{00000000-0005-0000-0000-000024560000}"/>
    <cellStyle name="Normal 3 15 6 2 14 3" xfId="22060" xr:uid="{00000000-0005-0000-0000-000025560000}"/>
    <cellStyle name="Normal 3 15 6 2 15" xfId="22061" xr:uid="{00000000-0005-0000-0000-000026560000}"/>
    <cellStyle name="Normal 3 15 6 2 16" xfId="22062" xr:uid="{00000000-0005-0000-0000-000027560000}"/>
    <cellStyle name="Normal 3 15 6 2 2" xfId="22063" xr:uid="{00000000-0005-0000-0000-000028560000}"/>
    <cellStyle name="Normal 3 15 6 2 2 2" xfId="22064" xr:uid="{00000000-0005-0000-0000-000029560000}"/>
    <cellStyle name="Normal 3 15 6 2 2 3" xfId="22065" xr:uid="{00000000-0005-0000-0000-00002A560000}"/>
    <cellStyle name="Normal 3 15 6 2 3" xfId="22066" xr:uid="{00000000-0005-0000-0000-00002B560000}"/>
    <cellStyle name="Normal 3 15 6 2 3 2" xfId="22067" xr:uid="{00000000-0005-0000-0000-00002C560000}"/>
    <cellStyle name="Normal 3 15 6 2 3 3" xfId="22068" xr:uid="{00000000-0005-0000-0000-00002D560000}"/>
    <cellStyle name="Normal 3 15 6 2 4" xfId="22069" xr:uid="{00000000-0005-0000-0000-00002E560000}"/>
    <cellStyle name="Normal 3 15 6 2 4 2" xfId="22070" xr:uid="{00000000-0005-0000-0000-00002F560000}"/>
    <cellStyle name="Normal 3 15 6 2 4 3" xfId="22071" xr:uid="{00000000-0005-0000-0000-000030560000}"/>
    <cellStyle name="Normal 3 15 6 2 5" xfId="22072" xr:uid="{00000000-0005-0000-0000-000031560000}"/>
    <cellStyle name="Normal 3 15 6 2 5 2" xfId="22073" xr:uid="{00000000-0005-0000-0000-000032560000}"/>
    <cellStyle name="Normal 3 15 6 2 5 3" xfId="22074" xr:uid="{00000000-0005-0000-0000-000033560000}"/>
    <cellStyle name="Normal 3 15 6 2 6" xfId="22075" xr:uid="{00000000-0005-0000-0000-000034560000}"/>
    <cellStyle name="Normal 3 15 6 2 6 2" xfId="22076" xr:uid="{00000000-0005-0000-0000-000035560000}"/>
    <cellStyle name="Normal 3 15 6 2 6 3" xfId="22077" xr:uid="{00000000-0005-0000-0000-000036560000}"/>
    <cellStyle name="Normal 3 15 6 2 7" xfId="22078" xr:uid="{00000000-0005-0000-0000-000037560000}"/>
    <cellStyle name="Normal 3 15 6 2 7 2" xfId="22079" xr:uid="{00000000-0005-0000-0000-000038560000}"/>
    <cellStyle name="Normal 3 15 6 2 7 3" xfId="22080" xr:uid="{00000000-0005-0000-0000-000039560000}"/>
    <cellStyle name="Normal 3 15 6 2 8" xfId="22081" xr:uid="{00000000-0005-0000-0000-00003A560000}"/>
    <cellStyle name="Normal 3 15 6 2 8 2" xfId="22082" xr:uid="{00000000-0005-0000-0000-00003B560000}"/>
    <cellStyle name="Normal 3 15 6 2 8 3" xfId="22083" xr:uid="{00000000-0005-0000-0000-00003C560000}"/>
    <cellStyle name="Normal 3 15 6 2 9" xfId="22084" xr:uid="{00000000-0005-0000-0000-00003D560000}"/>
    <cellStyle name="Normal 3 15 6 2 9 2" xfId="22085" xr:uid="{00000000-0005-0000-0000-00003E560000}"/>
    <cellStyle name="Normal 3 15 6 2 9 3" xfId="22086" xr:uid="{00000000-0005-0000-0000-00003F560000}"/>
    <cellStyle name="Normal 3 15 6 3" xfId="22087" xr:uid="{00000000-0005-0000-0000-000040560000}"/>
    <cellStyle name="Normal 3 15 6 3 2" xfId="22088" xr:uid="{00000000-0005-0000-0000-000041560000}"/>
    <cellStyle name="Normal 3 15 6 3 3" xfId="22089" xr:uid="{00000000-0005-0000-0000-000042560000}"/>
    <cellStyle name="Normal 3 15 6 4" xfId="22090" xr:uid="{00000000-0005-0000-0000-000043560000}"/>
    <cellStyle name="Normal 3 15 6 4 2" xfId="22091" xr:uid="{00000000-0005-0000-0000-000044560000}"/>
    <cellStyle name="Normal 3 15 6 4 3" xfId="22092" xr:uid="{00000000-0005-0000-0000-000045560000}"/>
    <cellStyle name="Normal 3 15 6 5" xfId="22093" xr:uid="{00000000-0005-0000-0000-000046560000}"/>
    <cellStyle name="Normal 3 15 6 5 2" xfId="22094" xr:uid="{00000000-0005-0000-0000-000047560000}"/>
    <cellStyle name="Normal 3 15 6 5 3" xfId="22095" xr:uid="{00000000-0005-0000-0000-000048560000}"/>
    <cellStyle name="Normal 3 15 6 6" xfId="22096" xr:uid="{00000000-0005-0000-0000-000049560000}"/>
    <cellStyle name="Normal 3 15 6 6 2" xfId="22097" xr:uid="{00000000-0005-0000-0000-00004A560000}"/>
    <cellStyle name="Normal 3 15 6 6 3" xfId="22098" xr:uid="{00000000-0005-0000-0000-00004B560000}"/>
    <cellStyle name="Normal 3 15 6 7" xfId="22099" xr:uid="{00000000-0005-0000-0000-00004C560000}"/>
    <cellStyle name="Normal 3 15 6 7 2" xfId="22100" xr:uid="{00000000-0005-0000-0000-00004D560000}"/>
    <cellStyle name="Normal 3 15 6 7 3" xfId="22101" xr:uid="{00000000-0005-0000-0000-00004E560000}"/>
    <cellStyle name="Normal 3 15 6 8" xfId="22102" xr:uid="{00000000-0005-0000-0000-00004F560000}"/>
    <cellStyle name="Normal 3 15 6 8 2" xfId="22103" xr:uid="{00000000-0005-0000-0000-000050560000}"/>
    <cellStyle name="Normal 3 15 6 8 3" xfId="22104" xr:uid="{00000000-0005-0000-0000-000051560000}"/>
    <cellStyle name="Normal 3 15 6 9" xfId="22105" xr:uid="{00000000-0005-0000-0000-000052560000}"/>
    <cellStyle name="Normal 3 15 6 9 2" xfId="22106" xr:uid="{00000000-0005-0000-0000-000053560000}"/>
    <cellStyle name="Normal 3 15 6 9 3" xfId="22107" xr:uid="{00000000-0005-0000-0000-000054560000}"/>
    <cellStyle name="Normal 3 15 7" xfId="22108" xr:uid="{00000000-0005-0000-0000-000055560000}"/>
    <cellStyle name="Normal 3 15 7 10" xfId="22109" xr:uid="{00000000-0005-0000-0000-000056560000}"/>
    <cellStyle name="Normal 3 15 7 10 2" xfId="22110" xr:uid="{00000000-0005-0000-0000-000057560000}"/>
    <cellStyle name="Normal 3 15 7 10 3" xfId="22111" xr:uid="{00000000-0005-0000-0000-000058560000}"/>
    <cellStyle name="Normal 3 15 7 11" xfId="22112" xr:uid="{00000000-0005-0000-0000-000059560000}"/>
    <cellStyle name="Normal 3 15 7 11 2" xfId="22113" xr:uid="{00000000-0005-0000-0000-00005A560000}"/>
    <cellStyle name="Normal 3 15 7 11 3" xfId="22114" xr:uid="{00000000-0005-0000-0000-00005B560000}"/>
    <cellStyle name="Normal 3 15 7 12" xfId="22115" xr:uid="{00000000-0005-0000-0000-00005C560000}"/>
    <cellStyle name="Normal 3 15 7 12 2" xfId="22116" xr:uid="{00000000-0005-0000-0000-00005D560000}"/>
    <cellStyle name="Normal 3 15 7 12 3" xfId="22117" xr:uid="{00000000-0005-0000-0000-00005E560000}"/>
    <cellStyle name="Normal 3 15 7 13" xfId="22118" xr:uid="{00000000-0005-0000-0000-00005F560000}"/>
    <cellStyle name="Normal 3 15 7 13 2" xfId="22119" xr:uid="{00000000-0005-0000-0000-000060560000}"/>
    <cellStyle name="Normal 3 15 7 13 3" xfId="22120" xr:uid="{00000000-0005-0000-0000-000061560000}"/>
    <cellStyle name="Normal 3 15 7 14" xfId="22121" xr:uid="{00000000-0005-0000-0000-000062560000}"/>
    <cellStyle name="Normal 3 15 7 14 2" xfId="22122" xr:uid="{00000000-0005-0000-0000-000063560000}"/>
    <cellStyle name="Normal 3 15 7 14 3" xfId="22123" xr:uid="{00000000-0005-0000-0000-000064560000}"/>
    <cellStyle name="Normal 3 15 7 15" xfId="22124" xr:uid="{00000000-0005-0000-0000-000065560000}"/>
    <cellStyle name="Normal 3 15 7 15 2" xfId="22125" xr:uid="{00000000-0005-0000-0000-000066560000}"/>
    <cellStyle name="Normal 3 15 7 15 3" xfId="22126" xr:uid="{00000000-0005-0000-0000-000067560000}"/>
    <cellStyle name="Normal 3 15 7 16" xfId="22127" xr:uid="{00000000-0005-0000-0000-000068560000}"/>
    <cellStyle name="Normal 3 15 7 17" xfId="22128" xr:uid="{00000000-0005-0000-0000-000069560000}"/>
    <cellStyle name="Normal 3 15 7 2" xfId="22129" xr:uid="{00000000-0005-0000-0000-00006A560000}"/>
    <cellStyle name="Normal 3 15 7 2 10" xfId="22130" xr:uid="{00000000-0005-0000-0000-00006B560000}"/>
    <cellStyle name="Normal 3 15 7 2 10 2" xfId="22131" xr:uid="{00000000-0005-0000-0000-00006C560000}"/>
    <cellStyle name="Normal 3 15 7 2 10 3" xfId="22132" xr:uid="{00000000-0005-0000-0000-00006D560000}"/>
    <cellStyle name="Normal 3 15 7 2 11" xfId="22133" xr:uid="{00000000-0005-0000-0000-00006E560000}"/>
    <cellStyle name="Normal 3 15 7 2 11 2" xfId="22134" xr:uid="{00000000-0005-0000-0000-00006F560000}"/>
    <cellStyle name="Normal 3 15 7 2 11 3" xfId="22135" xr:uid="{00000000-0005-0000-0000-000070560000}"/>
    <cellStyle name="Normal 3 15 7 2 12" xfId="22136" xr:uid="{00000000-0005-0000-0000-000071560000}"/>
    <cellStyle name="Normal 3 15 7 2 12 2" xfId="22137" xr:uid="{00000000-0005-0000-0000-000072560000}"/>
    <cellStyle name="Normal 3 15 7 2 12 3" xfId="22138" xr:uid="{00000000-0005-0000-0000-000073560000}"/>
    <cellStyle name="Normal 3 15 7 2 13" xfId="22139" xr:uid="{00000000-0005-0000-0000-000074560000}"/>
    <cellStyle name="Normal 3 15 7 2 13 2" xfId="22140" xr:uid="{00000000-0005-0000-0000-000075560000}"/>
    <cellStyle name="Normal 3 15 7 2 13 3" xfId="22141" xr:uid="{00000000-0005-0000-0000-000076560000}"/>
    <cellStyle name="Normal 3 15 7 2 14" xfId="22142" xr:uid="{00000000-0005-0000-0000-000077560000}"/>
    <cellStyle name="Normal 3 15 7 2 14 2" xfId="22143" xr:uid="{00000000-0005-0000-0000-000078560000}"/>
    <cellStyle name="Normal 3 15 7 2 14 3" xfId="22144" xr:uid="{00000000-0005-0000-0000-000079560000}"/>
    <cellStyle name="Normal 3 15 7 2 15" xfId="22145" xr:uid="{00000000-0005-0000-0000-00007A560000}"/>
    <cellStyle name="Normal 3 15 7 2 16" xfId="22146" xr:uid="{00000000-0005-0000-0000-00007B560000}"/>
    <cellStyle name="Normal 3 15 7 2 2" xfId="22147" xr:uid="{00000000-0005-0000-0000-00007C560000}"/>
    <cellStyle name="Normal 3 15 7 2 2 2" xfId="22148" xr:uid="{00000000-0005-0000-0000-00007D560000}"/>
    <cellStyle name="Normal 3 15 7 2 2 3" xfId="22149" xr:uid="{00000000-0005-0000-0000-00007E560000}"/>
    <cellStyle name="Normal 3 15 7 2 3" xfId="22150" xr:uid="{00000000-0005-0000-0000-00007F560000}"/>
    <cellStyle name="Normal 3 15 7 2 3 2" xfId="22151" xr:uid="{00000000-0005-0000-0000-000080560000}"/>
    <cellStyle name="Normal 3 15 7 2 3 3" xfId="22152" xr:uid="{00000000-0005-0000-0000-000081560000}"/>
    <cellStyle name="Normal 3 15 7 2 4" xfId="22153" xr:uid="{00000000-0005-0000-0000-000082560000}"/>
    <cellStyle name="Normal 3 15 7 2 4 2" xfId="22154" xr:uid="{00000000-0005-0000-0000-000083560000}"/>
    <cellStyle name="Normal 3 15 7 2 4 3" xfId="22155" xr:uid="{00000000-0005-0000-0000-000084560000}"/>
    <cellStyle name="Normal 3 15 7 2 5" xfId="22156" xr:uid="{00000000-0005-0000-0000-000085560000}"/>
    <cellStyle name="Normal 3 15 7 2 5 2" xfId="22157" xr:uid="{00000000-0005-0000-0000-000086560000}"/>
    <cellStyle name="Normal 3 15 7 2 5 3" xfId="22158" xr:uid="{00000000-0005-0000-0000-000087560000}"/>
    <cellStyle name="Normal 3 15 7 2 6" xfId="22159" xr:uid="{00000000-0005-0000-0000-000088560000}"/>
    <cellStyle name="Normal 3 15 7 2 6 2" xfId="22160" xr:uid="{00000000-0005-0000-0000-000089560000}"/>
    <cellStyle name="Normal 3 15 7 2 6 3" xfId="22161" xr:uid="{00000000-0005-0000-0000-00008A560000}"/>
    <cellStyle name="Normal 3 15 7 2 7" xfId="22162" xr:uid="{00000000-0005-0000-0000-00008B560000}"/>
    <cellStyle name="Normal 3 15 7 2 7 2" xfId="22163" xr:uid="{00000000-0005-0000-0000-00008C560000}"/>
    <cellStyle name="Normal 3 15 7 2 7 3" xfId="22164" xr:uid="{00000000-0005-0000-0000-00008D560000}"/>
    <cellStyle name="Normal 3 15 7 2 8" xfId="22165" xr:uid="{00000000-0005-0000-0000-00008E560000}"/>
    <cellStyle name="Normal 3 15 7 2 8 2" xfId="22166" xr:uid="{00000000-0005-0000-0000-00008F560000}"/>
    <cellStyle name="Normal 3 15 7 2 8 3" xfId="22167" xr:uid="{00000000-0005-0000-0000-000090560000}"/>
    <cellStyle name="Normal 3 15 7 2 9" xfId="22168" xr:uid="{00000000-0005-0000-0000-000091560000}"/>
    <cellStyle name="Normal 3 15 7 2 9 2" xfId="22169" xr:uid="{00000000-0005-0000-0000-000092560000}"/>
    <cellStyle name="Normal 3 15 7 2 9 3" xfId="22170" xr:uid="{00000000-0005-0000-0000-000093560000}"/>
    <cellStyle name="Normal 3 15 7 3" xfId="22171" xr:uid="{00000000-0005-0000-0000-000094560000}"/>
    <cellStyle name="Normal 3 15 7 3 2" xfId="22172" xr:uid="{00000000-0005-0000-0000-000095560000}"/>
    <cellStyle name="Normal 3 15 7 3 3" xfId="22173" xr:uid="{00000000-0005-0000-0000-000096560000}"/>
    <cellStyle name="Normal 3 15 7 4" xfId="22174" xr:uid="{00000000-0005-0000-0000-000097560000}"/>
    <cellStyle name="Normal 3 15 7 4 2" xfId="22175" xr:uid="{00000000-0005-0000-0000-000098560000}"/>
    <cellStyle name="Normal 3 15 7 4 3" xfId="22176" xr:uid="{00000000-0005-0000-0000-000099560000}"/>
    <cellStyle name="Normal 3 15 7 5" xfId="22177" xr:uid="{00000000-0005-0000-0000-00009A560000}"/>
    <cellStyle name="Normal 3 15 7 5 2" xfId="22178" xr:uid="{00000000-0005-0000-0000-00009B560000}"/>
    <cellStyle name="Normal 3 15 7 5 3" xfId="22179" xr:uid="{00000000-0005-0000-0000-00009C560000}"/>
    <cellStyle name="Normal 3 15 7 6" xfId="22180" xr:uid="{00000000-0005-0000-0000-00009D560000}"/>
    <cellStyle name="Normal 3 15 7 6 2" xfId="22181" xr:uid="{00000000-0005-0000-0000-00009E560000}"/>
    <cellStyle name="Normal 3 15 7 6 3" xfId="22182" xr:uid="{00000000-0005-0000-0000-00009F560000}"/>
    <cellStyle name="Normal 3 15 7 7" xfId="22183" xr:uid="{00000000-0005-0000-0000-0000A0560000}"/>
    <cellStyle name="Normal 3 15 7 7 2" xfId="22184" xr:uid="{00000000-0005-0000-0000-0000A1560000}"/>
    <cellStyle name="Normal 3 15 7 7 3" xfId="22185" xr:uid="{00000000-0005-0000-0000-0000A2560000}"/>
    <cellStyle name="Normal 3 15 7 8" xfId="22186" xr:uid="{00000000-0005-0000-0000-0000A3560000}"/>
    <cellStyle name="Normal 3 15 7 8 2" xfId="22187" xr:uid="{00000000-0005-0000-0000-0000A4560000}"/>
    <cellStyle name="Normal 3 15 7 8 3" xfId="22188" xr:uid="{00000000-0005-0000-0000-0000A5560000}"/>
    <cellStyle name="Normal 3 15 7 9" xfId="22189" xr:uid="{00000000-0005-0000-0000-0000A6560000}"/>
    <cellStyle name="Normal 3 15 7 9 2" xfId="22190" xr:uid="{00000000-0005-0000-0000-0000A7560000}"/>
    <cellStyle name="Normal 3 15 7 9 3" xfId="22191" xr:uid="{00000000-0005-0000-0000-0000A8560000}"/>
    <cellStyle name="Normal 3 15 8" xfId="22192" xr:uid="{00000000-0005-0000-0000-0000A9560000}"/>
    <cellStyle name="Normal 3 15 8 10" xfId="22193" xr:uid="{00000000-0005-0000-0000-0000AA560000}"/>
    <cellStyle name="Normal 3 15 8 10 2" xfId="22194" xr:uid="{00000000-0005-0000-0000-0000AB560000}"/>
    <cellStyle name="Normal 3 15 8 10 3" xfId="22195" xr:uid="{00000000-0005-0000-0000-0000AC560000}"/>
    <cellStyle name="Normal 3 15 8 11" xfId="22196" xr:uid="{00000000-0005-0000-0000-0000AD560000}"/>
    <cellStyle name="Normal 3 15 8 11 2" xfId="22197" xr:uid="{00000000-0005-0000-0000-0000AE560000}"/>
    <cellStyle name="Normal 3 15 8 11 3" xfId="22198" xr:uid="{00000000-0005-0000-0000-0000AF560000}"/>
    <cellStyle name="Normal 3 15 8 12" xfId="22199" xr:uid="{00000000-0005-0000-0000-0000B0560000}"/>
    <cellStyle name="Normal 3 15 8 12 2" xfId="22200" xr:uid="{00000000-0005-0000-0000-0000B1560000}"/>
    <cellStyle name="Normal 3 15 8 12 3" xfId="22201" xr:uid="{00000000-0005-0000-0000-0000B2560000}"/>
    <cellStyle name="Normal 3 15 8 13" xfId="22202" xr:uid="{00000000-0005-0000-0000-0000B3560000}"/>
    <cellStyle name="Normal 3 15 8 13 2" xfId="22203" xr:uid="{00000000-0005-0000-0000-0000B4560000}"/>
    <cellStyle name="Normal 3 15 8 13 3" xfId="22204" xr:uid="{00000000-0005-0000-0000-0000B5560000}"/>
    <cellStyle name="Normal 3 15 8 14" xfId="22205" xr:uid="{00000000-0005-0000-0000-0000B6560000}"/>
    <cellStyle name="Normal 3 15 8 14 2" xfId="22206" xr:uid="{00000000-0005-0000-0000-0000B7560000}"/>
    <cellStyle name="Normal 3 15 8 14 3" xfId="22207" xr:uid="{00000000-0005-0000-0000-0000B8560000}"/>
    <cellStyle name="Normal 3 15 8 15" xfId="22208" xr:uid="{00000000-0005-0000-0000-0000B9560000}"/>
    <cellStyle name="Normal 3 15 8 15 2" xfId="22209" xr:uid="{00000000-0005-0000-0000-0000BA560000}"/>
    <cellStyle name="Normal 3 15 8 15 3" xfId="22210" xr:uid="{00000000-0005-0000-0000-0000BB560000}"/>
    <cellStyle name="Normal 3 15 8 16" xfId="22211" xr:uid="{00000000-0005-0000-0000-0000BC560000}"/>
    <cellStyle name="Normal 3 15 8 17" xfId="22212" xr:uid="{00000000-0005-0000-0000-0000BD560000}"/>
    <cellStyle name="Normal 3 15 8 2" xfId="22213" xr:uid="{00000000-0005-0000-0000-0000BE560000}"/>
    <cellStyle name="Normal 3 15 8 2 10" xfId="22214" xr:uid="{00000000-0005-0000-0000-0000BF560000}"/>
    <cellStyle name="Normal 3 15 8 2 10 2" xfId="22215" xr:uid="{00000000-0005-0000-0000-0000C0560000}"/>
    <cellStyle name="Normal 3 15 8 2 10 3" xfId="22216" xr:uid="{00000000-0005-0000-0000-0000C1560000}"/>
    <cellStyle name="Normal 3 15 8 2 11" xfId="22217" xr:uid="{00000000-0005-0000-0000-0000C2560000}"/>
    <cellStyle name="Normal 3 15 8 2 11 2" xfId="22218" xr:uid="{00000000-0005-0000-0000-0000C3560000}"/>
    <cellStyle name="Normal 3 15 8 2 11 3" xfId="22219" xr:uid="{00000000-0005-0000-0000-0000C4560000}"/>
    <cellStyle name="Normal 3 15 8 2 12" xfId="22220" xr:uid="{00000000-0005-0000-0000-0000C5560000}"/>
    <cellStyle name="Normal 3 15 8 2 12 2" xfId="22221" xr:uid="{00000000-0005-0000-0000-0000C6560000}"/>
    <cellStyle name="Normal 3 15 8 2 12 3" xfId="22222" xr:uid="{00000000-0005-0000-0000-0000C7560000}"/>
    <cellStyle name="Normal 3 15 8 2 13" xfId="22223" xr:uid="{00000000-0005-0000-0000-0000C8560000}"/>
    <cellStyle name="Normal 3 15 8 2 13 2" xfId="22224" xr:uid="{00000000-0005-0000-0000-0000C9560000}"/>
    <cellStyle name="Normal 3 15 8 2 13 3" xfId="22225" xr:uid="{00000000-0005-0000-0000-0000CA560000}"/>
    <cellStyle name="Normal 3 15 8 2 14" xfId="22226" xr:uid="{00000000-0005-0000-0000-0000CB560000}"/>
    <cellStyle name="Normal 3 15 8 2 14 2" xfId="22227" xr:uid="{00000000-0005-0000-0000-0000CC560000}"/>
    <cellStyle name="Normal 3 15 8 2 14 3" xfId="22228" xr:uid="{00000000-0005-0000-0000-0000CD560000}"/>
    <cellStyle name="Normal 3 15 8 2 15" xfId="22229" xr:uid="{00000000-0005-0000-0000-0000CE560000}"/>
    <cellStyle name="Normal 3 15 8 2 16" xfId="22230" xr:uid="{00000000-0005-0000-0000-0000CF560000}"/>
    <cellStyle name="Normal 3 15 8 2 2" xfId="22231" xr:uid="{00000000-0005-0000-0000-0000D0560000}"/>
    <cellStyle name="Normal 3 15 8 2 2 2" xfId="22232" xr:uid="{00000000-0005-0000-0000-0000D1560000}"/>
    <cellStyle name="Normal 3 15 8 2 2 3" xfId="22233" xr:uid="{00000000-0005-0000-0000-0000D2560000}"/>
    <cellStyle name="Normal 3 15 8 2 3" xfId="22234" xr:uid="{00000000-0005-0000-0000-0000D3560000}"/>
    <cellStyle name="Normal 3 15 8 2 3 2" xfId="22235" xr:uid="{00000000-0005-0000-0000-0000D4560000}"/>
    <cellStyle name="Normal 3 15 8 2 3 3" xfId="22236" xr:uid="{00000000-0005-0000-0000-0000D5560000}"/>
    <cellStyle name="Normal 3 15 8 2 4" xfId="22237" xr:uid="{00000000-0005-0000-0000-0000D6560000}"/>
    <cellStyle name="Normal 3 15 8 2 4 2" xfId="22238" xr:uid="{00000000-0005-0000-0000-0000D7560000}"/>
    <cellStyle name="Normal 3 15 8 2 4 3" xfId="22239" xr:uid="{00000000-0005-0000-0000-0000D8560000}"/>
    <cellStyle name="Normal 3 15 8 2 5" xfId="22240" xr:uid="{00000000-0005-0000-0000-0000D9560000}"/>
    <cellStyle name="Normal 3 15 8 2 5 2" xfId="22241" xr:uid="{00000000-0005-0000-0000-0000DA560000}"/>
    <cellStyle name="Normal 3 15 8 2 5 3" xfId="22242" xr:uid="{00000000-0005-0000-0000-0000DB560000}"/>
    <cellStyle name="Normal 3 15 8 2 6" xfId="22243" xr:uid="{00000000-0005-0000-0000-0000DC560000}"/>
    <cellStyle name="Normal 3 15 8 2 6 2" xfId="22244" xr:uid="{00000000-0005-0000-0000-0000DD560000}"/>
    <cellStyle name="Normal 3 15 8 2 6 3" xfId="22245" xr:uid="{00000000-0005-0000-0000-0000DE560000}"/>
    <cellStyle name="Normal 3 15 8 2 7" xfId="22246" xr:uid="{00000000-0005-0000-0000-0000DF560000}"/>
    <cellStyle name="Normal 3 15 8 2 7 2" xfId="22247" xr:uid="{00000000-0005-0000-0000-0000E0560000}"/>
    <cellStyle name="Normal 3 15 8 2 7 3" xfId="22248" xr:uid="{00000000-0005-0000-0000-0000E1560000}"/>
    <cellStyle name="Normal 3 15 8 2 8" xfId="22249" xr:uid="{00000000-0005-0000-0000-0000E2560000}"/>
    <cellStyle name="Normal 3 15 8 2 8 2" xfId="22250" xr:uid="{00000000-0005-0000-0000-0000E3560000}"/>
    <cellStyle name="Normal 3 15 8 2 8 3" xfId="22251" xr:uid="{00000000-0005-0000-0000-0000E4560000}"/>
    <cellStyle name="Normal 3 15 8 2 9" xfId="22252" xr:uid="{00000000-0005-0000-0000-0000E5560000}"/>
    <cellStyle name="Normal 3 15 8 2 9 2" xfId="22253" xr:uid="{00000000-0005-0000-0000-0000E6560000}"/>
    <cellStyle name="Normal 3 15 8 2 9 3" xfId="22254" xr:uid="{00000000-0005-0000-0000-0000E7560000}"/>
    <cellStyle name="Normal 3 15 8 3" xfId="22255" xr:uid="{00000000-0005-0000-0000-0000E8560000}"/>
    <cellStyle name="Normal 3 15 8 3 2" xfId="22256" xr:uid="{00000000-0005-0000-0000-0000E9560000}"/>
    <cellStyle name="Normal 3 15 8 3 3" xfId="22257" xr:uid="{00000000-0005-0000-0000-0000EA560000}"/>
    <cellStyle name="Normal 3 15 8 4" xfId="22258" xr:uid="{00000000-0005-0000-0000-0000EB560000}"/>
    <cellStyle name="Normal 3 15 8 4 2" xfId="22259" xr:uid="{00000000-0005-0000-0000-0000EC560000}"/>
    <cellStyle name="Normal 3 15 8 4 3" xfId="22260" xr:uid="{00000000-0005-0000-0000-0000ED560000}"/>
    <cellStyle name="Normal 3 15 8 5" xfId="22261" xr:uid="{00000000-0005-0000-0000-0000EE560000}"/>
    <cellStyle name="Normal 3 15 8 5 2" xfId="22262" xr:uid="{00000000-0005-0000-0000-0000EF560000}"/>
    <cellStyle name="Normal 3 15 8 5 3" xfId="22263" xr:uid="{00000000-0005-0000-0000-0000F0560000}"/>
    <cellStyle name="Normal 3 15 8 6" xfId="22264" xr:uid="{00000000-0005-0000-0000-0000F1560000}"/>
    <cellStyle name="Normal 3 15 8 6 2" xfId="22265" xr:uid="{00000000-0005-0000-0000-0000F2560000}"/>
    <cellStyle name="Normal 3 15 8 6 3" xfId="22266" xr:uid="{00000000-0005-0000-0000-0000F3560000}"/>
    <cellStyle name="Normal 3 15 8 7" xfId="22267" xr:uid="{00000000-0005-0000-0000-0000F4560000}"/>
    <cellStyle name="Normal 3 15 8 7 2" xfId="22268" xr:uid="{00000000-0005-0000-0000-0000F5560000}"/>
    <cellStyle name="Normal 3 15 8 7 3" xfId="22269" xr:uid="{00000000-0005-0000-0000-0000F6560000}"/>
    <cellStyle name="Normal 3 15 8 8" xfId="22270" xr:uid="{00000000-0005-0000-0000-0000F7560000}"/>
    <cellStyle name="Normal 3 15 8 8 2" xfId="22271" xr:uid="{00000000-0005-0000-0000-0000F8560000}"/>
    <cellStyle name="Normal 3 15 8 8 3" xfId="22272" xr:uid="{00000000-0005-0000-0000-0000F9560000}"/>
    <cellStyle name="Normal 3 15 8 9" xfId="22273" xr:uid="{00000000-0005-0000-0000-0000FA560000}"/>
    <cellStyle name="Normal 3 15 8 9 2" xfId="22274" xr:uid="{00000000-0005-0000-0000-0000FB560000}"/>
    <cellStyle name="Normal 3 15 8 9 3" xfId="22275" xr:uid="{00000000-0005-0000-0000-0000FC560000}"/>
    <cellStyle name="Normal 3 15 9" xfId="22276" xr:uid="{00000000-0005-0000-0000-0000FD560000}"/>
    <cellStyle name="Normal 3 15 9 10" xfId="22277" xr:uid="{00000000-0005-0000-0000-0000FE560000}"/>
    <cellStyle name="Normal 3 15 9 10 2" xfId="22278" xr:uid="{00000000-0005-0000-0000-0000FF560000}"/>
    <cellStyle name="Normal 3 15 9 10 3" xfId="22279" xr:uid="{00000000-0005-0000-0000-000000570000}"/>
    <cellStyle name="Normal 3 15 9 11" xfId="22280" xr:uid="{00000000-0005-0000-0000-000001570000}"/>
    <cellStyle name="Normal 3 15 9 11 2" xfId="22281" xr:uid="{00000000-0005-0000-0000-000002570000}"/>
    <cellStyle name="Normal 3 15 9 11 3" xfId="22282" xr:uid="{00000000-0005-0000-0000-000003570000}"/>
    <cellStyle name="Normal 3 15 9 12" xfId="22283" xr:uid="{00000000-0005-0000-0000-000004570000}"/>
    <cellStyle name="Normal 3 15 9 12 2" xfId="22284" xr:uid="{00000000-0005-0000-0000-000005570000}"/>
    <cellStyle name="Normal 3 15 9 12 3" xfId="22285" xr:uid="{00000000-0005-0000-0000-000006570000}"/>
    <cellStyle name="Normal 3 15 9 13" xfId="22286" xr:uid="{00000000-0005-0000-0000-000007570000}"/>
    <cellStyle name="Normal 3 15 9 13 2" xfId="22287" xr:uid="{00000000-0005-0000-0000-000008570000}"/>
    <cellStyle name="Normal 3 15 9 13 3" xfId="22288" xr:uid="{00000000-0005-0000-0000-000009570000}"/>
    <cellStyle name="Normal 3 15 9 14" xfId="22289" xr:uid="{00000000-0005-0000-0000-00000A570000}"/>
    <cellStyle name="Normal 3 15 9 14 2" xfId="22290" xr:uid="{00000000-0005-0000-0000-00000B570000}"/>
    <cellStyle name="Normal 3 15 9 14 3" xfId="22291" xr:uid="{00000000-0005-0000-0000-00000C570000}"/>
    <cellStyle name="Normal 3 15 9 15" xfId="22292" xr:uid="{00000000-0005-0000-0000-00000D570000}"/>
    <cellStyle name="Normal 3 15 9 16" xfId="22293" xr:uid="{00000000-0005-0000-0000-00000E570000}"/>
    <cellStyle name="Normal 3 15 9 2" xfId="22294" xr:uid="{00000000-0005-0000-0000-00000F570000}"/>
    <cellStyle name="Normal 3 15 9 2 2" xfId="22295" xr:uid="{00000000-0005-0000-0000-000010570000}"/>
    <cellStyle name="Normal 3 15 9 2 3" xfId="22296" xr:uid="{00000000-0005-0000-0000-000011570000}"/>
    <cellStyle name="Normal 3 15 9 3" xfId="22297" xr:uid="{00000000-0005-0000-0000-000012570000}"/>
    <cellStyle name="Normal 3 15 9 3 2" xfId="22298" xr:uid="{00000000-0005-0000-0000-000013570000}"/>
    <cellStyle name="Normal 3 15 9 3 3" xfId="22299" xr:uid="{00000000-0005-0000-0000-000014570000}"/>
    <cellStyle name="Normal 3 15 9 4" xfId="22300" xr:uid="{00000000-0005-0000-0000-000015570000}"/>
    <cellStyle name="Normal 3 15 9 4 2" xfId="22301" xr:uid="{00000000-0005-0000-0000-000016570000}"/>
    <cellStyle name="Normal 3 15 9 4 3" xfId="22302" xr:uid="{00000000-0005-0000-0000-000017570000}"/>
    <cellStyle name="Normal 3 15 9 5" xfId="22303" xr:uid="{00000000-0005-0000-0000-000018570000}"/>
    <cellStyle name="Normal 3 15 9 5 2" xfId="22304" xr:uid="{00000000-0005-0000-0000-000019570000}"/>
    <cellStyle name="Normal 3 15 9 5 3" xfId="22305" xr:uid="{00000000-0005-0000-0000-00001A570000}"/>
    <cellStyle name="Normal 3 15 9 6" xfId="22306" xr:uid="{00000000-0005-0000-0000-00001B570000}"/>
    <cellStyle name="Normal 3 15 9 6 2" xfId="22307" xr:uid="{00000000-0005-0000-0000-00001C570000}"/>
    <cellStyle name="Normal 3 15 9 6 3" xfId="22308" xr:uid="{00000000-0005-0000-0000-00001D570000}"/>
    <cellStyle name="Normal 3 15 9 7" xfId="22309" xr:uid="{00000000-0005-0000-0000-00001E570000}"/>
    <cellStyle name="Normal 3 15 9 7 2" xfId="22310" xr:uid="{00000000-0005-0000-0000-00001F570000}"/>
    <cellStyle name="Normal 3 15 9 7 3" xfId="22311" xr:uid="{00000000-0005-0000-0000-000020570000}"/>
    <cellStyle name="Normal 3 15 9 8" xfId="22312" xr:uid="{00000000-0005-0000-0000-000021570000}"/>
    <cellStyle name="Normal 3 15 9 8 2" xfId="22313" xr:uid="{00000000-0005-0000-0000-000022570000}"/>
    <cellStyle name="Normal 3 15 9 8 3" xfId="22314" xr:uid="{00000000-0005-0000-0000-000023570000}"/>
    <cellStyle name="Normal 3 15 9 9" xfId="22315" xr:uid="{00000000-0005-0000-0000-000024570000}"/>
    <cellStyle name="Normal 3 15 9 9 2" xfId="22316" xr:uid="{00000000-0005-0000-0000-000025570000}"/>
    <cellStyle name="Normal 3 15 9 9 3" xfId="22317" xr:uid="{00000000-0005-0000-0000-000026570000}"/>
    <cellStyle name="Normal 3 16" xfId="22318" xr:uid="{00000000-0005-0000-0000-000027570000}"/>
    <cellStyle name="Normal 3 16 10" xfId="22319" xr:uid="{00000000-0005-0000-0000-000028570000}"/>
    <cellStyle name="Normal 3 16 10 10" xfId="22320" xr:uid="{00000000-0005-0000-0000-000029570000}"/>
    <cellStyle name="Normal 3 16 10 10 2" xfId="22321" xr:uid="{00000000-0005-0000-0000-00002A570000}"/>
    <cellStyle name="Normal 3 16 10 10 3" xfId="22322" xr:uid="{00000000-0005-0000-0000-00002B570000}"/>
    <cellStyle name="Normal 3 16 10 11" xfId="22323" xr:uid="{00000000-0005-0000-0000-00002C570000}"/>
    <cellStyle name="Normal 3 16 10 11 2" xfId="22324" xr:uid="{00000000-0005-0000-0000-00002D570000}"/>
    <cellStyle name="Normal 3 16 10 11 3" xfId="22325" xr:uid="{00000000-0005-0000-0000-00002E570000}"/>
    <cellStyle name="Normal 3 16 10 12" xfId="22326" xr:uid="{00000000-0005-0000-0000-00002F570000}"/>
    <cellStyle name="Normal 3 16 10 12 2" xfId="22327" xr:uid="{00000000-0005-0000-0000-000030570000}"/>
    <cellStyle name="Normal 3 16 10 12 3" xfId="22328" xr:uid="{00000000-0005-0000-0000-000031570000}"/>
    <cellStyle name="Normal 3 16 10 13" xfId="22329" xr:uid="{00000000-0005-0000-0000-000032570000}"/>
    <cellStyle name="Normal 3 16 10 13 2" xfId="22330" xr:uid="{00000000-0005-0000-0000-000033570000}"/>
    <cellStyle name="Normal 3 16 10 13 3" xfId="22331" xr:uid="{00000000-0005-0000-0000-000034570000}"/>
    <cellStyle name="Normal 3 16 10 14" xfId="22332" xr:uid="{00000000-0005-0000-0000-000035570000}"/>
    <cellStyle name="Normal 3 16 10 14 2" xfId="22333" xr:uid="{00000000-0005-0000-0000-000036570000}"/>
    <cellStyle name="Normal 3 16 10 14 3" xfId="22334" xr:uid="{00000000-0005-0000-0000-000037570000}"/>
    <cellStyle name="Normal 3 16 10 15" xfId="22335" xr:uid="{00000000-0005-0000-0000-000038570000}"/>
    <cellStyle name="Normal 3 16 10 16" xfId="22336" xr:uid="{00000000-0005-0000-0000-000039570000}"/>
    <cellStyle name="Normal 3 16 10 2" xfId="22337" xr:uid="{00000000-0005-0000-0000-00003A570000}"/>
    <cellStyle name="Normal 3 16 10 2 2" xfId="22338" xr:uid="{00000000-0005-0000-0000-00003B570000}"/>
    <cellStyle name="Normal 3 16 10 2 3" xfId="22339" xr:uid="{00000000-0005-0000-0000-00003C570000}"/>
    <cellStyle name="Normal 3 16 10 3" xfId="22340" xr:uid="{00000000-0005-0000-0000-00003D570000}"/>
    <cellStyle name="Normal 3 16 10 3 2" xfId="22341" xr:uid="{00000000-0005-0000-0000-00003E570000}"/>
    <cellStyle name="Normal 3 16 10 3 3" xfId="22342" xr:uid="{00000000-0005-0000-0000-00003F570000}"/>
    <cellStyle name="Normal 3 16 10 4" xfId="22343" xr:uid="{00000000-0005-0000-0000-000040570000}"/>
    <cellStyle name="Normal 3 16 10 4 2" xfId="22344" xr:uid="{00000000-0005-0000-0000-000041570000}"/>
    <cellStyle name="Normal 3 16 10 4 3" xfId="22345" xr:uid="{00000000-0005-0000-0000-000042570000}"/>
    <cellStyle name="Normal 3 16 10 5" xfId="22346" xr:uid="{00000000-0005-0000-0000-000043570000}"/>
    <cellStyle name="Normal 3 16 10 5 2" xfId="22347" xr:uid="{00000000-0005-0000-0000-000044570000}"/>
    <cellStyle name="Normal 3 16 10 5 3" xfId="22348" xr:uid="{00000000-0005-0000-0000-000045570000}"/>
    <cellStyle name="Normal 3 16 10 6" xfId="22349" xr:uid="{00000000-0005-0000-0000-000046570000}"/>
    <cellStyle name="Normal 3 16 10 6 2" xfId="22350" xr:uid="{00000000-0005-0000-0000-000047570000}"/>
    <cellStyle name="Normal 3 16 10 6 3" xfId="22351" xr:uid="{00000000-0005-0000-0000-000048570000}"/>
    <cellStyle name="Normal 3 16 10 7" xfId="22352" xr:uid="{00000000-0005-0000-0000-000049570000}"/>
    <cellStyle name="Normal 3 16 10 7 2" xfId="22353" xr:uid="{00000000-0005-0000-0000-00004A570000}"/>
    <cellStyle name="Normal 3 16 10 7 3" xfId="22354" xr:uid="{00000000-0005-0000-0000-00004B570000}"/>
    <cellStyle name="Normal 3 16 10 8" xfId="22355" xr:uid="{00000000-0005-0000-0000-00004C570000}"/>
    <cellStyle name="Normal 3 16 10 8 2" xfId="22356" xr:uid="{00000000-0005-0000-0000-00004D570000}"/>
    <cellStyle name="Normal 3 16 10 8 3" xfId="22357" xr:uid="{00000000-0005-0000-0000-00004E570000}"/>
    <cellStyle name="Normal 3 16 10 9" xfId="22358" xr:uid="{00000000-0005-0000-0000-00004F570000}"/>
    <cellStyle name="Normal 3 16 10 9 2" xfId="22359" xr:uid="{00000000-0005-0000-0000-000050570000}"/>
    <cellStyle name="Normal 3 16 10 9 3" xfId="22360" xr:uid="{00000000-0005-0000-0000-000051570000}"/>
    <cellStyle name="Normal 3 16 11" xfId="22361" xr:uid="{00000000-0005-0000-0000-000052570000}"/>
    <cellStyle name="Normal 3 16 11 10" xfId="22362" xr:uid="{00000000-0005-0000-0000-000053570000}"/>
    <cellStyle name="Normal 3 16 11 10 2" xfId="22363" xr:uid="{00000000-0005-0000-0000-000054570000}"/>
    <cellStyle name="Normal 3 16 11 10 3" xfId="22364" xr:uid="{00000000-0005-0000-0000-000055570000}"/>
    <cellStyle name="Normal 3 16 11 11" xfId="22365" xr:uid="{00000000-0005-0000-0000-000056570000}"/>
    <cellStyle name="Normal 3 16 11 11 2" xfId="22366" xr:uid="{00000000-0005-0000-0000-000057570000}"/>
    <cellStyle name="Normal 3 16 11 11 3" xfId="22367" xr:uid="{00000000-0005-0000-0000-000058570000}"/>
    <cellStyle name="Normal 3 16 11 12" xfId="22368" xr:uid="{00000000-0005-0000-0000-000059570000}"/>
    <cellStyle name="Normal 3 16 11 12 2" xfId="22369" xr:uid="{00000000-0005-0000-0000-00005A570000}"/>
    <cellStyle name="Normal 3 16 11 12 3" xfId="22370" xr:uid="{00000000-0005-0000-0000-00005B570000}"/>
    <cellStyle name="Normal 3 16 11 13" xfId="22371" xr:uid="{00000000-0005-0000-0000-00005C570000}"/>
    <cellStyle name="Normal 3 16 11 13 2" xfId="22372" xr:uid="{00000000-0005-0000-0000-00005D570000}"/>
    <cellStyle name="Normal 3 16 11 13 3" xfId="22373" xr:uid="{00000000-0005-0000-0000-00005E570000}"/>
    <cellStyle name="Normal 3 16 11 14" xfId="22374" xr:uid="{00000000-0005-0000-0000-00005F570000}"/>
    <cellStyle name="Normal 3 16 11 14 2" xfId="22375" xr:uid="{00000000-0005-0000-0000-000060570000}"/>
    <cellStyle name="Normal 3 16 11 14 3" xfId="22376" xr:uid="{00000000-0005-0000-0000-000061570000}"/>
    <cellStyle name="Normal 3 16 11 15" xfId="22377" xr:uid="{00000000-0005-0000-0000-000062570000}"/>
    <cellStyle name="Normal 3 16 11 16" xfId="22378" xr:uid="{00000000-0005-0000-0000-000063570000}"/>
    <cellStyle name="Normal 3 16 11 2" xfId="22379" xr:uid="{00000000-0005-0000-0000-000064570000}"/>
    <cellStyle name="Normal 3 16 11 2 2" xfId="22380" xr:uid="{00000000-0005-0000-0000-000065570000}"/>
    <cellStyle name="Normal 3 16 11 2 3" xfId="22381" xr:uid="{00000000-0005-0000-0000-000066570000}"/>
    <cellStyle name="Normal 3 16 11 3" xfId="22382" xr:uid="{00000000-0005-0000-0000-000067570000}"/>
    <cellStyle name="Normal 3 16 11 3 2" xfId="22383" xr:uid="{00000000-0005-0000-0000-000068570000}"/>
    <cellStyle name="Normal 3 16 11 3 3" xfId="22384" xr:uid="{00000000-0005-0000-0000-000069570000}"/>
    <cellStyle name="Normal 3 16 11 4" xfId="22385" xr:uid="{00000000-0005-0000-0000-00006A570000}"/>
    <cellStyle name="Normal 3 16 11 4 2" xfId="22386" xr:uid="{00000000-0005-0000-0000-00006B570000}"/>
    <cellStyle name="Normal 3 16 11 4 3" xfId="22387" xr:uid="{00000000-0005-0000-0000-00006C570000}"/>
    <cellStyle name="Normal 3 16 11 5" xfId="22388" xr:uid="{00000000-0005-0000-0000-00006D570000}"/>
    <cellStyle name="Normal 3 16 11 5 2" xfId="22389" xr:uid="{00000000-0005-0000-0000-00006E570000}"/>
    <cellStyle name="Normal 3 16 11 5 3" xfId="22390" xr:uid="{00000000-0005-0000-0000-00006F570000}"/>
    <cellStyle name="Normal 3 16 11 6" xfId="22391" xr:uid="{00000000-0005-0000-0000-000070570000}"/>
    <cellStyle name="Normal 3 16 11 6 2" xfId="22392" xr:uid="{00000000-0005-0000-0000-000071570000}"/>
    <cellStyle name="Normal 3 16 11 6 3" xfId="22393" xr:uid="{00000000-0005-0000-0000-000072570000}"/>
    <cellStyle name="Normal 3 16 11 7" xfId="22394" xr:uid="{00000000-0005-0000-0000-000073570000}"/>
    <cellStyle name="Normal 3 16 11 7 2" xfId="22395" xr:uid="{00000000-0005-0000-0000-000074570000}"/>
    <cellStyle name="Normal 3 16 11 7 3" xfId="22396" xr:uid="{00000000-0005-0000-0000-000075570000}"/>
    <cellStyle name="Normal 3 16 11 8" xfId="22397" xr:uid="{00000000-0005-0000-0000-000076570000}"/>
    <cellStyle name="Normal 3 16 11 8 2" xfId="22398" xr:uid="{00000000-0005-0000-0000-000077570000}"/>
    <cellStyle name="Normal 3 16 11 8 3" xfId="22399" xr:uid="{00000000-0005-0000-0000-000078570000}"/>
    <cellStyle name="Normal 3 16 11 9" xfId="22400" xr:uid="{00000000-0005-0000-0000-000079570000}"/>
    <cellStyle name="Normal 3 16 11 9 2" xfId="22401" xr:uid="{00000000-0005-0000-0000-00007A570000}"/>
    <cellStyle name="Normal 3 16 11 9 3" xfId="22402" xr:uid="{00000000-0005-0000-0000-00007B570000}"/>
    <cellStyle name="Normal 3 16 12" xfId="22403" xr:uid="{00000000-0005-0000-0000-00007C570000}"/>
    <cellStyle name="Normal 3 16 12 10" xfId="22404" xr:uid="{00000000-0005-0000-0000-00007D570000}"/>
    <cellStyle name="Normal 3 16 12 10 2" xfId="22405" xr:uid="{00000000-0005-0000-0000-00007E570000}"/>
    <cellStyle name="Normal 3 16 12 10 3" xfId="22406" xr:uid="{00000000-0005-0000-0000-00007F570000}"/>
    <cellStyle name="Normal 3 16 12 11" xfId="22407" xr:uid="{00000000-0005-0000-0000-000080570000}"/>
    <cellStyle name="Normal 3 16 12 11 2" xfId="22408" xr:uid="{00000000-0005-0000-0000-000081570000}"/>
    <cellStyle name="Normal 3 16 12 11 3" xfId="22409" xr:uid="{00000000-0005-0000-0000-000082570000}"/>
    <cellStyle name="Normal 3 16 12 12" xfId="22410" xr:uid="{00000000-0005-0000-0000-000083570000}"/>
    <cellStyle name="Normal 3 16 12 12 2" xfId="22411" xr:uid="{00000000-0005-0000-0000-000084570000}"/>
    <cellStyle name="Normal 3 16 12 12 3" xfId="22412" xr:uid="{00000000-0005-0000-0000-000085570000}"/>
    <cellStyle name="Normal 3 16 12 13" xfId="22413" xr:uid="{00000000-0005-0000-0000-000086570000}"/>
    <cellStyle name="Normal 3 16 12 13 2" xfId="22414" xr:uid="{00000000-0005-0000-0000-000087570000}"/>
    <cellStyle name="Normal 3 16 12 13 3" xfId="22415" xr:uid="{00000000-0005-0000-0000-000088570000}"/>
    <cellStyle name="Normal 3 16 12 14" xfId="22416" xr:uid="{00000000-0005-0000-0000-000089570000}"/>
    <cellStyle name="Normal 3 16 12 14 2" xfId="22417" xr:uid="{00000000-0005-0000-0000-00008A570000}"/>
    <cellStyle name="Normal 3 16 12 14 3" xfId="22418" xr:uid="{00000000-0005-0000-0000-00008B570000}"/>
    <cellStyle name="Normal 3 16 12 15" xfId="22419" xr:uid="{00000000-0005-0000-0000-00008C570000}"/>
    <cellStyle name="Normal 3 16 12 16" xfId="22420" xr:uid="{00000000-0005-0000-0000-00008D570000}"/>
    <cellStyle name="Normal 3 16 12 2" xfId="22421" xr:uid="{00000000-0005-0000-0000-00008E570000}"/>
    <cellStyle name="Normal 3 16 12 2 2" xfId="22422" xr:uid="{00000000-0005-0000-0000-00008F570000}"/>
    <cellStyle name="Normal 3 16 12 2 3" xfId="22423" xr:uid="{00000000-0005-0000-0000-000090570000}"/>
    <cellStyle name="Normal 3 16 12 3" xfId="22424" xr:uid="{00000000-0005-0000-0000-000091570000}"/>
    <cellStyle name="Normal 3 16 12 3 2" xfId="22425" xr:uid="{00000000-0005-0000-0000-000092570000}"/>
    <cellStyle name="Normal 3 16 12 3 3" xfId="22426" xr:uid="{00000000-0005-0000-0000-000093570000}"/>
    <cellStyle name="Normal 3 16 12 4" xfId="22427" xr:uid="{00000000-0005-0000-0000-000094570000}"/>
    <cellStyle name="Normal 3 16 12 4 2" xfId="22428" xr:uid="{00000000-0005-0000-0000-000095570000}"/>
    <cellStyle name="Normal 3 16 12 4 3" xfId="22429" xr:uid="{00000000-0005-0000-0000-000096570000}"/>
    <cellStyle name="Normal 3 16 12 5" xfId="22430" xr:uid="{00000000-0005-0000-0000-000097570000}"/>
    <cellStyle name="Normal 3 16 12 5 2" xfId="22431" xr:uid="{00000000-0005-0000-0000-000098570000}"/>
    <cellStyle name="Normal 3 16 12 5 3" xfId="22432" xr:uid="{00000000-0005-0000-0000-000099570000}"/>
    <cellStyle name="Normal 3 16 12 6" xfId="22433" xr:uid="{00000000-0005-0000-0000-00009A570000}"/>
    <cellStyle name="Normal 3 16 12 6 2" xfId="22434" xr:uid="{00000000-0005-0000-0000-00009B570000}"/>
    <cellStyle name="Normal 3 16 12 6 3" xfId="22435" xr:uid="{00000000-0005-0000-0000-00009C570000}"/>
    <cellStyle name="Normal 3 16 12 7" xfId="22436" xr:uid="{00000000-0005-0000-0000-00009D570000}"/>
    <cellStyle name="Normal 3 16 12 7 2" xfId="22437" xr:uid="{00000000-0005-0000-0000-00009E570000}"/>
    <cellStyle name="Normal 3 16 12 7 3" xfId="22438" xr:uid="{00000000-0005-0000-0000-00009F570000}"/>
    <cellStyle name="Normal 3 16 12 8" xfId="22439" xr:uid="{00000000-0005-0000-0000-0000A0570000}"/>
    <cellStyle name="Normal 3 16 12 8 2" xfId="22440" xr:uid="{00000000-0005-0000-0000-0000A1570000}"/>
    <cellStyle name="Normal 3 16 12 8 3" xfId="22441" xr:uid="{00000000-0005-0000-0000-0000A2570000}"/>
    <cellStyle name="Normal 3 16 12 9" xfId="22442" xr:uid="{00000000-0005-0000-0000-0000A3570000}"/>
    <cellStyle name="Normal 3 16 12 9 2" xfId="22443" xr:uid="{00000000-0005-0000-0000-0000A4570000}"/>
    <cellStyle name="Normal 3 16 12 9 3" xfId="22444" xr:uid="{00000000-0005-0000-0000-0000A5570000}"/>
    <cellStyle name="Normal 3 16 13" xfId="22445" xr:uid="{00000000-0005-0000-0000-0000A6570000}"/>
    <cellStyle name="Normal 3 16 13 10" xfId="22446" xr:uid="{00000000-0005-0000-0000-0000A7570000}"/>
    <cellStyle name="Normal 3 16 13 10 2" xfId="22447" xr:uid="{00000000-0005-0000-0000-0000A8570000}"/>
    <cellStyle name="Normal 3 16 13 10 3" xfId="22448" xr:uid="{00000000-0005-0000-0000-0000A9570000}"/>
    <cellStyle name="Normal 3 16 13 11" xfId="22449" xr:uid="{00000000-0005-0000-0000-0000AA570000}"/>
    <cellStyle name="Normal 3 16 13 11 2" xfId="22450" xr:uid="{00000000-0005-0000-0000-0000AB570000}"/>
    <cellStyle name="Normal 3 16 13 11 3" xfId="22451" xr:uid="{00000000-0005-0000-0000-0000AC570000}"/>
    <cellStyle name="Normal 3 16 13 12" xfId="22452" xr:uid="{00000000-0005-0000-0000-0000AD570000}"/>
    <cellStyle name="Normal 3 16 13 12 2" xfId="22453" xr:uid="{00000000-0005-0000-0000-0000AE570000}"/>
    <cellStyle name="Normal 3 16 13 12 3" xfId="22454" xr:uid="{00000000-0005-0000-0000-0000AF570000}"/>
    <cellStyle name="Normal 3 16 13 13" xfId="22455" xr:uid="{00000000-0005-0000-0000-0000B0570000}"/>
    <cellStyle name="Normal 3 16 13 13 2" xfId="22456" xr:uid="{00000000-0005-0000-0000-0000B1570000}"/>
    <cellStyle name="Normal 3 16 13 13 3" xfId="22457" xr:uid="{00000000-0005-0000-0000-0000B2570000}"/>
    <cellStyle name="Normal 3 16 13 14" xfId="22458" xr:uid="{00000000-0005-0000-0000-0000B3570000}"/>
    <cellStyle name="Normal 3 16 13 14 2" xfId="22459" xr:uid="{00000000-0005-0000-0000-0000B4570000}"/>
    <cellStyle name="Normal 3 16 13 14 3" xfId="22460" xr:uid="{00000000-0005-0000-0000-0000B5570000}"/>
    <cellStyle name="Normal 3 16 13 15" xfId="22461" xr:uid="{00000000-0005-0000-0000-0000B6570000}"/>
    <cellStyle name="Normal 3 16 13 16" xfId="22462" xr:uid="{00000000-0005-0000-0000-0000B7570000}"/>
    <cellStyle name="Normal 3 16 13 2" xfId="22463" xr:uid="{00000000-0005-0000-0000-0000B8570000}"/>
    <cellStyle name="Normal 3 16 13 2 2" xfId="22464" xr:uid="{00000000-0005-0000-0000-0000B9570000}"/>
    <cellStyle name="Normal 3 16 13 2 3" xfId="22465" xr:uid="{00000000-0005-0000-0000-0000BA570000}"/>
    <cellStyle name="Normal 3 16 13 3" xfId="22466" xr:uid="{00000000-0005-0000-0000-0000BB570000}"/>
    <cellStyle name="Normal 3 16 13 3 2" xfId="22467" xr:uid="{00000000-0005-0000-0000-0000BC570000}"/>
    <cellStyle name="Normal 3 16 13 3 3" xfId="22468" xr:uid="{00000000-0005-0000-0000-0000BD570000}"/>
    <cellStyle name="Normal 3 16 13 4" xfId="22469" xr:uid="{00000000-0005-0000-0000-0000BE570000}"/>
    <cellStyle name="Normal 3 16 13 4 2" xfId="22470" xr:uid="{00000000-0005-0000-0000-0000BF570000}"/>
    <cellStyle name="Normal 3 16 13 4 3" xfId="22471" xr:uid="{00000000-0005-0000-0000-0000C0570000}"/>
    <cellStyle name="Normal 3 16 13 5" xfId="22472" xr:uid="{00000000-0005-0000-0000-0000C1570000}"/>
    <cellStyle name="Normal 3 16 13 5 2" xfId="22473" xr:uid="{00000000-0005-0000-0000-0000C2570000}"/>
    <cellStyle name="Normal 3 16 13 5 3" xfId="22474" xr:uid="{00000000-0005-0000-0000-0000C3570000}"/>
    <cellStyle name="Normal 3 16 13 6" xfId="22475" xr:uid="{00000000-0005-0000-0000-0000C4570000}"/>
    <cellStyle name="Normal 3 16 13 6 2" xfId="22476" xr:uid="{00000000-0005-0000-0000-0000C5570000}"/>
    <cellStyle name="Normal 3 16 13 6 3" xfId="22477" xr:uid="{00000000-0005-0000-0000-0000C6570000}"/>
    <cellStyle name="Normal 3 16 13 7" xfId="22478" xr:uid="{00000000-0005-0000-0000-0000C7570000}"/>
    <cellStyle name="Normal 3 16 13 7 2" xfId="22479" xr:uid="{00000000-0005-0000-0000-0000C8570000}"/>
    <cellStyle name="Normal 3 16 13 7 3" xfId="22480" xr:uid="{00000000-0005-0000-0000-0000C9570000}"/>
    <cellStyle name="Normal 3 16 13 8" xfId="22481" xr:uid="{00000000-0005-0000-0000-0000CA570000}"/>
    <cellStyle name="Normal 3 16 13 8 2" xfId="22482" xr:uid="{00000000-0005-0000-0000-0000CB570000}"/>
    <cellStyle name="Normal 3 16 13 8 3" xfId="22483" xr:uid="{00000000-0005-0000-0000-0000CC570000}"/>
    <cellStyle name="Normal 3 16 13 9" xfId="22484" xr:uid="{00000000-0005-0000-0000-0000CD570000}"/>
    <cellStyle name="Normal 3 16 13 9 2" xfId="22485" xr:uid="{00000000-0005-0000-0000-0000CE570000}"/>
    <cellStyle name="Normal 3 16 13 9 3" xfId="22486" xr:uid="{00000000-0005-0000-0000-0000CF570000}"/>
    <cellStyle name="Normal 3 16 14" xfId="22487" xr:uid="{00000000-0005-0000-0000-0000D0570000}"/>
    <cellStyle name="Normal 3 16 14 10" xfId="22488" xr:uid="{00000000-0005-0000-0000-0000D1570000}"/>
    <cellStyle name="Normal 3 16 14 10 2" xfId="22489" xr:uid="{00000000-0005-0000-0000-0000D2570000}"/>
    <cellStyle name="Normal 3 16 14 10 3" xfId="22490" xr:uid="{00000000-0005-0000-0000-0000D3570000}"/>
    <cellStyle name="Normal 3 16 14 11" xfId="22491" xr:uid="{00000000-0005-0000-0000-0000D4570000}"/>
    <cellStyle name="Normal 3 16 14 11 2" xfId="22492" xr:uid="{00000000-0005-0000-0000-0000D5570000}"/>
    <cellStyle name="Normal 3 16 14 11 3" xfId="22493" xr:uid="{00000000-0005-0000-0000-0000D6570000}"/>
    <cellStyle name="Normal 3 16 14 12" xfId="22494" xr:uid="{00000000-0005-0000-0000-0000D7570000}"/>
    <cellStyle name="Normal 3 16 14 12 2" xfId="22495" xr:uid="{00000000-0005-0000-0000-0000D8570000}"/>
    <cellStyle name="Normal 3 16 14 12 3" xfId="22496" xr:uid="{00000000-0005-0000-0000-0000D9570000}"/>
    <cellStyle name="Normal 3 16 14 13" xfId="22497" xr:uid="{00000000-0005-0000-0000-0000DA570000}"/>
    <cellStyle name="Normal 3 16 14 13 2" xfId="22498" xr:uid="{00000000-0005-0000-0000-0000DB570000}"/>
    <cellStyle name="Normal 3 16 14 13 3" xfId="22499" xr:uid="{00000000-0005-0000-0000-0000DC570000}"/>
    <cellStyle name="Normal 3 16 14 14" xfId="22500" xr:uid="{00000000-0005-0000-0000-0000DD570000}"/>
    <cellStyle name="Normal 3 16 14 14 2" xfId="22501" xr:uid="{00000000-0005-0000-0000-0000DE570000}"/>
    <cellStyle name="Normal 3 16 14 14 3" xfId="22502" xr:uid="{00000000-0005-0000-0000-0000DF570000}"/>
    <cellStyle name="Normal 3 16 14 15" xfId="22503" xr:uid="{00000000-0005-0000-0000-0000E0570000}"/>
    <cellStyle name="Normal 3 16 14 16" xfId="22504" xr:uid="{00000000-0005-0000-0000-0000E1570000}"/>
    <cellStyle name="Normal 3 16 14 2" xfId="22505" xr:uid="{00000000-0005-0000-0000-0000E2570000}"/>
    <cellStyle name="Normal 3 16 14 2 2" xfId="22506" xr:uid="{00000000-0005-0000-0000-0000E3570000}"/>
    <cellStyle name="Normal 3 16 14 2 3" xfId="22507" xr:uid="{00000000-0005-0000-0000-0000E4570000}"/>
    <cellStyle name="Normal 3 16 14 3" xfId="22508" xr:uid="{00000000-0005-0000-0000-0000E5570000}"/>
    <cellStyle name="Normal 3 16 14 3 2" xfId="22509" xr:uid="{00000000-0005-0000-0000-0000E6570000}"/>
    <cellStyle name="Normal 3 16 14 3 3" xfId="22510" xr:uid="{00000000-0005-0000-0000-0000E7570000}"/>
    <cellStyle name="Normal 3 16 14 4" xfId="22511" xr:uid="{00000000-0005-0000-0000-0000E8570000}"/>
    <cellStyle name="Normal 3 16 14 4 2" xfId="22512" xr:uid="{00000000-0005-0000-0000-0000E9570000}"/>
    <cellStyle name="Normal 3 16 14 4 3" xfId="22513" xr:uid="{00000000-0005-0000-0000-0000EA570000}"/>
    <cellStyle name="Normal 3 16 14 5" xfId="22514" xr:uid="{00000000-0005-0000-0000-0000EB570000}"/>
    <cellStyle name="Normal 3 16 14 5 2" xfId="22515" xr:uid="{00000000-0005-0000-0000-0000EC570000}"/>
    <cellStyle name="Normal 3 16 14 5 3" xfId="22516" xr:uid="{00000000-0005-0000-0000-0000ED570000}"/>
    <cellStyle name="Normal 3 16 14 6" xfId="22517" xr:uid="{00000000-0005-0000-0000-0000EE570000}"/>
    <cellStyle name="Normal 3 16 14 6 2" xfId="22518" xr:uid="{00000000-0005-0000-0000-0000EF570000}"/>
    <cellStyle name="Normal 3 16 14 6 3" xfId="22519" xr:uid="{00000000-0005-0000-0000-0000F0570000}"/>
    <cellStyle name="Normal 3 16 14 7" xfId="22520" xr:uid="{00000000-0005-0000-0000-0000F1570000}"/>
    <cellStyle name="Normal 3 16 14 7 2" xfId="22521" xr:uid="{00000000-0005-0000-0000-0000F2570000}"/>
    <cellStyle name="Normal 3 16 14 7 3" xfId="22522" xr:uid="{00000000-0005-0000-0000-0000F3570000}"/>
    <cellStyle name="Normal 3 16 14 8" xfId="22523" xr:uid="{00000000-0005-0000-0000-0000F4570000}"/>
    <cellStyle name="Normal 3 16 14 8 2" xfId="22524" xr:uid="{00000000-0005-0000-0000-0000F5570000}"/>
    <cellStyle name="Normal 3 16 14 8 3" xfId="22525" xr:uid="{00000000-0005-0000-0000-0000F6570000}"/>
    <cellStyle name="Normal 3 16 14 9" xfId="22526" xr:uid="{00000000-0005-0000-0000-0000F7570000}"/>
    <cellStyle name="Normal 3 16 14 9 2" xfId="22527" xr:uid="{00000000-0005-0000-0000-0000F8570000}"/>
    <cellStyle name="Normal 3 16 14 9 3" xfId="22528" xr:uid="{00000000-0005-0000-0000-0000F9570000}"/>
    <cellStyle name="Normal 3 16 15" xfId="22529" xr:uid="{00000000-0005-0000-0000-0000FA570000}"/>
    <cellStyle name="Normal 3 16 16" xfId="22530" xr:uid="{00000000-0005-0000-0000-0000FB570000}"/>
    <cellStyle name="Normal 3 16 17" xfId="22531" xr:uid="{00000000-0005-0000-0000-0000FC570000}"/>
    <cellStyle name="Normal 3 16 17 10" xfId="22532" xr:uid="{00000000-0005-0000-0000-0000FD570000}"/>
    <cellStyle name="Normal 3 16 17 10 2" xfId="22533" xr:uid="{00000000-0005-0000-0000-0000FE570000}"/>
    <cellStyle name="Normal 3 16 17 10 3" xfId="22534" xr:uid="{00000000-0005-0000-0000-0000FF570000}"/>
    <cellStyle name="Normal 3 16 17 11" xfId="22535" xr:uid="{00000000-0005-0000-0000-000000580000}"/>
    <cellStyle name="Normal 3 16 17 11 2" xfId="22536" xr:uid="{00000000-0005-0000-0000-000001580000}"/>
    <cellStyle name="Normal 3 16 17 11 3" xfId="22537" xr:uid="{00000000-0005-0000-0000-000002580000}"/>
    <cellStyle name="Normal 3 16 17 12" xfId="22538" xr:uid="{00000000-0005-0000-0000-000003580000}"/>
    <cellStyle name="Normal 3 16 17 12 2" xfId="22539" xr:uid="{00000000-0005-0000-0000-000004580000}"/>
    <cellStyle name="Normal 3 16 17 12 3" xfId="22540" xr:uid="{00000000-0005-0000-0000-000005580000}"/>
    <cellStyle name="Normal 3 16 17 13" xfId="22541" xr:uid="{00000000-0005-0000-0000-000006580000}"/>
    <cellStyle name="Normal 3 16 17 13 2" xfId="22542" xr:uid="{00000000-0005-0000-0000-000007580000}"/>
    <cellStyle name="Normal 3 16 17 13 3" xfId="22543" xr:uid="{00000000-0005-0000-0000-000008580000}"/>
    <cellStyle name="Normal 3 16 17 14" xfId="22544" xr:uid="{00000000-0005-0000-0000-000009580000}"/>
    <cellStyle name="Normal 3 16 17 14 2" xfId="22545" xr:uid="{00000000-0005-0000-0000-00000A580000}"/>
    <cellStyle name="Normal 3 16 17 14 3" xfId="22546" xr:uid="{00000000-0005-0000-0000-00000B580000}"/>
    <cellStyle name="Normal 3 16 17 15" xfId="22547" xr:uid="{00000000-0005-0000-0000-00000C580000}"/>
    <cellStyle name="Normal 3 16 17 16" xfId="22548" xr:uid="{00000000-0005-0000-0000-00000D580000}"/>
    <cellStyle name="Normal 3 16 17 2" xfId="22549" xr:uid="{00000000-0005-0000-0000-00000E580000}"/>
    <cellStyle name="Normal 3 16 17 2 2" xfId="22550" xr:uid="{00000000-0005-0000-0000-00000F580000}"/>
    <cellStyle name="Normal 3 16 17 2 3" xfId="22551" xr:uid="{00000000-0005-0000-0000-000010580000}"/>
    <cellStyle name="Normal 3 16 17 3" xfId="22552" xr:uid="{00000000-0005-0000-0000-000011580000}"/>
    <cellStyle name="Normal 3 16 17 3 2" xfId="22553" xr:uid="{00000000-0005-0000-0000-000012580000}"/>
    <cellStyle name="Normal 3 16 17 3 3" xfId="22554" xr:uid="{00000000-0005-0000-0000-000013580000}"/>
    <cellStyle name="Normal 3 16 17 4" xfId="22555" xr:uid="{00000000-0005-0000-0000-000014580000}"/>
    <cellStyle name="Normal 3 16 17 4 2" xfId="22556" xr:uid="{00000000-0005-0000-0000-000015580000}"/>
    <cellStyle name="Normal 3 16 17 4 3" xfId="22557" xr:uid="{00000000-0005-0000-0000-000016580000}"/>
    <cellStyle name="Normal 3 16 17 5" xfId="22558" xr:uid="{00000000-0005-0000-0000-000017580000}"/>
    <cellStyle name="Normal 3 16 17 5 2" xfId="22559" xr:uid="{00000000-0005-0000-0000-000018580000}"/>
    <cellStyle name="Normal 3 16 17 5 3" xfId="22560" xr:uid="{00000000-0005-0000-0000-000019580000}"/>
    <cellStyle name="Normal 3 16 17 6" xfId="22561" xr:uid="{00000000-0005-0000-0000-00001A580000}"/>
    <cellStyle name="Normal 3 16 17 6 2" xfId="22562" xr:uid="{00000000-0005-0000-0000-00001B580000}"/>
    <cellStyle name="Normal 3 16 17 6 3" xfId="22563" xr:uid="{00000000-0005-0000-0000-00001C580000}"/>
    <cellStyle name="Normal 3 16 17 7" xfId="22564" xr:uid="{00000000-0005-0000-0000-00001D580000}"/>
    <cellStyle name="Normal 3 16 17 7 2" xfId="22565" xr:uid="{00000000-0005-0000-0000-00001E580000}"/>
    <cellStyle name="Normal 3 16 17 7 3" xfId="22566" xr:uid="{00000000-0005-0000-0000-00001F580000}"/>
    <cellStyle name="Normal 3 16 17 8" xfId="22567" xr:uid="{00000000-0005-0000-0000-000020580000}"/>
    <cellStyle name="Normal 3 16 17 8 2" xfId="22568" xr:uid="{00000000-0005-0000-0000-000021580000}"/>
    <cellStyle name="Normal 3 16 17 8 3" xfId="22569" xr:uid="{00000000-0005-0000-0000-000022580000}"/>
    <cellStyle name="Normal 3 16 17 9" xfId="22570" xr:uid="{00000000-0005-0000-0000-000023580000}"/>
    <cellStyle name="Normal 3 16 17 9 2" xfId="22571" xr:uid="{00000000-0005-0000-0000-000024580000}"/>
    <cellStyle name="Normal 3 16 17 9 3" xfId="22572" xr:uid="{00000000-0005-0000-0000-000025580000}"/>
    <cellStyle name="Normal 3 16 18" xfId="22573" xr:uid="{00000000-0005-0000-0000-000026580000}"/>
    <cellStyle name="Normal 3 16 18 10" xfId="22574" xr:uid="{00000000-0005-0000-0000-000027580000}"/>
    <cellStyle name="Normal 3 16 18 10 2" xfId="22575" xr:uid="{00000000-0005-0000-0000-000028580000}"/>
    <cellStyle name="Normal 3 16 18 10 3" xfId="22576" xr:uid="{00000000-0005-0000-0000-000029580000}"/>
    <cellStyle name="Normal 3 16 18 11" xfId="22577" xr:uid="{00000000-0005-0000-0000-00002A580000}"/>
    <cellStyle name="Normal 3 16 18 11 2" xfId="22578" xr:uid="{00000000-0005-0000-0000-00002B580000}"/>
    <cellStyle name="Normal 3 16 18 11 3" xfId="22579" xr:uid="{00000000-0005-0000-0000-00002C580000}"/>
    <cellStyle name="Normal 3 16 18 12" xfId="22580" xr:uid="{00000000-0005-0000-0000-00002D580000}"/>
    <cellStyle name="Normal 3 16 18 12 2" xfId="22581" xr:uid="{00000000-0005-0000-0000-00002E580000}"/>
    <cellStyle name="Normal 3 16 18 12 3" xfId="22582" xr:uid="{00000000-0005-0000-0000-00002F580000}"/>
    <cellStyle name="Normal 3 16 18 13" xfId="22583" xr:uid="{00000000-0005-0000-0000-000030580000}"/>
    <cellStyle name="Normal 3 16 18 13 2" xfId="22584" xr:uid="{00000000-0005-0000-0000-000031580000}"/>
    <cellStyle name="Normal 3 16 18 13 3" xfId="22585" xr:uid="{00000000-0005-0000-0000-000032580000}"/>
    <cellStyle name="Normal 3 16 18 14" xfId="22586" xr:uid="{00000000-0005-0000-0000-000033580000}"/>
    <cellStyle name="Normal 3 16 18 14 2" xfId="22587" xr:uid="{00000000-0005-0000-0000-000034580000}"/>
    <cellStyle name="Normal 3 16 18 14 3" xfId="22588" xr:uid="{00000000-0005-0000-0000-000035580000}"/>
    <cellStyle name="Normal 3 16 18 15" xfId="22589" xr:uid="{00000000-0005-0000-0000-000036580000}"/>
    <cellStyle name="Normal 3 16 18 16" xfId="22590" xr:uid="{00000000-0005-0000-0000-000037580000}"/>
    <cellStyle name="Normal 3 16 18 2" xfId="22591" xr:uid="{00000000-0005-0000-0000-000038580000}"/>
    <cellStyle name="Normal 3 16 18 2 2" xfId="22592" xr:uid="{00000000-0005-0000-0000-000039580000}"/>
    <cellStyle name="Normal 3 16 18 2 3" xfId="22593" xr:uid="{00000000-0005-0000-0000-00003A580000}"/>
    <cellStyle name="Normal 3 16 18 3" xfId="22594" xr:uid="{00000000-0005-0000-0000-00003B580000}"/>
    <cellStyle name="Normal 3 16 18 3 2" xfId="22595" xr:uid="{00000000-0005-0000-0000-00003C580000}"/>
    <cellStyle name="Normal 3 16 18 3 3" xfId="22596" xr:uid="{00000000-0005-0000-0000-00003D580000}"/>
    <cellStyle name="Normal 3 16 18 4" xfId="22597" xr:uid="{00000000-0005-0000-0000-00003E580000}"/>
    <cellStyle name="Normal 3 16 18 4 2" xfId="22598" xr:uid="{00000000-0005-0000-0000-00003F580000}"/>
    <cellStyle name="Normal 3 16 18 4 3" xfId="22599" xr:uid="{00000000-0005-0000-0000-000040580000}"/>
    <cellStyle name="Normal 3 16 18 5" xfId="22600" xr:uid="{00000000-0005-0000-0000-000041580000}"/>
    <cellStyle name="Normal 3 16 18 5 2" xfId="22601" xr:uid="{00000000-0005-0000-0000-000042580000}"/>
    <cellStyle name="Normal 3 16 18 5 3" xfId="22602" xr:uid="{00000000-0005-0000-0000-000043580000}"/>
    <cellStyle name="Normal 3 16 18 6" xfId="22603" xr:uid="{00000000-0005-0000-0000-000044580000}"/>
    <cellStyle name="Normal 3 16 18 6 2" xfId="22604" xr:uid="{00000000-0005-0000-0000-000045580000}"/>
    <cellStyle name="Normal 3 16 18 6 3" xfId="22605" xr:uid="{00000000-0005-0000-0000-000046580000}"/>
    <cellStyle name="Normal 3 16 18 7" xfId="22606" xr:uid="{00000000-0005-0000-0000-000047580000}"/>
    <cellStyle name="Normal 3 16 18 7 2" xfId="22607" xr:uid="{00000000-0005-0000-0000-000048580000}"/>
    <cellStyle name="Normal 3 16 18 7 3" xfId="22608" xr:uid="{00000000-0005-0000-0000-000049580000}"/>
    <cellStyle name="Normal 3 16 18 8" xfId="22609" xr:uid="{00000000-0005-0000-0000-00004A580000}"/>
    <cellStyle name="Normal 3 16 18 8 2" xfId="22610" xr:uid="{00000000-0005-0000-0000-00004B580000}"/>
    <cellStyle name="Normal 3 16 18 8 3" xfId="22611" xr:uid="{00000000-0005-0000-0000-00004C580000}"/>
    <cellStyle name="Normal 3 16 18 9" xfId="22612" xr:uid="{00000000-0005-0000-0000-00004D580000}"/>
    <cellStyle name="Normal 3 16 18 9 2" xfId="22613" xr:uid="{00000000-0005-0000-0000-00004E580000}"/>
    <cellStyle name="Normal 3 16 18 9 3" xfId="22614" xr:uid="{00000000-0005-0000-0000-00004F580000}"/>
    <cellStyle name="Normal 3 16 19" xfId="22615" xr:uid="{00000000-0005-0000-0000-000050580000}"/>
    <cellStyle name="Normal 3 16 19 2" xfId="22616" xr:uid="{00000000-0005-0000-0000-000051580000}"/>
    <cellStyle name="Normal 3 16 19 2 2" xfId="22617" xr:uid="{00000000-0005-0000-0000-000052580000}"/>
    <cellStyle name="Normal 3 16 19 2 3" xfId="22618" xr:uid="{00000000-0005-0000-0000-000053580000}"/>
    <cellStyle name="Normal 3 16 19 3" xfId="22619" xr:uid="{00000000-0005-0000-0000-000054580000}"/>
    <cellStyle name="Normal 3 16 2" xfId="22620" xr:uid="{00000000-0005-0000-0000-000055580000}"/>
    <cellStyle name="Normal 3 16 2 10" xfId="22621" xr:uid="{00000000-0005-0000-0000-000056580000}"/>
    <cellStyle name="Normal 3 16 2 10 2" xfId="22622" xr:uid="{00000000-0005-0000-0000-000057580000}"/>
    <cellStyle name="Normal 3 16 2 10 3" xfId="22623" xr:uid="{00000000-0005-0000-0000-000058580000}"/>
    <cellStyle name="Normal 3 16 2 11" xfId="22624" xr:uid="{00000000-0005-0000-0000-000059580000}"/>
    <cellStyle name="Normal 3 16 2 11 2" xfId="22625" xr:uid="{00000000-0005-0000-0000-00005A580000}"/>
    <cellStyle name="Normal 3 16 2 11 3" xfId="22626" xr:uid="{00000000-0005-0000-0000-00005B580000}"/>
    <cellStyle name="Normal 3 16 2 12" xfId="22627" xr:uid="{00000000-0005-0000-0000-00005C580000}"/>
    <cellStyle name="Normal 3 16 2 12 2" xfId="22628" xr:uid="{00000000-0005-0000-0000-00005D580000}"/>
    <cellStyle name="Normal 3 16 2 12 3" xfId="22629" xr:uid="{00000000-0005-0000-0000-00005E580000}"/>
    <cellStyle name="Normal 3 16 2 13" xfId="22630" xr:uid="{00000000-0005-0000-0000-00005F580000}"/>
    <cellStyle name="Normal 3 16 2 13 2" xfId="22631" xr:uid="{00000000-0005-0000-0000-000060580000}"/>
    <cellStyle name="Normal 3 16 2 13 3" xfId="22632" xr:uid="{00000000-0005-0000-0000-000061580000}"/>
    <cellStyle name="Normal 3 16 2 14" xfId="22633" xr:uid="{00000000-0005-0000-0000-000062580000}"/>
    <cellStyle name="Normal 3 16 2 14 2" xfId="22634" xr:uid="{00000000-0005-0000-0000-000063580000}"/>
    <cellStyle name="Normal 3 16 2 14 3" xfId="22635" xr:uid="{00000000-0005-0000-0000-000064580000}"/>
    <cellStyle name="Normal 3 16 2 15" xfId="22636" xr:uid="{00000000-0005-0000-0000-000065580000}"/>
    <cellStyle name="Normal 3 16 2 15 2" xfId="22637" xr:uid="{00000000-0005-0000-0000-000066580000}"/>
    <cellStyle name="Normal 3 16 2 15 3" xfId="22638" xr:uid="{00000000-0005-0000-0000-000067580000}"/>
    <cellStyle name="Normal 3 16 2 16" xfId="22639" xr:uid="{00000000-0005-0000-0000-000068580000}"/>
    <cellStyle name="Normal 3 16 2 16 2" xfId="22640" xr:uid="{00000000-0005-0000-0000-000069580000}"/>
    <cellStyle name="Normal 3 16 2 16 3" xfId="22641" xr:uid="{00000000-0005-0000-0000-00006A580000}"/>
    <cellStyle name="Normal 3 16 2 17" xfId="22642" xr:uid="{00000000-0005-0000-0000-00006B580000}"/>
    <cellStyle name="Normal 3 16 2 17 2" xfId="22643" xr:uid="{00000000-0005-0000-0000-00006C580000}"/>
    <cellStyle name="Normal 3 16 2 17 3" xfId="22644" xr:uid="{00000000-0005-0000-0000-00006D580000}"/>
    <cellStyle name="Normal 3 16 2 18" xfId="22645" xr:uid="{00000000-0005-0000-0000-00006E580000}"/>
    <cellStyle name="Normal 3 16 2 19" xfId="22646" xr:uid="{00000000-0005-0000-0000-00006F580000}"/>
    <cellStyle name="Normal 3 16 2 2" xfId="22647" xr:uid="{00000000-0005-0000-0000-000070580000}"/>
    <cellStyle name="Normal 3 16 2 2 2" xfId="22648" xr:uid="{00000000-0005-0000-0000-000071580000}"/>
    <cellStyle name="Normal 3 16 2 2 2 2" xfId="22649" xr:uid="{00000000-0005-0000-0000-000072580000}"/>
    <cellStyle name="Normal 3 16 2 2 2 3" xfId="22650" xr:uid="{00000000-0005-0000-0000-000073580000}"/>
    <cellStyle name="Normal 3 16 2 2 3" xfId="22651" xr:uid="{00000000-0005-0000-0000-000074580000}"/>
    <cellStyle name="Normal 3 16 2 2 4" xfId="22652" xr:uid="{00000000-0005-0000-0000-000075580000}"/>
    <cellStyle name="Normal 3 16 2 3" xfId="22653" xr:uid="{00000000-0005-0000-0000-000076580000}"/>
    <cellStyle name="Normal 3 16 2 4" xfId="22654" xr:uid="{00000000-0005-0000-0000-000077580000}"/>
    <cellStyle name="Normal 3 16 2 5" xfId="22655" xr:uid="{00000000-0005-0000-0000-000078580000}"/>
    <cellStyle name="Normal 3 16 2 5 2" xfId="22656" xr:uid="{00000000-0005-0000-0000-000079580000}"/>
    <cellStyle name="Normal 3 16 2 5 3" xfId="22657" xr:uid="{00000000-0005-0000-0000-00007A580000}"/>
    <cellStyle name="Normal 3 16 2 6" xfId="22658" xr:uid="{00000000-0005-0000-0000-00007B580000}"/>
    <cellStyle name="Normal 3 16 2 6 2" xfId="22659" xr:uid="{00000000-0005-0000-0000-00007C580000}"/>
    <cellStyle name="Normal 3 16 2 6 3" xfId="22660" xr:uid="{00000000-0005-0000-0000-00007D580000}"/>
    <cellStyle name="Normal 3 16 2 7" xfId="22661" xr:uid="{00000000-0005-0000-0000-00007E580000}"/>
    <cellStyle name="Normal 3 16 2 7 2" xfId="22662" xr:uid="{00000000-0005-0000-0000-00007F580000}"/>
    <cellStyle name="Normal 3 16 2 7 3" xfId="22663" xr:uid="{00000000-0005-0000-0000-000080580000}"/>
    <cellStyle name="Normal 3 16 2 8" xfId="22664" xr:uid="{00000000-0005-0000-0000-000081580000}"/>
    <cellStyle name="Normal 3 16 2 8 2" xfId="22665" xr:uid="{00000000-0005-0000-0000-000082580000}"/>
    <cellStyle name="Normal 3 16 2 8 3" xfId="22666" xr:uid="{00000000-0005-0000-0000-000083580000}"/>
    <cellStyle name="Normal 3 16 2 9" xfId="22667" xr:uid="{00000000-0005-0000-0000-000084580000}"/>
    <cellStyle name="Normal 3 16 2 9 2" xfId="22668" xr:uid="{00000000-0005-0000-0000-000085580000}"/>
    <cellStyle name="Normal 3 16 2 9 3" xfId="22669" xr:uid="{00000000-0005-0000-0000-000086580000}"/>
    <cellStyle name="Normal 3 16 20" xfId="22670" xr:uid="{00000000-0005-0000-0000-000087580000}"/>
    <cellStyle name="Normal 3 16 20 2" xfId="22671" xr:uid="{00000000-0005-0000-0000-000088580000}"/>
    <cellStyle name="Normal 3 16 20 3" xfId="22672" xr:uid="{00000000-0005-0000-0000-000089580000}"/>
    <cellStyle name="Normal 3 16 21" xfId="22673" xr:uid="{00000000-0005-0000-0000-00008A580000}"/>
    <cellStyle name="Normal 3 16 21 2" xfId="22674" xr:uid="{00000000-0005-0000-0000-00008B580000}"/>
    <cellStyle name="Normal 3 16 21 3" xfId="22675" xr:uid="{00000000-0005-0000-0000-00008C580000}"/>
    <cellStyle name="Normal 3 16 22" xfId="22676" xr:uid="{00000000-0005-0000-0000-00008D580000}"/>
    <cellStyle name="Normal 3 16 22 2" xfId="22677" xr:uid="{00000000-0005-0000-0000-00008E580000}"/>
    <cellStyle name="Normal 3 16 22 3" xfId="22678" xr:uid="{00000000-0005-0000-0000-00008F580000}"/>
    <cellStyle name="Normal 3 16 23" xfId="22679" xr:uid="{00000000-0005-0000-0000-000090580000}"/>
    <cellStyle name="Normal 3 16 23 2" xfId="22680" xr:uid="{00000000-0005-0000-0000-000091580000}"/>
    <cellStyle name="Normal 3 16 23 3" xfId="22681" xr:uid="{00000000-0005-0000-0000-000092580000}"/>
    <cellStyle name="Normal 3 16 24" xfId="22682" xr:uid="{00000000-0005-0000-0000-000093580000}"/>
    <cellStyle name="Normal 3 16 24 2" xfId="22683" xr:uid="{00000000-0005-0000-0000-000094580000}"/>
    <cellStyle name="Normal 3 16 24 3" xfId="22684" xr:uid="{00000000-0005-0000-0000-000095580000}"/>
    <cellStyle name="Normal 3 16 25" xfId="22685" xr:uid="{00000000-0005-0000-0000-000096580000}"/>
    <cellStyle name="Normal 3 16 25 2" xfId="22686" xr:uid="{00000000-0005-0000-0000-000097580000}"/>
    <cellStyle name="Normal 3 16 25 3" xfId="22687" xr:uid="{00000000-0005-0000-0000-000098580000}"/>
    <cellStyle name="Normal 3 16 26" xfId="22688" xr:uid="{00000000-0005-0000-0000-000099580000}"/>
    <cellStyle name="Normal 3 16 26 2" xfId="22689" xr:uid="{00000000-0005-0000-0000-00009A580000}"/>
    <cellStyle name="Normal 3 16 26 3" xfId="22690" xr:uid="{00000000-0005-0000-0000-00009B580000}"/>
    <cellStyle name="Normal 3 16 27" xfId="22691" xr:uid="{00000000-0005-0000-0000-00009C580000}"/>
    <cellStyle name="Normal 3 16 27 2" xfId="22692" xr:uid="{00000000-0005-0000-0000-00009D580000}"/>
    <cellStyle name="Normal 3 16 27 3" xfId="22693" xr:uid="{00000000-0005-0000-0000-00009E580000}"/>
    <cellStyle name="Normal 3 16 28" xfId="22694" xr:uid="{00000000-0005-0000-0000-00009F580000}"/>
    <cellStyle name="Normal 3 16 28 2" xfId="22695" xr:uid="{00000000-0005-0000-0000-0000A0580000}"/>
    <cellStyle name="Normal 3 16 28 3" xfId="22696" xr:uid="{00000000-0005-0000-0000-0000A1580000}"/>
    <cellStyle name="Normal 3 16 29" xfId="22697" xr:uid="{00000000-0005-0000-0000-0000A2580000}"/>
    <cellStyle name="Normal 3 16 29 2" xfId="22698" xr:uid="{00000000-0005-0000-0000-0000A3580000}"/>
    <cellStyle name="Normal 3 16 29 3" xfId="22699" xr:uid="{00000000-0005-0000-0000-0000A4580000}"/>
    <cellStyle name="Normal 3 16 3" xfId="22700" xr:uid="{00000000-0005-0000-0000-0000A5580000}"/>
    <cellStyle name="Normal 3 16 30" xfId="22701" xr:uid="{00000000-0005-0000-0000-0000A6580000}"/>
    <cellStyle name="Normal 3 16 31" xfId="22702" xr:uid="{00000000-0005-0000-0000-0000A7580000}"/>
    <cellStyle name="Normal 3 16 4" xfId="22703" xr:uid="{00000000-0005-0000-0000-0000A8580000}"/>
    <cellStyle name="Normal 3 16 5" xfId="22704" xr:uid="{00000000-0005-0000-0000-0000A9580000}"/>
    <cellStyle name="Normal 3 16 6" xfId="22705" xr:uid="{00000000-0005-0000-0000-0000AA580000}"/>
    <cellStyle name="Normal 3 16 6 10" xfId="22706" xr:uid="{00000000-0005-0000-0000-0000AB580000}"/>
    <cellStyle name="Normal 3 16 6 10 2" xfId="22707" xr:uid="{00000000-0005-0000-0000-0000AC580000}"/>
    <cellStyle name="Normal 3 16 6 10 3" xfId="22708" xr:uid="{00000000-0005-0000-0000-0000AD580000}"/>
    <cellStyle name="Normal 3 16 6 11" xfId="22709" xr:uid="{00000000-0005-0000-0000-0000AE580000}"/>
    <cellStyle name="Normal 3 16 6 11 2" xfId="22710" xr:uid="{00000000-0005-0000-0000-0000AF580000}"/>
    <cellStyle name="Normal 3 16 6 11 3" xfId="22711" xr:uid="{00000000-0005-0000-0000-0000B0580000}"/>
    <cellStyle name="Normal 3 16 6 12" xfId="22712" xr:uid="{00000000-0005-0000-0000-0000B1580000}"/>
    <cellStyle name="Normal 3 16 6 12 2" xfId="22713" xr:uid="{00000000-0005-0000-0000-0000B2580000}"/>
    <cellStyle name="Normal 3 16 6 12 3" xfId="22714" xr:uid="{00000000-0005-0000-0000-0000B3580000}"/>
    <cellStyle name="Normal 3 16 6 13" xfId="22715" xr:uid="{00000000-0005-0000-0000-0000B4580000}"/>
    <cellStyle name="Normal 3 16 6 13 2" xfId="22716" xr:uid="{00000000-0005-0000-0000-0000B5580000}"/>
    <cellStyle name="Normal 3 16 6 13 3" xfId="22717" xr:uid="{00000000-0005-0000-0000-0000B6580000}"/>
    <cellStyle name="Normal 3 16 6 14" xfId="22718" xr:uid="{00000000-0005-0000-0000-0000B7580000}"/>
    <cellStyle name="Normal 3 16 6 14 2" xfId="22719" xr:uid="{00000000-0005-0000-0000-0000B8580000}"/>
    <cellStyle name="Normal 3 16 6 14 3" xfId="22720" xr:uid="{00000000-0005-0000-0000-0000B9580000}"/>
    <cellStyle name="Normal 3 16 6 15" xfId="22721" xr:uid="{00000000-0005-0000-0000-0000BA580000}"/>
    <cellStyle name="Normal 3 16 6 15 2" xfId="22722" xr:uid="{00000000-0005-0000-0000-0000BB580000}"/>
    <cellStyle name="Normal 3 16 6 15 3" xfId="22723" xr:uid="{00000000-0005-0000-0000-0000BC580000}"/>
    <cellStyle name="Normal 3 16 6 16" xfId="22724" xr:uid="{00000000-0005-0000-0000-0000BD580000}"/>
    <cellStyle name="Normal 3 16 6 17" xfId="22725" xr:uid="{00000000-0005-0000-0000-0000BE580000}"/>
    <cellStyle name="Normal 3 16 6 2" xfId="22726" xr:uid="{00000000-0005-0000-0000-0000BF580000}"/>
    <cellStyle name="Normal 3 16 6 2 10" xfId="22727" xr:uid="{00000000-0005-0000-0000-0000C0580000}"/>
    <cellStyle name="Normal 3 16 6 2 10 2" xfId="22728" xr:uid="{00000000-0005-0000-0000-0000C1580000}"/>
    <cellStyle name="Normal 3 16 6 2 10 3" xfId="22729" xr:uid="{00000000-0005-0000-0000-0000C2580000}"/>
    <cellStyle name="Normal 3 16 6 2 11" xfId="22730" xr:uid="{00000000-0005-0000-0000-0000C3580000}"/>
    <cellStyle name="Normal 3 16 6 2 11 2" xfId="22731" xr:uid="{00000000-0005-0000-0000-0000C4580000}"/>
    <cellStyle name="Normal 3 16 6 2 11 3" xfId="22732" xr:uid="{00000000-0005-0000-0000-0000C5580000}"/>
    <cellStyle name="Normal 3 16 6 2 12" xfId="22733" xr:uid="{00000000-0005-0000-0000-0000C6580000}"/>
    <cellStyle name="Normal 3 16 6 2 12 2" xfId="22734" xr:uid="{00000000-0005-0000-0000-0000C7580000}"/>
    <cellStyle name="Normal 3 16 6 2 12 3" xfId="22735" xr:uid="{00000000-0005-0000-0000-0000C8580000}"/>
    <cellStyle name="Normal 3 16 6 2 13" xfId="22736" xr:uid="{00000000-0005-0000-0000-0000C9580000}"/>
    <cellStyle name="Normal 3 16 6 2 13 2" xfId="22737" xr:uid="{00000000-0005-0000-0000-0000CA580000}"/>
    <cellStyle name="Normal 3 16 6 2 13 3" xfId="22738" xr:uid="{00000000-0005-0000-0000-0000CB580000}"/>
    <cellStyle name="Normal 3 16 6 2 14" xfId="22739" xr:uid="{00000000-0005-0000-0000-0000CC580000}"/>
    <cellStyle name="Normal 3 16 6 2 14 2" xfId="22740" xr:uid="{00000000-0005-0000-0000-0000CD580000}"/>
    <cellStyle name="Normal 3 16 6 2 14 3" xfId="22741" xr:uid="{00000000-0005-0000-0000-0000CE580000}"/>
    <cellStyle name="Normal 3 16 6 2 15" xfId="22742" xr:uid="{00000000-0005-0000-0000-0000CF580000}"/>
    <cellStyle name="Normal 3 16 6 2 16" xfId="22743" xr:uid="{00000000-0005-0000-0000-0000D0580000}"/>
    <cellStyle name="Normal 3 16 6 2 2" xfId="22744" xr:uid="{00000000-0005-0000-0000-0000D1580000}"/>
    <cellStyle name="Normal 3 16 6 2 2 2" xfId="22745" xr:uid="{00000000-0005-0000-0000-0000D2580000}"/>
    <cellStyle name="Normal 3 16 6 2 2 3" xfId="22746" xr:uid="{00000000-0005-0000-0000-0000D3580000}"/>
    <cellStyle name="Normal 3 16 6 2 3" xfId="22747" xr:uid="{00000000-0005-0000-0000-0000D4580000}"/>
    <cellStyle name="Normal 3 16 6 2 3 2" xfId="22748" xr:uid="{00000000-0005-0000-0000-0000D5580000}"/>
    <cellStyle name="Normal 3 16 6 2 3 3" xfId="22749" xr:uid="{00000000-0005-0000-0000-0000D6580000}"/>
    <cellStyle name="Normal 3 16 6 2 4" xfId="22750" xr:uid="{00000000-0005-0000-0000-0000D7580000}"/>
    <cellStyle name="Normal 3 16 6 2 4 2" xfId="22751" xr:uid="{00000000-0005-0000-0000-0000D8580000}"/>
    <cellStyle name="Normal 3 16 6 2 4 3" xfId="22752" xr:uid="{00000000-0005-0000-0000-0000D9580000}"/>
    <cellStyle name="Normal 3 16 6 2 5" xfId="22753" xr:uid="{00000000-0005-0000-0000-0000DA580000}"/>
    <cellStyle name="Normal 3 16 6 2 5 2" xfId="22754" xr:uid="{00000000-0005-0000-0000-0000DB580000}"/>
    <cellStyle name="Normal 3 16 6 2 5 3" xfId="22755" xr:uid="{00000000-0005-0000-0000-0000DC580000}"/>
    <cellStyle name="Normal 3 16 6 2 6" xfId="22756" xr:uid="{00000000-0005-0000-0000-0000DD580000}"/>
    <cellStyle name="Normal 3 16 6 2 6 2" xfId="22757" xr:uid="{00000000-0005-0000-0000-0000DE580000}"/>
    <cellStyle name="Normal 3 16 6 2 6 3" xfId="22758" xr:uid="{00000000-0005-0000-0000-0000DF580000}"/>
    <cellStyle name="Normal 3 16 6 2 7" xfId="22759" xr:uid="{00000000-0005-0000-0000-0000E0580000}"/>
    <cellStyle name="Normal 3 16 6 2 7 2" xfId="22760" xr:uid="{00000000-0005-0000-0000-0000E1580000}"/>
    <cellStyle name="Normal 3 16 6 2 7 3" xfId="22761" xr:uid="{00000000-0005-0000-0000-0000E2580000}"/>
    <cellStyle name="Normal 3 16 6 2 8" xfId="22762" xr:uid="{00000000-0005-0000-0000-0000E3580000}"/>
    <cellStyle name="Normal 3 16 6 2 8 2" xfId="22763" xr:uid="{00000000-0005-0000-0000-0000E4580000}"/>
    <cellStyle name="Normal 3 16 6 2 8 3" xfId="22764" xr:uid="{00000000-0005-0000-0000-0000E5580000}"/>
    <cellStyle name="Normal 3 16 6 2 9" xfId="22765" xr:uid="{00000000-0005-0000-0000-0000E6580000}"/>
    <cellStyle name="Normal 3 16 6 2 9 2" xfId="22766" xr:uid="{00000000-0005-0000-0000-0000E7580000}"/>
    <cellStyle name="Normal 3 16 6 2 9 3" xfId="22767" xr:uid="{00000000-0005-0000-0000-0000E8580000}"/>
    <cellStyle name="Normal 3 16 6 3" xfId="22768" xr:uid="{00000000-0005-0000-0000-0000E9580000}"/>
    <cellStyle name="Normal 3 16 6 3 2" xfId="22769" xr:uid="{00000000-0005-0000-0000-0000EA580000}"/>
    <cellStyle name="Normal 3 16 6 3 3" xfId="22770" xr:uid="{00000000-0005-0000-0000-0000EB580000}"/>
    <cellStyle name="Normal 3 16 6 4" xfId="22771" xr:uid="{00000000-0005-0000-0000-0000EC580000}"/>
    <cellStyle name="Normal 3 16 6 4 2" xfId="22772" xr:uid="{00000000-0005-0000-0000-0000ED580000}"/>
    <cellStyle name="Normal 3 16 6 4 3" xfId="22773" xr:uid="{00000000-0005-0000-0000-0000EE580000}"/>
    <cellStyle name="Normal 3 16 6 5" xfId="22774" xr:uid="{00000000-0005-0000-0000-0000EF580000}"/>
    <cellStyle name="Normal 3 16 6 5 2" xfId="22775" xr:uid="{00000000-0005-0000-0000-0000F0580000}"/>
    <cellStyle name="Normal 3 16 6 5 3" xfId="22776" xr:uid="{00000000-0005-0000-0000-0000F1580000}"/>
    <cellStyle name="Normal 3 16 6 6" xfId="22777" xr:uid="{00000000-0005-0000-0000-0000F2580000}"/>
    <cellStyle name="Normal 3 16 6 6 2" xfId="22778" xr:uid="{00000000-0005-0000-0000-0000F3580000}"/>
    <cellStyle name="Normal 3 16 6 6 3" xfId="22779" xr:uid="{00000000-0005-0000-0000-0000F4580000}"/>
    <cellStyle name="Normal 3 16 6 7" xfId="22780" xr:uid="{00000000-0005-0000-0000-0000F5580000}"/>
    <cellStyle name="Normal 3 16 6 7 2" xfId="22781" xr:uid="{00000000-0005-0000-0000-0000F6580000}"/>
    <cellStyle name="Normal 3 16 6 7 3" xfId="22782" xr:uid="{00000000-0005-0000-0000-0000F7580000}"/>
    <cellStyle name="Normal 3 16 6 8" xfId="22783" xr:uid="{00000000-0005-0000-0000-0000F8580000}"/>
    <cellStyle name="Normal 3 16 6 8 2" xfId="22784" xr:uid="{00000000-0005-0000-0000-0000F9580000}"/>
    <cellStyle name="Normal 3 16 6 8 3" xfId="22785" xr:uid="{00000000-0005-0000-0000-0000FA580000}"/>
    <cellStyle name="Normal 3 16 6 9" xfId="22786" xr:uid="{00000000-0005-0000-0000-0000FB580000}"/>
    <cellStyle name="Normal 3 16 6 9 2" xfId="22787" xr:uid="{00000000-0005-0000-0000-0000FC580000}"/>
    <cellStyle name="Normal 3 16 6 9 3" xfId="22788" xr:uid="{00000000-0005-0000-0000-0000FD580000}"/>
    <cellStyle name="Normal 3 16 7" xfId="22789" xr:uid="{00000000-0005-0000-0000-0000FE580000}"/>
    <cellStyle name="Normal 3 16 7 10" xfId="22790" xr:uid="{00000000-0005-0000-0000-0000FF580000}"/>
    <cellStyle name="Normal 3 16 7 10 2" xfId="22791" xr:uid="{00000000-0005-0000-0000-000000590000}"/>
    <cellStyle name="Normal 3 16 7 10 3" xfId="22792" xr:uid="{00000000-0005-0000-0000-000001590000}"/>
    <cellStyle name="Normal 3 16 7 11" xfId="22793" xr:uid="{00000000-0005-0000-0000-000002590000}"/>
    <cellStyle name="Normal 3 16 7 11 2" xfId="22794" xr:uid="{00000000-0005-0000-0000-000003590000}"/>
    <cellStyle name="Normal 3 16 7 11 3" xfId="22795" xr:uid="{00000000-0005-0000-0000-000004590000}"/>
    <cellStyle name="Normal 3 16 7 12" xfId="22796" xr:uid="{00000000-0005-0000-0000-000005590000}"/>
    <cellStyle name="Normal 3 16 7 12 2" xfId="22797" xr:uid="{00000000-0005-0000-0000-000006590000}"/>
    <cellStyle name="Normal 3 16 7 12 3" xfId="22798" xr:uid="{00000000-0005-0000-0000-000007590000}"/>
    <cellStyle name="Normal 3 16 7 13" xfId="22799" xr:uid="{00000000-0005-0000-0000-000008590000}"/>
    <cellStyle name="Normal 3 16 7 13 2" xfId="22800" xr:uid="{00000000-0005-0000-0000-000009590000}"/>
    <cellStyle name="Normal 3 16 7 13 3" xfId="22801" xr:uid="{00000000-0005-0000-0000-00000A590000}"/>
    <cellStyle name="Normal 3 16 7 14" xfId="22802" xr:uid="{00000000-0005-0000-0000-00000B590000}"/>
    <cellStyle name="Normal 3 16 7 14 2" xfId="22803" xr:uid="{00000000-0005-0000-0000-00000C590000}"/>
    <cellStyle name="Normal 3 16 7 14 3" xfId="22804" xr:uid="{00000000-0005-0000-0000-00000D590000}"/>
    <cellStyle name="Normal 3 16 7 15" xfId="22805" xr:uid="{00000000-0005-0000-0000-00000E590000}"/>
    <cellStyle name="Normal 3 16 7 15 2" xfId="22806" xr:uid="{00000000-0005-0000-0000-00000F590000}"/>
    <cellStyle name="Normal 3 16 7 15 3" xfId="22807" xr:uid="{00000000-0005-0000-0000-000010590000}"/>
    <cellStyle name="Normal 3 16 7 16" xfId="22808" xr:uid="{00000000-0005-0000-0000-000011590000}"/>
    <cellStyle name="Normal 3 16 7 17" xfId="22809" xr:uid="{00000000-0005-0000-0000-000012590000}"/>
    <cellStyle name="Normal 3 16 7 2" xfId="22810" xr:uid="{00000000-0005-0000-0000-000013590000}"/>
    <cellStyle name="Normal 3 16 7 2 10" xfId="22811" xr:uid="{00000000-0005-0000-0000-000014590000}"/>
    <cellStyle name="Normal 3 16 7 2 10 2" xfId="22812" xr:uid="{00000000-0005-0000-0000-000015590000}"/>
    <cellStyle name="Normal 3 16 7 2 10 3" xfId="22813" xr:uid="{00000000-0005-0000-0000-000016590000}"/>
    <cellStyle name="Normal 3 16 7 2 11" xfId="22814" xr:uid="{00000000-0005-0000-0000-000017590000}"/>
    <cellStyle name="Normal 3 16 7 2 11 2" xfId="22815" xr:uid="{00000000-0005-0000-0000-000018590000}"/>
    <cellStyle name="Normal 3 16 7 2 11 3" xfId="22816" xr:uid="{00000000-0005-0000-0000-000019590000}"/>
    <cellStyle name="Normal 3 16 7 2 12" xfId="22817" xr:uid="{00000000-0005-0000-0000-00001A590000}"/>
    <cellStyle name="Normal 3 16 7 2 12 2" xfId="22818" xr:uid="{00000000-0005-0000-0000-00001B590000}"/>
    <cellStyle name="Normal 3 16 7 2 12 3" xfId="22819" xr:uid="{00000000-0005-0000-0000-00001C590000}"/>
    <cellStyle name="Normal 3 16 7 2 13" xfId="22820" xr:uid="{00000000-0005-0000-0000-00001D590000}"/>
    <cellStyle name="Normal 3 16 7 2 13 2" xfId="22821" xr:uid="{00000000-0005-0000-0000-00001E590000}"/>
    <cellStyle name="Normal 3 16 7 2 13 3" xfId="22822" xr:uid="{00000000-0005-0000-0000-00001F590000}"/>
    <cellStyle name="Normal 3 16 7 2 14" xfId="22823" xr:uid="{00000000-0005-0000-0000-000020590000}"/>
    <cellStyle name="Normal 3 16 7 2 14 2" xfId="22824" xr:uid="{00000000-0005-0000-0000-000021590000}"/>
    <cellStyle name="Normal 3 16 7 2 14 3" xfId="22825" xr:uid="{00000000-0005-0000-0000-000022590000}"/>
    <cellStyle name="Normal 3 16 7 2 15" xfId="22826" xr:uid="{00000000-0005-0000-0000-000023590000}"/>
    <cellStyle name="Normal 3 16 7 2 16" xfId="22827" xr:uid="{00000000-0005-0000-0000-000024590000}"/>
    <cellStyle name="Normal 3 16 7 2 2" xfId="22828" xr:uid="{00000000-0005-0000-0000-000025590000}"/>
    <cellStyle name="Normal 3 16 7 2 2 2" xfId="22829" xr:uid="{00000000-0005-0000-0000-000026590000}"/>
    <cellStyle name="Normal 3 16 7 2 2 3" xfId="22830" xr:uid="{00000000-0005-0000-0000-000027590000}"/>
    <cellStyle name="Normal 3 16 7 2 3" xfId="22831" xr:uid="{00000000-0005-0000-0000-000028590000}"/>
    <cellStyle name="Normal 3 16 7 2 3 2" xfId="22832" xr:uid="{00000000-0005-0000-0000-000029590000}"/>
    <cellStyle name="Normal 3 16 7 2 3 3" xfId="22833" xr:uid="{00000000-0005-0000-0000-00002A590000}"/>
    <cellStyle name="Normal 3 16 7 2 4" xfId="22834" xr:uid="{00000000-0005-0000-0000-00002B590000}"/>
    <cellStyle name="Normal 3 16 7 2 4 2" xfId="22835" xr:uid="{00000000-0005-0000-0000-00002C590000}"/>
    <cellStyle name="Normal 3 16 7 2 4 3" xfId="22836" xr:uid="{00000000-0005-0000-0000-00002D590000}"/>
    <cellStyle name="Normal 3 16 7 2 5" xfId="22837" xr:uid="{00000000-0005-0000-0000-00002E590000}"/>
    <cellStyle name="Normal 3 16 7 2 5 2" xfId="22838" xr:uid="{00000000-0005-0000-0000-00002F590000}"/>
    <cellStyle name="Normal 3 16 7 2 5 3" xfId="22839" xr:uid="{00000000-0005-0000-0000-000030590000}"/>
    <cellStyle name="Normal 3 16 7 2 6" xfId="22840" xr:uid="{00000000-0005-0000-0000-000031590000}"/>
    <cellStyle name="Normal 3 16 7 2 6 2" xfId="22841" xr:uid="{00000000-0005-0000-0000-000032590000}"/>
    <cellStyle name="Normal 3 16 7 2 6 3" xfId="22842" xr:uid="{00000000-0005-0000-0000-000033590000}"/>
    <cellStyle name="Normal 3 16 7 2 7" xfId="22843" xr:uid="{00000000-0005-0000-0000-000034590000}"/>
    <cellStyle name="Normal 3 16 7 2 7 2" xfId="22844" xr:uid="{00000000-0005-0000-0000-000035590000}"/>
    <cellStyle name="Normal 3 16 7 2 7 3" xfId="22845" xr:uid="{00000000-0005-0000-0000-000036590000}"/>
    <cellStyle name="Normal 3 16 7 2 8" xfId="22846" xr:uid="{00000000-0005-0000-0000-000037590000}"/>
    <cellStyle name="Normal 3 16 7 2 8 2" xfId="22847" xr:uid="{00000000-0005-0000-0000-000038590000}"/>
    <cellStyle name="Normal 3 16 7 2 8 3" xfId="22848" xr:uid="{00000000-0005-0000-0000-000039590000}"/>
    <cellStyle name="Normal 3 16 7 2 9" xfId="22849" xr:uid="{00000000-0005-0000-0000-00003A590000}"/>
    <cellStyle name="Normal 3 16 7 2 9 2" xfId="22850" xr:uid="{00000000-0005-0000-0000-00003B590000}"/>
    <cellStyle name="Normal 3 16 7 2 9 3" xfId="22851" xr:uid="{00000000-0005-0000-0000-00003C590000}"/>
    <cellStyle name="Normal 3 16 7 3" xfId="22852" xr:uid="{00000000-0005-0000-0000-00003D590000}"/>
    <cellStyle name="Normal 3 16 7 3 2" xfId="22853" xr:uid="{00000000-0005-0000-0000-00003E590000}"/>
    <cellStyle name="Normal 3 16 7 3 3" xfId="22854" xr:uid="{00000000-0005-0000-0000-00003F590000}"/>
    <cellStyle name="Normal 3 16 7 4" xfId="22855" xr:uid="{00000000-0005-0000-0000-000040590000}"/>
    <cellStyle name="Normal 3 16 7 4 2" xfId="22856" xr:uid="{00000000-0005-0000-0000-000041590000}"/>
    <cellStyle name="Normal 3 16 7 4 3" xfId="22857" xr:uid="{00000000-0005-0000-0000-000042590000}"/>
    <cellStyle name="Normal 3 16 7 5" xfId="22858" xr:uid="{00000000-0005-0000-0000-000043590000}"/>
    <cellStyle name="Normal 3 16 7 5 2" xfId="22859" xr:uid="{00000000-0005-0000-0000-000044590000}"/>
    <cellStyle name="Normal 3 16 7 5 3" xfId="22860" xr:uid="{00000000-0005-0000-0000-000045590000}"/>
    <cellStyle name="Normal 3 16 7 6" xfId="22861" xr:uid="{00000000-0005-0000-0000-000046590000}"/>
    <cellStyle name="Normal 3 16 7 6 2" xfId="22862" xr:uid="{00000000-0005-0000-0000-000047590000}"/>
    <cellStyle name="Normal 3 16 7 6 3" xfId="22863" xr:uid="{00000000-0005-0000-0000-000048590000}"/>
    <cellStyle name="Normal 3 16 7 7" xfId="22864" xr:uid="{00000000-0005-0000-0000-000049590000}"/>
    <cellStyle name="Normal 3 16 7 7 2" xfId="22865" xr:uid="{00000000-0005-0000-0000-00004A590000}"/>
    <cellStyle name="Normal 3 16 7 7 3" xfId="22866" xr:uid="{00000000-0005-0000-0000-00004B590000}"/>
    <cellStyle name="Normal 3 16 7 8" xfId="22867" xr:uid="{00000000-0005-0000-0000-00004C590000}"/>
    <cellStyle name="Normal 3 16 7 8 2" xfId="22868" xr:uid="{00000000-0005-0000-0000-00004D590000}"/>
    <cellStyle name="Normal 3 16 7 8 3" xfId="22869" xr:uid="{00000000-0005-0000-0000-00004E590000}"/>
    <cellStyle name="Normal 3 16 7 9" xfId="22870" xr:uid="{00000000-0005-0000-0000-00004F590000}"/>
    <cellStyle name="Normal 3 16 7 9 2" xfId="22871" xr:uid="{00000000-0005-0000-0000-000050590000}"/>
    <cellStyle name="Normal 3 16 7 9 3" xfId="22872" xr:uid="{00000000-0005-0000-0000-000051590000}"/>
    <cellStyle name="Normal 3 16 8" xfId="22873" xr:uid="{00000000-0005-0000-0000-000052590000}"/>
    <cellStyle name="Normal 3 16 8 10" xfId="22874" xr:uid="{00000000-0005-0000-0000-000053590000}"/>
    <cellStyle name="Normal 3 16 8 10 2" xfId="22875" xr:uid="{00000000-0005-0000-0000-000054590000}"/>
    <cellStyle name="Normal 3 16 8 10 3" xfId="22876" xr:uid="{00000000-0005-0000-0000-000055590000}"/>
    <cellStyle name="Normal 3 16 8 11" xfId="22877" xr:uid="{00000000-0005-0000-0000-000056590000}"/>
    <cellStyle name="Normal 3 16 8 11 2" xfId="22878" xr:uid="{00000000-0005-0000-0000-000057590000}"/>
    <cellStyle name="Normal 3 16 8 11 3" xfId="22879" xr:uid="{00000000-0005-0000-0000-000058590000}"/>
    <cellStyle name="Normal 3 16 8 12" xfId="22880" xr:uid="{00000000-0005-0000-0000-000059590000}"/>
    <cellStyle name="Normal 3 16 8 12 2" xfId="22881" xr:uid="{00000000-0005-0000-0000-00005A590000}"/>
    <cellStyle name="Normal 3 16 8 12 3" xfId="22882" xr:uid="{00000000-0005-0000-0000-00005B590000}"/>
    <cellStyle name="Normal 3 16 8 13" xfId="22883" xr:uid="{00000000-0005-0000-0000-00005C590000}"/>
    <cellStyle name="Normal 3 16 8 13 2" xfId="22884" xr:uid="{00000000-0005-0000-0000-00005D590000}"/>
    <cellStyle name="Normal 3 16 8 13 3" xfId="22885" xr:uid="{00000000-0005-0000-0000-00005E590000}"/>
    <cellStyle name="Normal 3 16 8 14" xfId="22886" xr:uid="{00000000-0005-0000-0000-00005F590000}"/>
    <cellStyle name="Normal 3 16 8 14 2" xfId="22887" xr:uid="{00000000-0005-0000-0000-000060590000}"/>
    <cellStyle name="Normal 3 16 8 14 3" xfId="22888" xr:uid="{00000000-0005-0000-0000-000061590000}"/>
    <cellStyle name="Normal 3 16 8 15" xfId="22889" xr:uid="{00000000-0005-0000-0000-000062590000}"/>
    <cellStyle name="Normal 3 16 8 15 2" xfId="22890" xr:uid="{00000000-0005-0000-0000-000063590000}"/>
    <cellStyle name="Normal 3 16 8 15 3" xfId="22891" xr:uid="{00000000-0005-0000-0000-000064590000}"/>
    <cellStyle name="Normal 3 16 8 16" xfId="22892" xr:uid="{00000000-0005-0000-0000-000065590000}"/>
    <cellStyle name="Normal 3 16 8 17" xfId="22893" xr:uid="{00000000-0005-0000-0000-000066590000}"/>
    <cellStyle name="Normal 3 16 8 2" xfId="22894" xr:uid="{00000000-0005-0000-0000-000067590000}"/>
    <cellStyle name="Normal 3 16 8 2 10" xfId="22895" xr:uid="{00000000-0005-0000-0000-000068590000}"/>
    <cellStyle name="Normal 3 16 8 2 10 2" xfId="22896" xr:uid="{00000000-0005-0000-0000-000069590000}"/>
    <cellStyle name="Normal 3 16 8 2 10 3" xfId="22897" xr:uid="{00000000-0005-0000-0000-00006A590000}"/>
    <cellStyle name="Normal 3 16 8 2 11" xfId="22898" xr:uid="{00000000-0005-0000-0000-00006B590000}"/>
    <cellStyle name="Normal 3 16 8 2 11 2" xfId="22899" xr:uid="{00000000-0005-0000-0000-00006C590000}"/>
    <cellStyle name="Normal 3 16 8 2 11 3" xfId="22900" xr:uid="{00000000-0005-0000-0000-00006D590000}"/>
    <cellStyle name="Normal 3 16 8 2 12" xfId="22901" xr:uid="{00000000-0005-0000-0000-00006E590000}"/>
    <cellStyle name="Normal 3 16 8 2 12 2" xfId="22902" xr:uid="{00000000-0005-0000-0000-00006F590000}"/>
    <cellStyle name="Normal 3 16 8 2 12 3" xfId="22903" xr:uid="{00000000-0005-0000-0000-000070590000}"/>
    <cellStyle name="Normal 3 16 8 2 13" xfId="22904" xr:uid="{00000000-0005-0000-0000-000071590000}"/>
    <cellStyle name="Normal 3 16 8 2 13 2" xfId="22905" xr:uid="{00000000-0005-0000-0000-000072590000}"/>
    <cellStyle name="Normal 3 16 8 2 13 3" xfId="22906" xr:uid="{00000000-0005-0000-0000-000073590000}"/>
    <cellStyle name="Normal 3 16 8 2 14" xfId="22907" xr:uid="{00000000-0005-0000-0000-000074590000}"/>
    <cellStyle name="Normal 3 16 8 2 14 2" xfId="22908" xr:uid="{00000000-0005-0000-0000-000075590000}"/>
    <cellStyle name="Normal 3 16 8 2 14 3" xfId="22909" xr:uid="{00000000-0005-0000-0000-000076590000}"/>
    <cellStyle name="Normal 3 16 8 2 15" xfId="22910" xr:uid="{00000000-0005-0000-0000-000077590000}"/>
    <cellStyle name="Normal 3 16 8 2 16" xfId="22911" xr:uid="{00000000-0005-0000-0000-000078590000}"/>
    <cellStyle name="Normal 3 16 8 2 2" xfId="22912" xr:uid="{00000000-0005-0000-0000-000079590000}"/>
    <cellStyle name="Normal 3 16 8 2 2 2" xfId="22913" xr:uid="{00000000-0005-0000-0000-00007A590000}"/>
    <cellStyle name="Normal 3 16 8 2 2 3" xfId="22914" xr:uid="{00000000-0005-0000-0000-00007B590000}"/>
    <cellStyle name="Normal 3 16 8 2 3" xfId="22915" xr:uid="{00000000-0005-0000-0000-00007C590000}"/>
    <cellStyle name="Normal 3 16 8 2 3 2" xfId="22916" xr:uid="{00000000-0005-0000-0000-00007D590000}"/>
    <cellStyle name="Normal 3 16 8 2 3 3" xfId="22917" xr:uid="{00000000-0005-0000-0000-00007E590000}"/>
    <cellStyle name="Normal 3 16 8 2 4" xfId="22918" xr:uid="{00000000-0005-0000-0000-00007F590000}"/>
    <cellStyle name="Normal 3 16 8 2 4 2" xfId="22919" xr:uid="{00000000-0005-0000-0000-000080590000}"/>
    <cellStyle name="Normal 3 16 8 2 4 3" xfId="22920" xr:uid="{00000000-0005-0000-0000-000081590000}"/>
    <cellStyle name="Normal 3 16 8 2 5" xfId="22921" xr:uid="{00000000-0005-0000-0000-000082590000}"/>
    <cellStyle name="Normal 3 16 8 2 5 2" xfId="22922" xr:uid="{00000000-0005-0000-0000-000083590000}"/>
    <cellStyle name="Normal 3 16 8 2 5 3" xfId="22923" xr:uid="{00000000-0005-0000-0000-000084590000}"/>
    <cellStyle name="Normal 3 16 8 2 6" xfId="22924" xr:uid="{00000000-0005-0000-0000-000085590000}"/>
    <cellStyle name="Normal 3 16 8 2 6 2" xfId="22925" xr:uid="{00000000-0005-0000-0000-000086590000}"/>
    <cellStyle name="Normal 3 16 8 2 6 3" xfId="22926" xr:uid="{00000000-0005-0000-0000-000087590000}"/>
    <cellStyle name="Normal 3 16 8 2 7" xfId="22927" xr:uid="{00000000-0005-0000-0000-000088590000}"/>
    <cellStyle name="Normal 3 16 8 2 7 2" xfId="22928" xr:uid="{00000000-0005-0000-0000-000089590000}"/>
    <cellStyle name="Normal 3 16 8 2 7 3" xfId="22929" xr:uid="{00000000-0005-0000-0000-00008A590000}"/>
    <cellStyle name="Normal 3 16 8 2 8" xfId="22930" xr:uid="{00000000-0005-0000-0000-00008B590000}"/>
    <cellStyle name="Normal 3 16 8 2 8 2" xfId="22931" xr:uid="{00000000-0005-0000-0000-00008C590000}"/>
    <cellStyle name="Normal 3 16 8 2 8 3" xfId="22932" xr:uid="{00000000-0005-0000-0000-00008D590000}"/>
    <cellStyle name="Normal 3 16 8 2 9" xfId="22933" xr:uid="{00000000-0005-0000-0000-00008E590000}"/>
    <cellStyle name="Normal 3 16 8 2 9 2" xfId="22934" xr:uid="{00000000-0005-0000-0000-00008F590000}"/>
    <cellStyle name="Normal 3 16 8 2 9 3" xfId="22935" xr:uid="{00000000-0005-0000-0000-000090590000}"/>
    <cellStyle name="Normal 3 16 8 3" xfId="22936" xr:uid="{00000000-0005-0000-0000-000091590000}"/>
    <cellStyle name="Normal 3 16 8 3 2" xfId="22937" xr:uid="{00000000-0005-0000-0000-000092590000}"/>
    <cellStyle name="Normal 3 16 8 3 3" xfId="22938" xr:uid="{00000000-0005-0000-0000-000093590000}"/>
    <cellStyle name="Normal 3 16 8 4" xfId="22939" xr:uid="{00000000-0005-0000-0000-000094590000}"/>
    <cellStyle name="Normal 3 16 8 4 2" xfId="22940" xr:uid="{00000000-0005-0000-0000-000095590000}"/>
    <cellStyle name="Normal 3 16 8 4 3" xfId="22941" xr:uid="{00000000-0005-0000-0000-000096590000}"/>
    <cellStyle name="Normal 3 16 8 5" xfId="22942" xr:uid="{00000000-0005-0000-0000-000097590000}"/>
    <cellStyle name="Normal 3 16 8 5 2" xfId="22943" xr:uid="{00000000-0005-0000-0000-000098590000}"/>
    <cellStyle name="Normal 3 16 8 5 3" xfId="22944" xr:uid="{00000000-0005-0000-0000-000099590000}"/>
    <cellStyle name="Normal 3 16 8 6" xfId="22945" xr:uid="{00000000-0005-0000-0000-00009A590000}"/>
    <cellStyle name="Normal 3 16 8 6 2" xfId="22946" xr:uid="{00000000-0005-0000-0000-00009B590000}"/>
    <cellStyle name="Normal 3 16 8 6 3" xfId="22947" xr:uid="{00000000-0005-0000-0000-00009C590000}"/>
    <cellStyle name="Normal 3 16 8 7" xfId="22948" xr:uid="{00000000-0005-0000-0000-00009D590000}"/>
    <cellStyle name="Normal 3 16 8 7 2" xfId="22949" xr:uid="{00000000-0005-0000-0000-00009E590000}"/>
    <cellStyle name="Normal 3 16 8 7 3" xfId="22950" xr:uid="{00000000-0005-0000-0000-00009F590000}"/>
    <cellStyle name="Normal 3 16 8 8" xfId="22951" xr:uid="{00000000-0005-0000-0000-0000A0590000}"/>
    <cellStyle name="Normal 3 16 8 8 2" xfId="22952" xr:uid="{00000000-0005-0000-0000-0000A1590000}"/>
    <cellStyle name="Normal 3 16 8 8 3" xfId="22953" xr:uid="{00000000-0005-0000-0000-0000A2590000}"/>
    <cellStyle name="Normal 3 16 8 9" xfId="22954" xr:uid="{00000000-0005-0000-0000-0000A3590000}"/>
    <cellStyle name="Normal 3 16 8 9 2" xfId="22955" xr:uid="{00000000-0005-0000-0000-0000A4590000}"/>
    <cellStyle name="Normal 3 16 8 9 3" xfId="22956" xr:uid="{00000000-0005-0000-0000-0000A5590000}"/>
    <cellStyle name="Normal 3 16 9" xfId="22957" xr:uid="{00000000-0005-0000-0000-0000A6590000}"/>
    <cellStyle name="Normal 3 16 9 10" xfId="22958" xr:uid="{00000000-0005-0000-0000-0000A7590000}"/>
    <cellStyle name="Normal 3 16 9 10 2" xfId="22959" xr:uid="{00000000-0005-0000-0000-0000A8590000}"/>
    <cellStyle name="Normal 3 16 9 10 3" xfId="22960" xr:uid="{00000000-0005-0000-0000-0000A9590000}"/>
    <cellStyle name="Normal 3 16 9 11" xfId="22961" xr:uid="{00000000-0005-0000-0000-0000AA590000}"/>
    <cellStyle name="Normal 3 16 9 11 2" xfId="22962" xr:uid="{00000000-0005-0000-0000-0000AB590000}"/>
    <cellStyle name="Normal 3 16 9 11 3" xfId="22963" xr:uid="{00000000-0005-0000-0000-0000AC590000}"/>
    <cellStyle name="Normal 3 16 9 12" xfId="22964" xr:uid="{00000000-0005-0000-0000-0000AD590000}"/>
    <cellStyle name="Normal 3 16 9 12 2" xfId="22965" xr:uid="{00000000-0005-0000-0000-0000AE590000}"/>
    <cellStyle name="Normal 3 16 9 12 3" xfId="22966" xr:uid="{00000000-0005-0000-0000-0000AF590000}"/>
    <cellStyle name="Normal 3 16 9 13" xfId="22967" xr:uid="{00000000-0005-0000-0000-0000B0590000}"/>
    <cellStyle name="Normal 3 16 9 13 2" xfId="22968" xr:uid="{00000000-0005-0000-0000-0000B1590000}"/>
    <cellStyle name="Normal 3 16 9 13 3" xfId="22969" xr:uid="{00000000-0005-0000-0000-0000B2590000}"/>
    <cellStyle name="Normal 3 16 9 14" xfId="22970" xr:uid="{00000000-0005-0000-0000-0000B3590000}"/>
    <cellStyle name="Normal 3 16 9 14 2" xfId="22971" xr:uid="{00000000-0005-0000-0000-0000B4590000}"/>
    <cellStyle name="Normal 3 16 9 14 3" xfId="22972" xr:uid="{00000000-0005-0000-0000-0000B5590000}"/>
    <cellStyle name="Normal 3 16 9 15" xfId="22973" xr:uid="{00000000-0005-0000-0000-0000B6590000}"/>
    <cellStyle name="Normal 3 16 9 16" xfId="22974" xr:uid="{00000000-0005-0000-0000-0000B7590000}"/>
    <cellStyle name="Normal 3 16 9 2" xfId="22975" xr:uid="{00000000-0005-0000-0000-0000B8590000}"/>
    <cellStyle name="Normal 3 16 9 2 2" xfId="22976" xr:uid="{00000000-0005-0000-0000-0000B9590000}"/>
    <cellStyle name="Normal 3 16 9 2 3" xfId="22977" xr:uid="{00000000-0005-0000-0000-0000BA590000}"/>
    <cellStyle name="Normal 3 16 9 3" xfId="22978" xr:uid="{00000000-0005-0000-0000-0000BB590000}"/>
    <cellStyle name="Normal 3 16 9 3 2" xfId="22979" xr:uid="{00000000-0005-0000-0000-0000BC590000}"/>
    <cellStyle name="Normal 3 16 9 3 3" xfId="22980" xr:uid="{00000000-0005-0000-0000-0000BD590000}"/>
    <cellStyle name="Normal 3 16 9 4" xfId="22981" xr:uid="{00000000-0005-0000-0000-0000BE590000}"/>
    <cellStyle name="Normal 3 16 9 4 2" xfId="22982" xr:uid="{00000000-0005-0000-0000-0000BF590000}"/>
    <cellStyle name="Normal 3 16 9 4 3" xfId="22983" xr:uid="{00000000-0005-0000-0000-0000C0590000}"/>
    <cellStyle name="Normal 3 16 9 5" xfId="22984" xr:uid="{00000000-0005-0000-0000-0000C1590000}"/>
    <cellStyle name="Normal 3 16 9 5 2" xfId="22985" xr:uid="{00000000-0005-0000-0000-0000C2590000}"/>
    <cellStyle name="Normal 3 16 9 5 3" xfId="22986" xr:uid="{00000000-0005-0000-0000-0000C3590000}"/>
    <cellStyle name="Normal 3 16 9 6" xfId="22987" xr:uid="{00000000-0005-0000-0000-0000C4590000}"/>
    <cellStyle name="Normal 3 16 9 6 2" xfId="22988" xr:uid="{00000000-0005-0000-0000-0000C5590000}"/>
    <cellStyle name="Normal 3 16 9 6 3" xfId="22989" xr:uid="{00000000-0005-0000-0000-0000C6590000}"/>
    <cellStyle name="Normal 3 16 9 7" xfId="22990" xr:uid="{00000000-0005-0000-0000-0000C7590000}"/>
    <cellStyle name="Normal 3 16 9 7 2" xfId="22991" xr:uid="{00000000-0005-0000-0000-0000C8590000}"/>
    <cellStyle name="Normal 3 16 9 7 3" xfId="22992" xr:uid="{00000000-0005-0000-0000-0000C9590000}"/>
    <cellStyle name="Normal 3 16 9 8" xfId="22993" xr:uid="{00000000-0005-0000-0000-0000CA590000}"/>
    <cellStyle name="Normal 3 16 9 8 2" xfId="22994" xr:uid="{00000000-0005-0000-0000-0000CB590000}"/>
    <cellStyle name="Normal 3 16 9 8 3" xfId="22995" xr:uid="{00000000-0005-0000-0000-0000CC590000}"/>
    <cellStyle name="Normal 3 16 9 9" xfId="22996" xr:uid="{00000000-0005-0000-0000-0000CD590000}"/>
    <cellStyle name="Normal 3 16 9 9 2" xfId="22997" xr:uid="{00000000-0005-0000-0000-0000CE590000}"/>
    <cellStyle name="Normal 3 16 9 9 3" xfId="22998" xr:uid="{00000000-0005-0000-0000-0000CF590000}"/>
    <cellStyle name="Normal 3 17" xfId="22999" xr:uid="{00000000-0005-0000-0000-0000D0590000}"/>
    <cellStyle name="Normal 3 17 10" xfId="23000" xr:uid="{00000000-0005-0000-0000-0000D1590000}"/>
    <cellStyle name="Normal 3 17 10 10" xfId="23001" xr:uid="{00000000-0005-0000-0000-0000D2590000}"/>
    <cellStyle name="Normal 3 17 10 10 2" xfId="23002" xr:uid="{00000000-0005-0000-0000-0000D3590000}"/>
    <cellStyle name="Normal 3 17 10 10 3" xfId="23003" xr:uid="{00000000-0005-0000-0000-0000D4590000}"/>
    <cellStyle name="Normal 3 17 10 11" xfId="23004" xr:uid="{00000000-0005-0000-0000-0000D5590000}"/>
    <cellStyle name="Normal 3 17 10 11 2" xfId="23005" xr:uid="{00000000-0005-0000-0000-0000D6590000}"/>
    <cellStyle name="Normal 3 17 10 11 3" xfId="23006" xr:uid="{00000000-0005-0000-0000-0000D7590000}"/>
    <cellStyle name="Normal 3 17 10 12" xfId="23007" xr:uid="{00000000-0005-0000-0000-0000D8590000}"/>
    <cellStyle name="Normal 3 17 10 12 2" xfId="23008" xr:uid="{00000000-0005-0000-0000-0000D9590000}"/>
    <cellStyle name="Normal 3 17 10 12 3" xfId="23009" xr:uid="{00000000-0005-0000-0000-0000DA590000}"/>
    <cellStyle name="Normal 3 17 10 13" xfId="23010" xr:uid="{00000000-0005-0000-0000-0000DB590000}"/>
    <cellStyle name="Normal 3 17 10 13 2" xfId="23011" xr:uid="{00000000-0005-0000-0000-0000DC590000}"/>
    <cellStyle name="Normal 3 17 10 13 3" xfId="23012" xr:uid="{00000000-0005-0000-0000-0000DD590000}"/>
    <cellStyle name="Normal 3 17 10 14" xfId="23013" xr:uid="{00000000-0005-0000-0000-0000DE590000}"/>
    <cellStyle name="Normal 3 17 10 14 2" xfId="23014" xr:uid="{00000000-0005-0000-0000-0000DF590000}"/>
    <cellStyle name="Normal 3 17 10 14 3" xfId="23015" xr:uid="{00000000-0005-0000-0000-0000E0590000}"/>
    <cellStyle name="Normal 3 17 10 15" xfId="23016" xr:uid="{00000000-0005-0000-0000-0000E1590000}"/>
    <cellStyle name="Normal 3 17 10 16" xfId="23017" xr:uid="{00000000-0005-0000-0000-0000E2590000}"/>
    <cellStyle name="Normal 3 17 10 2" xfId="23018" xr:uid="{00000000-0005-0000-0000-0000E3590000}"/>
    <cellStyle name="Normal 3 17 10 2 2" xfId="23019" xr:uid="{00000000-0005-0000-0000-0000E4590000}"/>
    <cellStyle name="Normal 3 17 10 2 3" xfId="23020" xr:uid="{00000000-0005-0000-0000-0000E5590000}"/>
    <cellStyle name="Normal 3 17 10 3" xfId="23021" xr:uid="{00000000-0005-0000-0000-0000E6590000}"/>
    <cellStyle name="Normal 3 17 10 3 2" xfId="23022" xr:uid="{00000000-0005-0000-0000-0000E7590000}"/>
    <cellStyle name="Normal 3 17 10 3 3" xfId="23023" xr:uid="{00000000-0005-0000-0000-0000E8590000}"/>
    <cellStyle name="Normal 3 17 10 4" xfId="23024" xr:uid="{00000000-0005-0000-0000-0000E9590000}"/>
    <cellStyle name="Normal 3 17 10 4 2" xfId="23025" xr:uid="{00000000-0005-0000-0000-0000EA590000}"/>
    <cellStyle name="Normal 3 17 10 4 3" xfId="23026" xr:uid="{00000000-0005-0000-0000-0000EB590000}"/>
    <cellStyle name="Normal 3 17 10 5" xfId="23027" xr:uid="{00000000-0005-0000-0000-0000EC590000}"/>
    <cellStyle name="Normal 3 17 10 5 2" xfId="23028" xr:uid="{00000000-0005-0000-0000-0000ED590000}"/>
    <cellStyle name="Normal 3 17 10 5 3" xfId="23029" xr:uid="{00000000-0005-0000-0000-0000EE590000}"/>
    <cellStyle name="Normal 3 17 10 6" xfId="23030" xr:uid="{00000000-0005-0000-0000-0000EF590000}"/>
    <cellStyle name="Normal 3 17 10 6 2" xfId="23031" xr:uid="{00000000-0005-0000-0000-0000F0590000}"/>
    <cellStyle name="Normal 3 17 10 6 3" xfId="23032" xr:uid="{00000000-0005-0000-0000-0000F1590000}"/>
    <cellStyle name="Normal 3 17 10 7" xfId="23033" xr:uid="{00000000-0005-0000-0000-0000F2590000}"/>
    <cellStyle name="Normal 3 17 10 7 2" xfId="23034" xr:uid="{00000000-0005-0000-0000-0000F3590000}"/>
    <cellStyle name="Normal 3 17 10 7 3" xfId="23035" xr:uid="{00000000-0005-0000-0000-0000F4590000}"/>
    <cellStyle name="Normal 3 17 10 8" xfId="23036" xr:uid="{00000000-0005-0000-0000-0000F5590000}"/>
    <cellStyle name="Normal 3 17 10 8 2" xfId="23037" xr:uid="{00000000-0005-0000-0000-0000F6590000}"/>
    <cellStyle name="Normal 3 17 10 8 3" xfId="23038" xr:uid="{00000000-0005-0000-0000-0000F7590000}"/>
    <cellStyle name="Normal 3 17 10 9" xfId="23039" xr:uid="{00000000-0005-0000-0000-0000F8590000}"/>
    <cellStyle name="Normal 3 17 10 9 2" xfId="23040" xr:uid="{00000000-0005-0000-0000-0000F9590000}"/>
    <cellStyle name="Normal 3 17 10 9 3" xfId="23041" xr:uid="{00000000-0005-0000-0000-0000FA590000}"/>
    <cellStyle name="Normal 3 17 11" xfId="23042" xr:uid="{00000000-0005-0000-0000-0000FB590000}"/>
    <cellStyle name="Normal 3 17 11 10" xfId="23043" xr:uid="{00000000-0005-0000-0000-0000FC590000}"/>
    <cellStyle name="Normal 3 17 11 10 2" xfId="23044" xr:uid="{00000000-0005-0000-0000-0000FD590000}"/>
    <cellStyle name="Normal 3 17 11 10 3" xfId="23045" xr:uid="{00000000-0005-0000-0000-0000FE590000}"/>
    <cellStyle name="Normal 3 17 11 11" xfId="23046" xr:uid="{00000000-0005-0000-0000-0000FF590000}"/>
    <cellStyle name="Normal 3 17 11 11 2" xfId="23047" xr:uid="{00000000-0005-0000-0000-0000005A0000}"/>
    <cellStyle name="Normal 3 17 11 11 3" xfId="23048" xr:uid="{00000000-0005-0000-0000-0000015A0000}"/>
    <cellStyle name="Normal 3 17 11 12" xfId="23049" xr:uid="{00000000-0005-0000-0000-0000025A0000}"/>
    <cellStyle name="Normal 3 17 11 12 2" xfId="23050" xr:uid="{00000000-0005-0000-0000-0000035A0000}"/>
    <cellStyle name="Normal 3 17 11 12 3" xfId="23051" xr:uid="{00000000-0005-0000-0000-0000045A0000}"/>
    <cellStyle name="Normal 3 17 11 13" xfId="23052" xr:uid="{00000000-0005-0000-0000-0000055A0000}"/>
    <cellStyle name="Normal 3 17 11 13 2" xfId="23053" xr:uid="{00000000-0005-0000-0000-0000065A0000}"/>
    <cellStyle name="Normal 3 17 11 13 3" xfId="23054" xr:uid="{00000000-0005-0000-0000-0000075A0000}"/>
    <cellStyle name="Normal 3 17 11 14" xfId="23055" xr:uid="{00000000-0005-0000-0000-0000085A0000}"/>
    <cellStyle name="Normal 3 17 11 14 2" xfId="23056" xr:uid="{00000000-0005-0000-0000-0000095A0000}"/>
    <cellStyle name="Normal 3 17 11 14 3" xfId="23057" xr:uid="{00000000-0005-0000-0000-00000A5A0000}"/>
    <cellStyle name="Normal 3 17 11 15" xfId="23058" xr:uid="{00000000-0005-0000-0000-00000B5A0000}"/>
    <cellStyle name="Normal 3 17 11 16" xfId="23059" xr:uid="{00000000-0005-0000-0000-00000C5A0000}"/>
    <cellStyle name="Normal 3 17 11 2" xfId="23060" xr:uid="{00000000-0005-0000-0000-00000D5A0000}"/>
    <cellStyle name="Normal 3 17 11 2 2" xfId="23061" xr:uid="{00000000-0005-0000-0000-00000E5A0000}"/>
    <cellStyle name="Normal 3 17 11 2 3" xfId="23062" xr:uid="{00000000-0005-0000-0000-00000F5A0000}"/>
    <cellStyle name="Normal 3 17 11 3" xfId="23063" xr:uid="{00000000-0005-0000-0000-0000105A0000}"/>
    <cellStyle name="Normal 3 17 11 3 2" xfId="23064" xr:uid="{00000000-0005-0000-0000-0000115A0000}"/>
    <cellStyle name="Normal 3 17 11 3 3" xfId="23065" xr:uid="{00000000-0005-0000-0000-0000125A0000}"/>
    <cellStyle name="Normal 3 17 11 4" xfId="23066" xr:uid="{00000000-0005-0000-0000-0000135A0000}"/>
    <cellStyle name="Normal 3 17 11 4 2" xfId="23067" xr:uid="{00000000-0005-0000-0000-0000145A0000}"/>
    <cellStyle name="Normal 3 17 11 4 3" xfId="23068" xr:uid="{00000000-0005-0000-0000-0000155A0000}"/>
    <cellStyle name="Normal 3 17 11 5" xfId="23069" xr:uid="{00000000-0005-0000-0000-0000165A0000}"/>
    <cellStyle name="Normal 3 17 11 5 2" xfId="23070" xr:uid="{00000000-0005-0000-0000-0000175A0000}"/>
    <cellStyle name="Normal 3 17 11 5 3" xfId="23071" xr:uid="{00000000-0005-0000-0000-0000185A0000}"/>
    <cellStyle name="Normal 3 17 11 6" xfId="23072" xr:uid="{00000000-0005-0000-0000-0000195A0000}"/>
    <cellStyle name="Normal 3 17 11 6 2" xfId="23073" xr:uid="{00000000-0005-0000-0000-00001A5A0000}"/>
    <cellStyle name="Normal 3 17 11 6 3" xfId="23074" xr:uid="{00000000-0005-0000-0000-00001B5A0000}"/>
    <cellStyle name="Normal 3 17 11 7" xfId="23075" xr:uid="{00000000-0005-0000-0000-00001C5A0000}"/>
    <cellStyle name="Normal 3 17 11 7 2" xfId="23076" xr:uid="{00000000-0005-0000-0000-00001D5A0000}"/>
    <cellStyle name="Normal 3 17 11 7 3" xfId="23077" xr:uid="{00000000-0005-0000-0000-00001E5A0000}"/>
    <cellStyle name="Normal 3 17 11 8" xfId="23078" xr:uid="{00000000-0005-0000-0000-00001F5A0000}"/>
    <cellStyle name="Normal 3 17 11 8 2" xfId="23079" xr:uid="{00000000-0005-0000-0000-0000205A0000}"/>
    <cellStyle name="Normal 3 17 11 8 3" xfId="23080" xr:uid="{00000000-0005-0000-0000-0000215A0000}"/>
    <cellStyle name="Normal 3 17 11 9" xfId="23081" xr:uid="{00000000-0005-0000-0000-0000225A0000}"/>
    <cellStyle name="Normal 3 17 11 9 2" xfId="23082" xr:uid="{00000000-0005-0000-0000-0000235A0000}"/>
    <cellStyle name="Normal 3 17 11 9 3" xfId="23083" xr:uid="{00000000-0005-0000-0000-0000245A0000}"/>
    <cellStyle name="Normal 3 17 12" xfId="23084" xr:uid="{00000000-0005-0000-0000-0000255A0000}"/>
    <cellStyle name="Normal 3 17 12 10" xfId="23085" xr:uid="{00000000-0005-0000-0000-0000265A0000}"/>
    <cellStyle name="Normal 3 17 12 10 2" xfId="23086" xr:uid="{00000000-0005-0000-0000-0000275A0000}"/>
    <cellStyle name="Normal 3 17 12 10 3" xfId="23087" xr:uid="{00000000-0005-0000-0000-0000285A0000}"/>
    <cellStyle name="Normal 3 17 12 11" xfId="23088" xr:uid="{00000000-0005-0000-0000-0000295A0000}"/>
    <cellStyle name="Normal 3 17 12 11 2" xfId="23089" xr:uid="{00000000-0005-0000-0000-00002A5A0000}"/>
    <cellStyle name="Normal 3 17 12 11 3" xfId="23090" xr:uid="{00000000-0005-0000-0000-00002B5A0000}"/>
    <cellStyle name="Normal 3 17 12 12" xfId="23091" xr:uid="{00000000-0005-0000-0000-00002C5A0000}"/>
    <cellStyle name="Normal 3 17 12 12 2" xfId="23092" xr:uid="{00000000-0005-0000-0000-00002D5A0000}"/>
    <cellStyle name="Normal 3 17 12 12 3" xfId="23093" xr:uid="{00000000-0005-0000-0000-00002E5A0000}"/>
    <cellStyle name="Normal 3 17 12 13" xfId="23094" xr:uid="{00000000-0005-0000-0000-00002F5A0000}"/>
    <cellStyle name="Normal 3 17 12 13 2" xfId="23095" xr:uid="{00000000-0005-0000-0000-0000305A0000}"/>
    <cellStyle name="Normal 3 17 12 13 3" xfId="23096" xr:uid="{00000000-0005-0000-0000-0000315A0000}"/>
    <cellStyle name="Normal 3 17 12 14" xfId="23097" xr:uid="{00000000-0005-0000-0000-0000325A0000}"/>
    <cellStyle name="Normal 3 17 12 14 2" xfId="23098" xr:uid="{00000000-0005-0000-0000-0000335A0000}"/>
    <cellStyle name="Normal 3 17 12 14 3" xfId="23099" xr:uid="{00000000-0005-0000-0000-0000345A0000}"/>
    <cellStyle name="Normal 3 17 12 15" xfId="23100" xr:uid="{00000000-0005-0000-0000-0000355A0000}"/>
    <cellStyle name="Normal 3 17 12 16" xfId="23101" xr:uid="{00000000-0005-0000-0000-0000365A0000}"/>
    <cellStyle name="Normal 3 17 12 2" xfId="23102" xr:uid="{00000000-0005-0000-0000-0000375A0000}"/>
    <cellStyle name="Normal 3 17 12 2 2" xfId="23103" xr:uid="{00000000-0005-0000-0000-0000385A0000}"/>
    <cellStyle name="Normal 3 17 12 2 3" xfId="23104" xr:uid="{00000000-0005-0000-0000-0000395A0000}"/>
    <cellStyle name="Normal 3 17 12 3" xfId="23105" xr:uid="{00000000-0005-0000-0000-00003A5A0000}"/>
    <cellStyle name="Normal 3 17 12 3 2" xfId="23106" xr:uid="{00000000-0005-0000-0000-00003B5A0000}"/>
    <cellStyle name="Normal 3 17 12 3 3" xfId="23107" xr:uid="{00000000-0005-0000-0000-00003C5A0000}"/>
    <cellStyle name="Normal 3 17 12 4" xfId="23108" xr:uid="{00000000-0005-0000-0000-00003D5A0000}"/>
    <cellStyle name="Normal 3 17 12 4 2" xfId="23109" xr:uid="{00000000-0005-0000-0000-00003E5A0000}"/>
    <cellStyle name="Normal 3 17 12 4 3" xfId="23110" xr:uid="{00000000-0005-0000-0000-00003F5A0000}"/>
    <cellStyle name="Normal 3 17 12 5" xfId="23111" xr:uid="{00000000-0005-0000-0000-0000405A0000}"/>
    <cellStyle name="Normal 3 17 12 5 2" xfId="23112" xr:uid="{00000000-0005-0000-0000-0000415A0000}"/>
    <cellStyle name="Normal 3 17 12 5 3" xfId="23113" xr:uid="{00000000-0005-0000-0000-0000425A0000}"/>
    <cellStyle name="Normal 3 17 12 6" xfId="23114" xr:uid="{00000000-0005-0000-0000-0000435A0000}"/>
    <cellStyle name="Normal 3 17 12 6 2" xfId="23115" xr:uid="{00000000-0005-0000-0000-0000445A0000}"/>
    <cellStyle name="Normal 3 17 12 6 3" xfId="23116" xr:uid="{00000000-0005-0000-0000-0000455A0000}"/>
    <cellStyle name="Normal 3 17 12 7" xfId="23117" xr:uid="{00000000-0005-0000-0000-0000465A0000}"/>
    <cellStyle name="Normal 3 17 12 7 2" xfId="23118" xr:uid="{00000000-0005-0000-0000-0000475A0000}"/>
    <cellStyle name="Normal 3 17 12 7 3" xfId="23119" xr:uid="{00000000-0005-0000-0000-0000485A0000}"/>
    <cellStyle name="Normal 3 17 12 8" xfId="23120" xr:uid="{00000000-0005-0000-0000-0000495A0000}"/>
    <cellStyle name="Normal 3 17 12 8 2" xfId="23121" xr:uid="{00000000-0005-0000-0000-00004A5A0000}"/>
    <cellStyle name="Normal 3 17 12 8 3" xfId="23122" xr:uid="{00000000-0005-0000-0000-00004B5A0000}"/>
    <cellStyle name="Normal 3 17 12 9" xfId="23123" xr:uid="{00000000-0005-0000-0000-00004C5A0000}"/>
    <cellStyle name="Normal 3 17 12 9 2" xfId="23124" xr:uid="{00000000-0005-0000-0000-00004D5A0000}"/>
    <cellStyle name="Normal 3 17 12 9 3" xfId="23125" xr:uid="{00000000-0005-0000-0000-00004E5A0000}"/>
    <cellStyle name="Normal 3 17 13" xfId="23126" xr:uid="{00000000-0005-0000-0000-00004F5A0000}"/>
    <cellStyle name="Normal 3 17 13 10" xfId="23127" xr:uid="{00000000-0005-0000-0000-0000505A0000}"/>
    <cellStyle name="Normal 3 17 13 10 2" xfId="23128" xr:uid="{00000000-0005-0000-0000-0000515A0000}"/>
    <cellStyle name="Normal 3 17 13 10 3" xfId="23129" xr:uid="{00000000-0005-0000-0000-0000525A0000}"/>
    <cellStyle name="Normal 3 17 13 11" xfId="23130" xr:uid="{00000000-0005-0000-0000-0000535A0000}"/>
    <cellStyle name="Normal 3 17 13 11 2" xfId="23131" xr:uid="{00000000-0005-0000-0000-0000545A0000}"/>
    <cellStyle name="Normal 3 17 13 11 3" xfId="23132" xr:uid="{00000000-0005-0000-0000-0000555A0000}"/>
    <cellStyle name="Normal 3 17 13 12" xfId="23133" xr:uid="{00000000-0005-0000-0000-0000565A0000}"/>
    <cellStyle name="Normal 3 17 13 12 2" xfId="23134" xr:uid="{00000000-0005-0000-0000-0000575A0000}"/>
    <cellStyle name="Normal 3 17 13 12 3" xfId="23135" xr:uid="{00000000-0005-0000-0000-0000585A0000}"/>
    <cellStyle name="Normal 3 17 13 13" xfId="23136" xr:uid="{00000000-0005-0000-0000-0000595A0000}"/>
    <cellStyle name="Normal 3 17 13 13 2" xfId="23137" xr:uid="{00000000-0005-0000-0000-00005A5A0000}"/>
    <cellStyle name="Normal 3 17 13 13 3" xfId="23138" xr:uid="{00000000-0005-0000-0000-00005B5A0000}"/>
    <cellStyle name="Normal 3 17 13 14" xfId="23139" xr:uid="{00000000-0005-0000-0000-00005C5A0000}"/>
    <cellStyle name="Normal 3 17 13 14 2" xfId="23140" xr:uid="{00000000-0005-0000-0000-00005D5A0000}"/>
    <cellStyle name="Normal 3 17 13 14 3" xfId="23141" xr:uid="{00000000-0005-0000-0000-00005E5A0000}"/>
    <cellStyle name="Normal 3 17 13 15" xfId="23142" xr:uid="{00000000-0005-0000-0000-00005F5A0000}"/>
    <cellStyle name="Normal 3 17 13 16" xfId="23143" xr:uid="{00000000-0005-0000-0000-0000605A0000}"/>
    <cellStyle name="Normal 3 17 13 2" xfId="23144" xr:uid="{00000000-0005-0000-0000-0000615A0000}"/>
    <cellStyle name="Normal 3 17 13 2 2" xfId="23145" xr:uid="{00000000-0005-0000-0000-0000625A0000}"/>
    <cellStyle name="Normal 3 17 13 2 3" xfId="23146" xr:uid="{00000000-0005-0000-0000-0000635A0000}"/>
    <cellStyle name="Normal 3 17 13 3" xfId="23147" xr:uid="{00000000-0005-0000-0000-0000645A0000}"/>
    <cellStyle name="Normal 3 17 13 3 2" xfId="23148" xr:uid="{00000000-0005-0000-0000-0000655A0000}"/>
    <cellStyle name="Normal 3 17 13 3 3" xfId="23149" xr:uid="{00000000-0005-0000-0000-0000665A0000}"/>
    <cellStyle name="Normal 3 17 13 4" xfId="23150" xr:uid="{00000000-0005-0000-0000-0000675A0000}"/>
    <cellStyle name="Normal 3 17 13 4 2" xfId="23151" xr:uid="{00000000-0005-0000-0000-0000685A0000}"/>
    <cellStyle name="Normal 3 17 13 4 3" xfId="23152" xr:uid="{00000000-0005-0000-0000-0000695A0000}"/>
    <cellStyle name="Normal 3 17 13 5" xfId="23153" xr:uid="{00000000-0005-0000-0000-00006A5A0000}"/>
    <cellStyle name="Normal 3 17 13 5 2" xfId="23154" xr:uid="{00000000-0005-0000-0000-00006B5A0000}"/>
    <cellStyle name="Normal 3 17 13 5 3" xfId="23155" xr:uid="{00000000-0005-0000-0000-00006C5A0000}"/>
    <cellStyle name="Normal 3 17 13 6" xfId="23156" xr:uid="{00000000-0005-0000-0000-00006D5A0000}"/>
    <cellStyle name="Normal 3 17 13 6 2" xfId="23157" xr:uid="{00000000-0005-0000-0000-00006E5A0000}"/>
    <cellStyle name="Normal 3 17 13 6 3" xfId="23158" xr:uid="{00000000-0005-0000-0000-00006F5A0000}"/>
    <cellStyle name="Normal 3 17 13 7" xfId="23159" xr:uid="{00000000-0005-0000-0000-0000705A0000}"/>
    <cellStyle name="Normal 3 17 13 7 2" xfId="23160" xr:uid="{00000000-0005-0000-0000-0000715A0000}"/>
    <cellStyle name="Normal 3 17 13 7 3" xfId="23161" xr:uid="{00000000-0005-0000-0000-0000725A0000}"/>
    <cellStyle name="Normal 3 17 13 8" xfId="23162" xr:uid="{00000000-0005-0000-0000-0000735A0000}"/>
    <cellStyle name="Normal 3 17 13 8 2" xfId="23163" xr:uid="{00000000-0005-0000-0000-0000745A0000}"/>
    <cellStyle name="Normal 3 17 13 8 3" xfId="23164" xr:uid="{00000000-0005-0000-0000-0000755A0000}"/>
    <cellStyle name="Normal 3 17 13 9" xfId="23165" xr:uid="{00000000-0005-0000-0000-0000765A0000}"/>
    <cellStyle name="Normal 3 17 13 9 2" xfId="23166" xr:uid="{00000000-0005-0000-0000-0000775A0000}"/>
    <cellStyle name="Normal 3 17 13 9 3" xfId="23167" xr:uid="{00000000-0005-0000-0000-0000785A0000}"/>
    <cellStyle name="Normal 3 17 14" xfId="23168" xr:uid="{00000000-0005-0000-0000-0000795A0000}"/>
    <cellStyle name="Normal 3 17 14 10" xfId="23169" xr:uid="{00000000-0005-0000-0000-00007A5A0000}"/>
    <cellStyle name="Normal 3 17 14 10 2" xfId="23170" xr:uid="{00000000-0005-0000-0000-00007B5A0000}"/>
    <cellStyle name="Normal 3 17 14 10 3" xfId="23171" xr:uid="{00000000-0005-0000-0000-00007C5A0000}"/>
    <cellStyle name="Normal 3 17 14 11" xfId="23172" xr:uid="{00000000-0005-0000-0000-00007D5A0000}"/>
    <cellStyle name="Normal 3 17 14 11 2" xfId="23173" xr:uid="{00000000-0005-0000-0000-00007E5A0000}"/>
    <cellStyle name="Normal 3 17 14 11 3" xfId="23174" xr:uid="{00000000-0005-0000-0000-00007F5A0000}"/>
    <cellStyle name="Normal 3 17 14 12" xfId="23175" xr:uid="{00000000-0005-0000-0000-0000805A0000}"/>
    <cellStyle name="Normal 3 17 14 12 2" xfId="23176" xr:uid="{00000000-0005-0000-0000-0000815A0000}"/>
    <cellStyle name="Normal 3 17 14 12 3" xfId="23177" xr:uid="{00000000-0005-0000-0000-0000825A0000}"/>
    <cellStyle name="Normal 3 17 14 13" xfId="23178" xr:uid="{00000000-0005-0000-0000-0000835A0000}"/>
    <cellStyle name="Normal 3 17 14 13 2" xfId="23179" xr:uid="{00000000-0005-0000-0000-0000845A0000}"/>
    <cellStyle name="Normal 3 17 14 13 3" xfId="23180" xr:uid="{00000000-0005-0000-0000-0000855A0000}"/>
    <cellStyle name="Normal 3 17 14 14" xfId="23181" xr:uid="{00000000-0005-0000-0000-0000865A0000}"/>
    <cellStyle name="Normal 3 17 14 14 2" xfId="23182" xr:uid="{00000000-0005-0000-0000-0000875A0000}"/>
    <cellStyle name="Normal 3 17 14 14 3" xfId="23183" xr:uid="{00000000-0005-0000-0000-0000885A0000}"/>
    <cellStyle name="Normal 3 17 14 15" xfId="23184" xr:uid="{00000000-0005-0000-0000-0000895A0000}"/>
    <cellStyle name="Normal 3 17 14 16" xfId="23185" xr:uid="{00000000-0005-0000-0000-00008A5A0000}"/>
    <cellStyle name="Normal 3 17 14 2" xfId="23186" xr:uid="{00000000-0005-0000-0000-00008B5A0000}"/>
    <cellStyle name="Normal 3 17 14 2 2" xfId="23187" xr:uid="{00000000-0005-0000-0000-00008C5A0000}"/>
    <cellStyle name="Normal 3 17 14 2 3" xfId="23188" xr:uid="{00000000-0005-0000-0000-00008D5A0000}"/>
    <cellStyle name="Normal 3 17 14 3" xfId="23189" xr:uid="{00000000-0005-0000-0000-00008E5A0000}"/>
    <cellStyle name="Normal 3 17 14 3 2" xfId="23190" xr:uid="{00000000-0005-0000-0000-00008F5A0000}"/>
    <cellStyle name="Normal 3 17 14 3 3" xfId="23191" xr:uid="{00000000-0005-0000-0000-0000905A0000}"/>
    <cellStyle name="Normal 3 17 14 4" xfId="23192" xr:uid="{00000000-0005-0000-0000-0000915A0000}"/>
    <cellStyle name="Normal 3 17 14 4 2" xfId="23193" xr:uid="{00000000-0005-0000-0000-0000925A0000}"/>
    <cellStyle name="Normal 3 17 14 4 3" xfId="23194" xr:uid="{00000000-0005-0000-0000-0000935A0000}"/>
    <cellStyle name="Normal 3 17 14 5" xfId="23195" xr:uid="{00000000-0005-0000-0000-0000945A0000}"/>
    <cellStyle name="Normal 3 17 14 5 2" xfId="23196" xr:uid="{00000000-0005-0000-0000-0000955A0000}"/>
    <cellStyle name="Normal 3 17 14 5 3" xfId="23197" xr:uid="{00000000-0005-0000-0000-0000965A0000}"/>
    <cellStyle name="Normal 3 17 14 6" xfId="23198" xr:uid="{00000000-0005-0000-0000-0000975A0000}"/>
    <cellStyle name="Normal 3 17 14 6 2" xfId="23199" xr:uid="{00000000-0005-0000-0000-0000985A0000}"/>
    <cellStyle name="Normal 3 17 14 6 3" xfId="23200" xr:uid="{00000000-0005-0000-0000-0000995A0000}"/>
    <cellStyle name="Normal 3 17 14 7" xfId="23201" xr:uid="{00000000-0005-0000-0000-00009A5A0000}"/>
    <cellStyle name="Normal 3 17 14 7 2" xfId="23202" xr:uid="{00000000-0005-0000-0000-00009B5A0000}"/>
    <cellStyle name="Normal 3 17 14 7 3" xfId="23203" xr:uid="{00000000-0005-0000-0000-00009C5A0000}"/>
    <cellStyle name="Normal 3 17 14 8" xfId="23204" xr:uid="{00000000-0005-0000-0000-00009D5A0000}"/>
    <cellStyle name="Normal 3 17 14 8 2" xfId="23205" xr:uid="{00000000-0005-0000-0000-00009E5A0000}"/>
    <cellStyle name="Normal 3 17 14 8 3" xfId="23206" xr:uid="{00000000-0005-0000-0000-00009F5A0000}"/>
    <cellStyle name="Normal 3 17 14 9" xfId="23207" xr:uid="{00000000-0005-0000-0000-0000A05A0000}"/>
    <cellStyle name="Normal 3 17 14 9 2" xfId="23208" xr:uid="{00000000-0005-0000-0000-0000A15A0000}"/>
    <cellStyle name="Normal 3 17 14 9 3" xfId="23209" xr:uid="{00000000-0005-0000-0000-0000A25A0000}"/>
    <cellStyle name="Normal 3 17 15" xfId="23210" xr:uid="{00000000-0005-0000-0000-0000A35A0000}"/>
    <cellStyle name="Normal 3 17 16" xfId="23211" xr:uid="{00000000-0005-0000-0000-0000A45A0000}"/>
    <cellStyle name="Normal 3 17 17" xfId="23212" xr:uid="{00000000-0005-0000-0000-0000A55A0000}"/>
    <cellStyle name="Normal 3 17 17 10" xfId="23213" xr:uid="{00000000-0005-0000-0000-0000A65A0000}"/>
    <cellStyle name="Normal 3 17 17 10 2" xfId="23214" xr:uid="{00000000-0005-0000-0000-0000A75A0000}"/>
    <cellStyle name="Normal 3 17 17 10 3" xfId="23215" xr:uid="{00000000-0005-0000-0000-0000A85A0000}"/>
    <cellStyle name="Normal 3 17 17 11" xfId="23216" xr:uid="{00000000-0005-0000-0000-0000A95A0000}"/>
    <cellStyle name="Normal 3 17 17 11 2" xfId="23217" xr:uid="{00000000-0005-0000-0000-0000AA5A0000}"/>
    <cellStyle name="Normal 3 17 17 11 3" xfId="23218" xr:uid="{00000000-0005-0000-0000-0000AB5A0000}"/>
    <cellStyle name="Normal 3 17 17 12" xfId="23219" xr:uid="{00000000-0005-0000-0000-0000AC5A0000}"/>
    <cellStyle name="Normal 3 17 17 12 2" xfId="23220" xr:uid="{00000000-0005-0000-0000-0000AD5A0000}"/>
    <cellStyle name="Normal 3 17 17 12 3" xfId="23221" xr:uid="{00000000-0005-0000-0000-0000AE5A0000}"/>
    <cellStyle name="Normal 3 17 17 13" xfId="23222" xr:uid="{00000000-0005-0000-0000-0000AF5A0000}"/>
    <cellStyle name="Normal 3 17 17 13 2" xfId="23223" xr:uid="{00000000-0005-0000-0000-0000B05A0000}"/>
    <cellStyle name="Normal 3 17 17 13 3" xfId="23224" xr:uid="{00000000-0005-0000-0000-0000B15A0000}"/>
    <cellStyle name="Normal 3 17 17 14" xfId="23225" xr:uid="{00000000-0005-0000-0000-0000B25A0000}"/>
    <cellStyle name="Normal 3 17 17 14 2" xfId="23226" xr:uid="{00000000-0005-0000-0000-0000B35A0000}"/>
    <cellStyle name="Normal 3 17 17 14 3" xfId="23227" xr:uid="{00000000-0005-0000-0000-0000B45A0000}"/>
    <cellStyle name="Normal 3 17 17 15" xfId="23228" xr:uid="{00000000-0005-0000-0000-0000B55A0000}"/>
    <cellStyle name="Normal 3 17 17 16" xfId="23229" xr:uid="{00000000-0005-0000-0000-0000B65A0000}"/>
    <cellStyle name="Normal 3 17 17 2" xfId="23230" xr:uid="{00000000-0005-0000-0000-0000B75A0000}"/>
    <cellStyle name="Normal 3 17 17 2 2" xfId="23231" xr:uid="{00000000-0005-0000-0000-0000B85A0000}"/>
    <cellStyle name="Normal 3 17 17 2 3" xfId="23232" xr:uid="{00000000-0005-0000-0000-0000B95A0000}"/>
    <cellStyle name="Normal 3 17 17 3" xfId="23233" xr:uid="{00000000-0005-0000-0000-0000BA5A0000}"/>
    <cellStyle name="Normal 3 17 17 3 2" xfId="23234" xr:uid="{00000000-0005-0000-0000-0000BB5A0000}"/>
    <cellStyle name="Normal 3 17 17 3 3" xfId="23235" xr:uid="{00000000-0005-0000-0000-0000BC5A0000}"/>
    <cellStyle name="Normal 3 17 17 4" xfId="23236" xr:uid="{00000000-0005-0000-0000-0000BD5A0000}"/>
    <cellStyle name="Normal 3 17 17 4 2" xfId="23237" xr:uid="{00000000-0005-0000-0000-0000BE5A0000}"/>
    <cellStyle name="Normal 3 17 17 4 3" xfId="23238" xr:uid="{00000000-0005-0000-0000-0000BF5A0000}"/>
    <cellStyle name="Normal 3 17 17 5" xfId="23239" xr:uid="{00000000-0005-0000-0000-0000C05A0000}"/>
    <cellStyle name="Normal 3 17 17 5 2" xfId="23240" xr:uid="{00000000-0005-0000-0000-0000C15A0000}"/>
    <cellStyle name="Normal 3 17 17 5 3" xfId="23241" xr:uid="{00000000-0005-0000-0000-0000C25A0000}"/>
    <cellStyle name="Normal 3 17 17 6" xfId="23242" xr:uid="{00000000-0005-0000-0000-0000C35A0000}"/>
    <cellStyle name="Normal 3 17 17 6 2" xfId="23243" xr:uid="{00000000-0005-0000-0000-0000C45A0000}"/>
    <cellStyle name="Normal 3 17 17 6 3" xfId="23244" xr:uid="{00000000-0005-0000-0000-0000C55A0000}"/>
    <cellStyle name="Normal 3 17 17 7" xfId="23245" xr:uid="{00000000-0005-0000-0000-0000C65A0000}"/>
    <cellStyle name="Normal 3 17 17 7 2" xfId="23246" xr:uid="{00000000-0005-0000-0000-0000C75A0000}"/>
    <cellStyle name="Normal 3 17 17 7 3" xfId="23247" xr:uid="{00000000-0005-0000-0000-0000C85A0000}"/>
    <cellStyle name="Normal 3 17 17 8" xfId="23248" xr:uid="{00000000-0005-0000-0000-0000C95A0000}"/>
    <cellStyle name="Normal 3 17 17 8 2" xfId="23249" xr:uid="{00000000-0005-0000-0000-0000CA5A0000}"/>
    <cellStyle name="Normal 3 17 17 8 3" xfId="23250" xr:uid="{00000000-0005-0000-0000-0000CB5A0000}"/>
    <cellStyle name="Normal 3 17 17 9" xfId="23251" xr:uid="{00000000-0005-0000-0000-0000CC5A0000}"/>
    <cellStyle name="Normal 3 17 17 9 2" xfId="23252" xr:uid="{00000000-0005-0000-0000-0000CD5A0000}"/>
    <cellStyle name="Normal 3 17 17 9 3" xfId="23253" xr:uid="{00000000-0005-0000-0000-0000CE5A0000}"/>
    <cellStyle name="Normal 3 17 18" xfId="23254" xr:uid="{00000000-0005-0000-0000-0000CF5A0000}"/>
    <cellStyle name="Normal 3 17 18 10" xfId="23255" xr:uid="{00000000-0005-0000-0000-0000D05A0000}"/>
    <cellStyle name="Normal 3 17 18 10 2" xfId="23256" xr:uid="{00000000-0005-0000-0000-0000D15A0000}"/>
    <cellStyle name="Normal 3 17 18 10 3" xfId="23257" xr:uid="{00000000-0005-0000-0000-0000D25A0000}"/>
    <cellStyle name="Normal 3 17 18 11" xfId="23258" xr:uid="{00000000-0005-0000-0000-0000D35A0000}"/>
    <cellStyle name="Normal 3 17 18 11 2" xfId="23259" xr:uid="{00000000-0005-0000-0000-0000D45A0000}"/>
    <cellStyle name="Normal 3 17 18 11 3" xfId="23260" xr:uid="{00000000-0005-0000-0000-0000D55A0000}"/>
    <cellStyle name="Normal 3 17 18 12" xfId="23261" xr:uid="{00000000-0005-0000-0000-0000D65A0000}"/>
    <cellStyle name="Normal 3 17 18 12 2" xfId="23262" xr:uid="{00000000-0005-0000-0000-0000D75A0000}"/>
    <cellStyle name="Normal 3 17 18 12 3" xfId="23263" xr:uid="{00000000-0005-0000-0000-0000D85A0000}"/>
    <cellStyle name="Normal 3 17 18 13" xfId="23264" xr:uid="{00000000-0005-0000-0000-0000D95A0000}"/>
    <cellStyle name="Normal 3 17 18 13 2" xfId="23265" xr:uid="{00000000-0005-0000-0000-0000DA5A0000}"/>
    <cellStyle name="Normal 3 17 18 13 3" xfId="23266" xr:uid="{00000000-0005-0000-0000-0000DB5A0000}"/>
    <cellStyle name="Normal 3 17 18 14" xfId="23267" xr:uid="{00000000-0005-0000-0000-0000DC5A0000}"/>
    <cellStyle name="Normal 3 17 18 14 2" xfId="23268" xr:uid="{00000000-0005-0000-0000-0000DD5A0000}"/>
    <cellStyle name="Normal 3 17 18 14 3" xfId="23269" xr:uid="{00000000-0005-0000-0000-0000DE5A0000}"/>
    <cellStyle name="Normal 3 17 18 15" xfId="23270" xr:uid="{00000000-0005-0000-0000-0000DF5A0000}"/>
    <cellStyle name="Normal 3 17 18 16" xfId="23271" xr:uid="{00000000-0005-0000-0000-0000E05A0000}"/>
    <cellStyle name="Normal 3 17 18 2" xfId="23272" xr:uid="{00000000-0005-0000-0000-0000E15A0000}"/>
    <cellStyle name="Normal 3 17 18 2 2" xfId="23273" xr:uid="{00000000-0005-0000-0000-0000E25A0000}"/>
    <cellStyle name="Normal 3 17 18 2 3" xfId="23274" xr:uid="{00000000-0005-0000-0000-0000E35A0000}"/>
    <cellStyle name="Normal 3 17 18 3" xfId="23275" xr:uid="{00000000-0005-0000-0000-0000E45A0000}"/>
    <cellStyle name="Normal 3 17 18 3 2" xfId="23276" xr:uid="{00000000-0005-0000-0000-0000E55A0000}"/>
    <cellStyle name="Normal 3 17 18 3 3" xfId="23277" xr:uid="{00000000-0005-0000-0000-0000E65A0000}"/>
    <cellStyle name="Normal 3 17 18 4" xfId="23278" xr:uid="{00000000-0005-0000-0000-0000E75A0000}"/>
    <cellStyle name="Normal 3 17 18 4 2" xfId="23279" xr:uid="{00000000-0005-0000-0000-0000E85A0000}"/>
    <cellStyle name="Normal 3 17 18 4 3" xfId="23280" xr:uid="{00000000-0005-0000-0000-0000E95A0000}"/>
    <cellStyle name="Normal 3 17 18 5" xfId="23281" xr:uid="{00000000-0005-0000-0000-0000EA5A0000}"/>
    <cellStyle name="Normal 3 17 18 5 2" xfId="23282" xr:uid="{00000000-0005-0000-0000-0000EB5A0000}"/>
    <cellStyle name="Normal 3 17 18 5 3" xfId="23283" xr:uid="{00000000-0005-0000-0000-0000EC5A0000}"/>
    <cellStyle name="Normal 3 17 18 6" xfId="23284" xr:uid="{00000000-0005-0000-0000-0000ED5A0000}"/>
    <cellStyle name="Normal 3 17 18 6 2" xfId="23285" xr:uid="{00000000-0005-0000-0000-0000EE5A0000}"/>
    <cellStyle name="Normal 3 17 18 6 3" xfId="23286" xr:uid="{00000000-0005-0000-0000-0000EF5A0000}"/>
    <cellStyle name="Normal 3 17 18 7" xfId="23287" xr:uid="{00000000-0005-0000-0000-0000F05A0000}"/>
    <cellStyle name="Normal 3 17 18 7 2" xfId="23288" xr:uid="{00000000-0005-0000-0000-0000F15A0000}"/>
    <cellStyle name="Normal 3 17 18 7 3" xfId="23289" xr:uid="{00000000-0005-0000-0000-0000F25A0000}"/>
    <cellStyle name="Normal 3 17 18 8" xfId="23290" xr:uid="{00000000-0005-0000-0000-0000F35A0000}"/>
    <cellStyle name="Normal 3 17 18 8 2" xfId="23291" xr:uid="{00000000-0005-0000-0000-0000F45A0000}"/>
    <cellStyle name="Normal 3 17 18 8 3" xfId="23292" xr:uid="{00000000-0005-0000-0000-0000F55A0000}"/>
    <cellStyle name="Normal 3 17 18 9" xfId="23293" xr:uid="{00000000-0005-0000-0000-0000F65A0000}"/>
    <cellStyle name="Normal 3 17 18 9 2" xfId="23294" xr:uid="{00000000-0005-0000-0000-0000F75A0000}"/>
    <cellStyle name="Normal 3 17 18 9 3" xfId="23295" xr:uid="{00000000-0005-0000-0000-0000F85A0000}"/>
    <cellStyle name="Normal 3 17 19" xfId="23296" xr:uid="{00000000-0005-0000-0000-0000F95A0000}"/>
    <cellStyle name="Normal 3 17 19 2" xfId="23297" xr:uid="{00000000-0005-0000-0000-0000FA5A0000}"/>
    <cellStyle name="Normal 3 17 19 3" xfId="23298" xr:uid="{00000000-0005-0000-0000-0000FB5A0000}"/>
    <cellStyle name="Normal 3 17 2" xfId="23299" xr:uid="{00000000-0005-0000-0000-0000FC5A0000}"/>
    <cellStyle name="Normal 3 17 2 10" xfId="23300" xr:uid="{00000000-0005-0000-0000-0000FD5A0000}"/>
    <cellStyle name="Normal 3 17 2 10 2" xfId="23301" xr:uid="{00000000-0005-0000-0000-0000FE5A0000}"/>
    <cellStyle name="Normal 3 17 2 10 3" xfId="23302" xr:uid="{00000000-0005-0000-0000-0000FF5A0000}"/>
    <cellStyle name="Normal 3 17 2 11" xfId="23303" xr:uid="{00000000-0005-0000-0000-0000005B0000}"/>
    <cellStyle name="Normal 3 17 2 11 2" xfId="23304" xr:uid="{00000000-0005-0000-0000-0000015B0000}"/>
    <cellStyle name="Normal 3 17 2 11 3" xfId="23305" xr:uid="{00000000-0005-0000-0000-0000025B0000}"/>
    <cellStyle name="Normal 3 17 2 12" xfId="23306" xr:uid="{00000000-0005-0000-0000-0000035B0000}"/>
    <cellStyle name="Normal 3 17 2 12 2" xfId="23307" xr:uid="{00000000-0005-0000-0000-0000045B0000}"/>
    <cellStyle name="Normal 3 17 2 12 3" xfId="23308" xr:uid="{00000000-0005-0000-0000-0000055B0000}"/>
    <cellStyle name="Normal 3 17 2 13" xfId="23309" xr:uid="{00000000-0005-0000-0000-0000065B0000}"/>
    <cellStyle name="Normal 3 17 2 13 2" xfId="23310" xr:uid="{00000000-0005-0000-0000-0000075B0000}"/>
    <cellStyle name="Normal 3 17 2 13 3" xfId="23311" xr:uid="{00000000-0005-0000-0000-0000085B0000}"/>
    <cellStyle name="Normal 3 17 2 14" xfId="23312" xr:uid="{00000000-0005-0000-0000-0000095B0000}"/>
    <cellStyle name="Normal 3 17 2 14 2" xfId="23313" xr:uid="{00000000-0005-0000-0000-00000A5B0000}"/>
    <cellStyle name="Normal 3 17 2 14 3" xfId="23314" xr:uid="{00000000-0005-0000-0000-00000B5B0000}"/>
    <cellStyle name="Normal 3 17 2 15" xfId="23315" xr:uid="{00000000-0005-0000-0000-00000C5B0000}"/>
    <cellStyle name="Normal 3 17 2 15 2" xfId="23316" xr:uid="{00000000-0005-0000-0000-00000D5B0000}"/>
    <cellStyle name="Normal 3 17 2 15 3" xfId="23317" xr:uid="{00000000-0005-0000-0000-00000E5B0000}"/>
    <cellStyle name="Normal 3 17 2 16" xfId="23318" xr:uid="{00000000-0005-0000-0000-00000F5B0000}"/>
    <cellStyle name="Normal 3 17 2 16 2" xfId="23319" xr:uid="{00000000-0005-0000-0000-0000105B0000}"/>
    <cellStyle name="Normal 3 17 2 16 3" xfId="23320" xr:uid="{00000000-0005-0000-0000-0000115B0000}"/>
    <cellStyle name="Normal 3 17 2 17" xfId="23321" xr:uid="{00000000-0005-0000-0000-0000125B0000}"/>
    <cellStyle name="Normal 3 17 2 17 2" xfId="23322" xr:uid="{00000000-0005-0000-0000-0000135B0000}"/>
    <cellStyle name="Normal 3 17 2 17 3" xfId="23323" xr:uid="{00000000-0005-0000-0000-0000145B0000}"/>
    <cellStyle name="Normal 3 17 2 18" xfId="23324" xr:uid="{00000000-0005-0000-0000-0000155B0000}"/>
    <cellStyle name="Normal 3 17 2 19" xfId="23325" xr:uid="{00000000-0005-0000-0000-0000165B0000}"/>
    <cellStyle name="Normal 3 17 2 2" xfId="23326" xr:uid="{00000000-0005-0000-0000-0000175B0000}"/>
    <cellStyle name="Normal 3 17 2 2 2" xfId="23327" xr:uid="{00000000-0005-0000-0000-0000185B0000}"/>
    <cellStyle name="Normal 3 17 2 2 2 2" xfId="23328" xr:uid="{00000000-0005-0000-0000-0000195B0000}"/>
    <cellStyle name="Normal 3 17 2 2 2 3" xfId="23329" xr:uid="{00000000-0005-0000-0000-00001A5B0000}"/>
    <cellStyle name="Normal 3 17 2 2 3" xfId="23330" xr:uid="{00000000-0005-0000-0000-00001B5B0000}"/>
    <cellStyle name="Normal 3 17 2 2 4" xfId="23331" xr:uid="{00000000-0005-0000-0000-00001C5B0000}"/>
    <cellStyle name="Normal 3 17 2 3" xfId="23332" xr:uid="{00000000-0005-0000-0000-00001D5B0000}"/>
    <cellStyle name="Normal 3 17 2 4" xfId="23333" xr:uid="{00000000-0005-0000-0000-00001E5B0000}"/>
    <cellStyle name="Normal 3 17 2 5" xfId="23334" xr:uid="{00000000-0005-0000-0000-00001F5B0000}"/>
    <cellStyle name="Normal 3 17 2 5 2" xfId="23335" xr:uid="{00000000-0005-0000-0000-0000205B0000}"/>
    <cellStyle name="Normal 3 17 2 5 3" xfId="23336" xr:uid="{00000000-0005-0000-0000-0000215B0000}"/>
    <cellStyle name="Normal 3 17 2 6" xfId="23337" xr:uid="{00000000-0005-0000-0000-0000225B0000}"/>
    <cellStyle name="Normal 3 17 2 6 2" xfId="23338" xr:uid="{00000000-0005-0000-0000-0000235B0000}"/>
    <cellStyle name="Normal 3 17 2 6 3" xfId="23339" xr:uid="{00000000-0005-0000-0000-0000245B0000}"/>
    <cellStyle name="Normal 3 17 2 7" xfId="23340" xr:uid="{00000000-0005-0000-0000-0000255B0000}"/>
    <cellStyle name="Normal 3 17 2 7 2" xfId="23341" xr:uid="{00000000-0005-0000-0000-0000265B0000}"/>
    <cellStyle name="Normal 3 17 2 7 3" xfId="23342" xr:uid="{00000000-0005-0000-0000-0000275B0000}"/>
    <cellStyle name="Normal 3 17 2 8" xfId="23343" xr:uid="{00000000-0005-0000-0000-0000285B0000}"/>
    <cellStyle name="Normal 3 17 2 8 2" xfId="23344" xr:uid="{00000000-0005-0000-0000-0000295B0000}"/>
    <cellStyle name="Normal 3 17 2 8 3" xfId="23345" xr:uid="{00000000-0005-0000-0000-00002A5B0000}"/>
    <cellStyle name="Normal 3 17 2 9" xfId="23346" xr:uid="{00000000-0005-0000-0000-00002B5B0000}"/>
    <cellStyle name="Normal 3 17 2 9 2" xfId="23347" xr:uid="{00000000-0005-0000-0000-00002C5B0000}"/>
    <cellStyle name="Normal 3 17 2 9 3" xfId="23348" xr:uid="{00000000-0005-0000-0000-00002D5B0000}"/>
    <cellStyle name="Normal 3 17 20" xfId="23349" xr:uid="{00000000-0005-0000-0000-00002E5B0000}"/>
    <cellStyle name="Normal 3 17 3" xfId="23350" xr:uid="{00000000-0005-0000-0000-00002F5B0000}"/>
    <cellStyle name="Normal 3 17 4" xfId="23351" xr:uid="{00000000-0005-0000-0000-0000305B0000}"/>
    <cellStyle name="Normal 3 17 5" xfId="23352" xr:uid="{00000000-0005-0000-0000-0000315B0000}"/>
    <cellStyle name="Normal 3 17 6" xfId="23353" xr:uid="{00000000-0005-0000-0000-0000325B0000}"/>
    <cellStyle name="Normal 3 17 6 10" xfId="23354" xr:uid="{00000000-0005-0000-0000-0000335B0000}"/>
    <cellStyle name="Normal 3 17 6 10 2" xfId="23355" xr:uid="{00000000-0005-0000-0000-0000345B0000}"/>
    <cellStyle name="Normal 3 17 6 10 3" xfId="23356" xr:uid="{00000000-0005-0000-0000-0000355B0000}"/>
    <cellStyle name="Normal 3 17 6 11" xfId="23357" xr:uid="{00000000-0005-0000-0000-0000365B0000}"/>
    <cellStyle name="Normal 3 17 6 11 2" xfId="23358" xr:uid="{00000000-0005-0000-0000-0000375B0000}"/>
    <cellStyle name="Normal 3 17 6 11 3" xfId="23359" xr:uid="{00000000-0005-0000-0000-0000385B0000}"/>
    <cellStyle name="Normal 3 17 6 12" xfId="23360" xr:uid="{00000000-0005-0000-0000-0000395B0000}"/>
    <cellStyle name="Normal 3 17 6 12 2" xfId="23361" xr:uid="{00000000-0005-0000-0000-00003A5B0000}"/>
    <cellStyle name="Normal 3 17 6 12 3" xfId="23362" xr:uid="{00000000-0005-0000-0000-00003B5B0000}"/>
    <cellStyle name="Normal 3 17 6 13" xfId="23363" xr:uid="{00000000-0005-0000-0000-00003C5B0000}"/>
    <cellStyle name="Normal 3 17 6 13 2" xfId="23364" xr:uid="{00000000-0005-0000-0000-00003D5B0000}"/>
    <cellStyle name="Normal 3 17 6 13 3" xfId="23365" xr:uid="{00000000-0005-0000-0000-00003E5B0000}"/>
    <cellStyle name="Normal 3 17 6 14" xfId="23366" xr:uid="{00000000-0005-0000-0000-00003F5B0000}"/>
    <cellStyle name="Normal 3 17 6 14 2" xfId="23367" xr:uid="{00000000-0005-0000-0000-0000405B0000}"/>
    <cellStyle name="Normal 3 17 6 14 3" xfId="23368" xr:uid="{00000000-0005-0000-0000-0000415B0000}"/>
    <cellStyle name="Normal 3 17 6 15" xfId="23369" xr:uid="{00000000-0005-0000-0000-0000425B0000}"/>
    <cellStyle name="Normal 3 17 6 15 2" xfId="23370" xr:uid="{00000000-0005-0000-0000-0000435B0000}"/>
    <cellStyle name="Normal 3 17 6 15 3" xfId="23371" xr:uid="{00000000-0005-0000-0000-0000445B0000}"/>
    <cellStyle name="Normal 3 17 6 16" xfId="23372" xr:uid="{00000000-0005-0000-0000-0000455B0000}"/>
    <cellStyle name="Normal 3 17 6 17" xfId="23373" xr:uid="{00000000-0005-0000-0000-0000465B0000}"/>
    <cellStyle name="Normal 3 17 6 2" xfId="23374" xr:uid="{00000000-0005-0000-0000-0000475B0000}"/>
    <cellStyle name="Normal 3 17 6 2 10" xfId="23375" xr:uid="{00000000-0005-0000-0000-0000485B0000}"/>
    <cellStyle name="Normal 3 17 6 2 10 2" xfId="23376" xr:uid="{00000000-0005-0000-0000-0000495B0000}"/>
    <cellStyle name="Normal 3 17 6 2 10 3" xfId="23377" xr:uid="{00000000-0005-0000-0000-00004A5B0000}"/>
    <cellStyle name="Normal 3 17 6 2 11" xfId="23378" xr:uid="{00000000-0005-0000-0000-00004B5B0000}"/>
    <cellStyle name="Normal 3 17 6 2 11 2" xfId="23379" xr:uid="{00000000-0005-0000-0000-00004C5B0000}"/>
    <cellStyle name="Normal 3 17 6 2 11 3" xfId="23380" xr:uid="{00000000-0005-0000-0000-00004D5B0000}"/>
    <cellStyle name="Normal 3 17 6 2 12" xfId="23381" xr:uid="{00000000-0005-0000-0000-00004E5B0000}"/>
    <cellStyle name="Normal 3 17 6 2 12 2" xfId="23382" xr:uid="{00000000-0005-0000-0000-00004F5B0000}"/>
    <cellStyle name="Normal 3 17 6 2 12 3" xfId="23383" xr:uid="{00000000-0005-0000-0000-0000505B0000}"/>
    <cellStyle name="Normal 3 17 6 2 13" xfId="23384" xr:uid="{00000000-0005-0000-0000-0000515B0000}"/>
    <cellStyle name="Normal 3 17 6 2 13 2" xfId="23385" xr:uid="{00000000-0005-0000-0000-0000525B0000}"/>
    <cellStyle name="Normal 3 17 6 2 13 3" xfId="23386" xr:uid="{00000000-0005-0000-0000-0000535B0000}"/>
    <cellStyle name="Normal 3 17 6 2 14" xfId="23387" xr:uid="{00000000-0005-0000-0000-0000545B0000}"/>
    <cellStyle name="Normal 3 17 6 2 14 2" xfId="23388" xr:uid="{00000000-0005-0000-0000-0000555B0000}"/>
    <cellStyle name="Normal 3 17 6 2 14 3" xfId="23389" xr:uid="{00000000-0005-0000-0000-0000565B0000}"/>
    <cellStyle name="Normal 3 17 6 2 15" xfId="23390" xr:uid="{00000000-0005-0000-0000-0000575B0000}"/>
    <cellStyle name="Normal 3 17 6 2 16" xfId="23391" xr:uid="{00000000-0005-0000-0000-0000585B0000}"/>
    <cellStyle name="Normal 3 17 6 2 2" xfId="23392" xr:uid="{00000000-0005-0000-0000-0000595B0000}"/>
    <cellStyle name="Normal 3 17 6 2 2 2" xfId="23393" xr:uid="{00000000-0005-0000-0000-00005A5B0000}"/>
    <cellStyle name="Normal 3 17 6 2 2 3" xfId="23394" xr:uid="{00000000-0005-0000-0000-00005B5B0000}"/>
    <cellStyle name="Normal 3 17 6 2 3" xfId="23395" xr:uid="{00000000-0005-0000-0000-00005C5B0000}"/>
    <cellStyle name="Normal 3 17 6 2 3 2" xfId="23396" xr:uid="{00000000-0005-0000-0000-00005D5B0000}"/>
    <cellStyle name="Normal 3 17 6 2 3 3" xfId="23397" xr:uid="{00000000-0005-0000-0000-00005E5B0000}"/>
    <cellStyle name="Normal 3 17 6 2 4" xfId="23398" xr:uid="{00000000-0005-0000-0000-00005F5B0000}"/>
    <cellStyle name="Normal 3 17 6 2 4 2" xfId="23399" xr:uid="{00000000-0005-0000-0000-0000605B0000}"/>
    <cellStyle name="Normal 3 17 6 2 4 3" xfId="23400" xr:uid="{00000000-0005-0000-0000-0000615B0000}"/>
    <cellStyle name="Normal 3 17 6 2 5" xfId="23401" xr:uid="{00000000-0005-0000-0000-0000625B0000}"/>
    <cellStyle name="Normal 3 17 6 2 5 2" xfId="23402" xr:uid="{00000000-0005-0000-0000-0000635B0000}"/>
    <cellStyle name="Normal 3 17 6 2 5 3" xfId="23403" xr:uid="{00000000-0005-0000-0000-0000645B0000}"/>
    <cellStyle name="Normal 3 17 6 2 6" xfId="23404" xr:uid="{00000000-0005-0000-0000-0000655B0000}"/>
    <cellStyle name="Normal 3 17 6 2 6 2" xfId="23405" xr:uid="{00000000-0005-0000-0000-0000665B0000}"/>
    <cellStyle name="Normal 3 17 6 2 6 3" xfId="23406" xr:uid="{00000000-0005-0000-0000-0000675B0000}"/>
    <cellStyle name="Normal 3 17 6 2 7" xfId="23407" xr:uid="{00000000-0005-0000-0000-0000685B0000}"/>
    <cellStyle name="Normal 3 17 6 2 7 2" xfId="23408" xr:uid="{00000000-0005-0000-0000-0000695B0000}"/>
    <cellStyle name="Normal 3 17 6 2 7 3" xfId="23409" xr:uid="{00000000-0005-0000-0000-00006A5B0000}"/>
    <cellStyle name="Normal 3 17 6 2 8" xfId="23410" xr:uid="{00000000-0005-0000-0000-00006B5B0000}"/>
    <cellStyle name="Normal 3 17 6 2 8 2" xfId="23411" xr:uid="{00000000-0005-0000-0000-00006C5B0000}"/>
    <cellStyle name="Normal 3 17 6 2 8 3" xfId="23412" xr:uid="{00000000-0005-0000-0000-00006D5B0000}"/>
    <cellStyle name="Normal 3 17 6 2 9" xfId="23413" xr:uid="{00000000-0005-0000-0000-00006E5B0000}"/>
    <cellStyle name="Normal 3 17 6 2 9 2" xfId="23414" xr:uid="{00000000-0005-0000-0000-00006F5B0000}"/>
    <cellStyle name="Normal 3 17 6 2 9 3" xfId="23415" xr:uid="{00000000-0005-0000-0000-0000705B0000}"/>
    <cellStyle name="Normal 3 17 6 3" xfId="23416" xr:uid="{00000000-0005-0000-0000-0000715B0000}"/>
    <cellStyle name="Normal 3 17 6 3 2" xfId="23417" xr:uid="{00000000-0005-0000-0000-0000725B0000}"/>
    <cellStyle name="Normal 3 17 6 3 3" xfId="23418" xr:uid="{00000000-0005-0000-0000-0000735B0000}"/>
    <cellStyle name="Normal 3 17 6 4" xfId="23419" xr:uid="{00000000-0005-0000-0000-0000745B0000}"/>
    <cellStyle name="Normal 3 17 6 4 2" xfId="23420" xr:uid="{00000000-0005-0000-0000-0000755B0000}"/>
    <cellStyle name="Normal 3 17 6 4 3" xfId="23421" xr:uid="{00000000-0005-0000-0000-0000765B0000}"/>
    <cellStyle name="Normal 3 17 6 5" xfId="23422" xr:uid="{00000000-0005-0000-0000-0000775B0000}"/>
    <cellStyle name="Normal 3 17 6 5 2" xfId="23423" xr:uid="{00000000-0005-0000-0000-0000785B0000}"/>
    <cellStyle name="Normal 3 17 6 5 3" xfId="23424" xr:uid="{00000000-0005-0000-0000-0000795B0000}"/>
    <cellStyle name="Normal 3 17 6 6" xfId="23425" xr:uid="{00000000-0005-0000-0000-00007A5B0000}"/>
    <cellStyle name="Normal 3 17 6 6 2" xfId="23426" xr:uid="{00000000-0005-0000-0000-00007B5B0000}"/>
    <cellStyle name="Normal 3 17 6 6 3" xfId="23427" xr:uid="{00000000-0005-0000-0000-00007C5B0000}"/>
    <cellStyle name="Normal 3 17 6 7" xfId="23428" xr:uid="{00000000-0005-0000-0000-00007D5B0000}"/>
    <cellStyle name="Normal 3 17 6 7 2" xfId="23429" xr:uid="{00000000-0005-0000-0000-00007E5B0000}"/>
    <cellStyle name="Normal 3 17 6 7 3" xfId="23430" xr:uid="{00000000-0005-0000-0000-00007F5B0000}"/>
    <cellStyle name="Normal 3 17 6 8" xfId="23431" xr:uid="{00000000-0005-0000-0000-0000805B0000}"/>
    <cellStyle name="Normal 3 17 6 8 2" xfId="23432" xr:uid="{00000000-0005-0000-0000-0000815B0000}"/>
    <cellStyle name="Normal 3 17 6 8 3" xfId="23433" xr:uid="{00000000-0005-0000-0000-0000825B0000}"/>
    <cellStyle name="Normal 3 17 6 9" xfId="23434" xr:uid="{00000000-0005-0000-0000-0000835B0000}"/>
    <cellStyle name="Normal 3 17 6 9 2" xfId="23435" xr:uid="{00000000-0005-0000-0000-0000845B0000}"/>
    <cellStyle name="Normal 3 17 6 9 3" xfId="23436" xr:uid="{00000000-0005-0000-0000-0000855B0000}"/>
    <cellStyle name="Normal 3 17 7" xfId="23437" xr:uid="{00000000-0005-0000-0000-0000865B0000}"/>
    <cellStyle name="Normal 3 17 7 10" xfId="23438" xr:uid="{00000000-0005-0000-0000-0000875B0000}"/>
    <cellStyle name="Normal 3 17 7 10 2" xfId="23439" xr:uid="{00000000-0005-0000-0000-0000885B0000}"/>
    <cellStyle name="Normal 3 17 7 10 3" xfId="23440" xr:uid="{00000000-0005-0000-0000-0000895B0000}"/>
    <cellStyle name="Normal 3 17 7 11" xfId="23441" xr:uid="{00000000-0005-0000-0000-00008A5B0000}"/>
    <cellStyle name="Normal 3 17 7 11 2" xfId="23442" xr:uid="{00000000-0005-0000-0000-00008B5B0000}"/>
    <cellStyle name="Normal 3 17 7 11 3" xfId="23443" xr:uid="{00000000-0005-0000-0000-00008C5B0000}"/>
    <cellStyle name="Normal 3 17 7 12" xfId="23444" xr:uid="{00000000-0005-0000-0000-00008D5B0000}"/>
    <cellStyle name="Normal 3 17 7 12 2" xfId="23445" xr:uid="{00000000-0005-0000-0000-00008E5B0000}"/>
    <cellStyle name="Normal 3 17 7 12 3" xfId="23446" xr:uid="{00000000-0005-0000-0000-00008F5B0000}"/>
    <cellStyle name="Normal 3 17 7 13" xfId="23447" xr:uid="{00000000-0005-0000-0000-0000905B0000}"/>
    <cellStyle name="Normal 3 17 7 13 2" xfId="23448" xr:uid="{00000000-0005-0000-0000-0000915B0000}"/>
    <cellStyle name="Normal 3 17 7 13 3" xfId="23449" xr:uid="{00000000-0005-0000-0000-0000925B0000}"/>
    <cellStyle name="Normal 3 17 7 14" xfId="23450" xr:uid="{00000000-0005-0000-0000-0000935B0000}"/>
    <cellStyle name="Normal 3 17 7 14 2" xfId="23451" xr:uid="{00000000-0005-0000-0000-0000945B0000}"/>
    <cellStyle name="Normal 3 17 7 14 3" xfId="23452" xr:uid="{00000000-0005-0000-0000-0000955B0000}"/>
    <cellStyle name="Normal 3 17 7 15" xfId="23453" xr:uid="{00000000-0005-0000-0000-0000965B0000}"/>
    <cellStyle name="Normal 3 17 7 15 2" xfId="23454" xr:uid="{00000000-0005-0000-0000-0000975B0000}"/>
    <cellStyle name="Normal 3 17 7 15 3" xfId="23455" xr:uid="{00000000-0005-0000-0000-0000985B0000}"/>
    <cellStyle name="Normal 3 17 7 16" xfId="23456" xr:uid="{00000000-0005-0000-0000-0000995B0000}"/>
    <cellStyle name="Normal 3 17 7 17" xfId="23457" xr:uid="{00000000-0005-0000-0000-00009A5B0000}"/>
    <cellStyle name="Normal 3 17 7 2" xfId="23458" xr:uid="{00000000-0005-0000-0000-00009B5B0000}"/>
    <cellStyle name="Normal 3 17 7 2 10" xfId="23459" xr:uid="{00000000-0005-0000-0000-00009C5B0000}"/>
    <cellStyle name="Normal 3 17 7 2 10 2" xfId="23460" xr:uid="{00000000-0005-0000-0000-00009D5B0000}"/>
    <cellStyle name="Normal 3 17 7 2 10 3" xfId="23461" xr:uid="{00000000-0005-0000-0000-00009E5B0000}"/>
    <cellStyle name="Normal 3 17 7 2 11" xfId="23462" xr:uid="{00000000-0005-0000-0000-00009F5B0000}"/>
    <cellStyle name="Normal 3 17 7 2 11 2" xfId="23463" xr:uid="{00000000-0005-0000-0000-0000A05B0000}"/>
    <cellStyle name="Normal 3 17 7 2 11 3" xfId="23464" xr:uid="{00000000-0005-0000-0000-0000A15B0000}"/>
    <cellStyle name="Normal 3 17 7 2 12" xfId="23465" xr:uid="{00000000-0005-0000-0000-0000A25B0000}"/>
    <cellStyle name="Normal 3 17 7 2 12 2" xfId="23466" xr:uid="{00000000-0005-0000-0000-0000A35B0000}"/>
    <cellStyle name="Normal 3 17 7 2 12 3" xfId="23467" xr:uid="{00000000-0005-0000-0000-0000A45B0000}"/>
    <cellStyle name="Normal 3 17 7 2 13" xfId="23468" xr:uid="{00000000-0005-0000-0000-0000A55B0000}"/>
    <cellStyle name="Normal 3 17 7 2 13 2" xfId="23469" xr:uid="{00000000-0005-0000-0000-0000A65B0000}"/>
    <cellStyle name="Normal 3 17 7 2 13 3" xfId="23470" xr:uid="{00000000-0005-0000-0000-0000A75B0000}"/>
    <cellStyle name="Normal 3 17 7 2 14" xfId="23471" xr:uid="{00000000-0005-0000-0000-0000A85B0000}"/>
    <cellStyle name="Normal 3 17 7 2 14 2" xfId="23472" xr:uid="{00000000-0005-0000-0000-0000A95B0000}"/>
    <cellStyle name="Normal 3 17 7 2 14 3" xfId="23473" xr:uid="{00000000-0005-0000-0000-0000AA5B0000}"/>
    <cellStyle name="Normal 3 17 7 2 15" xfId="23474" xr:uid="{00000000-0005-0000-0000-0000AB5B0000}"/>
    <cellStyle name="Normal 3 17 7 2 16" xfId="23475" xr:uid="{00000000-0005-0000-0000-0000AC5B0000}"/>
    <cellStyle name="Normal 3 17 7 2 2" xfId="23476" xr:uid="{00000000-0005-0000-0000-0000AD5B0000}"/>
    <cellStyle name="Normal 3 17 7 2 2 2" xfId="23477" xr:uid="{00000000-0005-0000-0000-0000AE5B0000}"/>
    <cellStyle name="Normal 3 17 7 2 2 3" xfId="23478" xr:uid="{00000000-0005-0000-0000-0000AF5B0000}"/>
    <cellStyle name="Normal 3 17 7 2 3" xfId="23479" xr:uid="{00000000-0005-0000-0000-0000B05B0000}"/>
    <cellStyle name="Normal 3 17 7 2 3 2" xfId="23480" xr:uid="{00000000-0005-0000-0000-0000B15B0000}"/>
    <cellStyle name="Normal 3 17 7 2 3 3" xfId="23481" xr:uid="{00000000-0005-0000-0000-0000B25B0000}"/>
    <cellStyle name="Normal 3 17 7 2 4" xfId="23482" xr:uid="{00000000-0005-0000-0000-0000B35B0000}"/>
    <cellStyle name="Normal 3 17 7 2 4 2" xfId="23483" xr:uid="{00000000-0005-0000-0000-0000B45B0000}"/>
    <cellStyle name="Normal 3 17 7 2 4 3" xfId="23484" xr:uid="{00000000-0005-0000-0000-0000B55B0000}"/>
    <cellStyle name="Normal 3 17 7 2 5" xfId="23485" xr:uid="{00000000-0005-0000-0000-0000B65B0000}"/>
    <cellStyle name="Normal 3 17 7 2 5 2" xfId="23486" xr:uid="{00000000-0005-0000-0000-0000B75B0000}"/>
    <cellStyle name="Normal 3 17 7 2 5 3" xfId="23487" xr:uid="{00000000-0005-0000-0000-0000B85B0000}"/>
    <cellStyle name="Normal 3 17 7 2 6" xfId="23488" xr:uid="{00000000-0005-0000-0000-0000B95B0000}"/>
    <cellStyle name="Normal 3 17 7 2 6 2" xfId="23489" xr:uid="{00000000-0005-0000-0000-0000BA5B0000}"/>
    <cellStyle name="Normal 3 17 7 2 6 3" xfId="23490" xr:uid="{00000000-0005-0000-0000-0000BB5B0000}"/>
    <cellStyle name="Normal 3 17 7 2 7" xfId="23491" xr:uid="{00000000-0005-0000-0000-0000BC5B0000}"/>
    <cellStyle name="Normal 3 17 7 2 7 2" xfId="23492" xr:uid="{00000000-0005-0000-0000-0000BD5B0000}"/>
    <cellStyle name="Normal 3 17 7 2 7 3" xfId="23493" xr:uid="{00000000-0005-0000-0000-0000BE5B0000}"/>
    <cellStyle name="Normal 3 17 7 2 8" xfId="23494" xr:uid="{00000000-0005-0000-0000-0000BF5B0000}"/>
    <cellStyle name="Normal 3 17 7 2 8 2" xfId="23495" xr:uid="{00000000-0005-0000-0000-0000C05B0000}"/>
    <cellStyle name="Normal 3 17 7 2 8 3" xfId="23496" xr:uid="{00000000-0005-0000-0000-0000C15B0000}"/>
    <cellStyle name="Normal 3 17 7 2 9" xfId="23497" xr:uid="{00000000-0005-0000-0000-0000C25B0000}"/>
    <cellStyle name="Normal 3 17 7 2 9 2" xfId="23498" xr:uid="{00000000-0005-0000-0000-0000C35B0000}"/>
    <cellStyle name="Normal 3 17 7 2 9 3" xfId="23499" xr:uid="{00000000-0005-0000-0000-0000C45B0000}"/>
    <cellStyle name="Normal 3 17 7 3" xfId="23500" xr:uid="{00000000-0005-0000-0000-0000C55B0000}"/>
    <cellStyle name="Normal 3 17 7 3 2" xfId="23501" xr:uid="{00000000-0005-0000-0000-0000C65B0000}"/>
    <cellStyle name="Normal 3 17 7 3 3" xfId="23502" xr:uid="{00000000-0005-0000-0000-0000C75B0000}"/>
    <cellStyle name="Normal 3 17 7 4" xfId="23503" xr:uid="{00000000-0005-0000-0000-0000C85B0000}"/>
    <cellStyle name="Normal 3 17 7 4 2" xfId="23504" xr:uid="{00000000-0005-0000-0000-0000C95B0000}"/>
    <cellStyle name="Normal 3 17 7 4 3" xfId="23505" xr:uid="{00000000-0005-0000-0000-0000CA5B0000}"/>
    <cellStyle name="Normal 3 17 7 5" xfId="23506" xr:uid="{00000000-0005-0000-0000-0000CB5B0000}"/>
    <cellStyle name="Normal 3 17 7 5 2" xfId="23507" xr:uid="{00000000-0005-0000-0000-0000CC5B0000}"/>
    <cellStyle name="Normal 3 17 7 5 3" xfId="23508" xr:uid="{00000000-0005-0000-0000-0000CD5B0000}"/>
    <cellStyle name="Normal 3 17 7 6" xfId="23509" xr:uid="{00000000-0005-0000-0000-0000CE5B0000}"/>
    <cellStyle name="Normal 3 17 7 6 2" xfId="23510" xr:uid="{00000000-0005-0000-0000-0000CF5B0000}"/>
    <cellStyle name="Normal 3 17 7 6 3" xfId="23511" xr:uid="{00000000-0005-0000-0000-0000D05B0000}"/>
    <cellStyle name="Normal 3 17 7 7" xfId="23512" xr:uid="{00000000-0005-0000-0000-0000D15B0000}"/>
    <cellStyle name="Normal 3 17 7 7 2" xfId="23513" xr:uid="{00000000-0005-0000-0000-0000D25B0000}"/>
    <cellStyle name="Normal 3 17 7 7 3" xfId="23514" xr:uid="{00000000-0005-0000-0000-0000D35B0000}"/>
    <cellStyle name="Normal 3 17 7 8" xfId="23515" xr:uid="{00000000-0005-0000-0000-0000D45B0000}"/>
    <cellStyle name="Normal 3 17 7 8 2" xfId="23516" xr:uid="{00000000-0005-0000-0000-0000D55B0000}"/>
    <cellStyle name="Normal 3 17 7 8 3" xfId="23517" xr:uid="{00000000-0005-0000-0000-0000D65B0000}"/>
    <cellStyle name="Normal 3 17 7 9" xfId="23518" xr:uid="{00000000-0005-0000-0000-0000D75B0000}"/>
    <cellStyle name="Normal 3 17 7 9 2" xfId="23519" xr:uid="{00000000-0005-0000-0000-0000D85B0000}"/>
    <cellStyle name="Normal 3 17 7 9 3" xfId="23520" xr:uid="{00000000-0005-0000-0000-0000D95B0000}"/>
    <cellStyle name="Normal 3 17 8" xfId="23521" xr:uid="{00000000-0005-0000-0000-0000DA5B0000}"/>
    <cellStyle name="Normal 3 17 8 10" xfId="23522" xr:uid="{00000000-0005-0000-0000-0000DB5B0000}"/>
    <cellStyle name="Normal 3 17 8 10 2" xfId="23523" xr:uid="{00000000-0005-0000-0000-0000DC5B0000}"/>
    <cellStyle name="Normal 3 17 8 10 3" xfId="23524" xr:uid="{00000000-0005-0000-0000-0000DD5B0000}"/>
    <cellStyle name="Normal 3 17 8 11" xfId="23525" xr:uid="{00000000-0005-0000-0000-0000DE5B0000}"/>
    <cellStyle name="Normal 3 17 8 11 2" xfId="23526" xr:uid="{00000000-0005-0000-0000-0000DF5B0000}"/>
    <cellStyle name="Normal 3 17 8 11 3" xfId="23527" xr:uid="{00000000-0005-0000-0000-0000E05B0000}"/>
    <cellStyle name="Normal 3 17 8 12" xfId="23528" xr:uid="{00000000-0005-0000-0000-0000E15B0000}"/>
    <cellStyle name="Normal 3 17 8 12 2" xfId="23529" xr:uid="{00000000-0005-0000-0000-0000E25B0000}"/>
    <cellStyle name="Normal 3 17 8 12 3" xfId="23530" xr:uid="{00000000-0005-0000-0000-0000E35B0000}"/>
    <cellStyle name="Normal 3 17 8 13" xfId="23531" xr:uid="{00000000-0005-0000-0000-0000E45B0000}"/>
    <cellStyle name="Normal 3 17 8 13 2" xfId="23532" xr:uid="{00000000-0005-0000-0000-0000E55B0000}"/>
    <cellStyle name="Normal 3 17 8 13 3" xfId="23533" xr:uid="{00000000-0005-0000-0000-0000E65B0000}"/>
    <cellStyle name="Normal 3 17 8 14" xfId="23534" xr:uid="{00000000-0005-0000-0000-0000E75B0000}"/>
    <cellStyle name="Normal 3 17 8 14 2" xfId="23535" xr:uid="{00000000-0005-0000-0000-0000E85B0000}"/>
    <cellStyle name="Normal 3 17 8 14 3" xfId="23536" xr:uid="{00000000-0005-0000-0000-0000E95B0000}"/>
    <cellStyle name="Normal 3 17 8 15" xfId="23537" xr:uid="{00000000-0005-0000-0000-0000EA5B0000}"/>
    <cellStyle name="Normal 3 17 8 15 2" xfId="23538" xr:uid="{00000000-0005-0000-0000-0000EB5B0000}"/>
    <cellStyle name="Normal 3 17 8 15 3" xfId="23539" xr:uid="{00000000-0005-0000-0000-0000EC5B0000}"/>
    <cellStyle name="Normal 3 17 8 16" xfId="23540" xr:uid="{00000000-0005-0000-0000-0000ED5B0000}"/>
    <cellStyle name="Normal 3 17 8 17" xfId="23541" xr:uid="{00000000-0005-0000-0000-0000EE5B0000}"/>
    <cellStyle name="Normal 3 17 8 2" xfId="23542" xr:uid="{00000000-0005-0000-0000-0000EF5B0000}"/>
    <cellStyle name="Normal 3 17 8 2 10" xfId="23543" xr:uid="{00000000-0005-0000-0000-0000F05B0000}"/>
    <cellStyle name="Normal 3 17 8 2 10 2" xfId="23544" xr:uid="{00000000-0005-0000-0000-0000F15B0000}"/>
    <cellStyle name="Normal 3 17 8 2 10 3" xfId="23545" xr:uid="{00000000-0005-0000-0000-0000F25B0000}"/>
    <cellStyle name="Normal 3 17 8 2 11" xfId="23546" xr:uid="{00000000-0005-0000-0000-0000F35B0000}"/>
    <cellStyle name="Normal 3 17 8 2 11 2" xfId="23547" xr:uid="{00000000-0005-0000-0000-0000F45B0000}"/>
    <cellStyle name="Normal 3 17 8 2 11 3" xfId="23548" xr:uid="{00000000-0005-0000-0000-0000F55B0000}"/>
    <cellStyle name="Normal 3 17 8 2 12" xfId="23549" xr:uid="{00000000-0005-0000-0000-0000F65B0000}"/>
    <cellStyle name="Normal 3 17 8 2 12 2" xfId="23550" xr:uid="{00000000-0005-0000-0000-0000F75B0000}"/>
    <cellStyle name="Normal 3 17 8 2 12 3" xfId="23551" xr:uid="{00000000-0005-0000-0000-0000F85B0000}"/>
    <cellStyle name="Normal 3 17 8 2 13" xfId="23552" xr:uid="{00000000-0005-0000-0000-0000F95B0000}"/>
    <cellStyle name="Normal 3 17 8 2 13 2" xfId="23553" xr:uid="{00000000-0005-0000-0000-0000FA5B0000}"/>
    <cellStyle name="Normal 3 17 8 2 13 3" xfId="23554" xr:uid="{00000000-0005-0000-0000-0000FB5B0000}"/>
    <cellStyle name="Normal 3 17 8 2 14" xfId="23555" xr:uid="{00000000-0005-0000-0000-0000FC5B0000}"/>
    <cellStyle name="Normal 3 17 8 2 14 2" xfId="23556" xr:uid="{00000000-0005-0000-0000-0000FD5B0000}"/>
    <cellStyle name="Normal 3 17 8 2 14 3" xfId="23557" xr:uid="{00000000-0005-0000-0000-0000FE5B0000}"/>
    <cellStyle name="Normal 3 17 8 2 15" xfId="23558" xr:uid="{00000000-0005-0000-0000-0000FF5B0000}"/>
    <cellStyle name="Normal 3 17 8 2 16" xfId="23559" xr:uid="{00000000-0005-0000-0000-0000005C0000}"/>
    <cellStyle name="Normal 3 17 8 2 2" xfId="23560" xr:uid="{00000000-0005-0000-0000-0000015C0000}"/>
    <cellStyle name="Normal 3 17 8 2 2 2" xfId="23561" xr:uid="{00000000-0005-0000-0000-0000025C0000}"/>
    <cellStyle name="Normal 3 17 8 2 2 3" xfId="23562" xr:uid="{00000000-0005-0000-0000-0000035C0000}"/>
    <cellStyle name="Normal 3 17 8 2 3" xfId="23563" xr:uid="{00000000-0005-0000-0000-0000045C0000}"/>
    <cellStyle name="Normal 3 17 8 2 3 2" xfId="23564" xr:uid="{00000000-0005-0000-0000-0000055C0000}"/>
    <cellStyle name="Normal 3 17 8 2 3 3" xfId="23565" xr:uid="{00000000-0005-0000-0000-0000065C0000}"/>
    <cellStyle name="Normal 3 17 8 2 4" xfId="23566" xr:uid="{00000000-0005-0000-0000-0000075C0000}"/>
    <cellStyle name="Normal 3 17 8 2 4 2" xfId="23567" xr:uid="{00000000-0005-0000-0000-0000085C0000}"/>
    <cellStyle name="Normal 3 17 8 2 4 3" xfId="23568" xr:uid="{00000000-0005-0000-0000-0000095C0000}"/>
    <cellStyle name="Normal 3 17 8 2 5" xfId="23569" xr:uid="{00000000-0005-0000-0000-00000A5C0000}"/>
    <cellStyle name="Normal 3 17 8 2 5 2" xfId="23570" xr:uid="{00000000-0005-0000-0000-00000B5C0000}"/>
    <cellStyle name="Normal 3 17 8 2 5 3" xfId="23571" xr:uid="{00000000-0005-0000-0000-00000C5C0000}"/>
    <cellStyle name="Normal 3 17 8 2 6" xfId="23572" xr:uid="{00000000-0005-0000-0000-00000D5C0000}"/>
    <cellStyle name="Normal 3 17 8 2 6 2" xfId="23573" xr:uid="{00000000-0005-0000-0000-00000E5C0000}"/>
    <cellStyle name="Normal 3 17 8 2 6 3" xfId="23574" xr:uid="{00000000-0005-0000-0000-00000F5C0000}"/>
    <cellStyle name="Normal 3 17 8 2 7" xfId="23575" xr:uid="{00000000-0005-0000-0000-0000105C0000}"/>
    <cellStyle name="Normal 3 17 8 2 7 2" xfId="23576" xr:uid="{00000000-0005-0000-0000-0000115C0000}"/>
    <cellStyle name="Normal 3 17 8 2 7 3" xfId="23577" xr:uid="{00000000-0005-0000-0000-0000125C0000}"/>
    <cellStyle name="Normal 3 17 8 2 8" xfId="23578" xr:uid="{00000000-0005-0000-0000-0000135C0000}"/>
    <cellStyle name="Normal 3 17 8 2 8 2" xfId="23579" xr:uid="{00000000-0005-0000-0000-0000145C0000}"/>
    <cellStyle name="Normal 3 17 8 2 8 3" xfId="23580" xr:uid="{00000000-0005-0000-0000-0000155C0000}"/>
    <cellStyle name="Normal 3 17 8 2 9" xfId="23581" xr:uid="{00000000-0005-0000-0000-0000165C0000}"/>
    <cellStyle name="Normal 3 17 8 2 9 2" xfId="23582" xr:uid="{00000000-0005-0000-0000-0000175C0000}"/>
    <cellStyle name="Normal 3 17 8 2 9 3" xfId="23583" xr:uid="{00000000-0005-0000-0000-0000185C0000}"/>
    <cellStyle name="Normal 3 17 8 3" xfId="23584" xr:uid="{00000000-0005-0000-0000-0000195C0000}"/>
    <cellStyle name="Normal 3 17 8 3 2" xfId="23585" xr:uid="{00000000-0005-0000-0000-00001A5C0000}"/>
    <cellStyle name="Normal 3 17 8 3 3" xfId="23586" xr:uid="{00000000-0005-0000-0000-00001B5C0000}"/>
    <cellStyle name="Normal 3 17 8 4" xfId="23587" xr:uid="{00000000-0005-0000-0000-00001C5C0000}"/>
    <cellStyle name="Normal 3 17 8 4 2" xfId="23588" xr:uid="{00000000-0005-0000-0000-00001D5C0000}"/>
    <cellStyle name="Normal 3 17 8 4 3" xfId="23589" xr:uid="{00000000-0005-0000-0000-00001E5C0000}"/>
    <cellStyle name="Normal 3 17 8 5" xfId="23590" xr:uid="{00000000-0005-0000-0000-00001F5C0000}"/>
    <cellStyle name="Normal 3 17 8 5 2" xfId="23591" xr:uid="{00000000-0005-0000-0000-0000205C0000}"/>
    <cellStyle name="Normal 3 17 8 5 3" xfId="23592" xr:uid="{00000000-0005-0000-0000-0000215C0000}"/>
    <cellStyle name="Normal 3 17 8 6" xfId="23593" xr:uid="{00000000-0005-0000-0000-0000225C0000}"/>
    <cellStyle name="Normal 3 17 8 6 2" xfId="23594" xr:uid="{00000000-0005-0000-0000-0000235C0000}"/>
    <cellStyle name="Normal 3 17 8 6 3" xfId="23595" xr:uid="{00000000-0005-0000-0000-0000245C0000}"/>
    <cellStyle name="Normal 3 17 8 7" xfId="23596" xr:uid="{00000000-0005-0000-0000-0000255C0000}"/>
    <cellStyle name="Normal 3 17 8 7 2" xfId="23597" xr:uid="{00000000-0005-0000-0000-0000265C0000}"/>
    <cellStyle name="Normal 3 17 8 7 3" xfId="23598" xr:uid="{00000000-0005-0000-0000-0000275C0000}"/>
    <cellStyle name="Normal 3 17 8 8" xfId="23599" xr:uid="{00000000-0005-0000-0000-0000285C0000}"/>
    <cellStyle name="Normal 3 17 8 8 2" xfId="23600" xr:uid="{00000000-0005-0000-0000-0000295C0000}"/>
    <cellStyle name="Normal 3 17 8 8 3" xfId="23601" xr:uid="{00000000-0005-0000-0000-00002A5C0000}"/>
    <cellStyle name="Normal 3 17 8 9" xfId="23602" xr:uid="{00000000-0005-0000-0000-00002B5C0000}"/>
    <cellStyle name="Normal 3 17 8 9 2" xfId="23603" xr:uid="{00000000-0005-0000-0000-00002C5C0000}"/>
    <cellStyle name="Normal 3 17 8 9 3" xfId="23604" xr:uid="{00000000-0005-0000-0000-00002D5C0000}"/>
    <cellStyle name="Normal 3 17 9" xfId="23605" xr:uid="{00000000-0005-0000-0000-00002E5C0000}"/>
    <cellStyle name="Normal 3 17 9 10" xfId="23606" xr:uid="{00000000-0005-0000-0000-00002F5C0000}"/>
    <cellStyle name="Normal 3 17 9 10 2" xfId="23607" xr:uid="{00000000-0005-0000-0000-0000305C0000}"/>
    <cellStyle name="Normal 3 17 9 10 3" xfId="23608" xr:uid="{00000000-0005-0000-0000-0000315C0000}"/>
    <cellStyle name="Normal 3 17 9 11" xfId="23609" xr:uid="{00000000-0005-0000-0000-0000325C0000}"/>
    <cellStyle name="Normal 3 17 9 11 2" xfId="23610" xr:uid="{00000000-0005-0000-0000-0000335C0000}"/>
    <cellStyle name="Normal 3 17 9 11 3" xfId="23611" xr:uid="{00000000-0005-0000-0000-0000345C0000}"/>
    <cellStyle name="Normal 3 17 9 12" xfId="23612" xr:uid="{00000000-0005-0000-0000-0000355C0000}"/>
    <cellStyle name="Normal 3 17 9 12 2" xfId="23613" xr:uid="{00000000-0005-0000-0000-0000365C0000}"/>
    <cellStyle name="Normal 3 17 9 12 3" xfId="23614" xr:uid="{00000000-0005-0000-0000-0000375C0000}"/>
    <cellStyle name="Normal 3 17 9 13" xfId="23615" xr:uid="{00000000-0005-0000-0000-0000385C0000}"/>
    <cellStyle name="Normal 3 17 9 13 2" xfId="23616" xr:uid="{00000000-0005-0000-0000-0000395C0000}"/>
    <cellStyle name="Normal 3 17 9 13 3" xfId="23617" xr:uid="{00000000-0005-0000-0000-00003A5C0000}"/>
    <cellStyle name="Normal 3 17 9 14" xfId="23618" xr:uid="{00000000-0005-0000-0000-00003B5C0000}"/>
    <cellStyle name="Normal 3 17 9 14 2" xfId="23619" xr:uid="{00000000-0005-0000-0000-00003C5C0000}"/>
    <cellStyle name="Normal 3 17 9 14 3" xfId="23620" xr:uid="{00000000-0005-0000-0000-00003D5C0000}"/>
    <cellStyle name="Normal 3 17 9 15" xfId="23621" xr:uid="{00000000-0005-0000-0000-00003E5C0000}"/>
    <cellStyle name="Normal 3 17 9 16" xfId="23622" xr:uid="{00000000-0005-0000-0000-00003F5C0000}"/>
    <cellStyle name="Normal 3 17 9 2" xfId="23623" xr:uid="{00000000-0005-0000-0000-0000405C0000}"/>
    <cellStyle name="Normal 3 17 9 2 2" xfId="23624" xr:uid="{00000000-0005-0000-0000-0000415C0000}"/>
    <cellStyle name="Normal 3 17 9 2 3" xfId="23625" xr:uid="{00000000-0005-0000-0000-0000425C0000}"/>
    <cellStyle name="Normal 3 17 9 3" xfId="23626" xr:uid="{00000000-0005-0000-0000-0000435C0000}"/>
    <cellStyle name="Normal 3 17 9 3 2" xfId="23627" xr:uid="{00000000-0005-0000-0000-0000445C0000}"/>
    <cellStyle name="Normal 3 17 9 3 3" xfId="23628" xr:uid="{00000000-0005-0000-0000-0000455C0000}"/>
    <cellStyle name="Normal 3 17 9 4" xfId="23629" xr:uid="{00000000-0005-0000-0000-0000465C0000}"/>
    <cellStyle name="Normal 3 17 9 4 2" xfId="23630" xr:uid="{00000000-0005-0000-0000-0000475C0000}"/>
    <cellStyle name="Normal 3 17 9 4 3" xfId="23631" xr:uid="{00000000-0005-0000-0000-0000485C0000}"/>
    <cellStyle name="Normal 3 17 9 5" xfId="23632" xr:uid="{00000000-0005-0000-0000-0000495C0000}"/>
    <cellStyle name="Normal 3 17 9 5 2" xfId="23633" xr:uid="{00000000-0005-0000-0000-00004A5C0000}"/>
    <cellStyle name="Normal 3 17 9 5 3" xfId="23634" xr:uid="{00000000-0005-0000-0000-00004B5C0000}"/>
    <cellStyle name="Normal 3 17 9 6" xfId="23635" xr:uid="{00000000-0005-0000-0000-00004C5C0000}"/>
    <cellStyle name="Normal 3 17 9 6 2" xfId="23636" xr:uid="{00000000-0005-0000-0000-00004D5C0000}"/>
    <cellStyle name="Normal 3 17 9 6 3" xfId="23637" xr:uid="{00000000-0005-0000-0000-00004E5C0000}"/>
    <cellStyle name="Normal 3 17 9 7" xfId="23638" xr:uid="{00000000-0005-0000-0000-00004F5C0000}"/>
    <cellStyle name="Normal 3 17 9 7 2" xfId="23639" xr:uid="{00000000-0005-0000-0000-0000505C0000}"/>
    <cellStyle name="Normal 3 17 9 7 3" xfId="23640" xr:uid="{00000000-0005-0000-0000-0000515C0000}"/>
    <cellStyle name="Normal 3 17 9 8" xfId="23641" xr:uid="{00000000-0005-0000-0000-0000525C0000}"/>
    <cellStyle name="Normal 3 17 9 8 2" xfId="23642" xr:uid="{00000000-0005-0000-0000-0000535C0000}"/>
    <cellStyle name="Normal 3 17 9 8 3" xfId="23643" xr:uid="{00000000-0005-0000-0000-0000545C0000}"/>
    <cellStyle name="Normal 3 17 9 9" xfId="23644" xr:uid="{00000000-0005-0000-0000-0000555C0000}"/>
    <cellStyle name="Normal 3 17 9 9 2" xfId="23645" xr:uid="{00000000-0005-0000-0000-0000565C0000}"/>
    <cellStyle name="Normal 3 17 9 9 3" xfId="23646" xr:uid="{00000000-0005-0000-0000-0000575C0000}"/>
    <cellStyle name="Normal 3 18" xfId="23647" xr:uid="{00000000-0005-0000-0000-0000585C0000}"/>
    <cellStyle name="Normal 3 18 10" xfId="23648" xr:uid="{00000000-0005-0000-0000-0000595C0000}"/>
    <cellStyle name="Normal 3 18 10 10" xfId="23649" xr:uid="{00000000-0005-0000-0000-00005A5C0000}"/>
    <cellStyle name="Normal 3 18 10 10 2" xfId="23650" xr:uid="{00000000-0005-0000-0000-00005B5C0000}"/>
    <cellStyle name="Normal 3 18 10 10 3" xfId="23651" xr:uid="{00000000-0005-0000-0000-00005C5C0000}"/>
    <cellStyle name="Normal 3 18 10 11" xfId="23652" xr:uid="{00000000-0005-0000-0000-00005D5C0000}"/>
    <cellStyle name="Normal 3 18 10 11 2" xfId="23653" xr:uid="{00000000-0005-0000-0000-00005E5C0000}"/>
    <cellStyle name="Normal 3 18 10 11 3" xfId="23654" xr:uid="{00000000-0005-0000-0000-00005F5C0000}"/>
    <cellStyle name="Normal 3 18 10 12" xfId="23655" xr:uid="{00000000-0005-0000-0000-0000605C0000}"/>
    <cellStyle name="Normal 3 18 10 12 2" xfId="23656" xr:uid="{00000000-0005-0000-0000-0000615C0000}"/>
    <cellStyle name="Normal 3 18 10 12 3" xfId="23657" xr:uid="{00000000-0005-0000-0000-0000625C0000}"/>
    <cellStyle name="Normal 3 18 10 13" xfId="23658" xr:uid="{00000000-0005-0000-0000-0000635C0000}"/>
    <cellStyle name="Normal 3 18 10 13 2" xfId="23659" xr:uid="{00000000-0005-0000-0000-0000645C0000}"/>
    <cellStyle name="Normal 3 18 10 13 3" xfId="23660" xr:uid="{00000000-0005-0000-0000-0000655C0000}"/>
    <cellStyle name="Normal 3 18 10 14" xfId="23661" xr:uid="{00000000-0005-0000-0000-0000665C0000}"/>
    <cellStyle name="Normal 3 18 10 14 2" xfId="23662" xr:uid="{00000000-0005-0000-0000-0000675C0000}"/>
    <cellStyle name="Normal 3 18 10 14 3" xfId="23663" xr:uid="{00000000-0005-0000-0000-0000685C0000}"/>
    <cellStyle name="Normal 3 18 10 15" xfId="23664" xr:uid="{00000000-0005-0000-0000-0000695C0000}"/>
    <cellStyle name="Normal 3 18 10 16" xfId="23665" xr:uid="{00000000-0005-0000-0000-00006A5C0000}"/>
    <cellStyle name="Normal 3 18 10 2" xfId="23666" xr:uid="{00000000-0005-0000-0000-00006B5C0000}"/>
    <cellStyle name="Normal 3 18 10 2 2" xfId="23667" xr:uid="{00000000-0005-0000-0000-00006C5C0000}"/>
    <cellStyle name="Normal 3 18 10 2 3" xfId="23668" xr:uid="{00000000-0005-0000-0000-00006D5C0000}"/>
    <cellStyle name="Normal 3 18 10 3" xfId="23669" xr:uid="{00000000-0005-0000-0000-00006E5C0000}"/>
    <cellStyle name="Normal 3 18 10 3 2" xfId="23670" xr:uid="{00000000-0005-0000-0000-00006F5C0000}"/>
    <cellStyle name="Normal 3 18 10 3 3" xfId="23671" xr:uid="{00000000-0005-0000-0000-0000705C0000}"/>
    <cellStyle name="Normal 3 18 10 4" xfId="23672" xr:uid="{00000000-0005-0000-0000-0000715C0000}"/>
    <cellStyle name="Normal 3 18 10 4 2" xfId="23673" xr:uid="{00000000-0005-0000-0000-0000725C0000}"/>
    <cellStyle name="Normal 3 18 10 4 3" xfId="23674" xr:uid="{00000000-0005-0000-0000-0000735C0000}"/>
    <cellStyle name="Normal 3 18 10 5" xfId="23675" xr:uid="{00000000-0005-0000-0000-0000745C0000}"/>
    <cellStyle name="Normal 3 18 10 5 2" xfId="23676" xr:uid="{00000000-0005-0000-0000-0000755C0000}"/>
    <cellStyle name="Normal 3 18 10 5 3" xfId="23677" xr:uid="{00000000-0005-0000-0000-0000765C0000}"/>
    <cellStyle name="Normal 3 18 10 6" xfId="23678" xr:uid="{00000000-0005-0000-0000-0000775C0000}"/>
    <cellStyle name="Normal 3 18 10 6 2" xfId="23679" xr:uid="{00000000-0005-0000-0000-0000785C0000}"/>
    <cellStyle name="Normal 3 18 10 6 3" xfId="23680" xr:uid="{00000000-0005-0000-0000-0000795C0000}"/>
    <cellStyle name="Normal 3 18 10 7" xfId="23681" xr:uid="{00000000-0005-0000-0000-00007A5C0000}"/>
    <cellStyle name="Normal 3 18 10 7 2" xfId="23682" xr:uid="{00000000-0005-0000-0000-00007B5C0000}"/>
    <cellStyle name="Normal 3 18 10 7 3" xfId="23683" xr:uid="{00000000-0005-0000-0000-00007C5C0000}"/>
    <cellStyle name="Normal 3 18 10 8" xfId="23684" xr:uid="{00000000-0005-0000-0000-00007D5C0000}"/>
    <cellStyle name="Normal 3 18 10 8 2" xfId="23685" xr:uid="{00000000-0005-0000-0000-00007E5C0000}"/>
    <cellStyle name="Normal 3 18 10 8 3" xfId="23686" xr:uid="{00000000-0005-0000-0000-00007F5C0000}"/>
    <cellStyle name="Normal 3 18 10 9" xfId="23687" xr:uid="{00000000-0005-0000-0000-0000805C0000}"/>
    <cellStyle name="Normal 3 18 10 9 2" xfId="23688" xr:uid="{00000000-0005-0000-0000-0000815C0000}"/>
    <cellStyle name="Normal 3 18 10 9 3" xfId="23689" xr:uid="{00000000-0005-0000-0000-0000825C0000}"/>
    <cellStyle name="Normal 3 18 11" xfId="23690" xr:uid="{00000000-0005-0000-0000-0000835C0000}"/>
    <cellStyle name="Normal 3 18 11 10" xfId="23691" xr:uid="{00000000-0005-0000-0000-0000845C0000}"/>
    <cellStyle name="Normal 3 18 11 10 2" xfId="23692" xr:uid="{00000000-0005-0000-0000-0000855C0000}"/>
    <cellStyle name="Normal 3 18 11 10 3" xfId="23693" xr:uid="{00000000-0005-0000-0000-0000865C0000}"/>
    <cellStyle name="Normal 3 18 11 11" xfId="23694" xr:uid="{00000000-0005-0000-0000-0000875C0000}"/>
    <cellStyle name="Normal 3 18 11 11 2" xfId="23695" xr:uid="{00000000-0005-0000-0000-0000885C0000}"/>
    <cellStyle name="Normal 3 18 11 11 3" xfId="23696" xr:uid="{00000000-0005-0000-0000-0000895C0000}"/>
    <cellStyle name="Normal 3 18 11 12" xfId="23697" xr:uid="{00000000-0005-0000-0000-00008A5C0000}"/>
    <cellStyle name="Normal 3 18 11 12 2" xfId="23698" xr:uid="{00000000-0005-0000-0000-00008B5C0000}"/>
    <cellStyle name="Normal 3 18 11 12 3" xfId="23699" xr:uid="{00000000-0005-0000-0000-00008C5C0000}"/>
    <cellStyle name="Normal 3 18 11 13" xfId="23700" xr:uid="{00000000-0005-0000-0000-00008D5C0000}"/>
    <cellStyle name="Normal 3 18 11 13 2" xfId="23701" xr:uid="{00000000-0005-0000-0000-00008E5C0000}"/>
    <cellStyle name="Normal 3 18 11 13 3" xfId="23702" xr:uid="{00000000-0005-0000-0000-00008F5C0000}"/>
    <cellStyle name="Normal 3 18 11 14" xfId="23703" xr:uid="{00000000-0005-0000-0000-0000905C0000}"/>
    <cellStyle name="Normal 3 18 11 14 2" xfId="23704" xr:uid="{00000000-0005-0000-0000-0000915C0000}"/>
    <cellStyle name="Normal 3 18 11 14 3" xfId="23705" xr:uid="{00000000-0005-0000-0000-0000925C0000}"/>
    <cellStyle name="Normal 3 18 11 15" xfId="23706" xr:uid="{00000000-0005-0000-0000-0000935C0000}"/>
    <cellStyle name="Normal 3 18 11 16" xfId="23707" xr:uid="{00000000-0005-0000-0000-0000945C0000}"/>
    <cellStyle name="Normal 3 18 11 2" xfId="23708" xr:uid="{00000000-0005-0000-0000-0000955C0000}"/>
    <cellStyle name="Normal 3 18 11 2 2" xfId="23709" xr:uid="{00000000-0005-0000-0000-0000965C0000}"/>
    <cellStyle name="Normal 3 18 11 2 3" xfId="23710" xr:uid="{00000000-0005-0000-0000-0000975C0000}"/>
    <cellStyle name="Normal 3 18 11 3" xfId="23711" xr:uid="{00000000-0005-0000-0000-0000985C0000}"/>
    <cellStyle name="Normal 3 18 11 3 2" xfId="23712" xr:uid="{00000000-0005-0000-0000-0000995C0000}"/>
    <cellStyle name="Normal 3 18 11 3 3" xfId="23713" xr:uid="{00000000-0005-0000-0000-00009A5C0000}"/>
    <cellStyle name="Normal 3 18 11 4" xfId="23714" xr:uid="{00000000-0005-0000-0000-00009B5C0000}"/>
    <cellStyle name="Normal 3 18 11 4 2" xfId="23715" xr:uid="{00000000-0005-0000-0000-00009C5C0000}"/>
    <cellStyle name="Normal 3 18 11 4 3" xfId="23716" xr:uid="{00000000-0005-0000-0000-00009D5C0000}"/>
    <cellStyle name="Normal 3 18 11 5" xfId="23717" xr:uid="{00000000-0005-0000-0000-00009E5C0000}"/>
    <cellStyle name="Normal 3 18 11 5 2" xfId="23718" xr:uid="{00000000-0005-0000-0000-00009F5C0000}"/>
    <cellStyle name="Normal 3 18 11 5 3" xfId="23719" xr:uid="{00000000-0005-0000-0000-0000A05C0000}"/>
    <cellStyle name="Normal 3 18 11 6" xfId="23720" xr:uid="{00000000-0005-0000-0000-0000A15C0000}"/>
    <cellStyle name="Normal 3 18 11 6 2" xfId="23721" xr:uid="{00000000-0005-0000-0000-0000A25C0000}"/>
    <cellStyle name="Normal 3 18 11 6 3" xfId="23722" xr:uid="{00000000-0005-0000-0000-0000A35C0000}"/>
    <cellStyle name="Normal 3 18 11 7" xfId="23723" xr:uid="{00000000-0005-0000-0000-0000A45C0000}"/>
    <cellStyle name="Normal 3 18 11 7 2" xfId="23724" xr:uid="{00000000-0005-0000-0000-0000A55C0000}"/>
    <cellStyle name="Normal 3 18 11 7 3" xfId="23725" xr:uid="{00000000-0005-0000-0000-0000A65C0000}"/>
    <cellStyle name="Normal 3 18 11 8" xfId="23726" xr:uid="{00000000-0005-0000-0000-0000A75C0000}"/>
    <cellStyle name="Normal 3 18 11 8 2" xfId="23727" xr:uid="{00000000-0005-0000-0000-0000A85C0000}"/>
    <cellStyle name="Normal 3 18 11 8 3" xfId="23728" xr:uid="{00000000-0005-0000-0000-0000A95C0000}"/>
    <cellStyle name="Normal 3 18 11 9" xfId="23729" xr:uid="{00000000-0005-0000-0000-0000AA5C0000}"/>
    <cellStyle name="Normal 3 18 11 9 2" xfId="23730" xr:uid="{00000000-0005-0000-0000-0000AB5C0000}"/>
    <cellStyle name="Normal 3 18 11 9 3" xfId="23731" xr:uid="{00000000-0005-0000-0000-0000AC5C0000}"/>
    <cellStyle name="Normal 3 18 12" xfId="23732" xr:uid="{00000000-0005-0000-0000-0000AD5C0000}"/>
    <cellStyle name="Normal 3 18 12 10" xfId="23733" xr:uid="{00000000-0005-0000-0000-0000AE5C0000}"/>
    <cellStyle name="Normal 3 18 12 10 2" xfId="23734" xr:uid="{00000000-0005-0000-0000-0000AF5C0000}"/>
    <cellStyle name="Normal 3 18 12 10 3" xfId="23735" xr:uid="{00000000-0005-0000-0000-0000B05C0000}"/>
    <cellStyle name="Normal 3 18 12 11" xfId="23736" xr:uid="{00000000-0005-0000-0000-0000B15C0000}"/>
    <cellStyle name="Normal 3 18 12 11 2" xfId="23737" xr:uid="{00000000-0005-0000-0000-0000B25C0000}"/>
    <cellStyle name="Normal 3 18 12 11 3" xfId="23738" xr:uid="{00000000-0005-0000-0000-0000B35C0000}"/>
    <cellStyle name="Normal 3 18 12 12" xfId="23739" xr:uid="{00000000-0005-0000-0000-0000B45C0000}"/>
    <cellStyle name="Normal 3 18 12 12 2" xfId="23740" xr:uid="{00000000-0005-0000-0000-0000B55C0000}"/>
    <cellStyle name="Normal 3 18 12 12 3" xfId="23741" xr:uid="{00000000-0005-0000-0000-0000B65C0000}"/>
    <cellStyle name="Normal 3 18 12 13" xfId="23742" xr:uid="{00000000-0005-0000-0000-0000B75C0000}"/>
    <cellStyle name="Normal 3 18 12 13 2" xfId="23743" xr:uid="{00000000-0005-0000-0000-0000B85C0000}"/>
    <cellStyle name="Normal 3 18 12 13 3" xfId="23744" xr:uid="{00000000-0005-0000-0000-0000B95C0000}"/>
    <cellStyle name="Normal 3 18 12 14" xfId="23745" xr:uid="{00000000-0005-0000-0000-0000BA5C0000}"/>
    <cellStyle name="Normal 3 18 12 14 2" xfId="23746" xr:uid="{00000000-0005-0000-0000-0000BB5C0000}"/>
    <cellStyle name="Normal 3 18 12 14 3" xfId="23747" xr:uid="{00000000-0005-0000-0000-0000BC5C0000}"/>
    <cellStyle name="Normal 3 18 12 15" xfId="23748" xr:uid="{00000000-0005-0000-0000-0000BD5C0000}"/>
    <cellStyle name="Normal 3 18 12 16" xfId="23749" xr:uid="{00000000-0005-0000-0000-0000BE5C0000}"/>
    <cellStyle name="Normal 3 18 12 2" xfId="23750" xr:uid="{00000000-0005-0000-0000-0000BF5C0000}"/>
    <cellStyle name="Normal 3 18 12 2 2" xfId="23751" xr:uid="{00000000-0005-0000-0000-0000C05C0000}"/>
    <cellStyle name="Normal 3 18 12 2 3" xfId="23752" xr:uid="{00000000-0005-0000-0000-0000C15C0000}"/>
    <cellStyle name="Normal 3 18 12 3" xfId="23753" xr:uid="{00000000-0005-0000-0000-0000C25C0000}"/>
    <cellStyle name="Normal 3 18 12 3 2" xfId="23754" xr:uid="{00000000-0005-0000-0000-0000C35C0000}"/>
    <cellStyle name="Normal 3 18 12 3 3" xfId="23755" xr:uid="{00000000-0005-0000-0000-0000C45C0000}"/>
    <cellStyle name="Normal 3 18 12 4" xfId="23756" xr:uid="{00000000-0005-0000-0000-0000C55C0000}"/>
    <cellStyle name="Normal 3 18 12 4 2" xfId="23757" xr:uid="{00000000-0005-0000-0000-0000C65C0000}"/>
    <cellStyle name="Normal 3 18 12 4 3" xfId="23758" xr:uid="{00000000-0005-0000-0000-0000C75C0000}"/>
    <cellStyle name="Normal 3 18 12 5" xfId="23759" xr:uid="{00000000-0005-0000-0000-0000C85C0000}"/>
    <cellStyle name="Normal 3 18 12 5 2" xfId="23760" xr:uid="{00000000-0005-0000-0000-0000C95C0000}"/>
    <cellStyle name="Normal 3 18 12 5 3" xfId="23761" xr:uid="{00000000-0005-0000-0000-0000CA5C0000}"/>
    <cellStyle name="Normal 3 18 12 6" xfId="23762" xr:uid="{00000000-0005-0000-0000-0000CB5C0000}"/>
    <cellStyle name="Normal 3 18 12 6 2" xfId="23763" xr:uid="{00000000-0005-0000-0000-0000CC5C0000}"/>
    <cellStyle name="Normal 3 18 12 6 3" xfId="23764" xr:uid="{00000000-0005-0000-0000-0000CD5C0000}"/>
    <cellStyle name="Normal 3 18 12 7" xfId="23765" xr:uid="{00000000-0005-0000-0000-0000CE5C0000}"/>
    <cellStyle name="Normal 3 18 12 7 2" xfId="23766" xr:uid="{00000000-0005-0000-0000-0000CF5C0000}"/>
    <cellStyle name="Normal 3 18 12 7 3" xfId="23767" xr:uid="{00000000-0005-0000-0000-0000D05C0000}"/>
    <cellStyle name="Normal 3 18 12 8" xfId="23768" xr:uid="{00000000-0005-0000-0000-0000D15C0000}"/>
    <cellStyle name="Normal 3 18 12 8 2" xfId="23769" xr:uid="{00000000-0005-0000-0000-0000D25C0000}"/>
    <cellStyle name="Normal 3 18 12 8 3" xfId="23770" xr:uid="{00000000-0005-0000-0000-0000D35C0000}"/>
    <cellStyle name="Normal 3 18 12 9" xfId="23771" xr:uid="{00000000-0005-0000-0000-0000D45C0000}"/>
    <cellStyle name="Normal 3 18 12 9 2" xfId="23772" xr:uid="{00000000-0005-0000-0000-0000D55C0000}"/>
    <cellStyle name="Normal 3 18 12 9 3" xfId="23773" xr:uid="{00000000-0005-0000-0000-0000D65C0000}"/>
    <cellStyle name="Normal 3 18 13" xfId="23774" xr:uid="{00000000-0005-0000-0000-0000D75C0000}"/>
    <cellStyle name="Normal 3 18 13 10" xfId="23775" xr:uid="{00000000-0005-0000-0000-0000D85C0000}"/>
    <cellStyle name="Normal 3 18 13 10 2" xfId="23776" xr:uid="{00000000-0005-0000-0000-0000D95C0000}"/>
    <cellStyle name="Normal 3 18 13 10 3" xfId="23777" xr:uid="{00000000-0005-0000-0000-0000DA5C0000}"/>
    <cellStyle name="Normal 3 18 13 11" xfId="23778" xr:uid="{00000000-0005-0000-0000-0000DB5C0000}"/>
    <cellStyle name="Normal 3 18 13 11 2" xfId="23779" xr:uid="{00000000-0005-0000-0000-0000DC5C0000}"/>
    <cellStyle name="Normal 3 18 13 11 3" xfId="23780" xr:uid="{00000000-0005-0000-0000-0000DD5C0000}"/>
    <cellStyle name="Normal 3 18 13 12" xfId="23781" xr:uid="{00000000-0005-0000-0000-0000DE5C0000}"/>
    <cellStyle name="Normal 3 18 13 12 2" xfId="23782" xr:uid="{00000000-0005-0000-0000-0000DF5C0000}"/>
    <cellStyle name="Normal 3 18 13 12 3" xfId="23783" xr:uid="{00000000-0005-0000-0000-0000E05C0000}"/>
    <cellStyle name="Normal 3 18 13 13" xfId="23784" xr:uid="{00000000-0005-0000-0000-0000E15C0000}"/>
    <cellStyle name="Normal 3 18 13 13 2" xfId="23785" xr:uid="{00000000-0005-0000-0000-0000E25C0000}"/>
    <cellStyle name="Normal 3 18 13 13 3" xfId="23786" xr:uid="{00000000-0005-0000-0000-0000E35C0000}"/>
    <cellStyle name="Normal 3 18 13 14" xfId="23787" xr:uid="{00000000-0005-0000-0000-0000E45C0000}"/>
    <cellStyle name="Normal 3 18 13 14 2" xfId="23788" xr:uid="{00000000-0005-0000-0000-0000E55C0000}"/>
    <cellStyle name="Normal 3 18 13 14 3" xfId="23789" xr:uid="{00000000-0005-0000-0000-0000E65C0000}"/>
    <cellStyle name="Normal 3 18 13 15" xfId="23790" xr:uid="{00000000-0005-0000-0000-0000E75C0000}"/>
    <cellStyle name="Normal 3 18 13 16" xfId="23791" xr:uid="{00000000-0005-0000-0000-0000E85C0000}"/>
    <cellStyle name="Normal 3 18 13 2" xfId="23792" xr:uid="{00000000-0005-0000-0000-0000E95C0000}"/>
    <cellStyle name="Normal 3 18 13 2 2" xfId="23793" xr:uid="{00000000-0005-0000-0000-0000EA5C0000}"/>
    <cellStyle name="Normal 3 18 13 2 3" xfId="23794" xr:uid="{00000000-0005-0000-0000-0000EB5C0000}"/>
    <cellStyle name="Normal 3 18 13 3" xfId="23795" xr:uid="{00000000-0005-0000-0000-0000EC5C0000}"/>
    <cellStyle name="Normal 3 18 13 3 2" xfId="23796" xr:uid="{00000000-0005-0000-0000-0000ED5C0000}"/>
    <cellStyle name="Normal 3 18 13 3 3" xfId="23797" xr:uid="{00000000-0005-0000-0000-0000EE5C0000}"/>
    <cellStyle name="Normal 3 18 13 4" xfId="23798" xr:uid="{00000000-0005-0000-0000-0000EF5C0000}"/>
    <cellStyle name="Normal 3 18 13 4 2" xfId="23799" xr:uid="{00000000-0005-0000-0000-0000F05C0000}"/>
    <cellStyle name="Normal 3 18 13 4 3" xfId="23800" xr:uid="{00000000-0005-0000-0000-0000F15C0000}"/>
    <cellStyle name="Normal 3 18 13 5" xfId="23801" xr:uid="{00000000-0005-0000-0000-0000F25C0000}"/>
    <cellStyle name="Normal 3 18 13 5 2" xfId="23802" xr:uid="{00000000-0005-0000-0000-0000F35C0000}"/>
    <cellStyle name="Normal 3 18 13 5 3" xfId="23803" xr:uid="{00000000-0005-0000-0000-0000F45C0000}"/>
    <cellStyle name="Normal 3 18 13 6" xfId="23804" xr:uid="{00000000-0005-0000-0000-0000F55C0000}"/>
    <cellStyle name="Normal 3 18 13 6 2" xfId="23805" xr:uid="{00000000-0005-0000-0000-0000F65C0000}"/>
    <cellStyle name="Normal 3 18 13 6 3" xfId="23806" xr:uid="{00000000-0005-0000-0000-0000F75C0000}"/>
    <cellStyle name="Normal 3 18 13 7" xfId="23807" xr:uid="{00000000-0005-0000-0000-0000F85C0000}"/>
    <cellStyle name="Normal 3 18 13 7 2" xfId="23808" xr:uid="{00000000-0005-0000-0000-0000F95C0000}"/>
    <cellStyle name="Normal 3 18 13 7 3" xfId="23809" xr:uid="{00000000-0005-0000-0000-0000FA5C0000}"/>
    <cellStyle name="Normal 3 18 13 8" xfId="23810" xr:uid="{00000000-0005-0000-0000-0000FB5C0000}"/>
    <cellStyle name="Normal 3 18 13 8 2" xfId="23811" xr:uid="{00000000-0005-0000-0000-0000FC5C0000}"/>
    <cellStyle name="Normal 3 18 13 8 3" xfId="23812" xr:uid="{00000000-0005-0000-0000-0000FD5C0000}"/>
    <cellStyle name="Normal 3 18 13 9" xfId="23813" xr:uid="{00000000-0005-0000-0000-0000FE5C0000}"/>
    <cellStyle name="Normal 3 18 13 9 2" xfId="23814" xr:uid="{00000000-0005-0000-0000-0000FF5C0000}"/>
    <cellStyle name="Normal 3 18 13 9 3" xfId="23815" xr:uid="{00000000-0005-0000-0000-0000005D0000}"/>
    <cellStyle name="Normal 3 18 14" xfId="23816" xr:uid="{00000000-0005-0000-0000-0000015D0000}"/>
    <cellStyle name="Normal 3 18 14 10" xfId="23817" xr:uid="{00000000-0005-0000-0000-0000025D0000}"/>
    <cellStyle name="Normal 3 18 14 10 2" xfId="23818" xr:uid="{00000000-0005-0000-0000-0000035D0000}"/>
    <cellStyle name="Normal 3 18 14 10 3" xfId="23819" xr:uid="{00000000-0005-0000-0000-0000045D0000}"/>
    <cellStyle name="Normal 3 18 14 11" xfId="23820" xr:uid="{00000000-0005-0000-0000-0000055D0000}"/>
    <cellStyle name="Normal 3 18 14 11 2" xfId="23821" xr:uid="{00000000-0005-0000-0000-0000065D0000}"/>
    <cellStyle name="Normal 3 18 14 11 3" xfId="23822" xr:uid="{00000000-0005-0000-0000-0000075D0000}"/>
    <cellStyle name="Normal 3 18 14 12" xfId="23823" xr:uid="{00000000-0005-0000-0000-0000085D0000}"/>
    <cellStyle name="Normal 3 18 14 12 2" xfId="23824" xr:uid="{00000000-0005-0000-0000-0000095D0000}"/>
    <cellStyle name="Normal 3 18 14 12 3" xfId="23825" xr:uid="{00000000-0005-0000-0000-00000A5D0000}"/>
    <cellStyle name="Normal 3 18 14 13" xfId="23826" xr:uid="{00000000-0005-0000-0000-00000B5D0000}"/>
    <cellStyle name="Normal 3 18 14 13 2" xfId="23827" xr:uid="{00000000-0005-0000-0000-00000C5D0000}"/>
    <cellStyle name="Normal 3 18 14 13 3" xfId="23828" xr:uid="{00000000-0005-0000-0000-00000D5D0000}"/>
    <cellStyle name="Normal 3 18 14 14" xfId="23829" xr:uid="{00000000-0005-0000-0000-00000E5D0000}"/>
    <cellStyle name="Normal 3 18 14 14 2" xfId="23830" xr:uid="{00000000-0005-0000-0000-00000F5D0000}"/>
    <cellStyle name="Normal 3 18 14 14 3" xfId="23831" xr:uid="{00000000-0005-0000-0000-0000105D0000}"/>
    <cellStyle name="Normal 3 18 14 15" xfId="23832" xr:uid="{00000000-0005-0000-0000-0000115D0000}"/>
    <cellStyle name="Normal 3 18 14 16" xfId="23833" xr:uid="{00000000-0005-0000-0000-0000125D0000}"/>
    <cellStyle name="Normal 3 18 14 2" xfId="23834" xr:uid="{00000000-0005-0000-0000-0000135D0000}"/>
    <cellStyle name="Normal 3 18 14 2 2" xfId="23835" xr:uid="{00000000-0005-0000-0000-0000145D0000}"/>
    <cellStyle name="Normal 3 18 14 2 3" xfId="23836" xr:uid="{00000000-0005-0000-0000-0000155D0000}"/>
    <cellStyle name="Normal 3 18 14 3" xfId="23837" xr:uid="{00000000-0005-0000-0000-0000165D0000}"/>
    <cellStyle name="Normal 3 18 14 3 2" xfId="23838" xr:uid="{00000000-0005-0000-0000-0000175D0000}"/>
    <cellStyle name="Normal 3 18 14 3 3" xfId="23839" xr:uid="{00000000-0005-0000-0000-0000185D0000}"/>
    <cellStyle name="Normal 3 18 14 4" xfId="23840" xr:uid="{00000000-0005-0000-0000-0000195D0000}"/>
    <cellStyle name="Normal 3 18 14 4 2" xfId="23841" xr:uid="{00000000-0005-0000-0000-00001A5D0000}"/>
    <cellStyle name="Normal 3 18 14 4 3" xfId="23842" xr:uid="{00000000-0005-0000-0000-00001B5D0000}"/>
    <cellStyle name="Normal 3 18 14 5" xfId="23843" xr:uid="{00000000-0005-0000-0000-00001C5D0000}"/>
    <cellStyle name="Normal 3 18 14 5 2" xfId="23844" xr:uid="{00000000-0005-0000-0000-00001D5D0000}"/>
    <cellStyle name="Normal 3 18 14 5 3" xfId="23845" xr:uid="{00000000-0005-0000-0000-00001E5D0000}"/>
    <cellStyle name="Normal 3 18 14 6" xfId="23846" xr:uid="{00000000-0005-0000-0000-00001F5D0000}"/>
    <cellStyle name="Normal 3 18 14 6 2" xfId="23847" xr:uid="{00000000-0005-0000-0000-0000205D0000}"/>
    <cellStyle name="Normal 3 18 14 6 3" xfId="23848" xr:uid="{00000000-0005-0000-0000-0000215D0000}"/>
    <cellStyle name="Normal 3 18 14 7" xfId="23849" xr:uid="{00000000-0005-0000-0000-0000225D0000}"/>
    <cellStyle name="Normal 3 18 14 7 2" xfId="23850" xr:uid="{00000000-0005-0000-0000-0000235D0000}"/>
    <cellStyle name="Normal 3 18 14 7 3" xfId="23851" xr:uid="{00000000-0005-0000-0000-0000245D0000}"/>
    <cellStyle name="Normal 3 18 14 8" xfId="23852" xr:uid="{00000000-0005-0000-0000-0000255D0000}"/>
    <cellStyle name="Normal 3 18 14 8 2" xfId="23853" xr:uid="{00000000-0005-0000-0000-0000265D0000}"/>
    <cellStyle name="Normal 3 18 14 8 3" xfId="23854" xr:uid="{00000000-0005-0000-0000-0000275D0000}"/>
    <cellStyle name="Normal 3 18 14 9" xfId="23855" xr:uid="{00000000-0005-0000-0000-0000285D0000}"/>
    <cellStyle name="Normal 3 18 14 9 2" xfId="23856" xr:uid="{00000000-0005-0000-0000-0000295D0000}"/>
    <cellStyle name="Normal 3 18 14 9 3" xfId="23857" xr:uid="{00000000-0005-0000-0000-00002A5D0000}"/>
    <cellStyle name="Normal 3 18 15" xfId="23858" xr:uid="{00000000-0005-0000-0000-00002B5D0000}"/>
    <cellStyle name="Normal 3 18 15 2" xfId="23859" xr:uid="{00000000-0005-0000-0000-00002C5D0000}"/>
    <cellStyle name="Normal 3 18 15 3" xfId="23860" xr:uid="{00000000-0005-0000-0000-00002D5D0000}"/>
    <cellStyle name="Normal 3 18 16" xfId="23861" xr:uid="{00000000-0005-0000-0000-00002E5D0000}"/>
    <cellStyle name="Normal 3 18 16 2" xfId="23862" xr:uid="{00000000-0005-0000-0000-00002F5D0000}"/>
    <cellStyle name="Normal 3 18 16 3" xfId="23863" xr:uid="{00000000-0005-0000-0000-0000305D0000}"/>
    <cellStyle name="Normal 3 18 17" xfId="23864" xr:uid="{00000000-0005-0000-0000-0000315D0000}"/>
    <cellStyle name="Normal 3 18 17 2" xfId="23865" xr:uid="{00000000-0005-0000-0000-0000325D0000}"/>
    <cellStyle name="Normal 3 18 17 3" xfId="23866" xr:uid="{00000000-0005-0000-0000-0000335D0000}"/>
    <cellStyle name="Normal 3 18 18" xfId="23867" xr:uid="{00000000-0005-0000-0000-0000345D0000}"/>
    <cellStyle name="Normal 3 18 18 2" xfId="23868" xr:uid="{00000000-0005-0000-0000-0000355D0000}"/>
    <cellStyle name="Normal 3 18 18 3" xfId="23869" xr:uid="{00000000-0005-0000-0000-0000365D0000}"/>
    <cellStyle name="Normal 3 18 19" xfId="23870" xr:uid="{00000000-0005-0000-0000-0000375D0000}"/>
    <cellStyle name="Normal 3 18 19 2" xfId="23871" xr:uid="{00000000-0005-0000-0000-0000385D0000}"/>
    <cellStyle name="Normal 3 18 19 3" xfId="23872" xr:uid="{00000000-0005-0000-0000-0000395D0000}"/>
    <cellStyle name="Normal 3 18 2" xfId="23873" xr:uid="{00000000-0005-0000-0000-00003A5D0000}"/>
    <cellStyle name="Normal 3 18 20" xfId="23874" xr:uid="{00000000-0005-0000-0000-00003B5D0000}"/>
    <cellStyle name="Normal 3 18 20 2" xfId="23875" xr:uid="{00000000-0005-0000-0000-00003C5D0000}"/>
    <cellStyle name="Normal 3 18 20 3" xfId="23876" xr:uid="{00000000-0005-0000-0000-00003D5D0000}"/>
    <cellStyle name="Normal 3 18 21" xfId="23877" xr:uid="{00000000-0005-0000-0000-00003E5D0000}"/>
    <cellStyle name="Normal 3 18 21 2" xfId="23878" xr:uid="{00000000-0005-0000-0000-00003F5D0000}"/>
    <cellStyle name="Normal 3 18 21 3" xfId="23879" xr:uid="{00000000-0005-0000-0000-0000405D0000}"/>
    <cellStyle name="Normal 3 18 22" xfId="23880" xr:uid="{00000000-0005-0000-0000-0000415D0000}"/>
    <cellStyle name="Normal 3 18 22 2" xfId="23881" xr:uid="{00000000-0005-0000-0000-0000425D0000}"/>
    <cellStyle name="Normal 3 18 22 3" xfId="23882" xr:uid="{00000000-0005-0000-0000-0000435D0000}"/>
    <cellStyle name="Normal 3 18 23" xfId="23883" xr:uid="{00000000-0005-0000-0000-0000445D0000}"/>
    <cellStyle name="Normal 3 18 23 2" xfId="23884" xr:uid="{00000000-0005-0000-0000-0000455D0000}"/>
    <cellStyle name="Normal 3 18 23 3" xfId="23885" xr:uid="{00000000-0005-0000-0000-0000465D0000}"/>
    <cellStyle name="Normal 3 18 24" xfId="23886" xr:uid="{00000000-0005-0000-0000-0000475D0000}"/>
    <cellStyle name="Normal 3 18 24 2" xfId="23887" xr:uid="{00000000-0005-0000-0000-0000485D0000}"/>
    <cellStyle name="Normal 3 18 24 3" xfId="23888" xr:uid="{00000000-0005-0000-0000-0000495D0000}"/>
    <cellStyle name="Normal 3 18 25" xfId="23889" xr:uid="{00000000-0005-0000-0000-00004A5D0000}"/>
    <cellStyle name="Normal 3 18 25 2" xfId="23890" xr:uid="{00000000-0005-0000-0000-00004B5D0000}"/>
    <cellStyle name="Normal 3 18 25 3" xfId="23891" xr:uid="{00000000-0005-0000-0000-00004C5D0000}"/>
    <cellStyle name="Normal 3 18 26" xfId="23892" xr:uid="{00000000-0005-0000-0000-00004D5D0000}"/>
    <cellStyle name="Normal 3 18 26 2" xfId="23893" xr:uid="{00000000-0005-0000-0000-00004E5D0000}"/>
    <cellStyle name="Normal 3 18 26 3" xfId="23894" xr:uid="{00000000-0005-0000-0000-00004F5D0000}"/>
    <cellStyle name="Normal 3 18 27" xfId="23895" xr:uid="{00000000-0005-0000-0000-0000505D0000}"/>
    <cellStyle name="Normal 3 18 27 2" xfId="23896" xr:uid="{00000000-0005-0000-0000-0000515D0000}"/>
    <cellStyle name="Normal 3 18 27 3" xfId="23897" xr:uid="{00000000-0005-0000-0000-0000525D0000}"/>
    <cellStyle name="Normal 3 18 28" xfId="23898" xr:uid="{00000000-0005-0000-0000-0000535D0000}"/>
    <cellStyle name="Normal 3 18 29" xfId="23899" xr:uid="{00000000-0005-0000-0000-0000545D0000}"/>
    <cellStyle name="Normal 3 18 3" xfId="23900" xr:uid="{00000000-0005-0000-0000-0000555D0000}"/>
    <cellStyle name="Normal 3 18 4" xfId="23901" xr:uid="{00000000-0005-0000-0000-0000565D0000}"/>
    <cellStyle name="Normal 3 18 5" xfId="23902" xr:uid="{00000000-0005-0000-0000-0000575D0000}"/>
    <cellStyle name="Normal 3 18 6" xfId="23903" xr:uid="{00000000-0005-0000-0000-0000585D0000}"/>
    <cellStyle name="Normal 3 18 6 10" xfId="23904" xr:uid="{00000000-0005-0000-0000-0000595D0000}"/>
    <cellStyle name="Normal 3 18 6 10 2" xfId="23905" xr:uid="{00000000-0005-0000-0000-00005A5D0000}"/>
    <cellStyle name="Normal 3 18 6 10 3" xfId="23906" xr:uid="{00000000-0005-0000-0000-00005B5D0000}"/>
    <cellStyle name="Normal 3 18 6 11" xfId="23907" xr:uid="{00000000-0005-0000-0000-00005C5D0000}"/>
    <cellStyle name="Normal 3 18 6 11 2" xfId="23908" xr:uid="{00000000-0005-0000-0000-00005D5D0000}"/>
    <cellStyle name="Normal 3 18 6 11 3" xfId="23909" xr:uid="{00000000-0005-0000-0000-00005E5D0000}"/>
    <cellStyle name="Normal 3 18 6 12" xfId="23910" xr:uid="{00000000-0005-0000-0000-00005F5D0000}"/>
    <cellStyle name="Normal 3 18 6 12 2" xfId="23911" xr:uid="{00000000-0005-0000-0000-0000605D0000}"/>
    <cellStyle name="Normal 3 18 6 12 3" xfId="23912" xr:uid="{00000000-0005-0000-0000-0000615D0000}"/>
    <cellStyle name="Normal 3 18 6 13" xfId="23913" xr:uid="{00000000-0005-0000-0000-0000625D0000}"/>
    <cellStyle name="Normal 3 18 6 13 2" xfId="23914" xr:uid="{00000000-0005-0000-0000-0000635D0000}"/>
    <cellStyle name="Normal 3 18 6 13 3" xfId="23915" xr:uid="{00000000-0005-0000-0000-0000645D0000}"/>
    <cellStyle name="Normal 3 18 6 14" xfId="23916" xr:uid="{00000000-0005-0000-0000-0000655D0000}"/>
    <cellStyle name="Normal 3 18 6 14 2" xfId="23917" xr:uid="{00000000-0005-0000-0000-0000665D0000}"/>
    <cellStyle name="Normal 3 18 6 14 3" xfId="23918" xr:uid="{00000000-0005-0000-0000-0000675D0000}"/>
    <cellStyle name="Normal 3 18 6 15" xfId="23919" xr:uid="{00000000-0005-0000-0000-0000685D0000}"/>
    <cellStyle name="Normal 3 18 6 15 2" xfId="23920" xr:uid="{00000000-0005-0000-0000-0000695D0000}"/>
    <cellStyle name="Normal 3 18 6 15 3" xfId="23921" xr:uid="{00000000-0005-0000-0000-00006A5D0000}"/>
    <cellStyle name="Normal 3 18 6 16" xfId="23922" xr:uid="{00000000-0005-0000-0000-00006B5D0000}"/>
    <cellStyle name="Normal 3 18 6 17" xfId="23923" xr:uid="{00000000-0005-0000-0000-00006C5D0000}"/>
    <cellStyle name="Normal 3 18 6 2" xfId="23924" xr:uid="{00000000-0005-0000-0000-00006D5D0000}"/>
    <cellStyle name="Normal 3 18 6 2 10" xfId="23925" xr:uid="{00000000-0005-0000-0000-00006E5D0000}"/>
    <cellStyle name="Normal 3 18 6 2 10 2" xfId="23926" xr:uid="{00000000-0005-0000-0000-00006F5D0000}"/>
    <cellStyle name="Normal 3 18 6 2 10 3" xfId="23927" xr:uid="{00000000-0005-0000-0000-0000705D0000}"/>
    <cellStyle name="Normal 3 18 6 2 11" xfId="23928" xr:uid="{00000000-0005-0000-0000-0000715D0000}"/>
    <cellStyle name="Normal 3 18 6 2 11 2" xfId="23929" xr:uid="{00000000-0005-0000-0000-0000725D0000}"/>
    <cellStyle name="Normal 3 18 6 2 11 3" xfId="23930" xr:uid="{00000000-0005-0000-0000-0000735D0000}"/>
    <cellStyle name="Normal 3 18 6 2 12" xfId="23931" xr:uid="{00000000-0005-0000-0000-0000745D0000}"/>
    <cellStyle name="Normal 3 18 6 2 12 2" xfId="23932" xr:uid="{00000000-0005-0000-0000-0000755D0000}"/>
    <cellStyle name="Normal 3 18 6 2 12 3" xfId="23933" xr:uid="{00000000-0005-0000-0000-0000765D0000}"/>
    <cellStyle name="Normal 3 18 6 2 13" xfId="23934" xr:uid="{00000000-0005-0000-0000-0000775D0000}"/>
    <cellStyle name="Normal 3 18 6 2 13 2" xfId="23935" xr:uid="{00000000-0005-0000-0000-0000785D0000}"/>
    <cellStyle name="Normal 3 18 6 2 13 3" xfId="23936" xr:uid="{00000000-0005-0000-0000-0000795D0000}"/>
    <cellStyle name="Normal 3 18 6 2 14" xfId="23937" xr:uid="{00000000-0005-0000-0000-00007A5D0000}"/>
    <cellStyle name="Normal 3 18 6 2 14 2" xfId="23938" xr:uid="{00000000-0005-0000-0000-00007B5D0000}"/>
    <cellStyle name="Normal 3 18 6 2 14 3" xfId="23939" xr:uid="{00000000-0005-0000-0000-00007C5D0000}"/>
    <cellStyle name="Normal 3 18 6 2 15" xfId="23940" xr:uid="{00000000-0005-0000-0000-00007D5D0000}"/>
    <cellStyle name="Normal 3 18 6 2 16" xfId="23941" xr:uid="{00000000-0005-0000-0000-00007E5D0000}"/>
    <cellStyle name="Normal 3 18 6 2 2" xfId="23942" xr:uid="{00000000-0005-0000-0000-00007F5D0000}"/>
    <cellStyle name="Normal 3 18 6 2 2 2" xfId="23943" xr:uid="{00000000-0005-0000-0000-0000805D0000}"/>
    <cellStyle name="Normal 3 18 6 2 2 3" xfId="23944" xr:uid="{00000000-0005-0000-0000-0000815D0000}"/>
    <cellStyle name="Normal 3 18 6 2 3" xfId="23945" xr:uid="{00000000-0005-0000-0000-0000825D0000}"/>
    <cellStyle name="Normal 3 18 6 2 3 2" xfId="23946" xr:uid="{00000000-0005-0000-0000-0000835D0000}"/>
    <cellStyle name="Normal 3 18 6 2 3 3" xfId="23947" xr:uid="{00000000-0005-0000-0000-0000845D0000}"/>
    <cellStyle name="Normal 3 18 6 2 4" xfId="23948" xr:uid="{00000000-0005-0000-0000-0000855D0000}"/>
    <cellStyle name="Normal 3 18 6 2 4 2" xfId="23949" xr:uid="{00000000-0005-0000-0000-0000865D0000}"/>
    <cellStyle name="Normal 3 18 6 2 4 3" xfId="23950" xr:uid="{00000000-0005-0000-0000-0000875D0000}"/>
    <cellStyle name="Normal 3 18 6 2 5" xfId="23951" xr:uid="{00000000-0005-0000-0000-0000885D0000}"/>
    <cellStyle name="Normal 3 18 6 2 5 2" xfId="23952" xr:uid="{00000000-0005-0000-0000-0000895D0000}"/>
    <cellStyle name="Normal 3 18 6 2 5 3" xfId="23953" xr:uid="{00000000-0005-0000-0000-00008A5D0000}"/>
    <cellStyle name="Normal 3 18 6 2 6" xfId="23954" xr:uid="{00000000-0005-0000-0000-00008B5D0000}"/>
    <cellStyle name="Normal 3 18 6 2 6 2" xfId="23955" xr:uid="{00000000-0005-0000-0000-00008C5D0000}"/>
    <cellStyle name="Normal 3 18 6 2 6 3" xfId="23956" xr:uid="{00000000-0005-0000-0000-00008D5D0000}"/>
    <cellStyle name="Normal 3 18 6 2 7" xfId="23957" xr:uid="{00000000-0005-0000-0000-00008E5D0000}"/>
    <cellStyle name="Normal 3 18 6 2 7 2" xfId="23958" xr:uid="{00000000-0005-0000-0000-00008F5D0000}"/>
    <cellStyle name="Normal 3 18 6 2 7 3" xfId="23959" xr:uid="{00000000-0005-0000-0000-0000905D0000}"/>
    <cellStyle name="Normal 3 18 6 2 8" xfId="23960" xr:uid="{00000000-0005-0000-0000-0000915D0000}"/>
    <cellStyle name="Normal 3 18 6 2 8 2" xfId="23961" xr:uid="{00000000-0005-0000-0000-0000925D0000}"/>
    <cellStyle name="Normal 3 18 6 2 8 3" xfId="23962" xr:uid="{00000000-0005-0000-0000-0000935D0000}"/>
    <cellStyle name="Normal 3 18 6 2 9" xfId="23963" xr:uid="{00000000-0005-0000-0000-0000945D0000}"/>
    <cellStyle name="Normal 3 18 6 2 9 2" xfId="23964" xr:uid="{00000000-0005-0000-0000-0000955D0000}"/>
    <cellStyle name="Normal 3 18 6 2 9 3" xfId="23965" xr:uid="{00000000-0005-0000-0000-0000965D0000}"/>
    <cellStyle name="Normal 3 18 6 3" xfId="23966" xr:uid="{00000000-0005-0000-0000-0000975D0000}"/>
    <cellStyle name="Normal 3 18 6 3 2" xfId="23967" xr:uid="{00000000-0005-0000-0000-0000985D0000}"/>
    <cellStyle name="Normal 3 18 6 3 3" xfId="23968" xr:uid="{00000000-0005-0000-0000-0000995D0000}"/>
    <cellStyle name="Normal 3 18 6 4" xfId="23969" xr:uid="{00000000-0005-0000-0000-00009A5D0000}"/>
    <cellStyle name="Normal 3 18 6 4 2" xfId="23970" xr:uid="{00000000-0005-0000-0000-00009B5D0000}"/>
    <cellStyle name="Normal 3 18 6 4 3" xfId="23971" xr:uid="{00000000-0005-0000-0000-00009C5D0000}"/>
    <cellStyle name="Normal 3 18 6 5" xfId="23972" xr:uid="{00000000-0005-0000-0000-00009D5D0000}"/>
    <cellStyle name="Normal 3 18 6 5 2" xfId="23973" xr:uid="{00000000-0005-0000-0000-00009E5D0000}"/>
    <cellStyle name="Normal 3 18 6 5 3" xfId="23974" xr:uid="{00000000-0005-0000-0000-00009F5D0000}"/>
    <cellStyle name="Normal 3 18 6 6" xfId="23975" xr:uid="{00000000-0005-0000-0000-0000A05D0000}"/>
    <cellStyle name="Normal 3 18 6 6 2" xfId="23976" xr:uid="{00000000-0005-0000-0000-0000A15D0000}"/>
    <cellStyle name="Normal 3 18 6 6 3" xfId="23977" xr:uid="{00000000-0005-0000-0000-0000A25D0000}"/>
    <cellStyle name="Normal 3 18 6 7" xfId="23978" xr:uid="{00000000-0005-0000-0000-0000A35D0000}"/>
    <cellStyle name="Normal 3 18 6 7 2" xfId="23979" xr:uid="{00000000-0005-0000-0000-0000A45D0000}"/>
    <cellStyle name="Normal 3 18 6 7 3" xfId="23980" xr:uid="{00000000-0005-0000-0000-0000A55D0000}"/>
    <cellStyle name="Normal 3 18 6 8" xfId="23981" xr:uid="{00000000-0005-0000-0000-0000A65D0000}"/>
    <cellStyle name="Normal 3 18 6 8 2" xfId="23982" xr:uid="{00000000-0005-0000-0000-0000A75D0000}"/>
    <cellStyle name="Normal 3 18 6 8 3" xfId="23983" xr:uid="{00000000-0005-0000-0000-0000A85D0000}"/>
    <cellStyle name="Normal 3 18 6 9" xfId="23984" xr:uid="{00000000-0005-0000-0000-0000A95D0000}"/>
    <cellStyle name="Normal 3 18 6 9 2" xfId="23985" xr:uid="{00000000-0005-0000-0000-0000AA5D0000}"/>
    <cellStyle name="Normal 3 18 6 9 3" xfId="23986" xr:uid="{00000000-0005-0000-0000-0000AB5D0000}"/>
    <cellStyle name="Normal 3 18 7" xfId="23987" xr:uid="{00000000-0005-0000-0000-0000AC5D0000}"/>
    <cellStyle name="Normal 3 18 7 10" xfId="23988" xr:uid="{00000000-0005-0000-0000-0000AD5D0000}"/>
    <cellStyle name="Normal 3 18 7 10 2" xfId="23989" xr:uid="{00000000-0005-0000-0000-0000AE5D0000}"/>
    <cellStyle name="Normal 3 18 7 10 3" xfId="23990" xr:uid="{00000000-0005-0000-0000-0000AF5D0000}"/>
    <cellStyle name="Normal 3 18 7 11" xfId="23991" xr:uid="{00000000-0005-0000-0000-0000B05D0000}"/>
    <cellStyle name="Normal 3 18 7 11 2" xfId="23992" xr:uid="{00000000-0005-0000-0000-0000B15D0000}"/>
    <cellStyle name="Normal 3 18 7 11 3" xfId="23993" xr:uid="{00000000-0005-0000-0000-0000B25D0000}"/>
    <cellStyle name="Normal 3 18 7 12" xfId="23994" xr:uid="{00000000-0005-0000-0000-0000B35D0000}"/>
    <cellStyle name="Normal 3 18 7 12 2" xfId="23995" xr:uid="{00000000-0005-0000-0000-0000B45D0000}"/>
    <cellStyle name="Normal 3 18 7 12 3" xfId="23996" xr:uid="{00000000-0005-0000-0000-0000B55D0000}"/>
    <cellStyle name="Normal 3 18 7 13" xfId="23997" xr:uid="{00000000-0005-0000-0000-0000B65D0000}"/>
    <cellStyle name="Normal 3 18 7 13 2" xfId="23998" xr:uid="{00000000-0005-0000-0000-0000B75D0000}"/>
    <cellStyle name="Normal 3 18 7 13 3" xfId="23999" xr:uid="{00000000-0005-0000-0000-0000B85D0000}"/>
    <cellStyle name="Normal 3 18 7 14" xfId="24000" xr:uid="{00000000-0005-0000-0000-0000B95D0000}"/>
    <cellStyle name="Normal 3 18 7 14 2" xfId="24001" xr:uid="{00000000-0005-0000-0000-0000BA5D0000}"/>
    <cellStyle name="Normal 3 18 7 14 3" xfId="24002" xr:uid="{00000000-0005-0000-0000-0000BB5D0000}"/>
    <cellStyle name="Normal 3 18 7 15" xfId="24003" xr:uid="{00000000-0005-0000-0000-0000BC5D0000}"/>
    <cellStyle name="Normal 3 18 7 15 2" xfId="24004" xr:uid="{00000000-0005-0000-0000-0000BD5D0000}"/>
    <cellStyle name="Normal 3 18 7 15 3" xfId="24005" xr:uid="{00000000-0005-0000-0000-0000BE5D0000}"/>
    <cellStyle name="Normal 3 18 7 16" xfId="24006" xr:uid="{00000000-0005-0000-0000-0000BF5D0000}"/>
    <cellStyle name="Normal 3 18 7 17" xfId="24007" xr:uid="{00000000-0005-0000-0000-0000C05D0000}"/>
    <cellStyle name="Normal 3 18 7 2" xfId="24008" xr:uid="{00000000-0005-0000-0000-0000C15D0000}"/>
    <cellStyle name="Normal 3 18 7 2 10" xfId="24009" xr:uid="{00000000-0005-0000-0000-0000C25D0000}"/>
    <cellStyle name="Normal 3 18 7 2 10 2" xfId="24010" xr:uid="{00000000-0005-0000-0000-0000C35D0000}"/>
    <cellStyle name="Normal 3 18 7 2 10 3" xfId="24011" xr:uid="{00000000-0005-0000-0000-0000C45D0000}"/>
    <cellStyle name="Normal 3 18 7 2 11" xfId="24012" xr:uid="{00000000-0005-0000-0000-0000C55D0000}"/>
    <cellStyle name="Normal 3 18 7 2 11 2" xfId="24013" xr:uid="{00000000-0005-0000-0000-0000C65D0000}"/>
    <cellStyle name="Normal 3 18 7 2 11 3" xfId="24014" xr:uid="{00000000-0005-0000-0000-0000C75D0000}"/>
    <cellStyle name="Normal 3 18 7 2 12" xfId="24015" xr:uid="{00000000-0005-0000-0000-0000C85D0000}"/>
    <cellStyle name="Normal 3 18 7 2 12 2" xfId="24016" xr:uid="{00000000-0005-0000-0000-0000C95D0000}"/>
    <cellStyle name="Normal 3 18 7 2 12 3" xfId="24017" xr:uid="{00000000-0005-0000-0000-0000CA5D0000}"/>
    <cellStyle name="Normal 3 18 7 2 13" xfId="24018" xr:uid="{00000000-0005-0000-0000-0000CB5D0000}"/>
    <cellStyle name="Normal 3 18 7 2 13 2" xfId="24019" xr:uid="{00000000-0005-0000-0000-0000CC5D0000}"/>
    <cellStyle name="Normal 3 18 7 2 13 3" xfId="24020" xr:uid="{00000000-0005-0000-0000-0000CD5D0000}"/>
    <cellStyle name="Normal 3 18 7 2 14" xfId="24021" xr:uid="{00000000-0005-0000-0000-0000CE5D0000}"/>
    <cellStyle name="Normal 3 18 7 2 14 2" xfId="24022" xr:uid="{00000000-0005-0000-0000-0000CF5D0000}"/>
    <cellStyle name="Normal 3 18 7 2 14 3" xfId="24023" xr:uid="{00000000-0005-0000-0000-0000D05D0000}"/>
    <cellStyle name="Normal 3 18 7 2 15" xfId="24024" xr:uid="{00000000-0005-0000-0000-0000D15D0000}"/>
    <cellStyle name="Normal 3 18 7 2 16" xfId="24025" xr:uid="{00000000-0005-0000-0000-0000D25D0000}"/>
    <cellStyle name="Normal 3 18 7 2 2" xfId="24026" xr:uid="{00000000-0005-0000-0000-0000D35D0000}"/>
    <cellStyle name="Normal 3 18 7 2 2 2" xfId="24027" xr:uid="{00000000-0005-0000-0000-0000D45D0000}"/>
    <cellStyle name="Normal 3 18 7 2 2 3" xfId="24028" xr:uid="{00000000-0005-0000-0000-0000D55D0000}"/>
    <cellStyle name="Normal 3 18 7 2 3" xfId="24029" xr:uid="{00000000-0005-0000-0000-0000D65D0000}"/>
    <cellStyle name="Normal 3 18 7 2 3 2" xfId="24030" xr:uid="{00000000-0005-0000-0000-0000D75D0000}"/>
    <cellStyle name="Normal 3 18 7 2 3 3" xfId="24031" xr:uid="{00000000-0005-0000-0000-0000D85D0000}"/>
    <cellStyle name="Normal 3 18 7 2 4" xfId="24032" xr:uid="{00000000-0005-0000-0000-0000D95D0000}"/>
    <cellStyle name="Normal 3 18 7 2 4 2" xfId="24033" xr:uid="{00000000-0005-0000-0000-0000DA5D0000}"/>
    <cellStyle name="Normal 3 18 7 2 4 3" xfId="24034" xr:uid="{00000000-0005-0000-0000-0000DB5D0000}"/>
    <cellStyle name="Normal 3 18 7 2 5" xfId="24035" xr:uid="{00000000-0005-0000-0000-0000DC5D0000}"/>
    <cellStyle name="Normal 3 18 7 2 5 2" xfId="24036" xr:uid="{00000000-0005-0000-0000-0000DD5D0000}"/>
    <cellStyle name="Normal 3 18 7 2 5 3" xfId="24037" xr:uid="{00000000-0005-0000-0000-0000DE5D0000}"/>
    <cellStyle name="Normal 3 18 7 2 6" xfId="24038" xr:uid="{00000000-0005-0000-0000-0000DF5D0000}"/>
    <cellStyle name="Normal 3 18 7 2 6 2" xfId="24039" xr:uid="{00000000-0005-0000-0000-0000E05D0000}"/>
    <cellStyle name="Normal 3 18 7 2 6 3" xfId="24040" xr:uid="{00000000-0005-0000-0000-0000E15D0000}"/>
    <cellStyle name="Normal 3 18 7 2 7" xfId="24041" xr:uid="{00000000-0005-0000-0000-0000E25D0000}"/>
    <cellStyle name="Normal 3 18 7 2 7 2" xfId="24042" xr:uid="{00000000-0005-0000-0000-0000E35D0000}"/>
    <cellStyle name="Normal 3 18 7 2 7 3" xfId="24043" xr:uid="{00000000-0005-0000-0000-0000E45D0000}"/>
    <cellStyle name="Normal 3 18 7 2 8" xfId="24044" xr:uid="{00000000-0005-0000-0000-0000E55D0000}"/>
    <cellStyle name="Normal 3 18 7 2 8 2" xfId="24045" xr:uid="{00000000-0005-0000-0000-0000E65D0000}"/>
    <cellStyle name="Normal 3 18 7 2 8 3" xfId="24046" xr:uid="{00000000-0005-0000-0000-0000E75D0000}"/>
    <cellStyle name="Normal 3 18 7 2 9" xfId="24047" xr:uid="{00000000-0005-0000-0000-0000E85D0000}"/>
    <cellStyle name="Normal 3 18 7 2 9 2" xfId="24048" xr:uid="{00000000-0005-0000-0000-0000E95D0000}"/>
    <cellStyle name="Normal 3 18 7 2 9 3" xfId="24049" xr:uid="{00000000-0005-0000-0000-0000EA5D0000}"/>
    <cellStyle name="Normal 3 18 7 3" xfId="24050" xr:uid="{00000000-0005-0000-0000-0000EB5D0000}"/>
    <cellStyle name="Normal 3 18 7 3 2" xfId="24051" xr:uid="{00000000-0005-0000-0000-0000EC5D0000}"/>
    <cellStyle name="Normal 3 18 7 3 3" xfId="24052" xr:uid="{00000000-0005-0000-0000-0000ED5D0000}"/>
    <cellStyle name="Normal 3 18 7 4" xfId="24053" xr:uid="{00000000-0005-0000-0000-0000EE5D0000}"/>
    <cellStyle name="Normal 3 18 7 4 2" xfId="24054" xr:uid="{00000000-0005-0000-0000-0000EF5D0000}"/>
    <cellStyle name="Normal 3 18 7 4 3" xfId="24055" xr:uid="{00000000-0005-0000-0000-0000F05D0000}"/>
    <cellStyle name="Normal 3 18 7 5" xfId="24056" xr:uid="{00000000-0005-0000-0000-0000F15D0000}"/>
    <cellStyle name="Normal 3 18 7 5 2" xfId="24057" xr:uid="{00000000-0005-0000-0000-0000F25D0000}"/>
    <cellStyle name="Normal 3 18 7 5 3" xfId="24058" xr:uid="{00000000-0005-0000-0000-0000F35D0000}"/>
    <cellStyle name="Normal 3 18 7 6" xfId="24059" xr:uid="{00000000-0005-0000-0000-0000F45D0000}"/>
    <cellStyle name="Normal 3 18 7 6 2" xfId="24060" xr:uid="{00000000-0005-0000-0000-0000F55D0000}"/>
    <cellStyle name="Normal 3 18 7 6 3" xfId="24061" xr:uid="{00000000-0005-0000-0000-0000F65D0000}"/>
    <cellStyle name="Normal 3 18 7 7" xfId="24062" xr:uid="{00000000-0005-0000-0000-0000F75D0000}"/>
    <cellStyle name="Normal 3 18 7 7 2" xfId="24063" xr:uid="{00000000-0005-0000-0000-0000F85D0000}"/>
    <cellStyle name="Normal 3 18 7 7 3" xfId="24064" xr:uid="{00000000-0005-0000-0000-0000F95D0000}"/>
    <cellStyle name="Normal 3 18 7 8" xfId="24065" xr:uid="{00000000-0005-0000-0000-0000FA5D0000}"/>
    <cellStyle name="Normal 3 18 7 8 2" xfId="24066" xr:uid="{00000000-0005-0000-0000-0000FB5D0000}"/>
    <cellStyle name="Normal 3 18 7 8 3" xfId="24067" xr:uid="{00000000-0005-0000-0000-0000FC5D0000}"/>
    <cellStyle name="Normal 3 18 7 9" xfId="24068" xr:uid="{00000000-0005-0000-0000-0000FD5D0000}"/>
    <cellStyle name="Normal 3 18 7 9 2" xfId="24069" xr:uid="{00000000-0005-0000-0000-0000FE5D0000}"/>
    <cellStyle name="Normal 3 18 7 9 3" xfId="24070" xr:uid="{00000000-0005-0000-0000-0000FF5D0000}"/>
    <cellStyle name="Normal 3 18 8" xfId="24071" xr:uid="{00000000-0005-0000-0000-0000005E0000}"/>
    <cellStyle name="Normal 3 18 8 10" xfId="24072" xr:uid="{00000000-0005-0000-0000-0000015E0000}"/>
    <cellStyle name="Normal 3 18 8 10 2" xfId="24073" xr:uid="{00000000-0005-0000-0000-0000025E0000}"/>
    <cellStyle name="Normal 3 18 8 10 3" xfId="24074" xr:uid="{00000000-0005-0000-0000-0000035E0000}"/>
    <cellStyle name="Normal 3 18 8 11" xfId="24075" xr:uid="{00000000-0005-0000-0000-0000045E0000}"/>
    <cellStyle name="Normal 3 18 8 11 2" xfId="24076" xr:uid="{00000000-0005-0000-0000-0000055E0000}"/>
    <cellStyle name="Normal 3 18 8 11 3" xfId="24077" xr:uid="{00000000-0005-0000-0000-0000065E0000}"/>
    <cellStyle name="Normal 3 18 8 12" xfId="24078" xr:uid="{00000000-0005-0000-0000-0000075E0000}"/>
    <cellStyle name="Normal 3 18 8 12 2" xfId="24079" xr:uid="{00000000-0005-0000-0000-0000085E0000}"/>
    <cellStyle name="Normal 3 18 8 12 3" xfId="24080" xr:uid="{00000000-0005-0000-0000-0000095E0000}"/>
    <cellStyle name="Normal 3 18 8 13" xfId="24081" xr:uid="{00000000-0005-0000-0000-00000A5E0000}"/>
    <cellStyle name="Normal 3 18 8 13 2" xfId="24082" xr:uid="{00000000-0005-0000-0000-00000B5E0000}"/>
    <cellStyle name="Normal 3 18 8 13 3" xfId="24083" xr:uid="{00000000-0005-0000-0000-00000C5E0000}"/>
    <cellStyle name="Normal 3 18 8 14" xfId="24084" xr:uid="{00000000-0005-0000-0000-00000D5E0000}"/>
    <cellStyle name="Normal 3 18 8 14 2" xfId="24085" xr:uid="{00000000-0005-0000-0000-00000E5E0000}"/>
    <cellStyle name="Normal 3 18 8 14 3" xfId="24086" xr:uid="{00000000-0005-0000-0000-00000F5E0000}"/>
    <cellStyle name="Normal 3 18 8 15" xfId="24087" xr:uid="{00000000-0005-0000-0000-0000105E0000}"/>
    <cellStyle name="Normal 3 18 8 15 2" xfId="24088" xr:uid="{00000000-0005-0000-0000-0000115E0000}"/>
    <cellStyle name="Normal 3 18 8 15 3" xfId="24089" xr:uid="{00000000-0005-0000-0000-0000125E0000}"/>
    <cellStyle name="Normal 3 18 8 16" xfId="24090" xr:uid="{00000000-0005-0000-0000-0000135E0000}"/>
    <cellStyle name="Normal 3 18 8 17" xfId="24091" xr:uid="{00000000-0005-0000-0000-0000145E0000}"/>
    <cellStyle name="Normal 3 18 8 2" xfId="24092" xr:uid="{00000000-0005-0000-0000-0000155E0000}"/>
    <cellStyle name="Normal 3 18 8 2 10" xfId="24093" xr:uid="{00000000-0005-0000-0000-0000165E0000}"/>
    <cellStyle name="Normal 3 18 8 2 10 2" xfId="24094" xr:uid="{00000000-0005-0000-0000-0000175E0000}"/>
    <cellStyle name="Normal 3 18 8 2 10 3" xfId="24095" xr:uid="{00000000-0005-0000-0000-0000185E0000}"/>
    <cellStyle name="Normal 3 18 8 2 11" xfId="24096" xr:uid="{00000000-0005-0000-0000-0000195E0000}"/>
    <cellStyle name="Normal 3 18 8 2 11 2" xfId="24097" xr:uid="{00000000-0005-0000-0000-00001A5E0000}"/>
    <cellStyle name="Normal 3 18 8 2 11 3" xfId="24098" xr:uid="{00000000-0005-0000-0000-00001B5E0000}"/>
    <cellStyle name="Normal 3 18 8 2 12" xfId="24099" xr:uid="{00000000-0005-0000-0000-00001C5E0000}"/>
    <cellStyle name="Normal 3 18 8 2 12 2" xfId="24100" xr:uid="{00000000-0005-0000-0000-00001D5E0000}"/>
    <cellStyle name="Normal 3 18 8 2 12 3" xfId="24101" xr:uid="{00000000-0005-0000-0000-00001E5E0000}"/>
    <cellStyle name="Normal 3 18 8 2 13" xfId="24102" xr:uid="{00000000-0005-0000-0000-00001F5E0000}"/>
    <cellStyle name="Normal 3 18 8 2 13 2" xfId="24103" xr:uid="{00000000-0005-0000-0000-0000205E0000}"/>
    <cellStyle name="Normal 3 18 8 2 13 3" xfId="24104" xr:uid="{00000000-0005-0000-0000-0000215E0000}"/>
    <cellStyle name="Normal 3 18 8 2 14" xfId="24105" xr:uid="{00000000-0005-0000-0000-0000225E0000}"/>
    <cellStyle name="Normal 3 18 8 2 14 2" xfId="24106" xr:uid="{00000000-0005-0000-0000-0000235E0000}"/>
    <cellStyle name="Normal 3 18 8 2 14 3" xfId="24107" xr:uid="{00000000-0005-0000-0000-0000245E0000}"/>
    <cellStyle name="Normal 3 18 8 2 15" xfId="24108" xr:uid="{00000000-0005-0000-0000-0000255E0000}"/>
    <cellStyle name="Normal 3 18 8 2 16" xfId="24109" xr:uid="{00000000-0005-0000-0000-0000265E0000}"/>
    <cellStyle name="Normal 3 18 8 2 2" xfId="24110" xr:uid="{00000000-0005-0000-0000-0000275E0000}"/>
    <cellStyle name="Normal 3 18 8 2 2 2" xfId="24111" xr:uid="{00000000-0005-0000-0000-0000285E0000}"/>
    <cellStyle name="Normal 3 18 8 2 2 3" xfId="24112" xr:uid="{00000000-0005-0000-0000-0000295E0000}"/>
    <cellStyle name="Normal 3 18 8 2 3" xfId="24113" xr:uid="{00000000-0005-0000-0000-00002A5E0000}"/>
    <cellStyle name="Normal 3 18 8 2 3 2" xfId="24114" xr:uid="{00000000-0005-0000-0000-00002B5E0000}"/>
    <cellStyle name="Normal 3 18 8 2 3 3" xfId="24115" xr:uid="{00000000-0005-0000-0000-00002C5E0000}"/>
    <cellStyle name="Normal 3 18 8 2 4" xfId="24116" xr:uid="{00000000-0005-0000-0000-00002D5E0000}"/>
    <cellStyle name="Normal 3 18 8 2 4 2" xfId="24117" xr:uid="{00000000-0005-0000-0000-00002E5E0000}"/>
    <cellStyle name="Normal 3 18 8 2 4 3" xfId="24118" xr:uid="{00000000-0005-0000-0000-00002F5E0000}"/>
    <cellStyle name="Normal 3 18 8 2 5" xfId="24119" xr:uid="{00000000-0005-0000-0000-0000305E0000}"/>
    <cellStyle name="Normal 3 18 8 2 5 2" xfId="24120" xr:uid="{00000000-0005-0000-0000-0000315E0000}"/>
    <cellStyle name="Normal 3 18 8 2 5 3" xfId="24121" xr:uid="{00000000-0005-0000-0000-0000325E0000}"/>
    <cellStyle name="Normal 3 18 8 2 6" xfId="24122" xr:uid="{00000000-0005-0000-0000-0000335E0000}"/>
    <cellStyle name="Normal 3 18 8 2 6 2" xfId="24123" xr:uid="{00000000-0005-0000-0000-0000345E0000}"/>
    <cellStyle name="Normal 3 18 8 2 6 3" xfId="24124" xr:uid="{00000000-0005-0000-0000-0000355E0000}"/>
    <cellStyle name="Normal 3 18 8 2 7" xfId="24125" xr:uid="{00000000-0005-0000-0000-0000365E0000}"/>
    <cellStyle name="Normal 3 18 8 2 7 2" xfId="24126" xr:uid="{00000000-0005-0000-0000-0000375E0000}"/>
    <cellStyle name="Normal 3 18 8 2 7 3" xfId="24127" xr:uid="{00000000-0005-0000-0000-0000385E0000}"/>
    <cellStyle name="Normal 3 18 8 2 8" xfId="24128" xr:uid="{00000000-0005-0000-0000-0000395E0000}"/>
    <cellStyle name="Normal 3 18 8 2 8 2" xfId="24129" xr:uid="{00000000-0005-0000-0000-00003A5E0000}"/>
    <cellStyle name="Normal 3 18 8 2 8 3" xfId="24130" xr:uid="{00000000-0005-0000-0000-00003B5E0000}"/>
    <cellStyle name="Normal 3 18 8 2 9" xfId="24131" xr:uid="{00000000-0005-0000-0000-00003C5E0000}"/>
    <cellStyle name="Normal 3 18 8 2 9 2" xfId="24132" xr:uid="{00000000-0005-0000-0000-00003D5E0000}"/>
    <cellStyle name="Normal 3 18 8 2 9 3" xfId="24133" xr:uid="{00000000-0005-0000-0000-00003E5E0000}"/>
    <cellStyle name="Normal 3 18 8 3" xfId="24134" xr:uid="{00000000-0005-0000-0000-00003F5E0000}"/>
    <cellStyle name="Normal 3 18 8 3 2" xfId="24135" xr:uid="{00000000-0005-0000-0000-0000405E0000}"/>
    <cellStyle name="Normal 3 18 8 3 3" xfId="24136" xr:uid="{00000000-0005-0000-0000-0000415E0000}"/>
    <cellStyle name="Normal 3 18 8 4" xfId="24137" xr:uid="{00000000-0005-0000-0000-0000425E0000}"/>
    <cellStyle name="Normal 3 18 8 4 2" xfId="24138" xr:uid="{00000000-0005-0000-0000-0000435E0000}"/>
    <cellStyle name="Normal 3 18 8 4 3" xfId="24139" xr:uid="{00000000-0005-0000-0000-0000445E0000}"/>
    <cellStyle name="Normal 3 18 8 5" xfId="24140" xr:uid="{00000000-0005-0000-0000-0000455E0000}"/>
    <cellStyle name="Normal 3 18 8 5 2" xfId="24141" xr:uid="{00000000-0005-0000-0000-0000465E0000}"/>
    <cellStyle name="Normal 3 18 8 5 3" xfId="24142" xr:uid="{00000000-0005-0000-0000-0000475E0000}"/>
    <cellStyle name="Normal 3 18 8 6" xfId="24143" xr:uid="{00000000-0005-0000-0000-0000485E0000}"/>
    <cellStyle name="Normal 3 18 8 6 2" xfId="24144" xr:uid="{00000000-0005-0000-0000-0000495E0000}"/>
    <cellStyle name="Normal 3 18 8 6 3" xfId="24145" xr:uid="{00000000-0005-0000-0000-00004A5E0000}"/>
    <cellStyle name="Normal 3 18 8 7" xfId="24146" xr:uid="{00000000-0005-0000-0000-00004B5E0000}"/>
    <cellStyle name="Normal 3 18 8 7 2" xfId="24147" xr:uid="{00000000-0005-0000-0000-00004C5E0000}"/>
    <cellStyle name="Normal 3 18 8 7 3" xfId="24148" xr:uid="{00000000-0005-0000-0000-00004D5E0000}"/>
    <cellStyle name="Normal 3 18 8 8" xfId="24149" xr:uid="{00000000-0005-0000-0000-00004E5E0000}"/>
    <cellStyle name="Normal 3 18 8 8 2" xfId="24150" xr:uid="{00000000-0005-0000-0000-00004F5E0000}"/>
    <cellStyle name="Normal 3 18 8 8 3" xfId="24151" xr:uid="{00000000-0005-0000-0000-0000505E0000}"/>
    <cellStyle name="Normal 3 18 8 9" xfId="24152" xr:uid="{00000000-0005-0000-0000-0000515E0000}"/>
    <cellStyle name="Normal 3 18 8 9 2" xfId="24153" xr:uid="{00000000-0005-0000-0000-0000525E0000}"/>
    <cellStyle name="Normal 3 18 8 9 3" xfId="24154" xr:uid="{00000000-0005-0000-0000-0000535E0000}"/>
    <cellStyle name="Normal 3 18 9" xfId="24155" xr:uid="{00000000-0005-0000-0000-0000545E0000}"/>
    <cellStyle name="Normal 3 18 9 10" xfId="24156" xr:uid="{00000000-0005-0000-0000-0000555E0000}"/>
    <cellStyle name="Normal 3 18 9 10 2" xfId="24157" xr:uid="{00000000-0005-0000-0000-0000565E0000}"/>
    <cellStyle name="Normal 3 18 9 10 3" xfId="24158" xr:uid="{00000000-0005-0000-0000-0000575E0000}"/>
    <cellStyle name="Normal 3 18 9 11" xfId="24159" xr:uid="{00000000-0005-0000-0000-0000585E0000}"/>
    <cellStyle name="Normal 3 18 9 11 2" xfId="24160" xr:uid="{00000000-0005-0000-0000-0000595E0000}"/>
    <cellStyle name="Normal 3 18 9 11 3" xfId="24161" xr:uid="{00000000-0005-0000-0000-00005A5E0000}"/>
    <cellStyle name="Normal 3 18 9 12" xfId="24162" xr:uid="{00000000-0005-0000-0000-00005B5E0000}"/>
    <cellStyle name="Normal 3 18 9 12 2" xfId="24163" xr:uid="{00000000-0005-0000-0000-00005C5E0000}"/>
    <cellStyle name="Normal 3 18 9 12 3" xfId="24164" xr:uid="{00000000-0005-0000-0000-00005D5E0000}"/>
    <cellStyle name="Normal 3 18 9 13" xfId="24165" xr:uid="{00000000-0005-0000-0000-00005E5E0000}"/>
    <cellStyle name="Normal 3 18 9 13 2" xfId="24166" xr:uid="{00000000-0005-0000-0000-00005F5E0000}"/>
    <cellStyle name="Normal 3 18 9 13 3" xfId="24167" xr:uid="{00000000-0005-0000-0000-0000605E0000}"/>
    <cellStyle name="Normal 3 18 9 14" xfId="24168" xr:uid="{00000000-0005-0000-0000-0000615E0000}"/>
    <cellStyle name="Normal 3 18 9 14 2" xfId="24169" xr:uid="{00000000-0005-0000-0000-0000625E0000}"/>
    <cellStyle name="Normal 3 18 9 14 3" xfId="24170" xr:uid="{00000000-0005-0000-0000-0000635E0000}"/>
    <cellStyle name="Normal 3 18 9 15" xfId="24171" xr:uid="{00000000-0005-0000-0000-0000645E0000}"/>
    <cellStyle name="Normal 3 18 9 16" xfId="24172" xr:uid="{00000000-0005-0000-0000-0000655E0000}"/>
    <cellStyle name="Normal 3 18 9 2" xfId="24173" xr:uid="{00000000-0005-0000-0000-0000665E0000}"/>
    <cellStyle name="Normal 3 18 9 2 2" xfId="24174" xr:uid="{00000000-0005-0000-0000-0000675E0000}"/>
    <cellStyle name="Normal 3 18 9 2 3" xfId="24175" xr:uid="{00000000-0005-0000-0000-0000685E0000}"/>
    <cellStyle name="Normal 3 18 9 3" xfId="24176" xr:uid="{00000000-0005-0000-0000-0000695E0000}"/>
    <cellStyle name="Normal 3 18 9 3 2" xfId="24177" xr:uid="{00000000-0005-0000-0000-00006A5E0000}"/>
    <cellStyle name="Normal 3 18 9 3 3" xfId="24178" xr:uid="{00000000-0005-0000-0000-00006B5E0000}"/>
    <cellStyle name="Normal 3 18 9 4" xfId="24179" xr:uid="{00000000-0005-0000-0000-00006C5E0000}"/>
    <cellStyle name="Normal 3 18 9 4 2" xfId="24180" xr:uid="{00000000-0005-0000-0000-00006D5E0000}"/>
    <cellStyle name="Normal 3 18 9 4 3" xfId="24181" xr:uid="{00000000-0005-0000-0000-00006E5E0000}"/>
    <cellStyle name="Normal 3 18 9 5" xfId="24182" xr:uid="{00000000-0005-0000-0000-00006F5E0000}"/>
    <cellStyle name="Normal 3 18 9 5 2" xfId="24183" xr:uid="{00000000-0005-0000-0000-0000705E0000}"/>
    <cellStyle name="Normal 3 18 9 5 3" xfId="24184" xr:uid="{00000000-0005-0000-0000-0000715E0000}"/>
    <cellStyle name="Normal 3 18 9 6" xfId="24185" xr:uid="{00000000-0005-0000-0000-0000725E0000}"/>
    <cellStyle name="Normal 3 18 9 6 2" xfId="24186" xr:uid="{00000000-0005-0000-0000-0000735E0000}"/>
    <cellStyle name="Normal 3 18 9 6 3" xfId="24187" xr:uid="{00000000-0005-0000-0000-0000745E0000}"/>
    <cellStyle name="Normal 3 18 9 7" xfId="24188" xr:uid="{00000000-0005-0000-0000-0000755E0000}"/>
    <cellStyle name="Normal 3 18 9 7 2" xfId="24189" xr:uid="{00000000-0005-0000-0000-0000765E0000}"/>
    <cellStyle name="Normal 3 18 9 7 3" xfId="24190" xr:uid="{00000000-0005-0000-0000-0000775E0000}"/>
    <cellStyle name="Normal 3 18 9 8" xfId="24191" xr:uid="{00000000-0005-0000-0000-0000785E0000}"/>
    <cellStyle name="Normal 3 18 9 8 2" xfId="24192" xr:uid="{00000000-0005-0000-0000-0000795E0000}"/>
    <cellStyle name="Normal 3 18 9 8 3" xfId="24193" xr:uid="{00000000-0005-0000-0000-00007A5E0000}"/>
    <cellStyle name="Normal 3 18 9 9" xfId="24194" xr:uid="{00000000-0005-0000-0000-00007B5E0000}"/>
    <cellStyle name="Normal 3 18 9 9 2" xfId="24195" xr:uid="{00000000-0005-0000-0000-00007C5E0000}"/>
    <cellStyle name="Normal 3 18 9 9 3" xfId="24196" xr:uid="{00000000-0005-0000-0000-00007D5E0000}"/>
    <cellStyle name="Normal 3 19" xfId="24197" xr:uid="{00000000-0005-0000-0000-00007E5E0000}"/>
    <cellStyle name="Normal 3 19 10" xfId="24198" xr:uid="{00000000-0005-0000-0000-00007F5E0000}"/>
    <cellStyle name="Normal 3 19 10 10" xfId="24199" xr:uid="{00000000-0005-0000-0000-0000805E0000}"/>
    <cellStyle name="Normal 3 19 10 10 2" xfId="24200" xr:uid="{00000000-0005-0000-0000-0000815E0000}"/>
    <cellStyle name="Normal 3 19 10 10 3" xfId="24201" xr:uid="{00000000-0005-0000-0000-0000825E0000}"/>
    <cellStyle name="Normal 3 19 10 11" xfId="24202" xr:uid="{00000000-0005-0000-0000-0000835E0000}"/>
    <cellStyle name="Normal 3 19 10 11 2" xfId="24203" xr:uid="{00000000-0005-0000-0000-0000845E0000}"/>
    <cellStyle name="Normal 3 19 10 11 3" xfId="24204" xr:uid="{00000000-0005-0000-0000-0000855E0000}"/>
    <cellStyle name="Normal 3 19 10 12" xfId="24205" xr:uid="{00000000-0005-0000-0000-0000865E0000}"/>
    <cellStyle name="Normal 3 19 10 12 2" xfId="24206" xr:uid="{00000000-0005-0000-0000-0000875E0000}"/>
    <cellStyle name="Normal 3 19 10 12 3" xfId="24207" xr:uid="{00000000-0005-0000-0000-0000885E0000}"/>
    <cellStyle name="Normal 3 19 10 13" xfId="24208" xr:uid="{00000000-0005-0000-0000-0000895E0000}"/>
    <cellStyle name="Normal 3 19 10 13 2" xfId="24209" xr:uid="{00000000-0005-0000-0000-00008A5E0000}"/>
    <cellStyle name="Normal 3 19 10 13 3" xfId="24210" xr:uid="{00000000-0005-0000-0000-00008B5E0000}"/>
    <cellStyle name="Normal 3 19 10 14" xfId="24211" xr:uid="{00000000-0005-0000-0000-00008C5E0000}"/>
    <cellStyle name="Normal 3 19 10 14 2" xfId="24212" xr:uid="{00000000-0005-0000-0000-00008D5E0000}"/>
    <cellStyle name="Normal 3 19 10 14 3" xfId="24213" xr:uid="{00000000-0005-0000-0000-00008E5E0000}"/>
    <cellStyle name="Normal 3 19 10 15" xfId="24214" xr:uid="{00000000-0005-0000-0000-00008F5E0000}"/>
    <cellStyle name="Normal 3 19 10 16" xfId="24215" xr:uid="{00000000-0005-0000-0000-0000905E0000}"/>
    <cellStyle name="Normal 3 19 10 2" xfId="24216" xr:uid="{00000000-0005-0000-0000-0000915E0000}"/>
    <cellStyle name="Normal 3 19 10 2 2" xfId="24217" xr:uid="{00000000-0005-0000-0000-0000925E0000}"/>
    <cellStyle name="Normal 3 19 10 2 3" xfId="24218" xr:uid="{00000000-0005-0000-0000-0000935E0000}"/>
    <cellStyle name="Normal 3 19 10 3" xfId="24219" xr:uid="{00000000-0005-0000-0000-0000945E0000}"/>
    <cellStyle name="Normal 3 19 10 3 2" xfId="24220" xr:uid="{00000000-0005-0000-0000-0000955E0000}"/>
    <cellStyle name="Normal 3 19 10 3 3" xfId="24221" xr:uid="{00000000-0005-0000-0000-0000965E0000}"/>
    <cellStyle name="Normal 3 19 10 4" xfId="24222" xr:uid="{00000000-0005-0000-0000-0000975E0000}"/>
    <cellStyle name="Normal 3 19 10 4 2" xfId="24223" xr:uid="{00000000-0005-0000-0000-0000985E0000}"/>
    <cellStyle name="Normal 3 19 10 4 3" xfId="24224" xr:uid="{00000000-0005-0000-0000-0000995E0000}"/>
    <cellStyle name="Normal 3 19 10 5" xfId="24225" xr:uid="{00000000-0005-0000-0000-00009A5E0000}"/>
    <cellStyle name="Normal 3 19 10 5 2" xfId="24226" xr:uid="{00000000-0005-0000-0000-00009B5E0000}"/>
    <cellStyle name="Normal 3 19 10 5 3" xfId="24227" xr:uid="{00000000-0005-0000-0000-00009C5E0000}"/>
    <cellStyle name="Normal 3 19 10 6" xfId="24228" xr:uid="{00000000-0005-0000-0000-00009D5E0000}"/>
    <cellStyle name="Normal 3 19 10 6 2" xfId="24229" xr:uid="{00000000-0005-0000-0000-00009E5E0000}"/>
    <cellStyle name="Normal 3 19 10 6 3" xfId="24230" xr:uid="{00000000-0005-0000-0000-00009F5E0000}"/>
    <cellStyle name="Normal 3 19 10 7" xfId="24231" xr:uid="{00000000-0005-0000-0000-0000A05E0000}"/>
    <cellStyle name="Normal 3 19 10 7 2" xfId="24232" xr:uid="{00000000-0005-0000-0000-0000A15E0000}"/>
    <cellStyle name="Normal 3 19 10 7 3" xfId="24233" xr:uid="{00000000-0005-0000-0000-0000A25E0000}"/>
    <cellStyle name="Normal 3 19 10 8" xfId="24234" xr:uid="{00000000-0005-0000-0000-0000A35E0000}"/>
    <cellStyle name="Normal 3 19 10 8 2" xfId="24235" xr:uid="{00000000-0005-0000-0000-0000A45E0000}"/>
    <cellStyle name="Normal 3 19 10 8 3" xfId="24236" xr:uid="{00000000-0005-0000-0000-0000A55E0000}"/>
    <cellStyle name="Normal 3 19 10 9" xfId="24237" xr:uid="{00000000-0005-0000-0000-0000A65E0000}"/>
    <cellStyle name="Normal 3 19 10 9 2" xfId="24238" xr:uid="{00000000-0005-0000-0000-0000A75E0000}"/>
    <cellStyle name="Normal 3 19 10 9 3" xfId="24239" xr:uid="{00000000-0005-0000-0000-0000A85E0000}"/>
    <cellStyle name="Normal 3 19 11" xfId="24240" xr:uid="{00000000-0005-0000-0000-0000A95E0000}"/>
    <cellStyle name="Normal 3 19 11 10" xfId="24241" xr:uid="{00000000-0005-0000-0000-0000AA5E0000}"/>
    <cellStyle name="Normal 3 19 11 10 2" xfId="24242" xr:uid="{00000000-0005-0000-0000-0000AB5E0000}"/>
    <cellStyle name="Normal 3 19 11 10 3" xfId="24243" xr:uid="{00000000-0005-0000-0000-0000AC5E0000}"/>
    <cellStyle name="Normal 3 19 11 11" xfId="24244" xr:uid="{00000000-0005-0000-0000-0000AD5E0000}"/>
    <cellStyle name="Normal 3 19 11 11 2" xfId="24245" xr:uid="{00000000-0005-0000-0000-0000AE5E0000}"/>
    <cellStyle name="Normal 3 19 11 11 3" xfId="24246" xr:uid="{00000000-0005-0000-0000-0000AF5E0000}"/>
    <cellStyle name="Normal 3 19 11 12" xfId="24247" xr:uid="{00000000-0005-0000-0000-0000B05E0000}"/>
    <cellStyle name="Normal 3 19 11 12 2" xfId="24248" xr:uid="{00000000-0005-0000-0000-0000B15E0000}"/>
    <cellStyle name="Normal 3 19 11 12 3" xfId="24249" xr:uid="{00000000-0005-0000-0000-0000B25E0000}"/>
    <cellStyle name="Normal 3 19 11 13" xfId="24250" xr:uid="{00000000-0005-0000-0000-0000B35E0000}"/>
    <cellStyle name="Normal 3 19 11 13 2" xfId="24251" xr:uid="{00000000-0005-0000-0000-0000B45E0000}"/>
    <cellStyle name="Normal 3 19 11 13 3" xfId="24252" xr:uid="{00000000-0005-0000-0000-0000B55E0000}"/>
    <cellStyle name="Normal 3 19 11 14" xfId="24253" xr:uid="{00000000-0005-0000-0000-0000B65E0000}"/>
    <cellStyle name="Normal 3 19 11 14 2" xfId="24254" xr:uid="{00000000-0005-0000-0000-0000B75E0000}"/>
    <cellStyle name="Normal 3 19 11 14 3" xfId="24255" xr:uid="{00000000-0005-0000-0000-0000B85E0000}"/>
    <cellStyle name="Normal 3 19 11 15" xfId="24256" xr:uid="{00000000-0005-0000-0000-0000B95E0000}"/>
    <cellStyle name="Normal 3 19 11 16" xfId="24257" xr:uid="{00000000-0005-0000-0000-0000BA5E0000}"/>
    <cellStyle name="Normal 3 19 11 2" xfId="24258" xr:uid="{00000000-0005-0000-0000-0000BB5E0000}"/>
    <cellStyle name="Normal 3 19 11 2 2" xfId="24259" xr:uid="{00000000-0005-0000-0000-0000BC5E0000}"/>
    <cellStyle name="Normal 3 19 11 2 3" xfId="24260" xr:uid="{00000000-0005-0000-0000-0000BD5E0000}"/>
    <cellStyle name="Normal 3 19 11 3" xfId="24261" xr:uid="{00000000-0005-0000-0000-0000BE5E0000}"/>
    <cellStyle name="Normal 3 19 11 3 2" xfId="24262" xr:uid="{00000000-0005-0000-0000-0000BF5E0000}"/>
    <cellStyle name="Normal 3 19 11 3 3" xfId="24263" xr:uid="{00000000-0005-0000-0000-0000C05E0000}"/>
    <cellStyle name="Normal 3 19 11 4" xfId="24264" xr:uid="{00000000-0005-0000-0000-0000C15E0000}"/>
    <cellStyle name="Normal 3 19 11 4 2" xfId="24265" xr:uid="{00000000-0005-0000-0000-0000C25E0000}"/>
    <cellStyle name="Normal 3 19 11 4 3" xfId="24266" xr:uid="{00000000-0005-0000-0000-0000C35E0000}"/>
    <cellStyle name="Normal 3 19 11 5" xfId="24267" xr:uid="{00000000-0005-0000-0000-0000C45E0000}"/>
    <cellStyle name="Normal 3 19 11 5 2" xfId="24268" xr:uid="{00000000-0005-0000-0000-0000C55E0000}"/>
    <cellStyle name="Normal 3 19 11 5 3" xfId="24269" xr:uid="{00000000-0005-0000-0000-0000C65E0000}"/>
    <cellStyle name="Normal 3 19 11 6" xfId="24270" xr:uid="{00000000-0005-0000-0000-0000C75E0000}"/>
    <cellStyle name="Normal 3 19 11 6 2" xfId="24271" xr:uid="{00000000-0005-0000-0000-0000C85E0000}"/>
    <cellStyle name="Normal 3 19 11 6 3" xfId="24272" xr:uid="{00000000-0005-0000-0000-0000C95E0000}"/>
    <cellStyle name="Normal 3 19 11 7" xfId="24273" xr:uid="{00000000-0005-0000-0000-0000CA5E0000}"/>
    <cellStyle name="Normal 3 19 11 7 2" xfId="24274" xr:uid="{00000000-0005-0000-0000-0000CB5E0000}"/>
    <cellStyle name="Normal 3 19 11 7 3" xfId="24275" xr:uid="{00000000-0005-0000-0000-0000CC5E0000}"/>
    <cellStyle name="Normal 3 19 11 8" xfId="24276" xr:uid="{00000000-0005-0000-0000-0000CD5E0000}"/>
    <cellStyle name="Normal 3 19 11 8 2" xfId="24277" xr:uid="{00000000-0005-0000-0000-0000CE5E0000}"/>
    <cellStyle name="Normal 3 19 11 8 3" xfId="24278" xr:uid="{00000000-0005-0000-0000-0000CF5E0000}"/>
    <cellStyle name="Normal 3 19 11 9" xfId="24279" xr:uid="{00000000-0005-0000-0000-0000D05E0000}"/>
    <cellStyle name="Normal 3 19 11 9 2" xfId="24280" xr:uid="{00000000-0005-0000-0000-0000D15E0000}"/>
    <cellStyle name="Normal 3 19 11 9 3" xfId="24281" xr:uid="{00000000-0005-0000-0000-0000D25E0000}"/>
    <cellStyle name="Normal 3 19 12" xfId="24282" xr:uid="{00000000-0005-0000-0000-0000D35E0000}"/>
    <cellStyle name="Normal 3 19 12 10" xfId="24283" xr:uid="{00000000-0005-0000-0000-0000D45E0000}"/>
    <cellStyle name="Normal 3 19 12 10 2" xfId="24284" xr:uid="{00000000-0005-0000-0000-0000D55E0000}"/>
    <cellStyle name="Normal 3 19 12 10 3" xfId="24285" xr:uid="{00000000-0005-0000-0000-0000D65E0000}"/>
    <cellStyle name="Normal 3 19 12 11" xfId="24286" xr:uid="{00000000-0005-0000-0000-0000D75E0000}"/>
    <cellStyle name="Normal 3 19 12 11 2" xfId="24287" xr:uid="{00000000-0005-0000-0000-0000D85E0000}"/>
    <cellStyle name="Normal 3 19 12 11 3" xfId="24288" xr:uid="{00000000-0005-0000-0000-0000D95E0000}"/>
    <cellStyle name="Normal 3 19 12 12" xfId="24289" xr:uid="{00000000-0005-0000-0000-0000DA5E0000}"/>
    <cellStyle name="Normal 3 19 12 12 2" xfId="24290" xr:uid="{00000000-0005-0000-0000-0000DB5E0000}"/>
    <cellStyle name="Normal 3 19 12 12 3" xfId="24291" xr:uid="{00000000-0005-0000-0000-0000DC5E0000}"/>
    <cellStyle name="Normal 3 19 12 13" xfId="24292" xr:uid="{00000000-0005-0000-0000-0000DD5E0000}"/>
    <cellStyle name="Normal 3 19 12 13 2" xfId="24293" xr:uid="{00000000-0005-0000-0000-0000DE5E0000}"/>
    <cellStyle name="Normal 3 19 12 13 3" xfId="24294" xr:uid="{00000000-0005-0000-0000-0000DF5E0000}"/>
    <cellStyle name="Normal 3 19 12 14" xfId="24295" xr:uid="{00000000-0005-0000-0000-0000E05E0000}"/>
    <cellStyle name="Normal 3 19 12 14 2" xfId="24296" xr:uid="{00000000-0005-0000-0000-0000E15E0000}"/>
    <cellStyle name="Normal 3 19 12 14 3" xfId="24297" xr:uid="{00000000-0005-0000-0000-0000E25E0000}"/>
    <cellStyle name="Normal 3 19 12 15" xfId="24298" xr:uid="{00000000-0005-0000-0000-0000E35E0000}"/>
    <cellStyle name="Normal 3 19 12 16" xfId="24299" xr:uid="{00000000-0005-0000-0000-0000E45E0000}"/>
    <cellStyle name="Normal 3 19 12 2" xfId="24300" xr:uid="{00000000-0005-0000-0000-0000E55E0000}"/>
    <cellStyle name="Normal 3 19 12 2 2" xfId="24301" xr:uid="{00000000-0005-0000-0000-0000E65E0000}"/>
    <cellStyle name="Normal 3 19 12 2 3" xfId="24302" xr:uid="{00000000-0005-0000-0000-0000E75E0000}"/>
    <cellStyle name="Normal 3 19 12 3" xfId="24303" xr:uid="{00000000-0005-0000-0000-0000E85E0000}"/>
    <cellStyle name="Normal 3 19 12 3 2" xfId="24304" xr:uid="{00000000-0005-0000-0000-0000E95E0000}"/>
    <cellStyle name="Normal 3 19 12 3 3" xfId="24305" xr:uid="{00000000-0005-0000-0000-0000EA5E0000}"/>
    <cellStyle name="Normal 3 19 12 4" xfId="24306" xr:uid="{00000000-0005-0000-0000-0000EB5E0000}"/>
    <cellStyle name="Normal 3 19 12 4 2" xfId="24307" xr:uid="{00000000-0005-0000-0000-0000EC5E0000}"/>
    <cellStyle name="Normal 3 19 12 4 3" xfId="24308" xr:uid="{00000000-0005-0000-0000-0000ED5E0000}"/>
    <cellStyle name="Normal 3 19 12 5" xfId="24309" xr:uid="{00000000-0005-0000-0000-0000EE5E0000}"/>
    <cellStyle name="Normal 3 19 12 5 2" xfId="24310" xr:uid="{00000000-0005-0000-0000-0000EF5E0000}"/>
    <cellStyle name="Normal 3 19 12 5 3" xfId="24311" xr:uid="{00000000-0005-0000-0000-0000F05E0000}"/>
    <cellStyle name="Normal 3 19 12 6" xfId="24312" xr:uid="{00000000-0005-0000-0000-0000F15E0000}"/>
    <cellStyle name="Normal 3 19 12 6 2" xfId="24313" xr:uid="{00000000-0005-0000-0000-0000F25E0000}"/>
    <cellStyle name="Normal 3 19 12 6 3" xfId="24314" xr:uid="{00000000-0005-0000-0000-0000F35E0000}"/>
    <cellStyle name="Normal 3 19 12 7" xfId="24315" xr:uid="{00000000-0005-0000-0000-0000F45E0000}"/>
    <cellStyle name="Normal 3 19 12 7 2" xfId="24316" xr:uid="{00000000-0005-0000-0000-0000F55E0000}"/>
    <cellStyle name="Normal 3 19 12 7 3" xfId="24317" xr:uid="{00000000-0005-0000-0000-0000F65E0000}"/>
    <cellStyle name="Normal 3 19 12 8" xfId="24318" xr:uid="{00000000-0005-0000-0000-0000F75E0000}"/>
    <cellStyle name="Normal 3 19 12 8 2" xfId="24319" xr:uid="{00000000-0005-0000-0000-0000F85E0000}"/>
    <cellStyle name="Normal 3 19 12 8 3" xfId="24320" xr:uid="{00000000-0005-0000-0000-0000F95E0000}"/>
    <cellStyle name="Normal 3 19 12 9" xfId="24321" xr:uid="{00000000-0005-0000-0000-0000FA5E0000}"/>
    <cellStyle name="Normal 3 19 12 9 2" xfId="24322" xr:uid="{00000000-0005-0000-0000-0000FB5E0000}"/>
    <cellStyle name="Normal 3 19 12 9 3" xfId="24323" xr:uid="{00000000-0005-0000-0000-0000FC5E0000}"/>
    <cellStyle name="Normal 3 19 13" xfId="24324" xr:uid="{00000000-0005-0000-0000-0000FD5E0000}"/>
    <cellStyle name="Normal 3 19 13 10" xfId="24325" xr:uid="{00000000-0005-0000-0000-0000FE5E0000}"/>
    <cellStyle name="Normal 3 19 13 10 2" xfId="24326" xr:uid="{00000000-0005-0000-0000-0000FF5E0000}"/>
    <cellStyle name="Normal 3 19 13 10 3" xfId="24327" xr:uid="{00000000-0005-0000-0000-0000005F0000}"/>
    <cellStyle name="Normal 3 19 13 11" xfId="24328" xr:uid="{00000000-0005-0000-0000-0000015F0000}"/>
    <cellStyle name="Normal 3 19 13 11 2" xfId="24329" xr:uid="{00000000-0005-0000-0000-0000025F0000}"/>
    <cellStyle name="Normal 3 19 13 11 3" xfId="24330" xr:uid="{00000000-0005-0000-0000-0000035F0000}"/>
    <cellStyle name="Normal 3 19 13 12" xfId="24331" xr:uid="{00000000-0005-0000-0000-0000045F0000}"/>
    <cellStyle name="Normal 3 19 13 12 2" xfId="24332" xr:uid="{00000000-0005-0000-0000-0000055F0000}"/>
    <cellStyle name="Normal 3 19 13 12 3" xfId="24333" xr:uid="{00000000-0005-0000-0000-0000065F0000}"/>
    <cellStyle name="Normal 3 19 13 13" xfId="24334" xr:uid="{00000000-0005-0000-0000-0000075F0000}"/>
    <cellStyle name="Normal 3 19 13 13 2" xfId="24335" xr:uid="{00000000-0005-0000-0000-0000085F0000}"/>
    <cellStyle name="Normal 3 19 13 13 3" xfId="24336" xr:uid="{00000000-0005-0000-0000-0000095F0000}"/>
    <cellStyle name="Normal 3 19 13 14" xfId="24337" xr:uid="{00000000-0005-0000-0000-00000A5F0000}"/>
    <cellStyle name="Normal 3 19 13 14 2" xfId="24338" xr:uid="{00000000-0005-0000-0000-00000B5F0000}"/>
    <cellStyle name="Normal 3 19 13 14 3" xfId="24339" xr:uid="{00000000-0005-0000-0000-00000C5F0000}"/>
    <cellStyle name="Normal 3 19 13 15" xfId="24340" xr:uid="{00000000-0005-0000-0000-00000D5F0000}"/>
    <cellStyle name="Normal 3 19 13 16" xfId="24341" xr:uid="{00000000-0005-0000-0000-00000E5F0000}"/>
    <cellStyle name="Normal 3 19 13 2" xfId="24342" xr:uid="{00000000-0005-0000-0000-00000F5F0000}"/>
    <cellStyle name="Normal 3 19 13 2 2" xfId="24343" xr:uid="{00000000-0005-0000-0000-0000105F0000}"/>
    <cellStyle name="Normal 3 19 13 2 3" xfId="24344" xr:uid="{00000000-0005-0000-0000-0000115F0000}"/>
    <cellStyle name="Normal 3 19 13 3" xfId="24345" xr:uid="{00000000-0005-0000-0000-0000125F0000}"/>
    <cellStyle name="Normal 3 19 13 3 2" xfId="24346" xr:uid="{00000000-0005-0000-0000-0000135F0000}"/>
    <cellStyle name="Normal 3 19 13 3 3" xfId="24347" xr:uid="{00000000-0005-0000-0000-0000145F0000}"/>
    <cellStyle name="Normal 3 19 13 4" xfId="24348" xr:uid="{00000000-0005-0000-0000-0000155F0000}"/>
    <cellStyle name="Normal 3 19 13 4 2" xfId="24349" xr:uid="{00000000-0005-0000-0000-0000165F0000}"/>
    <cellStyle name="Normal 3 19 13 4 3" xfId="24350" xr:uid="{00000000-0005-0000-0000-0000175F0000}"/>
    <cellStyle name="Normal 3 19 13 5" xfId="24351" xr:uid="{00000000-0005-0000-0000-0000185F0000}"/>
    <cellStyle name="Normal 3 19 13 5 2" xfId="24352" xr:uid="{00000000-0005-0000-0000-0000195F0000}"/>
    <cellStyle name="Normal 3 19 13 5 3" xfId="24353" xr:uid="{00000000-0005-0000-0000-00001A5F0000}"/>
    <cellStyle name="Normal 3 19 13 6" xfId="24354" xr:uid="{00000000-0005-0000-0000-00001B5F0000}"/>
    <cellStyle name="Normal 3 19 13 6 2" xfId="24355" xr:uid="{00000000-0005-0000-0000-00001C5F0000}"/>
    <cellStyle name="Normal 3 19 13 6 3" xfId="24356" xr:uid="{00000000-0005-0000-0000-00001D5F0000}"/>
    <cellStyle name="Normal 3 19 13 7" xfId="24357" xr:uid="{00000000-0005-0000-0000-00001E5F0000}"/>
    <cellStyle name="Normal 3 19 13 7 2" xfId="24358" xr:uid="{00000000-0005-0000-0000-00001F5F0000}"/>
    <cellStyle name="Normal 3 19 13 7 3" xfId="24359" xr:uid="{00000000-0005-0000-0000-0000205F0000}"/>
    <cellStyle name="Normal 3 19 13 8" xfId="24360" xr:uid="{00000000-0005-0000-0000-0000215F0000}"/>
    <cellStyle name="Normal 3 19 13 8 2" xfId="24361" xr:uid="{00000000-0005-0000-0000-0000225F0000}"/>
    <cellStyle name="Normal 3 19 13 8 3" xfId="24362" xr:uid="{00000000-0005-0000-0000-0000235F0000}"/>
    <cellStyle name="Normal 3 19 13 9" xfId="24363" xr:uid="{00000000-0005-0000-0000-0000245F0000}"/>
    <cellStyle name="Normal 3 19 13 9 2" xfId="24364" xr:uid="{00000000-0005-0000-0000-0000255F0000}"/>
    <cellStyle name="Normal 3 19 13 9 3" xfId="24365" xr:uid="{00000000-0005-0000-0000-0000265F0000}"/>
    <cellStyle name="Normal 3 19 14" xfId="24366" xr:uid="{00000000-0005-0000-0000-0000275F0000}"/>
    <cellStyle name="Normal 3 19 14 10" xfId="24367" xr:uid="{00000000-0005-0000-0000-0000285F0000}"/>
    <cellStyle name="Normal 3 19 14 10 2" xfId="24368" xr:uid="{00000000-0005-0000-0000-0000295F0000}"/>
    <cellStyle name="Normal 3 19 14 10 3" xfId="24369" xr:uid="{00000000-0005-0000-0000-00002A5F0000}"/>
    <cellStyle name="Normal 3 19 14 11" xfId="24370" xr:uid="{00000000-0005-0000-0000-00002B5F0000}"/>
    <cellStyle name="Normal 3 19 14 11 2" xfId="24371" xr:uid="{00000000-0005-0000-0000-00002C5F0000}"/>
    <cellStyle name="Normal 3 19 14 11 3" xfId="24372" xr:uid="{00000000-0005-0000-0000-00002D5F0000}"/>
    <cellStyle name="Normal 3 19 14 12" xfId="24373" xr:uid="{00000000-0005-0000-0000-00002E5F0000}"/>
    <cellStyle name="Normal 3 19 14 12 2" xfId="24374" xr:uid="{00000000-0005-0000-0000-00002F5F0000}"/>
    <cellStyle name="Normal 3 19 14 12 3" xfId="24375" xr:uid="{00000000-0005-0000-0000-0000305F0000}"/>
    <cellStyle name="Normal 3 19 14 13" xfId="24376" xr:uid="{00000000-0005-0000-0000-0000315F0000}"/>
    <cellStyle name="Normal 3 19 14 13 2" xfId="24377" xr:uid="{00000000-0005-0000-0000-0000325F0000}"/>
    <cellStyle name="Normal 3 19 14 13 3" xfId="24378" xr:uid="{00000000-0005-0000-0000-0000335F0000}"/>
    <cellStyle name="Normal 3 19 14 14" xfId="24379" xr:uid="{00000000-0005-0000-0000-0000345F0000}"/>
    <cellStyle name="Normal 3 19 14 14 2" xfId="24380" xr:uid="{00000000-0005-0000-0000-0000355F0000}"/>
    <cellStyle name="Normal 3 19 14 14 3" xfId="24381" xr:uid="{00000000-0005-0000-0000-0000365F0000}"/>
    <cellStyle name="Normal 3 19 14 15" xfId="24382" xr:uid="{00000000-0005-0000-0000-0000375F0000}"/>
    <cellStyle name="Normal 3 19 14 16" xfId="24383" xr:uid="{00000000-0005-0000-0000-0000385F0000}"/>
    <cellStyle name="Normal 3 19 14 2" xfId="24384" xr:uid="{00000000-0005-0000-0000-0000395F0000}"/>
    <cellStyle name="Normal 3 19 14 2 2" xfId="24385" xr:uid="{00000000-0005-0000-0000-00003A5F0000}"/>
    <cellStyle name="Normal 3 19 14 2 3" xfId="24386" xr:uid="{00000000-0005-0000-0000-00003B5F0000}"/>
    <cellStyle name="Normal 3 19 14 3" xfId="24387" xr:uid="{00000000-0005-0000-0000-00003C5F0000}"/>
    <cellStyle name="Normal 3 19 14 3 2" xfId="24388" xr:uid="{00000000-0005-0000-0000-00003D5F0000}"/>
    <cellStyle name="Normal 3 19 14 3 3" xfId="24389" xr:uid="{00000000-0005-0000-0000-00003E5F0000}"/>
    <cellStyle name="Normal 3 19 14 4" xfId="24390" xr:uid="{00000000-0005-0000-0000-00003F5F0000}"/>
    <cellStyle name="Normal 3 19 14 4 2" xfId="24391" xr:uid="{00000000-0005-0000-0000-0000405F0000}"/>
    <cellStyle name="Normal 3 19 14 4 3" xfId="24392" xr:uid="{00000000-0005-0000-0000-0000415F0000}"/>
    <cellStyle name="Normal 3 19 14 5" xfId="24393" xr:uid="{00000000-0005-0000-0000-0000425F0000}"/>
    <cellStyle name="Normal 3 19 14 5 2" xfId="24394" xr:uid="{00000000-0005-0000-0000-0000435F0000}"/>
    <cellStyle name="Normal 3 19 14 5 3" xfId="24395" xr:uid="{00000000-0005-0000-0000-0000445F0000}"/>
    <cellStyle name="Normal 3 19 14 6" xfId="24396" xr:uid="{00000000-0005-0000-0000-0000455F0000}"/>
    <cellStyle name="Normal 3 19 14 6 2" xfId="24397" xr:uid="{00000000-0005-0000-0000-0000465F0000}"/>
    <cellStyle name="Normal 3 19 14 6 3" xfId="24398" xr:uid="{00000000-0005-0000-0000-0000475F0000}"/>
    <cellStyle name="Normal 3 19 14 7" xfId="24399" xr:uid="{00000000-0005-0000-0000-0000485F0000}"/>
    <cellStyle name="Normal 3 19 14 7 2" xfId="24400" xr:uid="{00000000-0005-0000-0000-0000495F0000}"/>
    <cellStyle name="Normal 3 19 14 7 3" xfId="24401" xr:uid="{00000000-0005-0000-0000-00004A5F0000}"/>
    <cellStyle name="Normal 3 19 14 8" xfId="24402" xr:uid="{00000000-0005-0000-0000-00004B5F0000}"/>
    <cellStyle name="Normal 3 19 14 8 2" xfId="24403" xr:uid="{00000000-0005-0000-0000-00004C5F0000}"/>
    <cellStyle name="Normal 3 19 14 8 3" xfId="24404" xr:uid="{00000000-0005-0000-0000-00004D5F0000}"/>
    <cellStyle name="Normal 3 19 14 9" xfId="24405" xr:uid="{00000000-0005-0000-0000-00004E5F0000}"/>
    <cellStyle name="Normal 3 19 14 9 2" xfId="24406" xr:uid="{00000000-0005-0000-0000-00004F5F0000}"/>
    <cellStyle name="Normal 3 19 14 9 3" xfId="24407" xr:uid="{00000000-0005-0000-0000-0000505F0000}"/>
    <cellStyle name="Normal 3 19 15" xfId="24408" xr:uid="{00000000-0005-0000-0000-0000515F0000}"/>
    <cellStyle name="Normal 3 19 15 2" xfId="24409" xr:uid="{00000000-0005-0000-0000-0000525F0000}"/>
    <cellStyle name="Normal 3 19 15 3" xfId="24410" xr:uid="{00000000-0005-0000-0000-0000535F0000}"/>
    <cellStyle name="Normal 3 19 16" xfId="24411" xr:uid="{00000000-0005-0000-0000-0000545F0000}"/>
    <cellStyle name="Normal 3 19 16 2" xfId="24412" xr:uid="{00000000-0005-0000-0000-0000555F0000}"/>
    <cellStyle name="Normal 3 19 16 3" xfId="24413" xr:uid="{00000000-0005-0000-0000-0000565F0000}"/>
    <cellStyle name="Normal 3 19 17" xfId="24414" xr:uid="{00000000-0005-0000-0000-0000575F0000}"/>
    <cellStyle name="Normal 3 19 17 2" xfId="24415" xr:uid="{00000000-0005-0000-0000-0000585F0000}"/>
    <cellStyle name="Normal 3 19 17 3" xfId="24416" xr:uid="{00000000-0005-0000-0000-0000595F0000}"/>
    <cellStyle name="Normal 3 19 18" xfId="24417" xr:uid="{00000000-0005-0000-0000-00005A5F0000}"/>
    <cellStyle name="Normal 3 19 18 2" xfId="24418" xr:uid="{00000000-0005-0000-0000-00005B5F0000}"/>
    <cellStyle name="Normal 3 19 18 3" xfId="24419" xr:uid="{00000000-0005-0000-0000-00005C5F0000}"/>
    <cellStyle name="Normal 3 19 19" xfId="24420" xr:uid="{00000000-0005-0000-0000-00005D5F0000}"/>
    <cellStyle name="Normal 3 19 19 2" xfId="24421" xr:uid="{00000000-0005-0000-0000-00005E5F0000}"/>
    <cellStyle name="Normal 3 19 19 3" xfId="24422" xr:uid="{00000000-0005-0000-0000-00005F5F0000}"/>
    <cellStyle name="Normal 3 19 2" xfId="24423" xr:uid="{00000000-0005-0000-0000-0000605F0000}"/>
    <cellStyle name="Normal 3 19 20" xfId="24424" xr:uid="{00000000-0005-0000-0000-0000615F0000}"/>
    <cellStyle name="Normal 3 19 20 2" xfId="24425" xr:uid="{00000000-0005-0000-0000-0000625F0000}"/>
    <cellStyle name="Normal 3 19 20 3" xfId="24426" xr:uid="{00000000-0005-0000-0000-0000635F0000}"/>
    <cellStyle name="Normal 3 19 21" xfId="24427" xr:uid="{00000000-0005-0000-0000-0000645F0000}"/>
    <cellStyle name="Normal 3 19 21 2" xfId="24428" xr:uid="{00000000-0005-0000-0000-0000655F0000}"/>
    <cellStyle name="Normal 3 19 21 3" xfId="24429" xr:uid="{00000000-0005-0000-0000-0000665F0000}"/>
    <cellStyle name="Normal 3 19 22" xfId="24430" xr:uid="{00000000-0005-0000-0000-0000675F0000}"/>
    <cellStyle name="Normal 3 19 22 2" xfId="24431" xr:uid="{00000000-0005-0000-0000-0000685F0000}"/>
    <cellStyle name="Normal 3 19 22 3" xfId="24432" xr:uid="{00000000-0005-0000-0000-0000695F0000}"/>
    <cellStyle name="Normal 3 19 23" xfId="24433" xr:uid="{00000000-0005-0000-0000-00006A5F0000}"/>
    <cellStyle name="Normal 3 19 23 2" xfId="24434" xr:uid="{00000000-0005-0000-0000-00006B5F0000}"/>
    <cellStyle name="Normal 3 19 23 3" xfId="24435" xr:uid="{00000000-0005-0000-0000-00006C5F0000}"/>
    <cellStyle name="Normal 3 19 24" xfId="24436" xr:uid="{00000000-0005-0000-0000-00006D5F0000}"/>
    <cellStyle name="Normal 3 19 24 2" xfId="24437" xr:uid="{00000000-0005-0000-0000-00006E5F0000}"/>
    <cellStyle name="Normal 3 19 24 3" xfId="24438" xr:uid="{00000000-0005-0000-0000-00006F5F0000}"/>
    <cellStyle name="Normal 3 19 25" xfId="24439" xr:uid="{00000000-0005-0000-0000-0000705F0000}"/>
    <cellStyle name="Normal 3 19 25 2" xfId="24440" xr:uid="{00000000-0005-0000-0000-0000715F0000}"/>
    <cellStyle name="Normal 3 19 25 3" xfId="24441" xr:uid="{00000000-0005-0000-0000-0000725F0000}"/>
    <cellStyle name="Normal 3 19 26" xfId="24442" xr:uid="{00000000-0005-0000-0000-0000735F0000}"/>
    <cellStyle name="Normal 3 19 26 2" xfId="24443" xr:uid="{00000000-0005-0000-0000-0000745F0000}"/>
    <cellStyle name="Normal 3 19 26 3" xfId="24444" xr:uid="{00000000-0005-0000-0000-0000755F0000}"/>
    <cellStyle name="Normal 3 19 27" xfId="24445" xr:uid="{00000000-0005-0000-0000-0000765F0000}"/>
    <cellStyle name="Normal 3 19 27 2" xfId="24446" xr:uid="{00000000-0005-0000-0000-0000775F0000}"/>
    <cellStyle name="Normal 3 19 27 3" xfId="24447" xr:uid="{00000000-0005-0000-0000-0000785F0000}"/>
    <cellStyle name="Normal 3 19 28" xfId="24448" xr:uid="{00000000-0005-0000-0000-0000795F0000}"/>
    <cellStyle name="Normal 3 19 29" xfId="24449" xr:uid="{00000000-0005-0000-0000-00007A5F0000}"/>
    <cellStyle name="Normal 3 19 3" xfId="24450" xr:uid="{00000000-0005-0000-0000-00007B5F0000}"/>
    <cellStyle name="Normal 3 19 4" xfId="24451" xr:uid="{00000000-0005-0000-0000-00007C5F0000}"/>
    <cellStyle name="Normal 3 19 5" xfId="24452" xr:uid="{00000000-0005-0000-0000-00007D5F0000}"/>
    <cellStyle name="Normal 3 19 6" xfId="24453" xr:uid="{00000000-0005-0000-0000-00007E5F0000}"/>
    <cellStyle name="Normal 3 19 6 10" xfId="24454" xr:uid="{00000000-0005-0000-0000-00007F5F0000}"/>
    <cellStyle name="Normal 3 19 6 10 2" xfId="24455" xr:uid="{00000000-0005-0000-0000-0000805F0000}"/>
    <cellStyle name="Normal 3 19 6 10 3" xfId="24456" xr:uid="{00000000-0005-0000-0000-0000815F0000}"/>
    <cellStyle name="Normal 3 19 6 11" xfId="24457" xr:uid="{00000000-0005-0000-0000-0000825F0000}"/>
    <cellStyle name="Normal 3 19 6 11 2" xfId="24458" xr:uid="{00000000-0005-0000-0000-0000835F0000}"/>
    <cellStyle name="Normal 3 19 6 11 3" xfId="24459" xr:uid="{00000000-0005-0000-0000-0000845F0000}"/>
    <cellStyle name="Normal 3 19 6 12" xfId="24460" xr:uid="{00000000-0005-0000-0000-0000855F0000}"/>
    <cellStyle name="Normal 3 19 6 12 2" xfId="24461" xr:uid="{00000000-0005-0000-0000-0000865F0000}"/>
    <cellStyle name="Normal 3 19 6 12 3" xfId="24462" xr:uid="{00000000-0005-0000-0000-0000875F0000}"/>
    <cellStyle name="Normal 3 19 6 13" xfId="24463" xr:uid="{00000000-0005-0000-0000-0000885F0000}"/>
    <cellStyle name="Normal 3 19 6 13 2" xfId="24464" xr:uid="{00000000-0005-0000-0000-0000895F0000}"/>
    <cellStyle name="Normal 3 19 6 13 3" xfId="24465" xr:uid="{00000000-0005-0000-0000-00008A5F0000}"/>
    <cellStyle name="Normal 3 19 6 14" xfId="24466" xr:uid="{00000000-0005-0000-0000-00008B5F0000}"/>
    <cellStyle name="Normal 3 19 6 14 2" xfId="24467" xr:uid="{00000000-0005-0000-0000-00008C5F0000}"/>
    <cellStyle name="Normal 3 19 6 14 3" xfId="24468" xr:uid="{00000000-0005-0000-0000-00008D5F0000}"/>
    <cellStyle name="Normal 3 19 6 15" xfId="24469" xr:uid="{00000000-0005-0000-0000-00008E5F0000}"/>
    <cellStyle name="Normal 3 19 6 15 2" xfId="24470" xr:uid="{00000000-0005-0000-0000-00008F5F0000}"/>
    <cellStyle name="Normal 3 19 6 15 3" xfId="24471" xr:uid="{00000000-0005-0000-0000-0000905F0000}"/>
    <cellStyle name="Normal 3 19 6 16" xfId="24472" xr:uid="{00000000-0005-0000-0000-0000915F0000}"/>
    <cellStyle name="Normal 3 19 6 17" xfId="24473" xr:uid="{00000000-0005-0000-0000-0000925F0000}"/>
    <cellStyle name="Normal 3 19 6 2" xfId="24474" xr:uid="{00000000-0005-0000-0000-0000935F0000}"/>
    <cellStyle name="Normal 3 19 6 2 10" xfId="24475" xr:uid="{00000000-0005-0000-0000-0000945F0000}"/>
    <cellStyle name="Normal 3 19 6 2 10 2" xfId="24476" xr:uid="{00000000-0005-0000-0000-0000955F0000}"/>
    <cellStyle name="Normal 3 19 6 2 10 3" xfId="24477" xr:uid="{00000000-0005-0000-0000-0000965F0000}"/>
    <cellStyle name="Normal 3 19 6 2 11" xfId="24478" xr:uid="{00000000-0005-0000-0000-0000975F0000}"/>
    <cellStyle name="Normal 3 19 6 2 11 2" xfId="24479" xr:uid="{00000000-0005-0000-0000-0000985F0000}"/>
    <cellStyle name="Normal 3 19 6 2 11 3" xfId="24480" xr:uid="{00000000-0005-0000-0000-0000995F0000}"/>
    <cellStyle name="Normal 3 19 6 2 12" xfId="24481" xr:uid="{00000000-0005-0000-0000-00009A5F0000}"/>
    <cellStyle name="Normal 3 19 6 2 12 2" xfId="24482" xr:uid="{00000000-0005-0000-0000-00009B5F0000}"/>
    <cellStyle name="Normal 3 19 6 2 12 3" xfId="24483" xr:uid="{00000000-0005-0000-0000-00009C5F0000}"/>
    <cellStyle name="Normal 3 19 6 2 13" xfId="24484" xr:uid="{00000000-0005-0000-0000-00009D5F0000}"/>
    <cellStyle name="Normal 3 19 6 2 13 2" xfId="24485" xr:uid="{00000000-0005-0000-0000-00009E5F0000}"/>
    <cellStyle name="Normal 3 19 6 2 13 3" xfId="24486" xr:uid="{00000000-0005-0000-0000-00009F5F0000}"/>
    <cellStyle name="Normal 3 19 6 2 14" xfId="24487" xr:uid="{00000000-0005-0000-0000-0000A05F0000}"/>
    <cellStyle name="Normal 3 19 6 2 14 2" xfId="24488" xr:uid="{00000000-0005-0000-0000-0000A15F0000}"/>
    <cellStyle name="Normal 3 19 6 2 14 3" xfId="24489" xr:uid="{00000000-0005-0000-0000-0000A25F0000}"/>
    <cellStyle name="Normal 3 19 6 2 15" xfId="24490" xr:uid="{00000000-0005-0000-0000-0000A35F0000}"/>
    <cellStyle name="Normal 3 19 6 2 16" xfId="24491" xr:uid="{00000000-0005-0000-0000-0000A45F0000}"/>
    <cellStyle name="Normal 3 19 6 2 2" xfId="24492" xr:uid="{00000000-0005-0000-0000-0000A55F0000}"/>
    <cellStyle name="Normal 3 19 6 2 2 2" xfId="24493" xr:uid="{00000000-0005-0000-0000-0000A65F0000}"/>
    <cellStyle name="Normal 3 19 6 2 2 3" xfId="24494" xr:uid="{00000000-0005-0000-0000-0000A75F0000}"/>
    <cellStyle name="Normal 3 19 6 2 3" xfId="24495" xr:uid="{00000000-0005-0000-0000-0000A85F0000}"/>
    <cellStyle name="Normal 3 19 6 2 3 2" xfId="24496" xr:uid="{00000000-0005-0000-0000-0000A95F0000}"/>
    <cellStyle name="Normal 3 19 6 2 3 3" xfId="24497" xr:uid="{00000000-0005-0000-0000-0000AA5F0000}"/>
    <cellStyle name="Normal 3 19 6 2 4" xfId="24498" xr:uid="{00000000-0005-0000-0000-0000AB5F0000}"/>
    <cellStyle name="Normal 3 19 6 2 4 2" xfId="24499" xr:uid="{00000000-0005-0000-0000-0000AC5F0000}"/>
    <cellStyle name="Normal 3 19 6 2 4 3" xfId="24500" xr:uid="{00000000-0005-0000-0000-0000AD5F0000}"/>
    <cellStyle name="Normal 3 19 6 2 5" xfId="24501" xr:uid="{00000000-0005-0000-0000-0000AE5F0000}"/>
    <cellStyle name="Normal 3 19 6 2 5 2" xfId="24502" xr:uid="{00000000-0005-0000-0000-0000AF5F0000}"/>
    <cellStyle name="Normal 3 19 6 2 5 3" xfId="24503" xr:uid="{00000000-0005-0000-0000-0000B05F0000}"/>
    <cellStyle name="Normal 3 19 6 2 6" xfId="24504" xr:uid="{00000000-0005-0000-0000-0000B15F0000}"/>
    <cellStyle name="Normal 3 19 6 2 6 2" xfId="24505" xr:uid="{00000000-0005-0000-0000-0000B25F0000}"/>
    <cellStyle name="Normal 3 19 6 2 6 3" xfId="24506" xr:uid="{00000000-0005-0000-0000-0000B35F0000}"/>
    <cellStyle name="Normal 3 19 6 2 7" xfId="24507" xr:uid="{00000000-0005-0000-0000-0000B45F0000}"/>
    <cellStyle name="Normal 3 19 6 2 7 2" xfId="24508" xr:uid="{00000000-0005-0000-0000-0000B55F0000}"/>
    <cellStyle name="Normal 3 19 6 2 7 3" xfId="24509" xr:uid="{00000000-0005-0000-0000-0000B65F0000}"/>
    <cellStyle name="Normal 3 19 6 2 8" xfId="24510" xr:uid="{00000000-0005-0000-0000-0000B75F0000}"/>
    <cellStyle name="Normal 3 19 6 2 8 2" xfId="24511" xr:uid="{00000000-0005-0000-0000-0000B85F0000}"/>
    <cellStyle name="Normal 3 19 6 2 8 3" xfId="24512" xr:uid="{00000000-0005-0000-0000-0000B95F0000}"/>
    <cellStyle name="Normal 3 19 6 2 9" xfId="24513" xr:uid="{00000000-0005-0000-0000-0000BA5F0000}"/>
    <cellStyle name="Normal 3 19 6 2 9 2" xfId="24514" xr:uid="{00000000-0005-0000-0000-0000BB5F0000}"/>
    <cellStyle name="Normal 3 19 6 2 9 3" xfId="24515" xr:uid="{00000000-0005-0000-0000-0000BC5F0000}"/>
    <cellStyle name="Normal 3 19 6 3" xfId="24516" xr:uid="{00000000-0005-0000-0000-0000BD5F0000}"/>
    <cellStyle name="Normal 3 19 6 3 2" xfId="24517" xr:uid="{00000000-0005-0000-0000-0000BE5F0000}"/>
    <cellStyle name="Normal 3 19 6 3 3" xfId="24518" xr:uid="{00000000-0005-0000-0000-0000BF5F0000}"/>
    <cellStyle name="Normal 3 19 6 4" xfId="24519" xr:uid="{00000000-0005-0000-0000-0000C05F0000}"/>
    <cellStyle name="Normal 3 19 6 4 2" xfId="24520" xr:uid="{00000000-0005-0000-0000-0000C15F0000}"/>
    <cellStyle name="Normal 3 19 6 4 3" xfId="24521" xr:uid="{00000000-0005-0000-0000-0000C25F0000}"/>
    <cellStyle name="Normal 3 19 6 5" xfId="24522" xr:uid="{00000000-0005-0000-0000-0000C35F0000}"/>
    <cellStyle name="Normal 3 19 6 5 2" xfId="24523" xr:uid="{00000000-0005-0000-0000-0000C45F0000}"/>
    <cellStyle name="Normal 3 19 6 5 3" xfId="24524" xr:uid="{00000000-0005-0000-0000-0000C55F0000}"/>
    <cellStyle name="Normal 3 19 6 6" xfId="24525" xr:uid="{00000000-0005-0000-0000-0000C65F0000}"/>
    <cellStyle name="Normal 3 19 6 6 2" xfId="24526" xr:uid="{00000000-0005-0000-0000-0000C75F0000}"/>
    <cellStyle name="Normal 3 19 6 6 3" xfId="24527" xr:uid="{00000000-0005-0000-0000-0000C85F0000}"/>
    <cellStyle name="Normal 3 19 6 7" xfId="24528" xr:uid="{00000000-0005-0000-0000-0000C95F0000}"/>
    <cellStyle name="Normal 3 19 6 7 2" xfId="24529" xr:uid="{00000000-0005-0000-0000-0000CA5F0000}"/>
    <cellStyle name="Normal 3 19 6 7 3" xfId="24530" xr:uid="{00000000-0005-0000-0000-0000CB5F0000}"/>
    <cellStyle name="Normal 3 19 6 8" xfId="24531" xr:uid="{00000000-0005-0000-0000-0000CC5F0000}"/>
    <cellStyle name="Normal 3 19 6 8 2" xfId="24532" xr:uid="{00000000-0005-0000-0000-0000CD5F0000}"/>
    <cellStyle name="Normal 3 19 6 8 3" xfId="24533" xr:uid="{00000000-0005-0000-0000-0000CE5F0000}"/>
    <cellStyle name="Normal 3 19 6 9" xfId="24534" xr:uid="{00000000-0005-0000-0000-0000CF5F0000}"/>
    <cellStyle name="Normal 3 19 6 9 2" xfId="24535" xr:uid="{00000000-0005-0000-0000-0000D05F0000}"/>
    <cellStyle name="Normal 3 19 6 9 3" xfId="24536" xr:uid="{00000000-0005-0000-0000-0000D15F0000}"/>
    <cellStyle name="Normal 3 19 7" xfId="24537" xr:uid="{00000000-0005-0000-0000-0000D25F0000}"/>
    <cellStyle name="Normal 3 19 7 10" xfId="24538" xr:uid="{00000000-0005-0000-0000-0000D35F0000}"/>
    <cellStyle name="Normal 3 19 7 10 2" xfId="24539" xr:uid="{00000000-0005-0000-0000-0000D45F0000}"/>
    <cellStyle name="Normal 3 19 7 10 3" xfId="24540" xr:uid="{00000000-0005-0000-0000-0000D55F0000}"/>
    <cellStyle name="Normal 3 19 7 11" xfId="24541" xr:uid="{00000000-0005-0000-0000-0000D65F0000}"/>
    <cellStyle name="Normal 3 19 7 11 2" xfId="24542" xr:uid="{00000000-0005-0000-0000-0000D75F0000}"/>
    <cellStyle name="Normal 3 19 7 11 3" xfId="24543" xr:uid="{00000000-0005-0000-0000-0000D85F0000}"/>
    <cellStyle name="Normal 3 19 7 12" xfId="24544" xr:uid="{00000000-0005-0000-0000-0000D95F0000}"/>
    <cellStyle name="Normal 3 19 7 12 2" xfId="24545" xr:uid="{00000000-0005-0000-0000-0000DA5F0000}"/>
    <cellStyle name="Normal 3 19 7 12 3" xfId="24546" xr:uid="{00000000-0005-0000-0000-0000DB5F0000}"/>
    <cellStyle name="Normal 3 19 7 13" xfId="24547" xr:uid="{00000000-0005-0000-0000-0000DC5F0000}"/>
    <cellStyle name="Normal 3 19 7 13 2" xfId="24548" xr:uid="{00000000-0005-0000-0000-0000DD5F0000}"/>
    <cellStyle name="Normal 3 19 7 13 3" xfId="24549" xr:uid="{00000000-0005-0000-0000-0000DE5F0000}"/>
    <cellStyle name="Normal 3 19 7 14" xfId="24550" xr:uid="{00000000-0005-0000-0000-0000DF5F0000}"/>
    <cellStyle name="Normal 3 19 7 14 2" xfId="24551" xr:uid="{00000000-0005-0000-0000-0000E05F0000}"/>
    <cellStyle name="Normal 3 19 7 14 3" xfId="24552" xr:uid="{00000000-0005-0000-0000-0000E15F0000}"/>
    <cellStyle name="Normal 3 19 7 15" xfId="24553" xr:uid="{00000000-0005-0000-0000-0000E25F0000}"/>
    <cellStyle name="Normal 3 19 7 15 2" xfId="24554" xr:uid="{00000000-0005-0000-0000-0000E35F0000}"/>
    <cellStyle name="Normal 3 19 7 15 3" xfId="24555" xr:uid="{00000000-0005-0000-0000-0000E45F0000}"/>
    <cellStyle name="Normal 3 19 7 16" xfId="24556" xr:uid="{00000000-0005-0000-0000-0000E55F0000}"/>
    <cellStyle name="Normal 3 19 7 17" xfId="24557" xr:uid="{00000000-0005-0000-0000-0000E65F0000}"/>
    <cellStyle name="Normal 3 19 7 2" xfId="24558" xr:uid="{00000000-0005-0000-0000-0000E75F0000}"/>
    <cellStyle name="Normal 3 19 7 2 10" xfId="24559" xr:uid="{00000000-0005-0000-0000-0000E85F0000}"/>
    <cellStyle name="Normal 3 19 7 2 10 2" xfId="24560" xr:uid="{00000000-0005-0000-0000-0000E95F0000}"/>
    <cellStyle name="Normal 3 19 7 2 10 3" xfId="24561" xr:uid="{00000000-0005-0000-0000-0000EA5F0000}"/>
    <cellStyle name="Normal 3 19 7 2 11" xfId="24562" xr:uid="{00000000-0005-0000-0000-0000EB5F0000}"/>
    <cellStyle name="Normal 3 19 7 2 11 2" xfId="24563" xr:uid="{00000000-0005-0000-0000-0000EC5F0000}"/>
    <cellStyle name="Normal 3 19 7 2 11 3" xfId="24564" xr:uid="{00000000-0005-0000-0000-0000ED5F0000}"/>
    <cellStyle name="Normal 3 19 7 2 12" xfId="24565" xr:uid="{00000000-0005-0000-0000-0000EE5F0000}"/>
    <cellStyle name="Normal 3 19 7 2 12 2" xfId="24566" xr:uid="{00000000-0005-0000-0000-0000EF5F0000}"/>
    <cellStyle name="Normal 3 19 7 2 12 3" xfId="24567" xr:uid="{00000000-0005-0000-0000-0000F05F0000}"/>
    <cellStyle name="Normal 3 19 7 2 13" xfId="24568" xr:uid="{00000000-0005-0000-0000-0000F15F0000}"/>
    <cellStyle name="Normal 3 19 7 2 13 2" xfId="24569" xr:uid="{00000000-0005-0000-0000-0000F25F0000}"/>
    <cellStyle name="Normal 3 19 7 2 13 3" xfId="24570" xr:uid="{00000000-0005-0000-0000-0000F35F0000}"/>
    <cellStyle name="Normal 3 19 7 2 14" xfId="24571" xr:uid="{00000000-0005-0000-0000-0000F45F0000}"/>
    <cellStyle name="Normal 3 19 7 2 14 2" xfId="24572" xr:uid="{00000000-0005-0000-0000-0000F55F0000}"/>
    <cellStyle name="Normal 3 19 7 2 14 3" xfId="24573" xr:uid="{00000000-0005-0000-0000-0000F65F0000}"/>
    <cellStyle name="Normal 3 19 7 2 15" xfId="24574" xr:uid="{00000000-0005-0000-0000-0000F75F0000}"/>
    <cellStyle name="Normal 3 19 7 2 16" xfId="24575" xr:uid="{00000000-0005-0000-0000-0000F85F0000}"/>
    <cellStyle name="Normal 3 19 7 2 2" xfId="24576" xr:uid="{00000000-0005-0000-0000-0000F95F0000}"/>
    <cellStyle name="Normal 3 19 7 2 2 2" xfId="24577" xr:uid="{00000000-0005-0000-0000-0000FA5F0000}"/>
    <cellStyle name="Normal 3 19 7 2 2 3" xfId="24578" xr:uid="{00000000-0005-0000-0000-0000FB5F0000}"/>
    <cellStyle name="Normal 3 19 7 2 3" xfId="24579" xr:uid="{00000000-0005-0000-0000-0000FC5F0000}"/>
    <cellStyle name="Normal 3 19 7 2 3 2" xfId="24580" xr:uid="{00000000-0005-0000-0000-0000FD5F0000}"/>
    <cellStyle name="Normal 3 19 7 2 3 3" xfId="24581" xr:uid="{00000000-0005-0000-0000-0000FE5F0000}"/>
    <cellStyle name="Normal 3 19 7 2 4" xfId="24582" xr:uid="{00000000-0005-0000-0000-0000FF5F0000}"/>
    <cellStyle name="Normal 3 19 7 2 4 2" xfId="24583" xr:uid="{00000000-0005-0000-0000-000000600000}"/>
    <cellStyle name="Normal 3 19 7 2 4 3" xfId="24584" xr:uid="{00000000-0005-0000-0000-000001600000}"/>
    <cellStyle name="Normal 3 19 7 2 5" xfId="24585" xr:uid="{00000000-0005-0000-0000-000002600000}"/>
    <cellStyle name="Normal 3 19 7 2 5 2" xfId="24586" xr:uid="{00000000-0005-0000-0000-000003600000}"/>
    <cellStyle name="Normal 3 19 7 2 5 3" xfId="24587" xr:uid="{00000000-0005-0000-0000-000004600000}"/>
    <cellStyle name="Normal 3 19 7 2 6" xfId="24588" xr:uid="{00000000-0005-0000-0000-000005600000}"/>
    <cellStyle name="Normal 3 19 7 2 6 2" xfId="24589" xr:uid="{00000000-0005-0000-0000-000006600000}"/>
    <cellStyle name="Normal 3 19 7 2 6 3" xfId="24590" xr:uid="{00000000-0005-0000-0000-000007600000}"/>
    <cellStyle name="Normal 3 19 7 2 7" xfId="24591" xr:uid="{00000000-0005-0000-0000-000008600000}"/>
    <cellStyle name="Normal 3 19 7 2 7 2" xfId="24592" xr:uid="{00000000-0005-0000-0000-000009600000}"/>
    <cellStyle name="Normal 3 19 7 2 7 3" xfId="24593" xr:uid="{00000000-0005-0000-0000-00000A600000}"/>
    <cellStyle name="Normal 3 19 7 2 8" xfId="24594" xr:uid="{00000000-0005-0000-0000-00000B600000}"/>
    <cellStyle name="Normal 3 19 7 2 8 2" xfId="24595" xr:uid="{00000000-0005-0000-0000-00000C600000}"/>
    <cellStyle name="Normal 3 19 7 2 8 3" xfId="24596" xr:uid="{00000000-0005-0000-0000-00000D600000}"/>
    <cellStyle name="Normal 3 19 7 2 9" xfId="24597" xr:uid="{00000000-0005-0000-0000-00000E600000}"/>
    <cellStyle name="Normal 3 19 7 2 9 2" xfId="24598" xr:uid="{00000000-0005-0000-0000-00000F600000}"/>
    <cellStyle name="Normal 3 19 7 2 9 3" xfId="24599" xr:uid="{00000000-0005-0000-0000-000010600000}"/>
    <cellStyle name="Normal 3 19 7 3" xfId="24600" xr:uid="{00000000-0005-0000-0000-000011600000}"/>
    <cellStyle name="Normal 3 19 7 3 2" xfId="24601" xr:uid="{00000000-0005-0000-0000-000012600000}"/>
    <cellStyle name="Normal 3 19 7 3 3" xfId="24602" xr:uid="{00000000-0005-0000-0000-000013600000}"/>
    <cellStyle name="Normal 3 19 7 4" xfId="24603" xr:uid="{00000000-0005-0000-0000-000014600000}"/>
    <cellStyle name="Normal 3 19 7 4 2" xfId="24604" xr:uid="{00000000-0005-0000-0000-000015600000}"/>
    <cellStyle name="Normal 3 19 7 4 3" xfId="24605" xr:uid="{00000000-0005-0000-0000-000016600000}"/>
    <cellStyle name="Normal 3 19 7 5" xfId="24606" xr:uid="{00000000-0005-0000-0000-000017600000}"/>
    <cellStyle name="Normal 3 19 7 5 2" xfId="24607" xr:uid="{00000000-0005-0000-0000-000018600000}"/>
    <cellStyle name="Normal 3 19 7 5 3" xfId="24608" xr:uid="{00000000-0005-0000-0000-000019600000}"/>
    <cellStyle name="Normal 3 19 7 6" xfId="24609" xr:uid="{00000000-0005-0000-0000-00001A600000}"/>
    <cellStyle name="Normal 3 19 7 6 2" xfId="24610" xr:uid="{00000000-0005-0000-0000-00001B600000}"/>
    <cellStyle name="Normal 3 19 7 6 3" xfId="24611" xr:uid="{00000000-0005-0000-0000-00001C600000}"/>
    <cellStyle name="Normal 3 19 7 7" xfId="24612" xr:uid="{00000000-0005-0000-0000-00001D600000}"/>
    <cellStyle name="Normal 3 19 7 7 2" xfId="24613" xr:uid="{00000000-0005-0000-0000-00001E600000}"/>
    <cellStyle name="Normal 3 19 7 7 3" xfId="24614" xr:uid="{00000000-0005-0000-0000-00001F600000}"/>
    <cellStyle name="Normal 3 19 7 8" xfId="24615" xr:uid="{00000000-0005-0000-0000-000020600000}"/>
    <cellStyle name="Normal 3 19 7 8 2" xfId="24616" xr:uid="{00000000-0005-0000-0000-000021600000}"/>
    <cellStyle name="Normal 3 19 7 8 3" xfId="24617" xr:uid="{00000000-0005-0000-0000-000022600000}"/>
    <cellStyle name="Normal 3 19 7 9" xfId="24618" xr:uid="{00000000-0005-0000-0000-000023600000}"/>
    <cellStyle name="Normal 3 19 7 9 2" xfId="24619" xr:uid="{00000000-0005-0000-0000-000024600000}"/>
    <cellStyle name="Normal 3 19 7 9 3" xfId="24620" xr:uid="{00000000-0005-0000-0000-000025600000}"/>
    <cellStyle name="Normal 3 19 8" xfId="24621" xr:uid="{00000000-0005-0000-0000-000026600000}"/>
    <cellStyle name="Normal 3 19 8 10" xfId="24622" xr:uid="{00000000-0005-0000-0000-000027600000}"/>
    <cellStyle name="Normal 3 19 8 10 2" xfId="24623" xr:uid="{00000000-0005-0000-0000-000028600000}"/>
    <cellStyle name="Normal 3 19 8 10 3" xfId="24624" xr:uid="{00000000-0005-0000-0000-000029600000}"/>
    <cellStyle name="Normal 3 19 8 11" xfId="24625" xr:uid="{00000000-0005-0000-0000-00002A600000}"/>
    <cellStyle name="Normal 3 19 8 11 2" xfId="24626" xr:uid="{00000000-0005-0000-0000-00002B600000}"/>
    <cellStyle name="Normal 3 19 8 11 3" xfId="24627" xr:uid="{00000000-0005-0000-0000-00002C600000}"/>
    <cellStyle name="Normal 3 19 8 12" xfId="24628" xr:uid="{00000000-0005-0000-0000-00002D600000}"/>
    <cellStyle name="Normal 3 19 8 12 2" xfId="24629" xr:uid="{00000000-0005-0000-0000-00002E600000}"/>
    <cellStyle name="Normal 3 19 8 12 3" xfId="24630" xr:uid="{00000000-0005-0000-0000-00002F600000}"/>
    <cellStyle name="Normal 3 19 8 13" xfId="24631" xr:uid="{00000000-0005-0000-0000-000030600000}"/>
    <cellStyle name="Normal 3 19 8 13 2" xfId="24632" xr:uid="{00000000-0005-0000-0000-000031600000}"/>
    <cellStyle name="Normal 3 19 8 13 3" xfId="24633" xr:uid="{00000000-0005-0000-0000-000032600000}"/>
    <cellStyle name="Normal 3 19 8 14" xfId="24634" xr:uid="{00000000-0005-0000-0000-000033600000}"/>
    <cellStyle name="Normal 3 19 8 14 2" xfId="24635" xr:uid="{00000000-0005-0000-0000-000034600000}"/>
    <cellStyle name="Normal 3 19 8 14 3" xfId="24636" xr:uid="{00000000-0005-0000-0000-000035600000}"/>
    <cellStyle name="Normal 3 19 8 15" xfId="24637" xr:uid="{00000000-0005-0000-0000-000036600000}"/>
    <cellStyle name="Normal 3 19 8 15 2" xfId="24638" xr:uid="{00000000-0005-0000-0000-000037600000}"/>
    <cellStyle name="Normal 3 19 8 15 3" xfId="24639" xr:uid="{00000000-0005-0000-0000-000038600000}"/>
    <cellStyle name="Normal 3 19 8 16" xfId="24640" xr:uid="{00000000-0005-0000-0000-000039600000}"/>
    <cellStyle name="Normal 3 19 8 17" xfId="24641" xr:uid="{00000000-0005-0000-0000-00003A600000}"/>
    <cellStyle name="Normal 3 19 8 2" xfId="24642" xr:uid="{00000000-0005-0000-0000-00003B600000}"/>
    <cellStyle name="Normal 3 19 8 2 10" xfId="24643" xr:uid="{00000000-0005-0000-0000-00003C600000}"/>
    <cellStyle name="Normal 3 19 8 2 10 2" xfId="24644" xr:uid="{00000000-0005-0000-0000-00003D600000}"/>
    <cellStyle name="Normal 3 19 8 2 10 3" xfId="24645" xr:uid="{00000000-0005-0000-0000-00003E600000}"/>
    <cellStyle name="Normal 3 19 8 2 11" xfId="24646" xr:uid="{00000000-0005-0000-0000-00003F600000}"/>
    <cellStyle name="Normal 3 19 8 2 11 2" xfId="24647" xr:uid="{00000000-0005-0000-0000-000040600000}"/>
    <cellStyle name="Normal 3 19 8 2 11 3" xfId="24648" xr:uid="{00000000-0005-0000-0000-000041600000}"/>
    <cellStyle name="Normal 3 19 8 2 12" xfId="24649" xr:uid="{00000000-0005-0000-0000-000042600000}"/>
    <cellStyle name="Normal 3 19 8 2 12 2" xfId="24650" xr:uid="{00000000-0005-0000-0000-000043600000}"/>
    <cellStyle name="Normal 3 19 8 2 12 3" xfId="24651" xr:uid="{00000000-0005-0000-0000-000044600000}"/>
    <cellStyle name="Normal 3 19 8 2 13" xfId="24652" xr:uid="{00000000-0005-0000-0000-000045600000}"/>
    <cellStyle name="Normal 3 19 8 2 13 2" xfId="24653" xr:uid="{00000000-0005-0000-0000-000046600000}"/>
    <cellStyle name="Normal 3 19 8 2 13 3" xfId="24654" xr:uid="{00000000-0005-0000-0000-000047600000}"/>
    <cellStyle name="Normal 3 19 8 2 14" xfId="24655" xr:uid="{00000000-0005-0000-0000-000048600000}"/>
    <cellStyle name="Normal 3 19 8 2 14 2" xfId="24656" xr:uid="{00000000-0005-0000-0000-000049600000}"/>
    <cellStyle name="Normal 3 19 8 2 14 3" xfId="24657" xr:uid="{00000000-0005-0000-0000-00004A600000}"/>
    <cellStyle name="Normal 3 19 8 2 15" xfId="24658" xr:uid="{00000000-0005-0000-0000-00004B600000}"/>
    <cellStyle name="Normal 3 19 8 2 16" xfId="24659" xr:uid="{00000000-0005-0000-0000-00004C600000}"/>
    <cellStyle name="Normal 3 19 8 2 2" xfId="24660" xr:uid="{00000000-0005-0000-0000-00004D600000}"/>
    <cellStyle name="Normal 3 19 8 2 2 2" xfId="24661" xr:uid="{00000000-0005-0000-0000-00004E600000}"/>
    <cellStyle name="Normal 3 19 8 2 2 3" xfId="24662" xr:uid="{00000000-0005-0000-0000-00004F600000}"/>
    <cellStyle name="Normal 3 19 8 2 3" xfId="24663" xr:uid="{00000000-0005-0000-0000-000050600000}"/>
    <cellStyle name="Normal 3 19 8 2 3 2" xfId="24664" xr:uid="{00000000-0005-0000-0000-000051600000}"/>
    <cellStyle name="Normal 3 19 8 2 3 3" xfId="24665" xr:uid="{00000000-0005-0000-0000-000052600000}"/>
    <cellStyle name="Normal 3 19 8 2 4" xfId="24666" xr:uid="{00000000-0005-0000-0000-000053600000}"/>
    <cellStyle name="Normal 3 19 8 2 4 2" xfId="24667" xr:uid="{00000000-0005-0000-0000-000054600000}"/>
    <cellStyle name="Normal 3 19 8 2 4 3" xfId="24668" xr:uid="{00000000-0005-0000-0000-000055600000}"/>
    <cellStyle name="Normal 3 19 8 2 5" xfId="24669" xr:uid="{00000000-0005-0000-0000-000056600000}"/>
    <cellStyle name="Normal 3 19 8 2 5 2" xfId="24670" xr:uid="{00000000-0005-0000-0000-000057600000}"/>
    <cellStyle name="Normal 3 19 8 2 5 3" xfId="24671" xr:uid="{00000000-0005-0000-0000-000058600000}"/>
    <cellStyle name="Normal 3 19 8 2 6" xfId="24672" xr:uid="{00000000-0005-0000-0000-000059600000}"/>
    <cellStyle name="Normal 3 19 8 2 6 2" xfId="24673" xr:uid="{00000000-0005-0000-0000-00005A600000}"/>
    <cellStyle name="Normal 3 19 8 2 6 3" xfId="24674" xr:uid="{00000000-0005-0000-0000-00005B600000}"/>
    <cellStyle name="Normal 3 19 8 2 7" xfId="24675" xr:uid="{00000000-0005-0000-0000-00005C600000}"/>
    <cellStyle name="Normal 3 19 8 2 7 2" xfId="24676" xr:uid="{00000000-0005-0000-0000-00005D600000}"/>
    <cellStyle name="Normal 3 19 8 2 7 3" xfId="24677" xr:uid="{00000000-0005-0000-0000-00005E600000}"/>
    <cellStyle name="Normal 3 19 8 2 8" xfId="24678" xr:uid="{00000000-0005-0000-0000-00005F600000}"/>
    <cellStyle name="Normal 3 19 8 2 8 2" xfId="24679" xr:uid="{00000000-0005-0000-0000-000060600000}"/>
    <cellStyle name="Normal 3 19 8 2 8 3" xfId="24680" xr:uid="{00000000-0005-0000-0000-000061600000}"/>
    <cellStyle name="Normal 3 19 8 2 9" xfId="24681" xr:uid="{00000000-0005-0000-0000-000062600000}"/>
    <cellStyle name="Normal 3 19 8 2 9 2" xfId="24682" xr:uid="{00000000-0005-0000-0000-000063600000}"/>
    <cellStyle name="Normal 3 19 8 2 9 3" xfId="24683" xr:uid="{00000000-0005-0000-0000-000064600000}"/>
    <cellStyle name="Normal 3 19 8 3" xfId="24684" xr:uid="{00000000-0005-0000-0000-000065600000}"/>
    <cellStyle name="Normal 3 19 8 3 2" xfId="24685" xr:uid="{00000000-0005-0000-0000-000066600000}"/>
    <cellStyle name="Normal 3 19 8 3 3" xfId="24686" xr:uid="{00000000-0005-0000-0000-000067600000}"/>
    <cellStyle name="Normal 3 19 8 4" xfId="24687" xr:uid="{00000000-0005-0000-0000-000068600000}"/>
    <cellStyle name="Normal 3 19 8 4 2" xfId="24688" xr:uid="{00000000-0005-0000-0000-000069600000}"/>
    <cellStyle name="Normal 3 19 8 4 3" xfId="24689" xr:uid="{00000000-0005-0000-0000-00006A600000}"/>
    <cellStyle name="Normal 3 19 8 5" xfId="24690" xr:uid="{00000000-0005-0000-0000-00006B600000}"/>
    <cellStyle name="Normal 3 19 8 5 2" xfId="24691" xr:uid="{00000000-0005-0000-0000-00006C600000}"/>
    <cellStyle name="Normal 3 19 8 5 3" xfId="24692" xr:uid="{00000000-0005-0000-0000-00006D600000}"/>
    <cellStyle name="Normal 3 19 8 6" xfId="24693" xr:uid="{00000000-0005-0000-0000-00006E600000}"/>
    <cellStyle name="Normal 3 19 8 6 2" xfId="24694" xr:uid="{00000000-0005-0000-0000-00006F600000}"/>
    <cellStyle name="Normal 3 19 8 6 3" xfId="24695" xr:uid="{00000000-0005-0000-0000-000070600000}"/>
    <cellStyle name="Normal 3 19 8 7" xfId="24696" xr:uid="{00000000-0005-0000-0000-000071600000}"/>
    <cellStyle name="Normal 3 19 8 7 2" xfId="24697" xr:uid="{00000000-0005-0000-0000-000072600000}"/>
    <cellStyle name="Normal 3 19 8 7 3" xfId="24698" xr:uid="{00000000-0005-0000-0000-000073600000}"/>
    <cellStyle name="Normal 3 19 8 8" xfId="24699" xr:uid="{00000000-0005-0000-0000-000074600000}"/>
    <cellStyle name="Normal 3 19 8 8 2" xfId="24700" xr:uid="{00000000-0005-0000-0000-000075600000}"/>
    <cellStyle name="Normal 3 19 8 8 3" xfId="24701" xr:uid="{00000000-0005-0000-0000-000076600000}"/>
    <cellStyle name="Normal 3 19 8 9" xfId="24702" xr:uid="{00000000-0005-0000-0000-000077600000}"/>
    <cellStyle name="Normal 3 19 8 9 2" xfId="24703" xr:uid="{00000000-0005-0000-0000-000078600000}"/>
    <cellStyle name="Normal 3 19 8 9 3" xfId="24704" xr:uid="{00000000-0005-0000-0000-000079600000}"/>
    <cellStyle name="Normal 3 19 9" xfId="24705" xr:uid="{00000000-0005-0000-0000-00007A600000}"/>
    <cellStyle name="Normal 3 19 9 10" xfId="24706" xr:uid="{00000000-0005-0000-0000-00007B600000}"/>
    <cellStyle name="Normal 3 19 9 10 2" xfId="24707" xr:uid="{00000000-0005-0000-0000-00007C600000}"/>
    <cellStyle name="Normal 3 19 9 10 3" xfId="24708" xr:uid="{00000000-0005-0000-0000-00007D600000}"/>
    <cellStyle name="Normal 3 19 9 11" xfId="24709" xr:uid="{00000000-0005-0000-0000-00007E600000}"/>
    <cellStyle name="Normal 3 19 9 11 2" xfId="24710" xr:uid="{00000000-0005-0000-0000-00007F600000}"/>
    <cellStyle name="Normal 3 19 9 11 3" xfId="24711" xr:uid="{00000000-0005-0000-0000-000080600000}"/>
    <cellStyle name="Normal 3 19 9 12" xfId="24712" xr:uid="{00000000-0005-0000-0000-000081600000}"/>
    <cellStyle name="Normal 3 19 9 12 2" xfId="24713" xr:uid="{00000000-0005-0000-0000-000082600000}"/>
    <cellStyle name="Normal 3 19 9 12 3" xfId="24714" xr:uid="{00000000-0005-0000-0000-000083600000}"/>
    <cellStyle name="Normal 3 19 9 13" xfId="24715" xr:uid="{00000000-0005-0000-0000-000084600000}"/>
    <cellStyle name="Normal 3 19 9 13 2" xfId="24716" xr:uid="{00000000-0005-0000-0000-000085600000}"/>
    <cellStyle name="Normal 3 19 9 13 3" xfId="24717" xr:uid="{00000000-0005-0000-0000-000086600000}"/>
    <cellStyle name="Normal 3 19 9 14" xfId="24718" xr:uid="{00000000-0005-0000-0000-000087600000}"/>
    <cellStyle name="Normal 3 19 9 14 2" xfId="24719" xr:uid="{00000000-0005-0000-0000-000088600000}"/>
    <cellStyle name="Normal 3 19 9 14 3" xfId="24720" xr:uid="{00000000-0005-0000-0000-000089600000}"/>
    <cellStyle name="Normal 3 19 9 15" xfId="24721" xr:uid="{00000000-0005-0000-0000-00008A600000}"/>
    <cellStyle name="Normal 3 19 9 16" xfId="24722" xr:uid="{00000000-0005-0000-0000-00008B600000}"/>
    <cellStyle name="Normal 3 19 9 2" xfId="24723" xr:uid="{00000000-0005-0000-0000-00008C600000}"/>
    <cellStyle name="Normal 3 19 9 2 2" xfId="24724" xr:uid="{00000000-0005-0000-0000-00008D600000}"/>
    <cellStyle name="Normal 3 19 9 2 3" xfId="24725" xr:uid="{00000000-0005-0000-0000-00008E600000}"/>
    <cellStyle name="Normal 3 19 9 3" xfId="24726" xr:uid="{00000000-0005-0000-0000-00008F600000}"/>
    <cellStyle name="Normal 3 19 9 3 2" xfId="24727" xr:uid="{00000000-0005-0000-0000-000090600000}"/>
    <cellStyle name="Normal 3 19 9 3 3" xfId="24728" xr:uid="{00000000-0005-0000-0000-000091600000}"/>
    <cellStyle name="Normal 3 19 9 4" xfId="24729" xr:uid="{00000000-0005-0000-0000-000092600000}"/>
    <cellStyle name="Normal 3 19 9 4 2" xfId="24730" xr:uid="{00000000-0005-0000-0000-000093600000}"/>
    <cellStyle name="Normal 3 19 9 4 3" xfId="24731" xr:uid="{00000000-0005-0000-0000-000094600000}"/>
    <cellStyle name="Normal 3 19 9 5" xfId="24732" xr:uid="{00000000-0005-0000-0000-000095600000}"/>
    <cellStyle name="Normal 3 19 9 5 2" xfId="24733" xr:uid="{00000000-0005-0000-0000-000096600000}"/>
    <cellStyle name="Normal 3 19 9 5 3" xfId="24734" xr:uid="{00000000-0005-0000-0000-000097600000}"/>
    <cellStyle name="Normal 3 19 9 6" xfId="24735" xr:uid="{00000000-0005-0000-0000-000098600000}"/>
    <cellStyle name="Normal 3 19 9 6 2" xfId="24736" xr:uid="{00000000-0005-0000-0000-000099600000}"/>
    <cellStyle name="Normal 3 19 9 6 3" xfId="24737" xr:uid="{00000000-0005-0000-0000-00009A600000}"/>
    <cellStyle name="Normal 3 19 9 7" xfId="24738" xr:uid="{00000000-0005-0000-0000-00009B600000}"/>
    <cellStyle name="Normal 3 19 9 7 2" xfId="24739" xr:uid="{00000000-0005-0000-0000-00009C600000}"/>
    <cellStyle name="Normal 3 19 9 7 3" xfId="24740" xr:uid="{00000000-0005-0000-0000-00009D600000}"/>
    <cellStyle name="Normal 3 19 9 8" xfId="24741" xr:uid="{00000000-0005-0000-0000-00009E600000}"/>
    <cellStyle name="Normal 3 19 9 8 2" xfId="24742" xr:uid="{00000000-0005-0000-0000-00009F600000}"/>
    <cellStyle name="Normal 3 19 9 8 3" xfId="24743" xr:uid="{00000000-0005-0000-0000-0000A0600000}"/>
    <cellStyle name="Normal 3 19 9 9" xfId="24744" xr:uid="{00000000-0005-0000-0000-0000A1600000}"/>
    <cellStyle name="Normal 3 19 9 9 2" xfId="24745" xr:uid="{00000000-0005-0000-0000-0000A2600000}"/>
    <cellStyle name="Normal 3 19 9 9 3" xfId="24746" xr:uid="{00000000-0005-0000-0000-0000A3600000}"/>
    <cellStyle name="Normal 3 2" xfId="24747" xr:uid="{00000000-0005-0000-0000-0000A4600000}"/>
    <cellStyle name="Normal 3 2 10" xfId="24748" xr:uid="{00000000-0005-0000-0000-0000A5600000}"/>
    <cellStyle name="Normal 3 2 11" xfId="24749" xr:uid="{00000000-0005-0000-0000-0000A6600000}"/>
    <cellStyle name="Normal 3 2 12" xfId="24750" xr:uid="{00000000-0005-0000-0000-0000A7600000}"/>
    <cellStyle name="Normal 3 2 13" xfId="24751" xr:uid="{00000000-0005-0000-0000-0000A8600000}"/>
    <cellStyle name="Normal 3 2 14" xfId="24752" xr:uid="{00000000-0005-0000-0000-0000A9600000}"/>
    <cellStyle name="Normal 3 2 15" xfId="24753" xr:uid="{00000000-0005-0000-0000-0000AA600000}"/>
    <cellStyle name="Normal 3 2 16" xfId="24754" xr:uid="{00000000-0005-0000-0000-0000AB600000}"/>
    <cellStyle name="Normal 3 2 17" xfId="24755" xr:uid="{00000000-0005-0000-0000-0000AC600000}"/>
    <cellStyle name="Normal 3 2 18" xfId="24756" xr:uid="{00000000-0005-0000-0000-0000AD600000}"/>
    <cellStyle name="Normal 3 2 19" xfId="24757" xr:uid="{00000000-0005-0000-0000-0000AE600000}"/>
    <cellStyle name="Normal 3 2 2" xfId="24758" xr:uid="{00000000-0005-0000-0000-0000AF600000}"/>
    <cellStyle name="Normal 3 2 20" xfId="24759" xr:uid="{00000000-0005-0000-0000-0000B0600000}"/>
    <cellStyle name="Normal 3 2 21" xfId="24760" xr:uid="{00000000-0005-0000-0000-0000B1600000}"/>
    <cellStyle name="Normal 3 2 22" xfId="24761" xr:uid="{00000000-0005-0000-0000-0000B2600000}"/>
    <cellStyle name="Normal 3 2 23" xfId="24762" xr:uid="{00000000-0005-0000-0000-0000B3600000}"/>
    <cellStyle name="Normal 3 2 24" xfId="24763" xr:uid="{00000000-0005-0000-0000-0000B4600000}"/>
    <cellStyle name="Normal 3 2 25" xfId="24764" xr:uid="{00000000-0005-0000-0000-0000B5600000}"/>
    <cellStyle name="Normal 3 2 25 10" xfId="24765" xr:uid="{00000000-0005-0000-0000-0000B6600000}"/>
    <cellStyle name="Normal 3 2 25 10 2" xfId="24766" xr:uid="{00000000-0005-0000-0000-0000B7600000}"/>
    <cellStyle name="Normal 3 2 25 10 3" xfId="24767" xr:uid="{00000000-0005-0000-0000-0000B8600000}"/>
    <cellStyle name="Normal 3 2 25 11" xfId="24768" xr:uid="{00000000-0005-0000-0000-0000B9600000}"/>
    <cellStyle name="Normal 3 2 25 11 2" xfId="24769" xr:uid="{00000000-0005-0000-0000-0000BA600000}"/>
    <cellStyle name="Normal 3 2 25 11 3" xfId="24770" xr:uid="{00000000-0005-0000-0000-0000BB600000}"/>
    <cellStyle name="Normal 3 2 25 12" xfId="24771" xr:uid="{00000000-0005-0000-0000-0000BC600000}"/>
    <cellStyle name="Normal 3 2 25 12 2" xfId="24772" xr:uid="{00000000-0005-0000-0000-0000BD600000}"/>
    <cellStyle name="Normal 3 2 25 12 3" xfId="24773" xr:uid="{00000000-0005-0000-0000-0000BE600000}"/>
    <cellStyle name="Normal 3 2 25 13" xfId="24774" xr:uid="{00000000-0005-0000-0000-0000BF600000}"/>
    <cellStyle name="Normal 3 2 25 13 2" xfId="24775" xr:uid="{00000000-0005-0000-0000-0000C0600000}"/>
    <cellStyle name="Normal 3 2 25 13 3" xfId="24776" xr:uid="{00000000-0005-0000-0000-0000C1600000}"/>
    <cellStyle name="Normal 3 2 25 14" xfId="24777" xr:uid="{00000000-0005-0000-0000-0000C2600000}"/>
    <cellStyle name="Normal 3 2 25 14 2" xfId="24778" xr:uid="{00000000-0005-0000-0000-0000C3600000}"/>
    <cellStyle name="Normal 3 2 25 14 3" xfId="24779" xr:uid="{00000000-0005-0000-0000-0000C4600000}"/>
    <cellStyle name="Normal 3 2 25 15" xfId="24780" xr:uid="{00000000-0005-0000-0000-0000C5600000}"/>
    <cellStyle name="Normal 3 2 25 15 2" xfId="24781" xr:uid="{00000000-0005-0000-0000-0000C6600000}"/>
    <cellStyle name="Normal 3 2 25 15 3" xfId="24782" xr:uid="{00000000-0005-0000-0000-0000C7600000}"/>
    <cellStyle name="Normal 3 2 25 16" xfId="24783" xr:uid="{00000000-0005-0000-0000-0000C8600000}"/>
    <cellStyle name="Normal 3 2 25 17" xfId="24784" xr:uid="{00000000-0005-0000-0000-0000C9600000}"/>
    <cellStyle name="Normal 3 2 25 2" xfId="24785" xr:uid="{00000000-0005-0000-0000-0000CA600000}"/>
    <cellStyle name="Normal 3 2 25 2 10" xfId="24786" xr:uid="{00000000-0005-0000-0000-0000CB600000}"/>
    <cellStyle name="Normal 3 2 25 2 10 2" xfId="24787" xr:uid="{00000000-0005-0000-0000-0000CC600000}"/>
    <cellStyle name="Normal 3 2 25 2 10 3" xfId="24788" xr:uid="{00000000-0005-0000-0000-0000CD600000}"/>
    <cellStyle name="Normal 3 2 25 2 11" xfId="24789" xr:uid="{00000000-0005-0000-0000-0000CE600000}"/>
    <cellStyle name="Normal 3 2 25 2 11 2" xfId="24790" xr:uid="{00000000-0005-0000-0000-0000CF600000}"/>
    <cellStyle name="Normal 3 2 25 2 11 3" xfId="24791" xr:uid="{00000000-0005-0000-0000-0000D0600000}"/>
    <cellStyle name="Normal 3 2 25 2 12" xfId="24792" xr:uid="{00000000-0005-0000-0000-0000D1600000}"/>
    <cellStyle name="Normal 3 2 25 2 12 2" xfId="24793" xr:uid="{00000000-0005-0000-0000-0000D2600000}"/>
    <cellStyle name="Normal 3 2 25 2 12 3" xfId="24794" xr:uid="{00000000-0005-0000-0000-0000D3600000}"/>
    <cellStyle name="Normal 3 2 25 2 13" xfId="24795" xr:uid="{00000000-0005-0000-0000-0000D4600000}"/>
    <cellStyle name="Normal 3 2 25 2 13 2" xfId="24796" xr:uid="{00000000-0005-0000-0000-0000D5600000}"/>
    <cellStyle name="Normal 3 2 25 2 13 3" xfId="24797" xr:uid="{00000000-0005-0000-0000-0000D6600000}"/>
    <cellStyle name="Normal 3 2 25 2 14" xfId="24798" xr:uid="{00000000-0005-0000-0000-0000D7600000}"/>
    <cellStyle name="Normal 3 2 25 2 14 2" xfId="24799" xr:uid="{00000000-0005-0000-0000-0000D8600000}"/>
    <cellStyle name="Normal 3 2 25 2 14 3" xfId="24800" xr:uid="{00000000-0005-0000-0000-0000D9600000}"/>
    <cellStyle name="Normal 3 2 25 2 15" xfId="24801" xr:uid="{00000000-0005-0000-0000-0000DA600000}"/>
    <cellStyle name="Normal 3 2 25 2 16" xfId="24802" xr:uid="{00000000-0005-0000-0000-0000DB600000}"/>
    <cellStyle name="Normal 3 2 25 2 2" xfId="24803" xr:uid="{00000000-0005-0000-0000-0000DC600000}"/>
    <cellStyle name="Normal 3 2 25 2 2 2" xfId="24804" xr:uid="{00000000-0005-0000-0000-0000DD600000}"/>
    <cellStyle name="Normal 3 2 25 2 2 3" xfId="24805" xr:uid="{00000000-0005-0000-0000-0000DE600000}"/>
    <cellStyle name="Normal 3 2 25 2 3" xfId="24806" xr:uid="{00000000-0005-0000-0000-0000DF600000}"/>
    <cellStyle name="Normal 3 2 25 2 3 2" xfId="24807" xr:uid="{00000000-0005-0000-0000-0000E0600000}"/>
    <cellStyle name="Normal 3 2 25 2 3 3" xfId="24808" xr:uid="{00000000-0005-0000-0000-0000E1600000}"/>
    <cellStyle name="Normal 3 2 25 2 4" xfId="24809" xr:uid="{00000000-0005-0000-0000-0000E2600000}"/>
    <cellStyle name="Normal 3 2 25 2 4 2" xfId="24810" xr:uid="{00000000-0005-0000-0000-0000E3600000}"/>
    <cellStyle name="Normal 3 2 25 2 4 3" xfId="24811" xr:uid="{00000000-0005-0000-0000-0000E4600000}"/>
    <cellStyle name="Normal 3 2 25 2 5" xfId="24812" xr:uid="{00000000-0005-0000-0000-0000E5600000}"/>
    <cellStyle name="Normal 3 2 25 2 5 2" xfId="24813" xr:uid="{00000000-0005-0000-0000-0000E6600000}"/>
    <cellStyle name="Normal 3 2 25 2 5 3" xfId="24814" xr:uid="{00000000-0005-0000-0000-0000E7600000}"/>
    <cellStyle name="Normal 3 2 25 2 6" xfId="24815" xr:uid="{00000000-0005-0000-0000-0000E8600000}"/>
    <cellStyle name="Normal 3 2 25 2 6 2" xfId="24816" xr:uid="{00000000-0005-0000-0000-0000E9600000}"/>
    <cellStyle name="Normal 3 2 25 2 6 3" xfId="24817" xr:uid="{00000000-0005-0000-0000-0000EA600000}"/>
    <cellStyle name="Normal 3 2 25 2 7" xfId="24818" xr:uid="{00000000-0005-0000-0000-0000EB600000}"/>
    <cellStyle name="Normal 3 2 25 2 7 2" xfId="24819" xr:uid="{00000000-0005-0000-0000-0000EC600000}"/>
    <cellStyle name="Normal 3 2 25 2 7 3" xfId="24820" xr:uid="{00000000-0005-0000-0000-0000ED600000}"/>
    <cellStyle name="Normal 3 2 25 2 8" xfId="24821" xr:uid="{00000000-0005-0000-0000-0000EE600000}"/>
    <cellStyle name="Normal 3 2 25 2 8 2" xfId="24822" xr:uid="{00000000-0005-0000-0000-0000EF600000}"/>
    <cellStyle name="Normal 3 2 25 2 8 3" xfId="24823" xr:uid="{00000000-0005-0000-0000-0000F0600000}"/>
    <cellStyle name="Normal 3 2 25 2 9" xfId="24824" xr:uid="{00000000-0005-0000-0000-0000F1600000}"/>
    <cellStyle name="Normal 3 2 25 2 9 2" xfId="24825" xr:uid="{00000000-0005-0000-0000-0000F2600000}"/>
    <cellStyle name="Normal 3 2 25 2 9 3" xfId="24826" xr:uid="{00000000-0005-0000-0000-0000F3600000}"/>
    <cellStyle name="Normal 3 2 25 3" xfId="24827" xr:uid="{00000000-0005-0000-0000-0000F4600000}"/>
    <cellStyle name="Normal 3 2 25 3 2" xfId="24828" xr:uid="{00000000-0005-0000-0000-0000F5600000}"/>
    <cellStyle name="Normal 3 2 25 3 3" xfId="24829" xr:uid="{00000000-0005-0000-0000-0000F6600000}"/>
    <cellStyle name="Normal 3 2 25 4" xfId="24830" xr:uid="{00000000-0005-0000-0000-0000F7600000}"/>
    <cellStyle name="Normal 3 2 25 4 2" xfId="24831" xr:uid="{00000000-0005-0000-0000-0000F8600000}"/>
    <cellStyle name="Normal 3 2 25 4 3" xfId="24832" xr:uid="{00000000-0005-0000-0000-0000F9600000}"/>
    <cellStyle name="Normal 3 2 25 5" xfId="24833" xr:uid="{00000000-0005-0000-0000-0000FA600000}"/>
    <cellStyle name="Normal 3 2 25 5 2" xfId="24834" xr:uid="{00000000-0005-0000-0000-0000FB600000}"/>
    <cellStyle name="Normal 3 2 25 5 3" xfId="24835" xr:uid="{00000000-0005-0000-0000-0000FC600000}"/>
    <cellStyle name="Normal 3 2 25 6" xfId="24836" xr:uid="{00000000-0005-0000-0000-0000FD600000}"/>
    <cellStyle name="Normal 3 2 25 6 2" xfId="24837" xr:uid="{00000000-0005-0000-0000-0000FE600000}"/>
    <cellStyle name="Normal 3 2 25 6 3" xfId="24838" xr:uid="{00000000-0005-0000-0000-0000FF600000}"/>
    <cellStyle name="Normal 3 2 25 7" xfId="24839" xr:uid="{00000000-0005-0000-0000-000000610000}"/>
    <cellStyle name="Normal 3 2 25 7 2" xfId="24840" xr:uid="{00000000-0005-0000-0000-000001610000}"/>
    <cellStyle name="Normal 3 2 25 7 3" xfId="24841" xr:uid="{00000000-0005-0000-0000-000002610000}"/>
    <cellStyle name="Normal 3 2 25 8" xfId="24842" xr:uid="{00000000-0005-0000-0000-000003610000}"/>
    <cellStyle name="Normal 3 2 25 8 2" xfId="24843" xr:uid="{00000000-0005-0000-0000-000004610000}"/>
    <cellStyle name="Normal 3 2 25 8 3" xfId="24844" xr:uid="{00000000-0005-0000-0000-000005610000}"/>
    <cellStyle name="Normal 3 2 25 9" xfId="24845" xr:uid="{00000000-0005-0000-0000-000006610000}"/>
    <cellStyle name="Normal 3 2 25 9 2" xfId="24846" xr:uid="{00000000-0005-0000-0000-000007610000}"/>
    <cellStyle name="Normal 3 2 25 9 3" xfId="24847" xr:uid="{00000000-0005-0000-0000-000008610000}"/>
    <cellStyle name="Normal 3 2 26" xfId="24848" xr:uid="{00000000-0005-0000-0000-000009610000}"/>
    <cellStyle name="Normal 3 2 26 10" xfId="24849" xr:uid="{00000000-0005-0000-0000-00000A610000}"/>
    <cellStyle name="Normal 3 2 26 10 2" xfId="24850" xr:uid="{00000000-0005-0000-0000-00000B610000}"/>
    <cellStyle name="Normal 3 2 26 10 3" xfId="24851" xr:uid="{00000000-0005-0000-0000-00000C610000}"/>
    <cellStyle name="Normal 3 2 26 11" xfId="24852" xr:uid="{00000000-0005-0000-0000-00000D610000}"/>
    <cellStyle name="Normal 3 2 26 11 2" xfId="24853" xr:uid="{00000000-0005-0000-0000-00000E610000}"/>
    <cellStyle name="Normal 3 2 26 11 3" xfId="24854" xr:uid="{00000000-0005-0000-0000-00000F610000}"/>
    <cellStyle name="Normal 3 2 26 12" xfId="24855" xr:uid="{00000000-0005-0000-0000-000010610000}"/>
    <cellStyle name="Normal 3 2 26 12 2" xfId="24856" xr:uid="{00000000-0005-0000-0000-000011610000}"/>
    <cellStyle name="Normal 3 2 26 12 3" xfId="24857" xr:uid="{00000000-0005-0000-0000-000012610000}"/>
    <cellStyle name="Normal 3 2 26 13" xfId="24858" xr:uid="{00000000-0005-0000-0000-000013610000}"/>
    <cellStyle name="Normal 3 2 26 13 2" xfId="24859" xr:uid="{00000000-0005-0000-0000-000014610000}"/>
    <cellStyle name="Normal 3 2 26 13 3" xfId="24860" xr:uid="{00000000-0005-0000-0000-000015610000}"/>
    <cellStyle name="Normal 3 2 26 14" xfId="24861" xr:uid="{00000000-0005-0000-0000-000016610000}"/>
    <cellStyle name="Normal 3 2 26 14 2" xfId="24862" xr:uid="{00000000-0005-0000-0000-000017610000}"/>
    <cellStyle name="Normal 3 2 26 14 3" xfId="24863" xr:uid="{00000000-0005-0000-0000-000018610000}"/>
    <cellStyle name="Normal 3 2 26 15" xfId="24864" xr:uid="{00000000-0005-0000-0000-000019610000}"/>
    <cellStyle name="Normal 3 2 26 15 2" xfId="24865" xr:uid="{00000000-0005-0000-0000-00001A610000}"/>
    <cellStyle name="Normal 3 2 26 15 3" xfId="24866" xr:uid="{00000000-0005-0000-0000-00001B610000}"/>
    <cellStyle name="Normal 3 2 26 16" xfId="24867" xr:uid="{00000000-0005-0000-0000-00001C610000}"/>
    <cellStyle name="Normal 3 2 26 17" xfId="24868" xr:uid="{00000000-0005-0000-0000-00001D610000}"/>
    <cellStyle name="Normal 3 2 26 2" xfId="24869" xr:uid="{00000000-0005-0000-0000-00001E610000}"/>
    <cellStyle name="Normal 3 2 26 2 10" xfId="24870" xr:uid="{00000000-0005-0000-0000-00001F610000}"/>
    <cellStyle name="Normal 3 2 26 2 10 2" xfId="24871" xr:uid="{00000000-0005-0000-0000-000020610000}"/>
    <cellStyle name="Normal 3 2 26 2 10 3" xfId="24872" xr:uid="{00000000-0005-0000-0000-000021610000}"/>
    <cellStyle name="Normal 3 2 26 2 11" xfId="24873" xr:uid="{00000000-0005-0000-0000-000022610000}"/>
    <cellStyle name="Normal 3 2 26 2 11 2" xfId="24874" xr:uid="{00000000-0005-0000-0000-000023610000}"/>
    <cellStyle name="Normal 3 2 26 2 11 3" xfId="24875" xr:uid="{00000000-0005-0000-0000-000024610000}"/>
    <cellStyle name="Normal 3 2 26 2 12" xfId="24876" xr:uid="{00000000-0005-0000-0000-000025610000}"/>
    <cellStyle name="Normal 3 2 26 2 12 2" xfId="24877" xr:uid="{00000000-0005-0000-0000-000026610000}"/>
    <cellStyle name="Normal 3 2 26 2 12 3" xfId="24878" xr:uid="{00000000-0005-0000-0000-000027610000}"/>
    <cellStyle name="Normal 3 2 26 2 13" xfId="24879" xr:uid="{00000000-0005-0000-0000-000028610000}"/>
    <cellStyle name="Normal 3 2 26 2 13 2" xfId="24880" xr:uid="{00000000-0005-0000-0000-000029610000}"/>
    <cellStyle name="Normal 3 2 26 2 13 3" xfId="24881" xr:uid="{00000000-0005-0000-0000-00002A610000}"/>
    <cellStyle name="Normal 3 2 26 2 14" xfId="24882" xr:uid="{00000000-0005-0000-0000-00002B610000}"/>
    <cellStyle name="Normal 3 2 26 2 14 2" xfId="24883" xr:uid="{00000000-0005-0000-0000-00002C610000}"/>
    <cellStyle name="Normal 3 2 26 2 14 3" xfId="24884" xr:uid="{00000000-0005-0000-0000-00002D610000}"/>
    <cellStyle name="Normal 3 2 26 2 15" xfId="24885" xr:uid="{00000000-0005-0000-0000-00002E610000}"/>
    <cellStyle name="Normal 3 2 26 2 16" xfId="24886" xr:uid="{00000000-0005-0000-0000-00002F610000}"/>
    <cellStyle name="Normal 3 2 26 2 2" xfId="24887" xr:uid="{00000000-0005-0000-0000-000030610000}"/>
    <cellStyle name="Normal 3 2 26 2 2 2" xfId="24888" xr:uid="{00000000-0005-0000-0000-000031610000}"/>
    <cellStyle name="Normal 3 2 26 2 2 3" xfId="24889" xr:uid="{00000000-0005-0000-0000-000032610000}"/>
    <cellStyle name="Normal 3 2 26 2 3" xfId="24890" xr:uid="{00000000-0005-0000-0000-000033610000}"/>
    <cellStyle name="Normal 3 2 26 2 3 2" xfId="24891" xr:uid="{00000000-0005-0000-0000-000034610000}"/>
    <cellStyle name="Normal 3 2 26 2 3 3" xfId="24892" xr:uid="{00000000-0005-0000-0000-000035610000}"/>
    <cellStyle name="Normal 3 2 26 2 4" xfId="24893" xr:uid="{00000000-0005-0000-0000-000036610000}"/>
    <cellStyle name="Normal 3 2 26 2 4 2" xfId="24894" xr:uid="{00000000-0005-0000-0000-000037610000}"/>
    <cellStyle name="Normal 3 2 26 2 4 3" xfId="24895" xr:uid="{00000000-0005-0000-0000-000038610000}"/>
    <cellStyle name="Normal 3 2 26 2 5" xfId="24896" xr:uid="{00000000-0005-0000-0000-000039610000}"/>
    <cellStyle name="Normal 3 2 26 2 5 2" xfId="24897" xr:uid="{00000000-0005-0000-0000-00003A610000}"/>
    <cellStyle name="Normal 3 2 26 2 5 3" xfId="24898" xr:uid="{00000000-0005-0000-0000-00003B610000}"/>
    <cellStyle name="Normal 3 2 26 2 6" xfId="24899" xr:uid="{00000000-0005-0000-0000-00003C610000}"/>
    <cellStyle name="Normal 3 2 26 2 6 2" xfId="24900" xr:uid="{00000000-0005-0000-0000-00003D610000}"/>
    <cellStyle name="Normal 3 2 26 2 6 3" xfId="24901" xr:uid="{00000000-0005-0000-0000-00003E610000}"/>
    <cellStyle name="Normal 3 2 26 2 7" xfId="24902" xr:uid="{00000000-0005-0000-0000-00003F610000}"/>
    <cellStyle name="Normal 3 2 26 2 7 2" xfId="24903" xr:uid="{00000000-0005-0000-0000-000040610000}"/>
    <cellStyle name="Normal 3 2 26 2 7 3" xfId="24904" xr:uid="{00000000-0005-0000-0000-000041610000}"/>
    <cellStyle name="Normal 3 2 26 2 8" xfId="24905" xr:uid="{00000000-0005-0000-0000-000042610000}"/>
    <cellStyle name="Normal 3 2 26 2 8 2" xfId="24906" xr:uid="{00000000-0005-0000-0000-000043610000}"/>
    <cellStyle name="Normal 3 2 26 2 8 3" xfId="24907" xr:uid="{00000000-0005-0000-0000-000044610000}"/>
    <cellStyle name="Normal 3 2 26 2 9" xfId="24908" xr:uid="{00000000-0005-0000-0000-000045610000}"/>
    <cellStyle name="Normal 3 2 26 2 9 2" xfId="24909" xr:uid="{00000000-0005-0000-0000-000046610000}"/>
    <cellStyle name="Normal 3 2 26 2 9 3" xfId="24910" xr:uid="{00000000-0005-0000-0000-000047610000}"/>
    <cellStyle name="Normal 3 2 26 3" xfId="24911" xr:uid="{00000000-0005-0000-0000-000048610000}"/>
    <cellStyle name="Normal 3 2 26 3 2" xfId="24912" xr:uid="{00000000-0005-0000-0000-000049610000}"/>
    <cellStyle name="Normal 3 2 26 3 3" xfId="24913" xr:uid="{00000000-0005-0000-0000-00004A610000}"/>
    <cellStyle name="Normal 3 2 26 4" xfId="24914" xr:uid="{00000000-0005-0000-0000-00004B610000}"/>
    <cellStyle name="Normal 3 2 26 4 2" xfId="24915" xr:uid="{00000000-0005-0000-0000-00004C610000}"/>
    <cellStyle name="Normal 3 2 26 4 3" xfId="24916" xr:uid="{00000000-0005-0000-0000-00004D610000}"/>
    <cellStyle name="Normal 3 2 26 5" xfId="24917" xr:uid="{00000000-0005-0000-0000-00004E610000}"/>
    <cellStyle name="Normal 3 2 26 5 2" xfId="24918" xr:uid="{00000000-0005-0000-0000-00004F610000}"/>
    <cellStyle name="Normal 3 2 26 5 3" xfId="24919" xr:uid="{00000000-0005-0000-0000-000050610000}"/>
    <cellStyle name="Normal 3 2 26 6" xfId="24920" xr:uid="{00000000-0005-0000-0000-000051610000}"/>
    <cellStyle name="Normal 3 2 26 6 2" xfId="24921" xr:uid="{00000000-0005-0000-0000-000052610000}"/>
    <cellStyle name="Normal 3 2 26 6 3" xfId="24922" xr:uid="{00000000-0005-0000-0000-000053610000}"/>
    <cellStyle name="Normal 3 2 26 7" xfId="24923" xr:uid="{00000000-0005-0000-0000-000054610000}"/>
    <cellStyle name="Normal 3 2 26 7 2" xfId="24924" xr:uid="{00000000-0005-0000-0000-000055610000}"/>
    <cellStyle name="Normal 3 2 26 7 3" xfId="24925" xr:uid="{00000000-0005-0000-0000-000056610000}"/>
    <cellStyle name="Normal 3 2 26 8" xfId="24926" xr:uid="{00000000-0005-0000-0000-000057610000}"/>
    <cellStyle name="Normal 3 2 26 8 2" xfId="24927" xr:uid="{00000000-0005-0000-0000-000058610000}"/>
    <cellStyle name="Normal 3 2 26 8 3" xfId="24928" xr:uid="{00000000-0005-0000-0000-000059610000}"/>
    <cellStyle name="Normal 3 2 26 9" xfId="24929" xr:uid="{00000000-0005-0000-0000-00005A610000}"/>
    <cellStyle name="Normal 3 2 26 9 2" xfId="24930" xr:uid="{00000000-0005-0000-0000-00005B610000}"/>
    <cellStyle name="Normal 3 2 26 9 3" xfId="24931" xr:uid="{00000000-0005-0000-0000-00005C610000}"/>
    <cellStyle name="Normal 3 2 27" xfId="24932" xr:uid="{00000000-0005-0000-0000-00005D610000}"/>
    <cellStyle name="Normal 3 2 27 10" xfId="24933" xr:uid="{00000000-0005-0000-0000-00005E610000}"/>
    <cellStyle name="Normal 3 2 27 10 2" xfId="24934" xr:uid="{00000000-0005-0000-0000-00005F610000}"/>
    <cellStyle name="Normal 3 2 27 10 3" xfId="24935" xr:uid="{00000000-0005-0000-0000-000060610000}"/>
    <cellStyle name="Normal 3 2 27 11" xfId="24936" xr:uid="{00000000-0005-0000-0000-000061610000}"/>
    <cellStyle name="Normal 3 2 27 11 2" xfId="24937" xr:uid="{00000000-0005-0000-0000-000062610000}"/>
    <cellStyle name="Normal 3 2 27 11 3" xfId="24938" xr:uid="{00000000-0005-0000-0000-000063610000}"/>
    <cellStyle name="Normal 3 2 27 12" xfId="24939" xr:uid="{00000000-0005-0000-0000-000064610000}"/>
    <cellStyle name="Normal 3 2 27 12 2" xfId="24940" xr:uid="{00000000-0005-0000-0000-000065610000}"/>
    <cellStyle name="Normal 3 2 27 12 3" xfId="24941" xr:uid="{00000000-0005-0000-0000-000066610000}"/>
    <cellStyle name="Normal 3 2 27 13" xfId="24942" xr:uid="{00000000-0005-0000-0000-000067610000}"/>
    <cellStyle name="Normal 3 2 27 13 2" xfId="24943" xr:uid="{00000000-0005-0000-0000-000068610000}"/>
    <cellStyle name="Normal 3 2 27 13 3" xfId="24944" xr:uid="{00000000-0005-0000-0000-000069610000}"/>
    <cellStyle name="Normal 3 2 27 14" xfId="24945" xr:uid="{00000000-0005-0000-0000-00006A610000}"/>
    <cellStyle name="Normal 3 2 27 14 2" xfId="24946" xr:uid="{00000000-0005-0000-0000-00006B610000}"/>
    <cellStyle name="Normal 3 2 27 14 3" xfId="24947" xr:uid="{00000000-0005-0000-0000-00006C610000}"/>
    <cellStyle name="Normal 3 2 27 15" xfId="24948" xr:uid="{00000000-0005-0000-0000-00006D610000}"/>
    <cellStyle name="Normal 3 2 27 15 2" xfId="24949" xr:uid="{00000000-0005-0000-0000-00006E610000}"/>
    <cellStyle name="Normal 3 2 27 15 3" xfId="24950" xr:uid="{00000000-0005-0000-0000-00006F610000}"/>
    <cellStyle name="Normal 3 2 27 16" xfId="24951" xr:uid="{00000000-0005-0000-0000-000070610000}"/>
    <cellStyle name="Normal 3 2 27 17" xfId="24952" xr:uid="{00000000-0005-0000-0000-000071610000}"/>
    <cellStyle name="Normal 3 2 27 2" xfId="24953" xr:uid="{00000000-0005-0000-0000-000072610000}"/>
    <cellStyle name="Normal 3 2 27 2 10" xfId="24954" xr:uid="{00000000-0005-0000-0000-000073610000}"/>
    <cellStyle name="Normal 3 2 27 2 10 2" xfId="24955" xr:uid="{00000000-0005-0000-0000-000074610000}"/>
    <cellStyle name="Normal 3 2 27 2 10 3" xfId="24956" xr:uid="{00000000-0005-0000-0000-000075610000}"/>
    <cellStyle name="Normal 3 2 27 2 11" xfId="24957" xr:uid="{00000000-0005-0000-0000-000076610000}"/>
    <cellStyle name="Normal 3 2 27 2 11 2" xfId="24958" xr:uid="{00000000-0005-0000-0000-000077610000}"/>
    <cellStyle name="Normal 3 2 27 2 11 3" xfId="24959" xr:uid="{00000000-0005-0000-0000-000078610000}"/>
    <cellStyle name="Normal 3 2 27 2 12" xfId="24960" xr:uid="{00000000-0005-0000-0000-000079610000}"/>
    <cellStyle name="Normal 3 2 27 2 12 2" xfId="24961" xr:uid="{00000000-0005-0000-0000-00007A610000}"/>
    <cellStyle name="Normal 3 2 27 2 12 3" xfId="24962" xr:uid="{00000000-0005-0000-0000-00007B610000}"/>
    <cellStyle name="Normal 3 2 27 2 13" xfId="24963" xr:uid="{00000000-0005-0000-0000-00007C610000}"/>
    <cellStyle name="Normal 3 2 27 2 13 2" xfId="24964" xr:uid="{00000000-0005-0000-0000-00007D610000}"/>
    <cellStyle name="Normal 3 2 27 2 13 3" xfId="24965" xr:uid="{00000000-0005-0000-0000-00007E610000}"/>
    <cellStyle name="Normal 3 2 27 2 14" xfId="24966" xr:uid="{00000000-0005-0000-0000-00007F610000}"/>
    <cellStyle name="Normal 3 2 27 2 14 2" xfId="24967" xr:uid="{00000000-0005-0000-0000-000080610000}"/>
    <cellStyle name="Normal 3 2 27 2 14 3" xfId="24968" xr:uid="{00000000-0005-0000-0000-000081610000}"/>
    <cellStyle name="Normal 3 2 27 2 15" xfId="24969" xr:uid="{00000000-0005-0000-0000-000082610000}"/>
    <cellStyle name="Normal 3 2 27 2 16" xfId="24970" xr:uid="{00000000-0005-0000-0000-000083610000}"/>
    <cellStyle name="Normal 3 2 27 2 2" xfId="24971" xr:uid="{00000000-0005-0000-0000-000084610000}"/>
    <cellStyle name="Normal 3 2 27 2 2 2" xfId="24972" xr:uid="{00000000-0005-0000-0000-000085610000}"/>
    <cellStyle name="Normal 3 2 27 2 2 3" xfId="24973" xr:uid="{00000000-0005-0000-0000-000086610000}"/>
    <cellStyle name="Normal 3 2 27 2 3" xfId="24974" xr:uid="{00000000-0005-0000-0000-000087610000}"/>
    <cellStyle name="Normal 3 2 27 2 3 2" xfId="24975" xr:uid="{00000000-0005-0000-0000-000088610000}"/>
    <cellStyle name="Normal 3 2 27 2 3 3" xfId="24976" xr:uid="{00000000-0005-0000-0000-000089610000}"/>
    <cellStyle name="Normal 3 2 27 2 4" xfId="24977" xr:uid="{00000000-0005-0000-0000-00008A610000}"/>
    <cellStyle name="Normal 3 2 27 2 4 2" xfId="24978" xr:uid="{00000000-0005-0000-0000-00008B610000}"/>
    <cellStyle name="Normal 3 2 27 2 4 3" xfId="24979" xr:uid="{00000000-0005-0000-0000-00008C610000}"/>
    <cellStyle name="Normal 3 2 27 2 5" xfId="24980" xr:uid="{00000000-0005-0000-0000-00008D610000}"/>
    <cellStyle name="Normal 3 2 27 2 5 2" xfId="24981" xr:uid="{00000000-0005-0000-0000-00008E610000}"/>
    <cellStyle name="Normal 3 2 27 2 5 3" xfId="24982" xr:uid="{00000000-0005-0000-0000-00008F610000}"/>
    <cellStyle name="Normal 3 2 27 2 6" xfId="24983" xr:uid="{00000000-0005-0000-0000-000090610000}"/>
    <cellStyle name="Normal 3 2 27 2 6 2" xfId="24984" xr:uid="{00000000-0005-0000-0000-000091610000}"/>
    <cellStyle name="Normal 3 2 27 2 6 3" xfId="24985" xr:uid="{00000000-0005-0000-0000-000092610000}"/>
    <cellStyle name="Normal 3 2 27 2 7" xfId="24986" xr:uid="{00000000-0005-0000-0000-000093610000}"/>
    <cellStyle name="Normal 3 2 27 2 7 2" xfId="24987" xr:uid="{00000000-0005-0000-0000-000094610000}"/>
    <cellStyle name="Normal 3 2 27 2 7 3" xfId="24988" xr:uid="{00000000-0005-0000-0000-000095610000}"/>
    <cellStyle name="Normal 3 2 27 2 8" xfId="24989" xr:uid="{00000000-0005-0000-0000-000096610000}"/>
    <cellStyle name="Normal 3 2 27 2 8 2" xfId="24990" xr:uid="{00000000-0005-0000-0000-000097610000}"/>
    <cellStyle name="Normal 3 2 27 2 8 3" xfId="24991" xr:uid="{00000000-0005-0000-0000-000098610000}"/>
    <cellStyle name="Normal 3 2 27 2 9" xfId="24992" xr:uid="{00000000-0005-0000-0000-000099610000}"/>
    <cellStyle name="Normal 3 2 27 2 9 2" xfId="24993" xr:uid="{00000000-0005-0000-0000-00009A610000}"/>
    <cellStyle name="Normal 3 2 27 2 9 3" xfId="24994" xr:uid="{00000000-0005-0000-0000-00009B610000}"/>
    <cellStyle name="Normal 3 2 27 3" xfId="24995" xr:uid="{00000000-0005-0000-0000-00009C610000}"/>
    <cellStyle name="Normal 3 2 27 3 2" xfId="24996" xr:uid="{00000000-0005-0000-0000-00009D610000}"/>
    <cellStyle name="Normal 3 2 27 3 3" xfId="24997" xr:uid="{00000000-0005-0000-0000-00009E610000}"/>
    <cellStyle name="Normal 3 2 27 4" xfId="24998" xr:uid="{00000000-0005-0000-0000-00009F610000}"/>
    <cellStyle name="Normal 3 2 27 4 2" xfId="24999" xr:uid="{00000000-0005-0000-0000-0000A0610000}"/>
    <cellStyle name="Normal 3 2 27 4 3" xfId="25000" xr:uid="{00000000-0005-0000-0000-0000A1610000}"/>
    <cellStyle name="Normal 3 2 27 5" xfId="25001" xr:uid="{00000000-0005-0000-0000-0000A2610000}"/>
    <cellStyle name="Normal 3 2 27 5 2" xfId="25002" xr:uid="{00000000-0005-0000-0000-0000A3610000}"/>
    <cellStyle name="Normal 3 2 27 5 3" xfId="25003" xr:uid="{00000000-0005-0000-0000-0000A4610000}"/>
    <cellStyle name="Normal 3 2 27 6" xfId="25004" xr:uid="{00000000-0005-0000-0000-0000A5610000}"/>
    <cellStyle name="Normal 3 2 27 6 2" xfId="25005" xr:uid="{00000000-0005-0000-0000-0000A6610000}"/>
    <cellStyle name="Normal 3 2 27 6 3" xfId="25006" xr:uid="{00000000-0005-0000-0000-0000A7610000}"/>
    <cellStyle name="Normal 3 2 27 7" xfId="25007" xr:uid="{00000000-0005-0000-0000-0000A8610000}"/>
    <cellStyle name="Normal 3 2 27 7 2" xfId="25008" xr:uid="{00000000-0005-0000-0000-0000A9610000}"/>
    <cellStyle name="Normal 3 2 27 7 3" xfId="25009" xr:uid="{00000000-0005-0000-0000-0000AA610000}"/>
    <cellStyle name="Normal 3 2 27 8" xfId="25010" xr:uid="{00000000-0005-0000-0000-0000AB610000}"/>
    <cellStyle name="Normal 3 2 27 8 2" xfId="25011" xr:uid="{00000000-0005-0000-0000-0000AC610000}"/>
    <cellStyle name="Normal 3 2 27 8 3" xfId="25012" xr:uid="{00000000-0005-0000-0000-0000AD610000}"/>
    <cellStyle name="Normal 3 2 27 9" xfId="25013" xr:uid="{00000000-0005-0000-0000-0000AE610000}"/>
    <cellStyle name="Normal 3 2 27 9 2" xfId="25014" xr:uid="{00000000-0005-0000-0000-0000AF610000}"/>
    <cellStyle name="Normal 3 2 27 9 3" xfId="25015" xr:uid="{00000000-0005-0000-0000-0000B0610000}"/>
    <cellStyle name="Normal 3 2 28" xfId="25016" xr:uid="{00000000-0005-0000-0000-0000B1610000}"/>
    <cellStyle name="Normal 3 2 28 10" xfId="25017" xr:uid="{00000000-0005-0000-0000-0000B2610000}"/>
    <cellStyle name="Normal 3 2 28 10 2" xfId="25018" xr:uid="{00000000-0005-0000-0000-0000B3610000}"/>
    <cellStyle name="Normal 3 2 28 10 3" xfId="25019" xr:uid="{00000000-0005-0000-0000-0000B4610000}"/>
    <cellStyle name="Normal 3 2 28 11" xfId="25020" xr:uid="{00000000-0005-0000-0000-0000B5610000}"/>
    <cellStyle name="Normal 3 2 28 11 2" xfId="25021" xr:uid="{00000000-0005-0000-0000-0000B6610000}"/>
    <cellStyle name="Normal 3 2 28 11 3" xfId="25022" xr:uid="{00000000-0005-0000-0000-0000B7610000}"/>
    <cellStyle name="Normal 3 2 28 12" xfId="25023" xr:uid="{00000000-0005-0000-0000-0000B8610000}"/>
    <cellStyle name="Normal 3 2 28 12 2" xfId="25024" xr:uid="{00000000-0005-0000-0000-0000B9610000}"/>
    <cellStyle name="Normal 3 2 28 12 3" xfId="25025" xr:uid="{00000000-0005-0000-0000-0000BA610000}"/>
    <cellStyle name="Normal 3 2 28 13" xfId="25026" xr:uid="{00000000-0005-0000-0000-0000BB610000}"/>
    <cellStyle name="Normal 3 2 28 13 2" xfId="25027" xr:uid="{00000000-0005-0000-0000-0000BC610000}"/>
    <cellStyle name="Normal 3 2 28 13 3" xfId="25028" xr:uid="{00000000-0005-0000-0000-0000BD610000}"/>
    <cellStyle name="Normal 3 2 28 14" xfId="25029" xr:uid="{00000000-0005-0000-0000-0000BE610000}"/>
    <cellStyle name="Normal 3 2 28 14 2" xfId="25030" xr:uid="{00000000-0005-0000-0000-0000BF610000}"/>
    <cellStyle name="Normal 3 2 28 14 3" xfId="25031" xr:uid="{00000000-0005-0000-0000-0000C0610000}"/>
    <cellStyle name="Normal 3 2 28 15" xfId="25032" xr:uid="{00000000-0005-0000-0000-0000C1610000}"/>
    <cellStyle name="Normal 3 2 28 16" xfId="25033" xr:uid="{00000000-0005-0000-0000-0000C2610000}"/>
    <cellStyle name="Normal 3 2 28 2" xfId="25034" xr:uid="{00000000-0005-0000-0000-0000C3610000}"/>
    <cellStyle name="Normal 3 2 28 2 2" xfId="25035" xr:uid="{00000000-0005-0000-0000-0000C4610000}"/>
    <cellStyle name="Normal 3 2 28 2 3" xfId="25036" xr:uid="{00000000-0005-0000-0000-0000C5610000}"/>
    <cellStyle name="Normal 3 2 28 3" xfId="25037" xr:uid="{00000000-0005-0000-0000-0000C6610000}"/>
    <cellStyle name="Normal 3 2 28 3 2" xfId="25038" xr:uid="{00000000-0005-0000-0000-0000C7610000}"/>
    <cellStyle name="Normal 3 2 28 3 3" xfId="25039" xr:uid="{00000000-0005-0000-0000-0000C8610000}"/>
    <cellStyle name="Normal 3 2 28 4" xfId="25040" xr:uid="{00000000-0005-0000-0000-0000C9610000}"/>
    <cellStyle name="Normal 3 2 28 4 2" xfId="25041" xr:uid="{00000000-0005-0000-0000-0000CA610000}"/>
    <cellStyle name="Normal 3 2 28 4 3" xfId="25042" xr:uid="{00000000-0005-0000-0000-0000CB610000}"/>
    <cellStyle name="Normal 3 2 28 5" xfId="25043" xr:uid="{00000000-0005-0000-0000-0000CC610000}"/>
    <cellStyle name="Normal 3 2 28 5 2" xfId="25044" xr:uid="{00000000-0005-0000-0000-0000CD610000}"/>
    <cellStyle name="Normal 3 2 28 5 3" xfId="25045" xr:uid="{00000000-0005-0000-0000-0000CE610000}"/>
    <cellStyle name="Normal 3 2 28 6" xfId="25046" xr:uid="{00000000-0005-0000-0000-0000CF610000}"/>
    <cellStyle name="Normal 3 2 28 6 2" xfId="25047" xr:uid="{00000000-0005-0000-0000-0000D0610000}"/>
    <cellStyle name="Normal 3 2 28 6 3" xfId="25048" xr:uid="{00000000-0005-0000-0000-0000D1610000}"/>
    <cellStyle name="Normal 3 2 28 7" xfId="25049" xr:uid="{00000000-0005-0000-0000-0000D2610000}"/>
    <cellStyle name="Normal 3 2 28 7 2" xfId="25050" xr:uid="{00000000-0005-0000-0000-0000D3610000}"/>
    <cellStyle name="Normal 3 2 28 7 3" xfId="25051" xr:uid="{00000000-0005-0000-0000-0000D4610000}"/>
    <cellStyle name="Normal 3 2 28 8" xfId="25052" xr:uid="{00000000-0005-0000-0000-0000D5610000}"/>
    <cellStyle name="Normal 3 2 28 8 2" xfId="25053" xr:uid="{00000000-0005-0000-0000-0000D6610000}"/>
    <cellStyle name="Normal 3 2 28 8 3" xfId="25054" xr:uid="{00000000-0005-0000-0000-0000D7610000}"/>
    <cellStyle name="Normal 3 2 28 9" xfId="25055" xr:uid="{00000000-0005-0000-0000-0000D8610000}"/>
    <cellStyle name="Normal 3 2 28 9 2" xfId="25056" xr:uid="{00000000-0005-0000-0000-0000D9610000}"/>
    <cellStyle name="Normal 3 2 28 9 3" xfId="25057" xr:uid="{00000000-0005-0000-0000-0000DA610000}"/>
    <cellStyle name="Normal 3 2 29" xfId="25058" xr:uid="{00000000-0005-0000-0000-0000DB610000}"/>
    <cellStyle name="Normal 3 2 29 10" xfId="25059" xr:uid="{00000000-0005-0000-0000-0000DC610000}"/>
    <cellStyle name="Normal 3 2 29 10 2" xfId="25060" xr:uid="{00000000-0005-0000-0000-0000DD610000}"/>
    <cellStyle name="Normal 3 2 29 10 3" xfId="25061" xr:uid="{00000000-0005-0000-0000-0000DE610000}"/>
    <cellStyle name="Normal 3 2 29 11" xfId="25062" xr:uid="{00000000-0005-0000-0000-0000DF610000}"/>
    <cellStyle name="Normal 3 2 29 11 2" xfId="25063" xr:uid="{00000000-0005-0000-0000-0000E0610000}"/>
    <cellStyle name="Normal 3 2 29 11 3" xfId="25064" xr:uid="{00000000-0005-0000-0000-0000E1610000}"/>
    <cellStyle name="Normal 3 2 29 12" xfId="25065" xr:uid="{00000000-0005-0000-0000-0000E2610000}"/>
    <cellStyle name="Normal 3 2 29 12 2" xfId="25066" xr:uid="{00000000-0005-0000-0000-0000E3610000}"/>
    <cellStyle name="Normal 3 2 29 12 3" xfId="25067" xr:uid="{00000000-0005-0000-0000-0000E4610000}"/>
    <cellStyle name="Normal 3 2 29 13" xfId="25068" xr:uid="{00000000-0005-0000-0000-0000E5610000}"/>
    <cellStyle name="Normal 3 2 29 13 2" xfId="25069" xr:uid="{00000000-0005-0000-0000-0000E6610000}"/>
    <cellStyle name="Normal 3 2 29 13 3" xfId="25070" xr:uid="{00000000-0005-0000-0000-0000E7610000}"/>
    <cellStyle name="Normal 3 2 29 14" xfId="25071" xr:uid="{00000000-0005-0000-0000-0000E8610000}"/>
    <cellStyle name="Normal 3 2 29 14 2" xfId="25072" xr:uid="{00000000-0005-0000-0000-0000E9610000}"/>
    <cellStyle name="Normal 3 2 29 14 3" xfId="25073" xr:uid="{00000000-0005-0000-0000-0000EA610000}"/>
    <cellStyle name="Normal 3 2 29 15" xfId="25074" xr:uid="{00000000-0005-0000-0000-0000EB610000}"/>
    <cellStyle name="Normal 3 2 29 16" xfId="25075" xr:uid="{00000000-0005-0000-0000-0000EC610000}"/>
    <cellStyle name="Normal 3 2 29 2" xfId="25076" xr:uid="{00000000-0005-0000-0000-0000ED610000}"/>
    <cellStyle name="Normal 3 2 29 2 2" xfId="25077" xr:uid="{00000000-0005-0000-0000-0000EE610000}"/>
    <cellStyle name="Normal 3 2 29 2 3" xfId="25078" xr:uid="{00000000-0005-0000-0000-0000EF610000}"/>
    <cellStyle name="Normal 3 2 29 3" xfId="25079" xr:uid="{00000000-0005-0000-0000-0000F0610000}"/>
    <cellStyle name="Normal 3 2 29 3 2" xfId="25080" xr:uid="{00000000-0005-0000-0000-0000F1610000}"/>
    <cellStyle name="Normal 3 2 29 3 3" xfId="25081" xr:uid="{00000000-0005-0000-0000-0000F2610000}"/>
    <cellStyle name="Normal 3 2 29 4" xfId="25082" xr:uid="{00000000-0005-0000-0000-0000F3610000}"/>
    <cellStyle name="Normal 3 2 29 4 2" xfId="25083" xr:uid="{00000000-0005-0000-0000-0000F4610000}"/>
    <cellStyle name="Normal 3 2 29 4 3" xfId="25084" xr:uid="{00000000-0005-0000-0000-0000F5610000}"/>
    <cellStyle name="Normal 3 2 29 5" xfId="25085" xr:uid="{00000000-0005-0000-0000-0000F6610000}"/>
    <cellStyle name="Normal 3 2 29 5 2" xfId="25086" xr:uid="{00000000-0005-0000-0000-0000F7610000}"/>
    <cellStyle name="Normal 3 2 29 5 3" xfId="25087" xr:uid="{00000000-0005-0000-0000-0000F8610000}"/>
    <cellStyle name="Normal 3 2 29 6" xfId="25088" xr:uid="{00000000-0005-0000-0000-0000F9610000}"/>
    <cellStyle name="Normal 3 2 29 6 2" xfId="25089" xr:uid="{00000000-0005-0000-0000-0000FA610000}"/>
    <cellStyle name="Normal 3 2 29 6 3" xfId="25090" xr:uid="{00000000-0005-0000-0000-0000FB610000}"/>
    <cellStyle name="Normal 3 2 29 7" xfId="25091" xr:uid="{00000000-0005-0000-0000-0000FC610000}"/>
    <cellStyle name="Normal 3 2 29 7 2" xfId="25092" xr:uid="{00000000-0005-0000-0000-0000FD610000}"/>
    <cellStyle name="Normal 3 2 29 7 3" xfId="25093" xr:uid="{00000000-0005-0000-0000-0000FE610000}"/>
    <cellStyle name="Normal 3 2 29 8" xfId="25094" xr:uid="{00000000-0005-0000-0000-0000FF610000}"/>
    <cellStyle name="Normal 3 2 29 8 2" xfId="25095" xr:uid="{00000000-0005-0000-0000-000000620000}"/>
    <cellStyle name="Normal 3 2 29 8 3" xfId="25096" xr:uid="{00000000-0005-0000-0000-000001620000}"/>
    <cellStyle name="Normal 3 2 29 9" xfId="25097" xr:uid="{00000000-0005-0000-0000-000002620000}"/>
    <cellStyle name="Normal 3 2 29 9 2" xfId="25098" xr:uid="{00000000-0005-0000-0000-000003620000}"/>
    <cellStyle name="Normal 3 2 29 9 3" xfId="25099" xr:uid="{00000000-0005-0000-0000-000004620000}"/>
    <cellStyle name="Normal 3 2 3" xfId="25100" xr:uid="{00000000-0005-0000-0000-000005620000}"/>
    <cellStyle name="Normal 3 2 3 10" xfId="25101" xr:uid="{00000000-0005-0000-0000-000006620000}"/>
    <cellStyle name="Normal 3 2 3 10 2" xfId="25102" xr:uid="{00000000-0005-0000-0000-000007620000}"/>
    <cellStyle name="Normal 3 2 3 10 3" xfId="25103" xr:uid="{00000000-0005-0000-0000-000008620000}"/>
    <cellStyle name="Normal 3 2 3 11" xfId="25104" xr:uid="{00000000-0005-0000-0000-000009620000}"/>
    <cellStyle name="Normal 3 2 3 11 2" xfId="25105" xr:uid="{00000000-0005-0000-0000-00000A620000}"/>
    <cellStyle name="Normal 3 2 3 11 3" xfId="25106" xr:uid="{00000000-0005-0000-0000-00000B620000}"/>
    <cellStyle name="Normal 3 2 3 12" xfId="25107" xr:uid="{00000000-0005-0000-0000-00000C620000}"/>
    <cellStyle name="Normal 3 2 3 12 2" xfId="25108" xr:uid="{00000000-0005-0000-0000-00000D620000}"/>
    <cellStyle name="Normal 3 2 3 12 3" xfId="25109" xr:uid="{00000000-0005-0000-0000-00000E620000}"/>
    <cellStyle name="Normal 3 2 3 13" xfId="25110" xr:uid="{00000000-0005-0000-0000-00000F620000}"/>
    <cellStyle name="Normal 3 2 3 13 2" xfId="25111" xr:uid="{00000000-0005-0000-0000-000010620000}"/>
    <cellStyle name="Normal 3 2 3 13 3" xfId="25112" xr:uid="{00000000-0005-0000-0000-000011620000}"/>
    <cellStyle name="Normal 3 2 3 14" xfId="25113" xr:uid="{00000000-0005-0000-0000-000012620000}"/>
    <cellStyle name="Normal 3 2 3 14 2" xfId="25114" xr:uid="{00000000-0005-0000-0000-000013620000}"/>
    <cellStyle name="Normal 3 2 3 14 3" xfId="25115" xr:uid="{00000000-0005-0000-0000-000014620000}"/>
    <cellStyle name="Normal 3 2 3 15" xfId="25116" xr:uid="{00000000-0005-0000-0000-000015620000}"/>
    <cellStyle name="Normal 3 2 3 15 2" xfId="25117" xr:uid="{00000000-0005-0000-0000-000016620000}"/>
    <cellStyle name="Normal 3 2 3 15 3" xfId="25118" xr:uid="{00000000-0005-0000-0000-000017620000}"/>
    <cellStyle name="Normal 3 2 3 16" xfId="25119" xr:uid="{00000000-0005-0000-0000-000018620000}"/>
    <cellStyle name="Normal 3 2 3 16 2" xfId="25120" xr:uid="{00000000-0005-0000-0000-000019620000}"/>
    <cellStyle name="Normal 3 2 3 16 3" xfId="25121" xr:uid="{00000000-0005-0000-0000-00001A620000}"/>
    <cellStyle name="Normal 3 2 3 17" xfId="25122" xr:uid="{00000000-0005-0000-0000-00001B620000}"/>
    <cellStyle name="Normal 3 2 3 17 2" xfId="25123" xr:uid="{00000000-0005-0000-0000-00001C620000}"/>
    <cellStyle name="Normal 3 2 3 17 3" xfId="25124" xr:uid="{00000000-0005-0000-0000-00001D620000}"/>
    <cellStyle name="Normal 3 2 3 18" xfId="25125" xr:uid="{00000000-0005-0000-0000-00001E620000}"/>
    <cellStyle name="Normal 3 2 3 19" xfId="25126" xr:uid="{00000000-0005-0000-0000-00001F620000}"/>
    <cellStyle name="Normal 3 2 3 2" xfId="25127" xr:uid="{00000000-0005-0000-0000-000020620000}"/>
    <cellStyle name="Normal 3 2 3 3" xfId="25128" xr:uid="{00000000-0005-0000-0000-000021620000}"/>
    <cellStyle name="Normal 3 2 3 4" xfId="25129" xr:uid="{00000000-0005-0000-0000-000022620000}"/>
    <cellStyle name="Normal 3 2 3 5" xfId="25130" xr:uid="{00000000-0005-0000-0000-000023620000}"/>
    <cellStyle name="Normal 3 2 3 5 2" xfId="25131" xr:uid="{00000000-0005-0000-0000-000024620000}"/>
    <cellStyle name="Normal 3 2 3 5 3" xfId="25132" xr:uid="{00000000-0005-0000-0000-000025620000}"/>
    <cellStyle name="Normal 3 2 3 6" xfId="25133" xr:uid="{00000000-0005-0000-0000-000026620000}"/>
    <cellStyle name="Normal 3 2 3 6 2" xfId="25134" xr:uid="{00000000-0005-0000-0000-000027620000}"/>
    <cellStyle name="Normal 3 2 3 6 3" xfId="25135" xr:uid="{00000000-0005-0000-0000-000028620000}"/>
    <cellStyle name="Normal 3 2 3 7" xfId="25136" xr:uid="{00000000-0005-0000-0000-000029620000}"/>
    <cellStyle name="Normal 3 2 3 7 2" xfId="25137" xr:uid="{00000000-0005-0000-0000-00002A620000}"/>
    <cellStyle name="Normal 3 2 3 7 3" xfId="25138" xr:uid="{00000000-0005-0000-0000-00002B620000}"/>
    <cellStyle name="Normal 3 2 3 8" xfId="25139" xr:uid="{00000000-0005-0000-0000-00002C620000}"/>
    <cellStyle name="Normal 3 2 3 8 2" xfId="25140" xr:uid="{00000000-0005-0000-0000-00002D620000}"/>
    <cellStyle name="Normal 3 2 3 8 3" xfId="25141" xr:uid="{00000000-0005-0000-0000-00002E620000}"/>
    <cellStyle name="Normal 3 2 3 9" xfId="25142" xr:uid="{00000000-0005-0000-0000-00002F620000}"/>
    <cellStyle name="Normal 3 2 3 9 2" xfId="25143" xr:uid="{00000000-0005-0000-0000-000030620000}"/>
    <cellStyle name="Normal 3 2 3 9 3" xfId="25144" xr:uid="{00000000-0005-0000-0000-000031620000}"/>
    <cellStyle name="Normal 3 2 30" xfId="25145" xr:uid="{00000000-0005-0000-0000-000032620000}"/>
    <cellStyle name="Normal 3 2 30 10" xfId="25146" xr:uid="{00000000-0005-0000-0000-000033620000}"/>
    <cellStyle name="Normal 3 2 30 10 2" xfId="25147" xr:uid="{00000000-0005-0000-0000-000034620000}"/>
    <cellStyle name="Normal 3 2 30 10 3" xfId="25148" xr:uid="{00000000-0005-0000-0000-000035620000}"/>
    <cellStyle name="Normal 3 2 30 11" xfId="25149" xr:uid="{00000000-0005-0000-0000-000036620000}"/>
    <cellStyle name="Normal 3 2 30 11 2" xfId="25150" xr:uid="{00000000-0005-0000-0000-000037620000}"/>
    <cellStyle name="Normal 3 2 30 11 3" xfId="25151" xr:uid="{00000000-0005-0000-0000-000038620000}"/>
    <cellStyle name="Normal 3 2 30 12" xfId="25152" xr:uid="{00000000-0005-0000-0000-000039620000}"/>
    <cellStyle name="Normal 3 2 30 12 2" xfId="25153" xr:uid="{00000000-0005-0000-0000-00003A620000}"/>
    <cellStyle name="Normal 3 2 30 12 3" xfId="25154" xr:uid="{00000000-0005-0000-0000-00003B620000}"/>
    <cellStyle name="Normal 3 2 30 13" xfId="25155" xr:uid="{00000000-0005-0000-0000-00003C620000}"/>
    <cellStyle name="Normal 3 2 30 13 2" xfId="25156" xr:uid="{00000000-0005-0000-0000-00003D620000}"/>
    <cellStyle name="Normal 3 2 30 13 3" xfId="25157" xr:uid="{00000000-0005-0000-0000-00003E620000}"/>
    <cellStyle name="Normal 3 2 30 14" xfId="25158" xr:uid="{00000000-0005-0000-0000-00003F620000}"/>
    <cellStyle name="Normal 3 2 30 14 2" xfId="25159" xr:uid="{00000000-0005-0000-0000-000040620000}"/>
    <cellStyle name="Normal 3 2 30 14 3" xfId="25160" xr:uid="{00000000-0005-0000-0000-000041620000}"/>
    <cellStyle name="Normal 3 2 30 15" xfId="25161" xr:uid="{00000000-0005-0000-0000-000042620000}"/>
    <cellStyle name="Normal 3 2 30 16" xfId="25162" xr:uid="{00000000-0005-0000-0000-000043620000}"/>
    <cellStyle name="Normal 3 2 30 2" xfId="25163" xr:uid="{00000000-0005-0000-0000-000044620000}"/>
    <cellStyle name="Normal 3 2 30 2 2" xfId="25164" xr:uid="{00000000-0005-0000-0000-000045620000}"/>
    <cellStyle name="Normal 3 2 30 2 3" xfId="25165" xr:uid="{00000000-0005-0000-0000-000046620000}"/>
    <cellStyle name="Normal 3 2 30 3" xfId="25166" xr:uid="{00000000-0005-0000-0000-000047620000}"/>
    <cellStyle name="Normal 3 2 30 3 2" xfId="25167" xr:uid="{00000000-0005-0000-0000-000048620000}"/>
    <cellStyle name="Normal 3 2 30 3 3" xfId="25168" xr:uid="{00000000-0005-0000-0000-000049620000}"/>
    <cellStyle name="Normal 3 2 30 4" xfId="25169" xr:uid="{00000000-0005-0000-0000-00004A620000}"/>
    <cellStyle name="Normal 3 2 30 4 2" xfId="25170" xr:uid="{00000000-0005-0000-0000-00004B620000}"/>
    <cellStyle name="Normal 3 2 30 4 3" xfId="25171" xr:uid="{00000000-0005-0000-0000-00004C620000}"/>
    <cellStyle name="Normal 3 2 30 5" xfId="25172" xr:uid="{00000000-0005-0000-0000-00004D620000}"/>
    <cellStyle name="Normal 3 2 30 5 2" xfId="25173" xr:uid="{00000000-0005-0000-0000-00004E620000}"/>
    <cellStyle name="Normal 3 2 30 5 3" xfId="25174" xr:uid="{00000000-0005-0000-0000-00004F620000}"/>
    <cellStyle name="Normal 3 2 30 6" xfId="25175" xr:uid="{00000000-0005-0000-0000-000050620000}"/>
    <cellStyle name="Normal 3 2 30 6 2" xfId="25176" xr:uid="{00000000-0005-0000-0000-000051620000}"/>
    <cellStyle name="Normal 3 2 30 6 3" xfId="25177" xr:uid="{00000000-0005-0000-0000-000052620000}"/>
    <cellStyle name="Normal 3 2 30 7" xfId="25178" xr:uid="{00000000-0005-0000-0000-000053620000}"/>
    <cellStyle name="Normal 3 2 30 7 2" xfId="25179" xr:uid="{00000000-0005-0000-0000-000054620000}"/>
    <cellStyle name="Normal 3 2 30 7 3" xfId="25180" xr:uid="{00000000-0005-0000-0000-000055620000}"/>
    <cellStyle name="Normal 3 2 30 8" xfId="25181" xr:uid="{00000000-0005-0000-0000-000056620000}"/>
    <cellStyle name="Normal 3 2 30 8 2" xfId="25182" xr:uid="{00000000-0005-0000-0000-000057620000}"/>
    <cellStyle name="Normal 3 2 30 8 3" xfId="25183" xr:uid="{00000000-0005-0000-0000-000058620000}"/>
    <cellStyle name="Normal 3 2 30 9" xfId="25184" xr:uid="{00000000-0005-0000-0000-000059620000}"/>
    <cellStyle name="Normal 3 2 30 9 2" xfId="25185" xr:uid="{00000000-0005-0000-0000-00005A620000}"/>
    <cellStyle name="Normal 3 2 30 9 3" xfId="25186" xr:uid="{00000000-0005-0000-0000-00005B620000}"/>
    <cellStyle name="Normal 3 2 31" xfId="25187" xr:uid="{00000000-0005-0000-0000-00005C620000}"/>
    <cellStyle name="Normal 3 2 31 10" xfId="25188" xr:uid="{00000000-0005-0000-0000-00005D620000}"/>
    <cellStyle name="Normal 3 2 31 10 2" xfId="25189" xr:uid="{00000000-0005-0000-0000-00005E620000}"/>
    <cellStyle name="Normal 3 2 31 10 3" xfId="25190" xr:uid="{00000000-0005-0000-0000-00005F620000}"/>
    <cellStyle name="Normal 3 2 31 11" xfId="25191" xr:uid="{00000000-0005-0000-0000-000060620000}"/>
    <cellStyle name="Normal 3 2 31 11 2" xfId="25192" xr:uid="{00000000-0005-0000-0000-000061620000}"/>
    <cellStyle name="Normal 3 2 31 11 3" xfId="25193" xr:uid="{00000000-0005-0000-0000-000062620000}"/>
    <cellStyle name="Normal 3 2 31 12" xfId="25194" xr:uid="{00000000-0005-0000-0000-000063620000}"/>
    <cellStyle name="Normal 3 2 31 12 2" xfId="25195" xr:uid="{00000000-0005-0000-0000-000064620000}"/>
    <cellStyle name="Normal 3 2 31 12 3" xfId="25196" xr:uid="{00000000-0005-0000-0000-000065620000}"/>
    <cellStyle name="Normal 3 2 31 13" xfId="25197" xr:uid="{00000000-0005-0000-0000-000066620000}"/>
    <cellStyle name="Normal 3 2 31 13 2" xfId="25198" xr:uid="{00000000-0005-0000-0000-000067620000}"/>
    <cellStyle name="Normal 3 2 31 13 3" xfId="25199" xr:uid="{00000000-0005-0000-0000-000068620000}"/>
    <cellStyle name="Normal 3 2 31 14" xfId="25200" xr:uid="{00000000-0005-0000-0000-000069620000}"/>
    <cellStyle name="Normal 3 2 31 14 2" xfId="25201" xr:uid="{00000000-0005-0000-0000-00006A620000}"/>
    <cellStyle name="Normal 3 2 31 14 3" xfId="25202" xr:uid="{00000000-0005-0000-0000-00006B620000}"/>
    <cellStyle name="Normal 3 2 31 15" xfId="25203" xr:uid="{00000000-0005-0000-0000-00006C620000}"/>
    <cellStyle name="Normal 3 2 31 16" xfId="25204" xr:uid="{00000000-0005-0000-0000-00006D620000}"/>
    <cellStyle name="Normal 3 2 31 2" xfId="25205" xr:uid="{00000000-0005-0000-0000-00006E620000}"/>
    <cellStyle name="Normal 3 2 31 2 2" xfId="25206" xr:uid="{00000000-0005-0000-0000-00006F620000}"/>
    <cellStyle name="Normal 3 2 31 2 3" xfId="25207" xr:uid="{00000000-0005-0000-0000-000070620000}"/>
    <cellStyle name="Normal 3 2 31 3" xfId="25208" xr:uid="{00000000-0005-0000-0000-000071620000}"/>
    <cellStyle name="Normal 3 2 31 3 2" xfId="25209" xr:uid="{00000000-0005-0000-0000-000072620000}"/>
    <cellStyle name="Normal 3 2 31 3 3" xfId="25210" xr:uid="{00000000-0005-0000-0000-000073620000}"/>
    <cellStyle name="Normal 3 2 31 4" xfId="25211" xr:uid="{00000000-0005-0000-0000-000074620000}"/>
    <cellStyle name="Normal 3 2 31 4 2" xfId="25212" xr:uid="{00000000-0005-0000-0000-000075620000}"/>
    <cellStyle name="Normal 3 2 31 4 3" xfId="25213" xr:uid="{00000000-0005-0000-0000-000076620000}"/>
    <cellStyle name="Normal 3 2 31 5" xfId="25214" xr:uid="{00000000-0005-0000-0000-000077620000}"/>
    <cellStyle name="Normal 3 2 31 5 2" xfId="25215" xr:uid="{00000000-0005-0000-0000-000078620000}"/>
    <cellStyle name="Normal 3 2 31 5 3" xfId="25216" xr:uid="{00000000-0005-0000-0000-000079620000}"/>
    <cellStyle name="Normal 3 2 31 6" xfId="25217" xr:uid="{00000000-0005-0000-0000-00007A620000}"/>
    <cellStyle name="Normal 3 2 31 6 2" xfId="25218" xr:uid="{00000000-0005-0000-0000-00007B620000}"/>
    <cellStyle name="Normal 3 2 31 6 3" xfId="25219" xr:uid="{00000000-0005-0000-0000-00007C620000}"/>
    <cellStyle name="Normal 3 2 31 7" xfId="25220" xr:uid="{00000000-0005-0000-0000-00007D620000}"/>
    <cellStyle name="Normal 3 2 31 7 2" xfId="25221" xr:uid="{00000000-0005-0000-0000-00007E620000}"/>
    <cellStyle name="Normal 3 2 31 7 3" xfId="25222" xr:uid="{00000000-0005-0000-0000-00007F620000}"/>
    <cellStyle name="Normal 3 2 31 8" xfId="25223" xr:uid="{00000000-0005-0000-0000-000080620000}"/>
    <cellStyle name="Normal 3 2 31 8 2" xfId="25224" xr:uid="{00000000-0005-0000-0000-000081620000}"/>
    <cellStyle name="Normal 3 2 31 8 3" xfId="25225" xr:uid="{00000000-0005-0000-0000-000082620000}"/>
    <cellStyle name="Normal 3 2 31 9" xfId="25226" xr:uid="{00000000-0005-0000-0000-000083620000}"/>
    <cellStyle name="Normal 3 2 31 9 2" xfId="25227" xr:uid="{00000000-0005-0000-0000-000084620000}"/>
    <cellStyle name="Normal 3 2 31 9 3" xfId="25228" xr:uid="{00000000-0005-0000-0000-000085620000}"/>
    <cellStyle name="Normal 3 2 32" xfId="25229" xr:uid="{00000000-0005-0000-0000-000086620000}"/>
    <cellStyle name="Normal 3 2 32 10" xfId="25230" xr:uid="{00000000-0005-0000-0000-000087620000}"/>
    <cellStyle name="Normal 3 2 32 10 2" xfId="25231" xr:uid="{00000000-0005-0000-0000-000088620000}"/>
    <cellStyle name="Normal 3 2 32 10 3" xfId="25232" xr:uid="{00000000-0005-0000-0000-000089620000}"/>
    <cellStyle name="Normal 3 2 32 11" xfId="25233" xr:uid="{00000000-0005-0000-0000-00008A620000}"/>
    <cellStyle name="Normal 3 2 32 11 2" xfId="25234" xr:uid="{00000000-0005-0000-0000-00008B620000}"/>
    <cellStyle name="Normal 3 2 32 11 3" xfId="25235" xr:uid="{00000000-0005-0000-0000-00008C620000}"/>
    <cellStyle name="Normal 3 2 32 12" xfId="25236" xr:uid="{00000000-0005-0000-0000-00008D620000}"/>
    <cellStyle name="Normal 3 2 32 12 2" xfId="25237" xr:uid="{00000000-0005-0000-0000-00008E620000}"/>
    <cellStyle name="Normal 3 2 32 12 3" xfId="25238" xr:uid="{00000000-0005-0000-0000-00008F620000}"/>
    <cellStyle name="Normal 3 2 32 13" xfId="25239" xr:uid="{00000000-0005-0000-0000-000090620000}"/>
    <cellStyle name="Normal 3 2 32 13 2" xfId="25240" xr:uid="{00000000-0005-0000-0000-000091620000}"/>
    <cellStyle name="Normal 3 2 32 13 3" xfId="25241" xr:uid="{00000000-0005-0000-0000-000092620000}"/>
    <cellStyle name="Normal 3 2 32 14" xfId="25242" xr:uid="{00000000-0005-0000-0000-000093620000}"/>
    <cellStyle name="Normal 3 2 32 14 2" xfId="25243" xr:uid="{00000000-0005-0000-0000-000094620000}"/>
    <cellStyle name="Normal 3 2 32 14 3" xfId="25244" xr:uid="{00000000-0005-0000-0000-000095620000}"/>
    <cellStyle name="Normal 3 2 32 15" xfId="25245" xr:uid="{00000000-0005-0000-0000-000096620000}"/>
    <cellStyle name="Normal 3 2 32 16" xfId="25246" xr:uid="{00000000-0005-0000-0000-000097620000}"/>
    <cellStyle name="Normal 3 2 32 2" xfId="25247" xr:uid="{00000000-0005-0000-0000-000098620000}"/>
    <cellStyle name="Normal 3 2 32 2 2" xfId="25248" xr:uid="{00000000-0005-0000-0000-000099620000}"/>
    <cellStyle name="Normal 3 2 32 2 3" xfId="25249" xr:uid="{00000000-0005-0000-0000-00009A620000}"/>
    <cellStyle name="Normal 3 2 32 3" xfId="25250" xr:uid="{00000000-0005-0000-0000-00009B620000}"/>
    <cellStyle name="Normal 3 2 32 3 2" xfId="25251" xr:uid="{00000000-0005-0000-0000-00009C620000}"/>
    <cellStyle name="Normal 3 2 32 3 3" xfId="25252" xr:uid="{00000000-0005-0000-0000-00009D620000}"/>
    <cellStyle name="Normal 3 2 32 4" xfId="25253" xr:uid="{00000000-0005-0000-0000-00009E620000}"/>
    <cellStyle name="Normal 3 2 32 4 2" xfId="25254" xr:uid="{00000000-0005-0000-0000-00009F620000}"/>
    <cellStyle name="Normal 3 2 32 4 3" xfId="25255" xr:uid="{00000000-0005-0000-0000-0000A0620000}"/>
    <cellStyle name="Normal 3 2 32 5" xfId="25256" xr:uid="{00000000-0005-0000-0000-0000A1620000}"/>
    <cellStyle name="Normal 3 2 32 5 2" xfId="25257" xr:uid="{00000000-0005-0000-0000-0000A2620000}"/>
    <cellStyle name="Normal 3 2 32 5 3" xfId="25258" xr:uid="{00000000-0005-0000-0000-0000A3620000}"/>
    <cellStyle name="Normal 3 2 32 6" xfId="25259" xr:uid="{00000000-0005-0000-0000-0000A4620000}"/>
    <cellStyle name="Normal 3 2 32 6 2" xfId="25260" xr:uid="{00000000-0005-0000-0000-0000A5620000}"/>
    <cellStyle name="Normal 3 2 32 6 3" xfId="25261" xr:uid="{00000000-0005-0000-0000-0000A6620000}"/>
    <cellStyle name="Normal 3 2 32 7" xfId="25262" xr:uid="{00000000-0005-0000-0000-0000A7620000}"/>
    <cellStyle name="Normal 3 2 32 7 2" xfId="25263" xr:uid="{00000000-0005-0000-0000-0000A8620000}"/>
    <cellStyle name="Normal 3 2 32 7 3" xfId="25264" xr:uid="{00000000-0005-0000-0000-0000A9620000}"/>
    <cellStyle name="Normal 3 2 32 8" xfId="25265" xr:uid="{00000000-0005-0000-0000-0000AA620000}"/>
    <cellStyle name="Normal 3 2 32 8 2" xfId="25266" xr:uid="{00000000-0005-0000-0000-0000AB620000}"/>
    <cellStyle name="Normal 3 2 32 8 3" xfId="25267" xr:uid="{00000000-0005-0000-0000-0000AC620000}"/>
    <cellStyle name="Normal 3 2 32 9" xfId="25268" xr:uid="{00000000-0005-0000-0000-0000AD620000}"/>
    <cellStyle name="Normal 3 2 32 9 2" xfId="25269" xr:uid="{00000000-0005-0000-0000-0000AE620000}"/>
    <cellStyle name="Normal 3 2 32 9 3" xfId="25270" xr:uid="{00000000-0005-0000-0000-0000AF620000}"/>
    <cellStyle name="Normal 3 2 33" xfId="25271" xr:uid="{00000000-0005-0000-0000-0000B0620000}"/>
    <cellStyle name="Normal 3 2 33 10" xfId="25272" xr:uid="{00000000-0005-0000-0000-0000B1620000}"/>
    <cellStyle name="Normal 3 2 33 10 2" xfId="25273" xr:uid="{00000000-0005-0000-0000-0000B2620000}"/>
    <cellStyle name="Normal 3 2 33 10 3" xfId="25274" xr:uid="{00000000-0005-0000-0000-0000B3620000}"/>
    <cellStyle name="Normal 3 2 33 11" xfId="25275" xr:uid="{00000000-0005-0000-0000-0000B4620000}"/>
    <cellStyle name="Normal 3 2 33 11 2" xfId="25276" xr:uid="{00000000-0005-0000-0000-0000B5620000}"/>
    <cellStyle name="Normal 3 2 33 11 3" xfId="25277" xr:uid="{00000000-0005-0000-0000-0000B6620000}"/>
    <cellStyle name="Normal 3 2 33 12" xfId="25278" xr:uid="{00000000-0005-0000-0000-0000B7620000}"/>
    <cellStyle name="Normal 3 2 33 12 2" xfId="25279" xr:uid="{00000000-0005-0000-0000-0000B8620000}"/>
    <cellStyle name="Normal 3 2 33 12 3" xfId="25280" xr:uid="{00000000-0005-0000-0000-0000B9620000}"/>
    <cellStyle name="Normal 3 2 33 13" xfId="25281" xr:uid="{00000000-0005-0000-0000-0000BA620000}"/>
    <cellStyle name="Normal 3 2 33 13 2" xfId="25282" xr:uid="{00000000-0005-0000-0000-0000BB620000}"/>
    <cellStyle name="Normal 3 2 33 13 3" xfId="25283" xr:uid="{00000000-0005-0000-0000-0000BC620000}"/>
    <cellStyle name="Normal 3 2 33 14" xfId="25284" xr:uid="{00000000-0005-0000-0000-0000BD620000}"/>
    <cellStyle name="Normal 3 2 33 14 2" xfId="25285" xr:uid="{00000000-0005-0000-0000-0000BE620000}"/>
    <cellStyle name="Normal 3 2 33 14 3" xfId="25286" xr:uid="{00000000-0005-0000-0000-0000BF620000}"/>
    <cellStyle name="Normal 3 2 33 15" xfId="25287" xr:uid="{00000000-0005-0000-0000-0000C0620000}"/>
    <cellStyle name="Normal 3 2 33 16" xfId="25288" xr:uid="{00000000-0005-0000-0000-0000C1620000}"/>
    <cellStyle name="Normal 3 2 33 2" xfId="25289" xr:uid="{00000000-0005-0000-0000-0000C2620000}"/>
    <cellStyle name="Normal 3 2 33 2 2" xfId="25290" xr:uid="{00000000-0005-0000-0000-0000C3620000}"/>
    <cellStyle name="Normal 3 2 33 2 3" xfId="25291" xr:uid="{00000000-0005-0000-0000-0000C4620000}"/>
    <cellStyle name="Normal 3 2 33 3" xfId="25292" xr:uid="{00000000-0005-0000-0000-0000C5620000}"/>
    <cellStyle name="Normal 3 2 33 3 2" xfId="25293" xr:uid="{00000000-0005-0000-0000-0000C6620000}"/>
    <cellStyle name="Normal 3 2 33 3 3" xfId="25294" xr:uid="{00000000-0005-0000-0000-0000C7620000}"/>
    <cellStyle name="Normal 3 2 33 4" xfId="25295" xr:uid="{00000000-0005-0000-0000-0000C8620000}"/>
    <cellStyle name="Normal 3 2 33 4 2" xfId="25296" xr:uid="{00000000-0005-0000-0000-0000C9620000}"/>
    <cellStyle name="Normal 3 2 33 4 3" xfId="25297" xr:uid="{00000000-0005-0000-0000-0000CA620000}"/>
    <cellStyle name="Normal 3 2 33 5" xfId="25298" xr:uid="{00000000-0005-0000-0000-0000CB620000}"/>
    <cellStyle name="Normal 3 2 33 5 2" xfId="25299" xr:uid="{00000000-0005-0000-0000-0000CC620000}"/>
    <cellStyle name="Normal 3 2 33 5 3" xfId="25300" xr:uid="{00000000-0005-0000-0000-0000CD620000}"/>
    <cellStyle name="Normal 3 2 33 6" xfId="25301" xr:uid="{00000000-0005-0000-0000-0000CE620000}"/>
    <cellStyle name="Normal 3 2 33 6 2" xfId="25302" xr:uid="{00000000-0005-0000-0000-0000CF620000}"/>
    <cellStyle name="Normal 3 2 33 6 3" xfId="25303" xr:uid="{00000000-0005-0000-0000-0000D0620000}"/>
    <cellStyle name="Normal 3 2 33 7" xfId="25304" xr:uid="{00000000-0005-0000-0000-0000D1620000}"/>
    <cellStyle name="Normal 3 2 33 7 2" xfId="25305" xr:uid="{00000000-0005-0000-0000-0000D2620000}"/>
    <cellStyle name="Normal 3 2 33 7 3" xfId="25306" xr:uid="{00000000-0005-0000-0000-0000D3620000}"/>
    <cellStyle name="Normal 3 2 33 8" xfId="25307" xr:uid="{00000000-0005-0000-0000-0000D4620000}"/>
    <cellStyle name="Normal 3 2 33 8 2" xfId="25308" xr:uid="{00000000-0005-0000-0000-0000D5620000}"/>
    <cellStyle name="Normal 3 2 33 8 3" xfId="25309" xr:uid="{00000000-0005-0000-0000-0000D6620000}"/>
    <cellStyle name="Normal 3 2 33 9" xfId="25310" xr:uid="{00000000-0005-0000-0000-0000D7620000}"/>
    <cellStyle name="Normal 3 2 33 9 2" xfId="25311" xr:uid="{00000000-0005-0000-0000-0000D8620000}"/>
    <cellStyle name="Normal 3 2 33 9 3" xfId="25312" xr:uid="{00000000-0005-0000-0000-0000D9620000}"/>
    <cellStyle name="Normal 3 2 34" xfId="25313" xr:uid="{00000000-0005-0000-0000-0000DA620000}"/>
    <cellStyle name="Normal 3 2 35" xfId="25314" xr:uid="{00000000-0005-0000-0000-0000DB620000}"/>
    <cellStyle name="Normal 3 2 36" xfId="25315" xr:uid="{00000000-0005-0000-0000-0000DC620000}"/>
    <cellStyle name="Normal 3 2 36 10" xfId="25316" xr:uid="{00000000-0005-0000-0000-0000DD620000}"/>
    <cellStyle name="Normal 3 2 36 10 2" xfId="25317" xr:uid="{00000000-0005-0000-0000-0000DE620000}"/>
    <cellStyle name="Normal 3 2 36 10 3" xfId="25318" xr:uid="{00000000-0005-0000-0000-0000DF620000}"/>
    <cellStyle name="Normal 3 2 36 11" xfId="25319" xr:uid="{00000000-0005-0000-0000-0000E0620000}"/>
    <cellStyle name="Normal 3 2 36 11 2" xfId="25320" xr:uid="{00000000-0005-0000-0000-0000E1620000}"/>
    <cellStyle name="Normal 3 2 36 11 3" xfId="25321" xr:uid="{00000000-0005-0000-0000-0000E2620000}"/>
    <cellStyle name="Normal 3 2 36 12" xfId="25322" xr:uid="{00000000-0005-0000-0000-0000E3620000}"/>
    <cellStyle name="Normal 3 2 36 12 2" xfId="25323" xr:uid="{00000000-0005-0000-0000-0000E4620000}"/>
    <cellStyle name="Normal 3 2 36 12 3" xfId="25324" xr:uid="{00000000-0005-0000-0000-0000E5620000}"/>
    <cellStyle name="Normal 3 2 36 13" xfId="25325" xr:uid="{00000000-0005-0000-0000-0000E6620000}"/>
    <cellStyle name="Normal 3 2 36 13 2" xfId="25326" xr:uid="{00000000-0005-0000-0000-0000E7620000}"/>
    <cellStyle name="Normal 3 2 36 13 3" xfId="25327" xr:uid="{00000000-0005-0000-0000-0000E8620000}"/>
    <cellStyle name="Normal 3 2 36 14" xfId="25328" xr:uid="{00000000-0005-0000-0000-0000E9620000}"/>
    <cellStyle name="Normal 3 2 36 14 2" xfId="25329" xr:uid="{00000000-0005-0000-0000-0000EA620000}"/>
    <cellStyle name="Normal 3 2 36 14 3" xfId="25330" xr:uid="{00000000-0005-0000-0000-0000EB620000}"/>
    <cellStyle name="Normal 3 2 36 15" xfId="25331" xr:uid="{00000000-0005-0000-0000-0000EC620000}"/>
    <cellStyle name="Normal 3 2 36 16" xfId="25332" xr:uid="{00000000-0005-0000-0000-0000ED620000}"/>
    <cellStyle name="Normal 3 2 36 2" xfId="25333" xr:uid="{00000000-0005-0000-0000-0000EE620000}"/>
    <cellStyle name="Normal 3 2 36 2 2" xfId="25334" xr:uid="{00000000-0005-0000-0000-0000EF620000}"/>
    <cellStyle name="Normal 3 2 36 2 3" xfId="25335" xr:uid="{00000000-0005-0000-0000-0000F0620000}"/>
    <cellStyle name="Normal 3 2 36 3" xfId="25336" xr:uid="{00000000-0005-0000-0000-0000F1620000}"/>
    <cellStyle name="Normal 3 2 36 3 2" xfId="25337" xr:uid="{00000000-0005-0000-0000-0000F2620000}"/>
    <cellStyle name="Normal 3 2 36 3 3" xfId="25338" xr:uid="{00000000-0005-0000-0000-0000F3620000}"/>
    <cellStyle name="Normal 3 2 36 4" xfId="25339" xr:uid="{00000000-0005-0000-0000-0000F4620000}"/>
    <cellStyle name="Normal 3 2 36 4 2" xfId="25340" xr:uid="{00000000-0005-0000-0000-0000F5620000}"/>
    <cellStyle name="Normal 3 2 36 4 3" xfId="25341" xr:uid="{00000000-0005-0000-0000-0000F6620000}"/>
    <cellStyle name="Normal 3 2 36 5" xfId="25342" xr:uid="{00000000-0005-0000-0000-0000F7620000}"/>
    <cellStyle name="Normal 3 2 36 5 2" xfId="25343" xr:uid="{00000000-0005-0000-0000-0000F8620000}"/>
    <cellStyle name="Normal 3 2 36 5 3" xfId="25344" xr:uid="{00000000-0005-0000-0000-0000F9620000}"/>
    <cellStyle name="Normal 3 2 36 6" xfId="25345" xr:uid="{00000000-0005-0000-0000-0000FA620000}"/>
    <cellStyle name="Normal 3 2 36 6 2" xfId="25346" xr:uid="{00000000-0005-0000-0000-0000FB620000}"/>
    <cellStyle name="Normal 3 2 36 6 3" xfId="25347" xr:uid="{00000000-0005-0000-0000-0000FC620000}"/>
    <cellStyle name="Normal 3 2 36 7" xfId="25348" xr:uid="{00000000-0005-0000-0000-0000FD620000}"/>
    <cellStyle name="Normal 3 2 36 7 2" xfId="25349" xr:uid="{00000000-0005-0000-0000-0000FE620000}"/>
    <cellStyle name="Normal 3 2 36 7 3" xfId="25350" xr:uid="{00000000-0005-0000-0000-0000FF620000}"/>
    <cellStyle name="Normal 3 2 36 8" xfId="25351" xr:uid="{00000000-0005-0000-0000-000000630000}"/>
    <cellStyle name="Normal 3 2 36 8 2" xfId="25352" xr:uid="{00000000-0005-0000-0000-000001630000}"/>
    <cellStyle name="Normal 3 2 36 8 3" xfId="25353" xr:uid="{00000000-0005-0000-0000-000002630000}"/>
    <cellStyle name="Normal 3 2 36 9" xfId="25354" xr:uid="{00000000-0005-0000-0000-000003630000}"/>
    <cellStyle name="Normal 3 2 36 9 2" xfId="25355" xr:uid="{00000000-0005-0000-0000-000004630000}"/>
    <cellStyle name="Normal 3 2 36 9 3" xfId="25356" xr:uid="{00000000-0005-0000-0000-000005630000}"/>
    <cellStyle name="Normal 3 2 37" xfId="25357" xr:uid="{00000000-0005-0000-0000-000006630000}"/>
    <cellStyle name="Normal 3 2 37 10" xfId="25358" xr:uid="{00000000-0005-0000-0000-000007630000}"/>
    <cellStyle name="Normal 3 2 37 10 2" xfId="25359" xr:uid="{00000000-0005-0000-0000-000008630000}"/>
    <cellStyle name="Normal 3 2 37 10 3" xfId="25360" xr:uid="{00000000-0005-0000-0000-000009630000}"/>
    <cellStyle name="Normal 3 2 37 11" xfId="25361" xr:uid="{00000000-0005-0000-0000-00000A630000}"/>
    <cellStyle name="Normal 3 2 37 11 2" xfId="25362" xr:uid="{00000000-0005-0000-0000-00000B630000}"/>
    <cellStyle name="Normal 3 2 37 11 3" xfId="25363" xr:uid="{00000000-0005-0000-0000-00000C630000}"/>
    <cellStyle name="Normal 3 2 37 12" xfId="25364" xr:uid="{00000000-0005-0000-0000-00000D630000}"/>
    <cellStyle name="Normal 3 2 37 12 2" xfId="25365" xr:uid="{00000000-0005-0000-0000-00000E630000}"/>
    <cellStyle name="Normal 3 2 37 12 3" xfId="25366" xr:uid="{00000000-0005-0000-0000-00000F630000}"/>
    <cellStyle name="Normal 3 2 37 13" xfId="25367" xr:uid="{00000000-0005-0000-0000-000010630000}"/>
    <cellStyle name="Normal 3 2 37 13 2" xfId="25368" xr:uid="{00000000-0005-0000-0000-000011630000}"/>
    <cellStyle name="Normal 3 2 37 13 3" xfId="25369" xr:uid="{00000000-0005-0000-0000-000012630000}"/>
    <cellStyle name="Normal 3 2 37 14" xfId="25370" xr:uid="{00000000-0005-0000-0000-000013630000}"/>
    <cellStyle name="Normal 3 2 37 14 2" xfId="25371" xr:uid="{00000000-0005-0000-0000-000014630000}"/>
    <cellStyle name="Normal 3 2 37 14 3" xfId="25372" xr:uid="{00000000-0005-0000-0000-000015630000}"/>
    <cellStyle name="Normal 3 2 37 15" xfId="25373" xr:uid="{00000000-0005-0000-0000-000016630000}"/>
    <cellStyle name="Normal 3 2 37 16" xfId="25374" xr:uid="{00000000-0005-0000-0000-000017630000}"/>
    <cellStyle name="Normal 3 2 37 2" xfId="25375" xr:uid="{00000000-0005-0000-0000-000018630000}"/>
    <cellStyle name="Normal 3 2 37 2 2" xfId="25376" xr:uid="{00000000-0005-0000-0000-000019630000}"/>
    <cellStyle name="Normal 3 2 37 2 3" xfId="25377" xr:uid="{00000000-0005-0000-0000-00001A630000}"/>
    <cellStyle name="Normal 3 2 37 3" xfId="25378" xr:uid="{00000000-0005-0000-0000-00001B630000}"/>
    <cellStyle name="Normal 3 2 37 3 2" xfId="25379" xr:uid="{00000000-0005-0000-0000-00001C630000}"/>
    <cellStyle name="Normal 3 2 37 3 3" xfId="25380" xr:uid="{00000000-0005-0000-0000-00001D630000}"/>
    <cellStyle name="Normal 3 2 37 4" xfId="25381" xr:uid="{00000000-0005-0000-0000-00001E630000}"/>
    <cellStyle name="Normal 3 2 37 4 2" xfId="25382" xr:uid="{00000000-0005-0000-0000-00001F630000}"/>
    <cellStyle name="Normal 3 2 37 4 3" xfId="25383" xr:uid="{00000000-0005-0000-0000-000020630000}"/>
    <cellStyle name="Normal 3 2 37 5" xfId="25384" xr:uid="{00000000-0005-0000-0000-000021630000}"/>
    <cellStyle name="Normal 3 2 37 5 2" xfId="25385" xr:uid="{00000000-0005-0000-0000-000022630000}"/>
    <cellStyle name="Normal 3 2 37 5 3" xfId="25386" xr:uid="{00000000-0005-0000-0000-000023630000}"/>
    <cellStyle name="Normal 3 2 37 6" xfId="25387" xr:uid="{00000000-0005-0000-0000-000024630000}"/>
    <cellStyle name="Normal 3 2 37 6 2" xfId="25388" xr:uid="{00000000-0005-0000-0000-000025630000}"/>
    <cellStyle name="Normal 3 2 37 6 3" xfId="25389" xr:uid="{00000000-0005-0000-0000-000026630000}"/>
    <cellStyle name="Normal 3 2 37 7" xfId="25390" xr:uid="{00000000-0005-0000-0000-000027630000}"/>
    <cellStyle name="Normal 3 2 37 7 2" xfId="25391" xr:uid="{00000000-0005-0000-0000-000028630000}"/>
    <cellStyle name="Normal 3 2 37 7 3" xfId="25392" xr:uid="{00000000-0005-0000-0000-000029630000}"/>
    <cellStyle name="Normal 3 2 37 8" xfId="25393" xr:uid="{00000000-0005-0000-0000-00002A630000}"/>
    <cellStyle name="Normal 3 2 37 8 2" xfId="25394" xr:uid="{00000000-0005-0000-0000-00002B630000}"/>
    <cellStyle name="Normal 3 2 37 8 3" xfId="25395" xr:uid="{00000000-0005-0000-0000-00002C630000}"/>
    <cellStyle name="Normal 3 2 37 9" xfId="25396" xr:uid="{00000000-0005-0000-0000-00002D630000}"/>
    <cellStyle name="Normal 3 2 37 9 2" xfId="25397" xr:uid="{00000000-0005-0000-0000-00002E630000}"/>
    <cellStyle name="Normal 3 2 37 9 3" xfId="25398" xr:uid="{00000000-0005-0000-0000-00002F630000}"/>
    <cellStyle name="Normal 3 2 4" xfId="25399" xr:uid="{00000000-0005-0000-0000-000030630000}"/>
    <cellStyle name="Normal 3 2 5" xfId="25400" xr:uid="{00000000-0005-0000-0000-000031630000}"/>
    <cellStyle name="Normal 3 2 6" xfId="25401" xr:uid="{00000000-0005-0000-0000-000032630000}"/>
    <cellStyle name="Normal 3 2 7" xfId="25402" xr:uid="{00000000-0005-0000-0000-000033630000}"/>
    <cellStyle name="Normal 3 2 8" xfId="25403" xr:uid="{00000000-0005-0000-0000-000034630000}"/>
    <cellStyle name="Normal 3 2 9" xfId="25404" xr:uid="{00000000-0005-0000-0000-000035630000}"/>
    <cellStyle name="Normal 3 20" xfId="25405" xr:uid="{00000000-0005-0000-0000-000036630000}"/>
    <cellStyle name="Normal 3 20 10" xfId="25406" xr:uid="{00000000-0005-0000-0000-000037630000}"/>
    <cellStyle name="Normal 3 20 10 10" xfId="25407" xr:uid="{00000000-0005-0000-0000-000038630000}"/>
    <cellStyle name="Normal 3 20 10 10 2" xfId="25408" xr:uid="{00000000-0005-0000-0000-000039630000}"/>
    <cellStyle name="Normal 3 20 10 10 3" xfId="25409" xr:uid="{00000000-0005-0000-0000-00003A630000}"/>
    <cellStyle name="Normal 3 20 10 11" xfId="25410" xr:uid="{00000000-0005-0000-0000-00003B630000}"/>
    <cellStyle name="Normal 3 20 10 11 2" xfId="25411" xr:uid="{00000000-0005-0000-0000-00003C630000}"/>
    <cellStyle name="Normal 3 20 10 11 3" xfId="25412" xr:uid="{00000000-0005-0000-0000-00003D630000}"/>
    <cellStyle name="Normal 3 20 10 12" xfId="25413" xr:uid="{00000000-0005-0000-0000-00003E630000}"/>
    <cellStyle name="Normal 3 20 10 12 2" xfId="25414" xr:uid="{00000000-0005-0000-0000-00003F630000}"/>
    <cellStyle name="Normal 3 20 10 12 3" xfId="25415" xr:uid="{00000000-0005-0000-0000-000040630000}"/>
    <cellStyle name="Normal 3 20 10 13" xfId="25416" xr:uid="{00000000-0005-0000-0000-000041630000}"/>
    <cellStyle name="Normal 3 20 10 13 2" xfId="25417" xr:uid="{00000000-0005-0000-0000-000042630000}"/>
    <cellStyle name="Normal 3 20 10 13 3" xfId="25418" xr:uid="{00000000-0005-0000-0000-000043630000}"/>
    <cellStyle name="Normal 3 20 10 14" xfId="25419" xr:uid="{00000000-0005-0000-0000-000044630000}"/>
    <cellStyle name="Normal 3 20 10 14 2" xfId="25420" xr:uid="{00000000-0005-0000-0000-000045630000}"/>
    <cellStyle name="Normal 3 20 10 14 3" xfId="25421" xr:uid="{00000000-0005-0000-0000-000046630000}"/>
    <cellStyle name="Normal 3 20 10 15" xfId="25422" xr:uid="{00000000-0005-0000-0000-000047630000}"/>
    <cellStyle name="Normal 3 20 10 16" xfId="25423" xr:uid="{00000000-0005-0000-0000-000048630000}"/>
    <cellStyle name="Normal 3 20 10 2" xfId="25424" xr:uid="{00000000-0005-0000-0000-000049630000}"/>
    <cellStyle name="Normal 3 20 10 2 2" xfId="25425" xr:uid="{00000000-0005-0000-0000-00004A630000}"/>
    <cellStyle name="Normal 3 20 10 2 3" xfId="25426" xr:uid="{00000000-0005-0000-0000-00004B630000}"/>
    <cellStyle name="Normal 3 20 10 3" xfId="25427" xr:uid="{00000000-0005-0000-0000-00004C630000}"/>
    <cellStyle name="Normal 3 20 10 3 2" xfId="25428" xr:uid="{00000000-0005-0000-0000-00004D630000}"/>
    <cellStyle name="Normal 3 20 10 3 3" xfId="25429" xr:uid="{00000000-0005-0000-0000-00004E630000}"/>
    <cellStyle name="Normal 3 20 10 4" xfId="25430" xr:uid="{00000000-0005-0000-0000-00004F630000}"/>
    <cellStyle name="Normal 3 20 10 4 2" xfId="25431" xr:uid="{00000000-0005-0000-0000-000050630000}"/>
    <cellStyle name="Normal 3 20 10 4 3" xfId="25432" xr:uid="{00000000-0005-0000-0000-000051630000}"/>
    <cellStyle name="Normal 3 20 10 5" xfId="25433" xr:uid="{00000000-0005-0000-0000-000052630000}"/>
    <cellStyle name="Normal 3 20 10 5 2" xfId="25434" xr:uid="{00000000-0005-0000-0000-000053630000}"/>
    <cellStyle name="Normal 3 20 10 5 3" xfId="25435" xr:uid="{00000000-0005-0000-0000-000054630000}"/>
    <cellStyle name="Normal 3 20 10 6" xfId="25436" xr:uid="{00000000-0005-0000-0000-000055630000}"/>
    <cellStyle name="Normal 3 20 10 6 2" xfId="25437" xr:uid="{00000000-0005-0000-0000-000056630000}"/>
    <cellStyle name="Normal 3 20 10 6 3" xfId="25438" xr:uid="{00000000-0005-0000-0000-000057630000}"/>
    <cellStyle name="Normal 3 20 10 7" xfId="25439" xr:uid="{00000000-0005-0000-0000-000058630000}"/>
    <cellStyle name="Normal 3 20 10 7 2" xfId="25440" xr:uid="{00000000-0005-0000-0000-000059630000}"/>
    <cellStyle name="Normal 3 20 10 7 3" xfId="25441" xr:uid="{00000000-0005-0000-0000-00005A630000}"/>
    <cellStyle name="Normal 3 20 10 8" xfId="25442" xr:uid="{00000000-0005-0000-0000-00005B630000}"/>
    <cellStyle name="Normal 3 20 10 8 2" xfId="25443" xr:uid="{00000000-0005-0000-0000-00005C630000}"/>
    <cellStyle name="Normal 3 20 10 8 3" xfId="25444" xr:uid="{00000000-0005-0000-0000-00005D630000}"/>
    <cellStyle name="Normal 3 20 10 9" xfId="25445" xr:uid="{00000000-0005-0000-0000-00005E630000}"/>
    <cellStyle name="Normal 3 20 10 9 2" xfId="25446" xr:uid="{00000000-0005-0000-0000-00005F630000}"/>
    <cellStyle name="Normal 3 20 10 9 3" xfId="25447" xr:uid="{00000000-0005-0000-0000-000060630000}"/>
    <cellStyle name="Normal 3 20 11" xfId="25448" xr:uid="{00000000-0005-0000-0000-000061630000}"/>
    <cellStyle name="Normal 3 20 11 10" xfId="25449" xr:uid="{00000000-0005-0000-0000-000062630000}"/>
    <cellStyle name="Normal 3 20 11 10 2" xfId="25450" xr:uid="{00000000-0005-0000-0000-000063630000}"/>
    <cellStyle name="Normal 3 20 11 10 3" xfId="25451" xr:uid="{00000000-0005-0000-0000-000064630000}"/>
    <cellStyle name="Normal 3 20 11 11" xfId="25452" xr:uid="{00000000-0005-0000-0000-000065630000}"/>
    <cellStyle name="Normal 3 20 11 11 2" xfId="25453" xr:uid="{00000000-0005-0000-0000-000066630000}"/>
    <cellStyle name="Normal 3 20 11 11 3" xfId="25454" xr:uid="{00000000-0005-0000-0000-000067630000}"/>
    <cellStyle name="Normal 3 20 11 12" xfId="25455" xr:uid="{00000000-0005-0000-0000-000068630000}"/>
    <cellStyle name="Normal 3 20 11 12 2" xfId="25456" xr:uid="{00000000-0005-0000-0000-000069630000}"/>
    <cellStyle name="Normal 3 20 11 12 3" xfId="25457" xr:uid="{00000000-0005-0000-0000-00006A630000}"/>
    <cellStyle name="Normal 3 20 11 13" xfId="25458" xr:uid="{00000000-0005-0000-0000-00006B630000}"/>
    <cellStyle name="Normal 3 20 11 13 2" xfId="25459" xr:uid="{00000000-0005-0000-0000-00006C630000}"/>
    <cellStyle name="Normal 3 20 11 13 3" xfId="25460" xr:uid="{00000000-0005-0000-0000-00006D630000}"/>
    <cellStyle name="Normal 3 20 11 14" xfId="25461" xr:uid="{00000000-0005-0000-0000-00006E630000}"/>
    <cellStyle name="Normal 3 20 11 14 2" xfId="25462" xr:uid="{00000000-0005-0000-0000-00006F630000}"/>
    <cellStyle name="Normal 3 20 11 14 3" xfId="25463" xr:uid="{00000000-0005-0000-0000-000070630000}"/>
    <cellStyle name="Normal 3 20 11 15" xfId="25464" xr:uid="{00000000-0005-0000-0000-000071630000}"/>
    <cellStyle name="Normal 3 20 11 16" xfId="25465" xr:uid="{00000000-0005-0000-0000-000072630000}"/>
    <cellStyle name="Normal 3 20 11 2" xfId="25466" xr:uid="{00000000-0005-0000-0000-000073630000}"/>
    <cellStyle name="Normal 3 20 11 2 2" xfId="25467" xr:uid="{00000000-0005-0000-0000-000074630000}"/>
    <cellStyle name="Normal 3 20 11 2 3" xfId="25468" xr:uid="{00000000-0005-0000-0000-000075630000}"/>
    <cellStyle name="Normal 3 20 11 3" xfId="25469" xr:uid="{00000000-0005-0000-0000-000076630000}"/>
    <cellStyle name="Normal 3 20 11 3 2" xfId="25470" xr:uid="{00000000-0005-0000-0000-000077630000}"/>
    <cellStyle name="Normal 3 20 11 3 3" xfId="25471" xr:uid="{00000000-0005-0000-0000-000078630000}"/>
    <cellStyle name="Normal 3 20 11 4" xfId="25472" xr:uid="{00000000-0005-0000-0000-000079630000}"/>
    <cellStyle name="Normal 3 20 11 4 2" xfId="25473" xr:uid="{00000000-0005-0000-0000-00007A630000}"/>
    <cellStyle name="Normal 3 20 11 4 3" xfId="25474" xr:uid="{00000000-0005-0000-0000-00007B630000}"/>
    <cellStyle name="Normal 3 20 11 5" xfId="25475" xr:uid="{00000000-0005-0000-0000-00007C630000}"/>
    <cellStyle name="Normal 3 20 11 5 2" xfId="25476" xr:uid="{00000000-0005-0000-0000-00007D630000}"/>
    <cellStyle name="Normal 3 20 11 5 3" xfId="25477" xr:uid="{00000000-0005-0000-0000-00007E630000}"/>
    <cellStyle name="Normal 3 20 11 6" xfId="25478" xr:uid="{00000000-0005-0000-0000-00007F630000}"/>
    <cellStyle name="Normal 3 20 11 6 2" xfId="25479" xr:uid="{00000000-0005-0000-0000-000080630000}"/>
    <cellStyle name="Normal 3 20 11 6 3" xfId="25480" xr:uid="{00000000-0005-0000-0000-000081630000}"/>
    <cellStyle name="Normal 3 20 11 7" xfId="25481" xr:uid="{00000000-0005-0000-0000-000082630000}"/>
    <cellStyle name="Normal 3 20 11 7 2" xfId="25482" xr:uid="{00000000-0005-0000-0000-000083630000}"/>
    <cellStyle name="Normal 3 20 11 7 3" xfId="25483" xr:uid="{00000000-0005-0000-0000-000084630000}"/>
    <cellStyle name="Normal 3 20 11 8" xfId="25484" xr:uid="{00000000-0005-0000-0000-000085630000}"/>
    <cellStyle name="Normal 3 20 11 8 2" xfId="25485" xr:uid="{00000000-0005-0000-0000-000086630000}"/>
    <cellStyle name="Normal 3 20 11 8 3" xfId="25486" xr:uid="{00000000-0005-0000-0000-000087630000}"/>
    <cellStyle name="Normal 3 20 11 9" xfId="25487" xr:uid="{00000000-0005-0000-0000-000088630000}"/>
    <cellStyle name="Normal 3 20 11 9 2" xfId="25488" xr:uid="{00000000-0005-0000-0000-000089630000}"/>
    <cellStyle name="Normal 3 20 11 9 3" xfId="25489" xr:uid="{00000000-0005-0000-0000-00008A630000}"/>
    <cellStyle name="Normal 3 20 12" xfId="25490" xr:uid="{00000000-0005-0000-0000-00008B630000}"/>
    <cellStyle name="Normal 3 20 12 10" xfId="25491" xr:uid="{00000000-0005-0000-0000-00008C630000}"/>
    <cellStyle name="Normal 3 20 12 10 2" xfId="25492" xr:uid="{00000000-0005-0000-0000-00008D630000}"/>
    <cellStyle name="Normal 3 20 12 10 3" xfId="25493" xr:uid="{00000000-0005-0000-0000-00008E630000}"/>
    <cellStyle name="Normal 3 20 12 11" xfId="25494" xr:uid="{00000000-0005-0000-0000-00008F630000}"/>
    <cellStyle name="Normal 3 20 12 11 2" xfId="25495" xr:uid="{00000000-0005-0000-0000-000090630000}"/>
    <cellStyle name="Normal 3 20 12 11 3" xfId="25496" xr:uid="{00000000-0005-0000-0000-000091630000}"/>
    <cellStyle name="Normal 3 20 12 12" xfId="25497" xr:uid="{00000000-0005-0000-0000-000092630000}"/>
    <cellStyle name="Normal 3 20 12 12 2" xfId="25498" xr:uid="{00000000-0005-0000-0000-000093630000}"/>
    <cellStyle name="Normal 3 20 12 12 3" xfId="25499" xr:uid="{00000000-0005-0000-0000-000094630000}"/>
    <cellStyle name="Normal 3 20 12 13" xfId="25500" xr:uid="{00000000-0005-0000-0000-000095630000}"/>
    <cellStyle name="Normal 3 20 12 13 2" xfId="25501" xr:uid="{00000000-0005-0000-0000-000096630000}"/>
    <cellStyle name="Normal 3 20 12 13 3" xfId="25502" xr:uid="{00000000-0005-0000-0000-000097630000}"/>
    <cellStyle name="Normal 3 20 12 14" xfId="25503" xr:uid="{00000000-0005-0000-0000-000098630000}"/>
    <cellStyle name="Normal 3 20 12 14 2" xfId="25504" xr:uid="{00000000-0005-0000-0000-000099630000}"/>
    <cellStyle name="Normal 3 20 12 14 3" xfId="25505" xr:uid="{00000000-0005-0000-0000-00009A630000}"/>
    <cellStyle name="Normal 3 20 12 15" xfId="25506" xr:uid="{00000000-0005-0000-0000-00009B630000}"/>
    <cellStyle name="Normal 3 20 12 16" xfId="25507" xr:uid="{00000000-0005-0000-0000-00009C630000}"/>
    <cellStyle name="Normal 3 20 12 2" xfId="25508" xr:uid="{00000000-0005-0000-0000-00009D630000}"/>
    <cellStyle name="Normal 3 20 12 2 2" xfId="25509" xr:uid="{00000000-0005-0000-0000-00009E630000}"/>
    <cellStyle name="Normal 3 20 12 2 3" xfId="25510" xr:uid="{00000000-0005-0000-0000-00009F630000}"/>
    <cellStyle name="Normal 3 20 12 3" xfId="25511" xr:uid="{00000000-0005-0000-0000-0000A0630000}"/>
    <cellStyle name="Normal 3 20 12 3 2" xfId="25512" xr:uid="{00000000-0005-0000-0000-0000A1630000}"/>
    <cellStyle name="Normal 3 20 12 3 3" xfId="25513" xr:uid="{00000000-0005-0000-0000-0000A2630000}"/>
    <cellStyle name="Normal 3 20 12 4" xfId="25514" xr:uid="{00000000-0005-0000-0000-0000A3630000}"/>
    <cellStyle name="Normal 3 20 12 4 2" xfId="25515" xr:uid="{00000000-0005-0000-0000-0000A4630000}"/>
    <cellStyle name="Normal 3 20 12 4 3" xfId="25516" xr:uid="{00000000-0005-0000-0000-0000A5630000}"/>
    <cellStyle name="Normal 3 20 12 5" xfId="25517" xr:uid="{00000000-0005-0000-0000-0000A6630000}"/>
    <cellStyle name="Normal 3 20 12 5 2" xfId="25518" xr:uid="{00000000-0005-0000-0000-0000A7630000}"/>
    <cellStyle name="Normal 3 20 12 5 3" xfId="25519" xr:uid="{00000000-0005-0000-0000-0000A8630000}"/>
    <cellStyle name="Normal 3 20 12 6" xfId="25520" xr:uid="{00000000-0005-0000-0000-0000A9630000}"/>
    <cellStyle name="Normal 3 20 12 6 2" xfId="25521" xr:uid="{00000000-0005-0000-0000-0000AA630000}"/>
    <cellStyle name="Normal 3 20 12 6 3" xfId="25522" xr:uid="{00000000-0005-0000-0000-0000AB630000}"/>
    <cellStyle name="Normal 3 20 12 7" xfId="25523" xr:uid="{00000000-0005-0000-0000-0000AC630000}"/>
    <cellStyle name="Normal 3 20 12 7 2" xfId="25524" xr:uid="{00000000-0005-0000-0000-0000AD630000}"/>
    <cellStyle name="Normal 3 20 12 7 3" xfId="25525" xr:uid="{00000000-0005-0000-0000-0000AE630000}"/>
    <cellStyle name="Normal 3 20 12 8" xfId="25526" xr:uid="{00000000-0005-0000-0000-0000AF630000}"/>
    <cellStyle name="Normal 3 20 12 8 2" xfId="25527" xr:uid="{00000000-0005-0000-0000-0000B0630000}"/>
    <cellStyle name="Normal 3 20 12 8 3" xfId="25528" xr:uid="{00000000-0005-0000-0000-0000B1630000}"/>
    <cellStyle name="Normal 3 20 12 9" xfId="25529" xr:uid="{00000000-0005-0000-0000-0000B2630000}"/>
    <cellStyle name="Normal 3 20 12 9 2" xfId="25530" xr:uid="{00000000-0005-0000-0000-0000B3630000}"/>
    <cellStyle name="Normal 3 20 12 9 3" xfId="25531" xr:uid="{00000000-0005-0000-0000-0000B4630000}"/>
    <cellStyle name="Normal 3 20 13" xfId="25532" xr:uid="{00000000-0005-0000-0000-0000B5630000}"/>
    <cellStyle name="Normal 3 20 13 10" xfId="25533" xr:uid="{00000000-0005-0000-0000-0000B6630000}"/>
    <cellStyle name="Normal 3 20 13 10 2" xfId="25534" xr:uid="{00000000-0005-0000-0000-0000B7630000}"/>
    <cellStyle name="Normal 3 20 13 10 3" xfId="25535" xr:uid="{00000000-0005-0000-0000-0000B8630000}"/>
    <cellStyle name="Normal 3 20 13 11" xfId="25536" xr:uid="{00000000-0005-0000-0000-0000B9630000}"/>
    <cellStyle name="Normal 3 20 13 11 2" xfId="25537" xr:uid="{00000000-0005-0000-0000-0000BA630000}"/>
    <cellStyle name="Normal 3 20 13 11 3" xfId="25538" xr:uid="{00000000-0005-0000-0000-0000BB630000}"/>
    <cellStyle name="Normal 3 20 13 12" xfId="25539" xr:uid="{00000000-0005-0000-0000-0000BC630000}"/>
    <cellStyle name="Normal 3 20 13 12 2" xfId="25540" xr:uid="{00000000-0005-0000-0000-0000BD630000}"/>
    <cellStyle name="Normal 3 20 13 12 3" xfId="25541" xr:uid="{00000000-0005-0000-0000-0000BE630000}"/>
    <cellStyle name="Normal 3 20 13 13" xfId="25542" xr:uid="{00000000-0005-0000-0000-0000BF630000}"/>
    <cellStyle name="Normal 3 20 13 13 2" xfId="25543" xr:uid="{00000000-0005-0000-0000-0000C0630000}"/>
    <cellStyle name="Normal 3 20 13 13 3" xfId="25544" xr:uid="{00000000-0005-0000-0000-0000C1630000}"/>
    <cellStyle name="Normal 3 20 13 14" xfId="25545" xr:uid="{00000000-0005-0000-0000-0000C2630000}"/>
    <cellStyle name="Normal 3 20 13 14 2" xfId="25546" xr:uid="{00000000-0005-0000-0000-0000C3630000}"/>
    <cellStyle name="Normal 3 20 13 14 3" xfId="25547" xr:uid="{00000000-0005-0000-0000-0000C4630000}"/>
    <cellStyle name="Normal 3 20 13 15" xfId="25548" xr:uid="{00000000-0005-0000-0000-0000C5630000}"/>
    <cellStyle name="Normal 3 20 13 16" xfId="25549" xr:uid="{00000000-0005-0000-0000-0000C6630000}"/>
    <cellStyle name="Normal 3 20 13 2" xfId="25550" xr:uid="{00000000-0005-0000-0000-0000C7630000}"/>
    <cellStyle name="Normal 3 20 13 2 2" xfId="25551" xr:uid="{00000000-0005-0000-0000-0000C8630000}"/>
    <cellStyle name="Normal 3 20 13 2 3" xfId="25552" xr:uid="{00000000-0005-0000-0000-0000C9630000}"/>
    <cellStyle name="Normal 3 20 13 3" xfId="25553" xr:uid="{00000000-0005-0000-0000-0000CA630000}"/>
    <cellStyle name="Normal 3 20 13 3 2" xfId="25554" xr:uid="{00000000-0005-0000-0000-0000CB630000}"/>
    <cellStyle name="Normal 3 20 13 3 3" xfId="25555" xr:uid="{00000000-0005-0000-0000-0000CC630000}"/>
    <cellStyle name="Normal 3 20 13 4" xfId="25556" xr:uid="{00000000-0005-0000-0000-0000CD630000}"/>
    <cellStyle name="Normal 3 20 13 4 2" xfId="25557" xr:uid="{00000000-0005-0000-0000-0000CE630000}"/>
    <cellStyle name="Normal 3 20 13 4 3" xfId="25558" xr:uid="{00000000-0005-0000-0000-0000CF630000}"/>
    <cellStyle name="Normal 3 20 13 5" xfId="25559" xr:uid="{00000000-0005-0000-0000-0000D0630000}"/>
    <cellStyle name="Normal 3 20 13 5 2" xfId="25560" xr:uid="{00000000-0005-0000-0000-0000D1630000}"/>
    <cellStyle name="Normal 3 20 13 5 3" xfId="25561" xr:uid="{00000000-0005-0000-0000-0000D2630000}"/>
    <cellStyle name="Normal 3 20 13 6" xfId="25562" xr:uid="{00000000-0005-0000-0000-0000D3630000}"/>
    <cellStyle name="Normal 3 20 13 6 2" xfId="25563" xr:uid="{00000000-0005-0000-0000-0000D4630000}"/>
    <cellStyle name="Normal 3 20 13 6 3" xfId="25564" xr:uid="{00000000-0005-0000-0000-0000D5630000}"/>
    <cellStyle name="Normal 3 20 13 7" xfId="25565" xr:uid="{00000000-0005-0000-0000-0000D6630000}"/>
    <cellStyle name="Normal 3 20 13 7 2" xfId="25566" xr:uid="{00000000-0005-0000-0000-0000D7630000}"/>
    <cellStyle name="Normal 3 20 13 7 3" xfId="25567" xr:uid="{00000000-0005-0000-0000-0000D8630000}"/>
    <cellStyle name="Normal 3 20 13 8" xfId="25568" xr:uid="{00000000-0005-0000-0000-0000D9630000}"/>
    <cellStyle name="Normal 3 20 13 8 2" xfId="25569" xr:uid="{00000000-0005-0000-0000-0000DA630000}"/>
    <cellStyle name="Normal 3 20 13 8 3" xfId="25570" xr:uid="{00000000-0005-0000-0000-0000DB630000}"/>
    <cellStyle name="Normal 3 20 13 9" xfId="25571" xr:uid="{00000000-0005-0000-0000-0000DC630000}"/>
    <cellStyle name="Normal 3 20 13 9 2" xfId="25572" xr:uid="{00000000-0005-0000-0000-0000DD630000}"/>
    <cellStyle name="Normal 3 20 13 9 3" xfId="25573" xr:uid="{00000000-0005-0000-0000-0000DE630000}"/>
    <cellStyle name="Normal 3 20 14" xfId="25574" xr:uid="{00000000-0005-0000-0000-0000DF630000}"/>
    <cellStyle name="Normal 3 20 14 10" xfId="25575" xr:uid="{00000000-0005-0000-0000-0000E0630000}"/>
    <cellStyle name="Normal 3 20 14 10 2" xfId="25576" xr:uid="{00000000-0005-0000-0000-0000E1630000}"/>
    <cellStyle name="Normal 3 20 14 10 3" xfId="25577" xr:uid="{00000000-0005-0000-0000-0000E2630000}"/>
    <cellStyle name="Normal 3 20 14 11" xfId="25578" xr:uid="{00000000-0005-0000-0000-0000E3630000}"/>
    <cellStyle name="Normal 3 20 14 11 2" xfId="25579" xr:uid="{00000000-0005-0000-0000-0000E4630000}"/>
    <cellStyle name="Normal 3 20 14 11 3" xfId="25580" xr:uid="{00000000-0005-0000-0000-0000E5630000}"/>
    <cellStyle name="Normal 3 20 14 12" xfId="25581" xr:uid="{00000000-0005-0000-0000-0000E6630000}"/>
    <cellStyle name="Normal 3 20 14 12 2" xfId="25582" xr:uid="{00000000-0005-0000-0000-0000E7630000}"/>
    <cellStyle name="Normal 3 20 14 12 3" xfId="25583" xr:uid="{00000000-0005-0000-0000-0000E8630000}"/>
    <cellStyle name="Normal 3 20 14 13" xfId="25584" xr:uid="{00000000-0005-0000-0000-0000E9630000}"/>
    <cellStyle name="Normal 3 20 14 13 2" xfId="25585" xr:uid="{00000000-0005-0000-0000-0000EA630000}"/>
    <cellStyle name="Normal 3 20 14 13 3" xfId="25586" xr:uid="{00000000-0005-0000-0000-0000EB630000}"/>
    <cellStyle name="Normal 3 20 14 14" xfId="25587" xr:uid="{00000000-0005-0000-0000-0000EC630000}"/>
    <cellStyle name="Normal 3 20 14 14 2" xfId="25588" xr:uid="{00000000-0005-0000-0000-0000ED630000}"/>
    <cellStyle name="Normal 3 20 14 14 3" xfId="25589" xr:uid="{00000000-0005-0000-0000-0000EE630000}"/>
    <cellStyle name="Normal 3 20 14 15" xfId="25590" xr:uid="{00000000-0005-0000-0000-0000EF630000}"/>
    <cellStyle name="Normal 3 20 14 16" xfId="25591" xr:uid="{00000000-0005-0000-0000-0000F0630000}"/>
    <cellStyle name="Normal 3 20 14 2" xfId="25592" xr:uid="{00000000-0005-0000-0000-0000F1630000}"/>
    <cellStyle name="Normal 3 20 14 2 2" xfId="25593" xr:uid="{00000000-0005-0000-0000-0000F2630000}"/>
    <cellStyle name="Normal 3 20 14 2 3" xfId="25594" xr:uid="{00000000-0005-0000-0000-0000F3630000}"/>
    <cellStyle name="Normal 3 20 14 3" xfId="25595" xr:uid="{00000000-0005-0000-0000-0000F4630000}"/>
    <cellStyle name="Normal 3 20 14 3 2" xfId="25596" xr:uid="{00000000-0005-0000-0000-0000F5630000}"/>
    <cellStyle name="Normal 3 20 14 3 3" xfId="25597" xr:uid="{00000000-0005-0000-0000-0000F6630000}"/>
    <cellStyle name="Normal 3 20 14 4" xfId="25598" xr:uid="{00000000-0005-0000-0000-0000F7630000}"/>
    <cellStyle name="Normal 3 20 14 4 2" xfId="25599" xr:uid="{00000000-0005-0000-0000-0000F8630000}"/>
    <cellStyle name="Normal 3 20 14 4 3" xfId="25600" xr:uid="{00000000-0005-0000-0000-0000F9630000}"/>
    <cellStyle name="Normal 3 20 14 5" xfId="25601" xr:uid="{00000000-0005-0000-0000-0000FA630000}"/>
    <cellStyle name="Normal 3 20 14 5 2" xfId="25602" xr:uid="{00000000-0005-0000-0000-0000FB630000}"/>
    <cellStyle name="Normal 3 20 14 5 3" xfId="25603" xr:uid="{00000000-0005-0000-0000-0000FC630000}"/>
    <cellStyle name="Normal 3 20 14 6" xfId="25604" xr:uid="{00000000-0005-0000-0000-0000FD630000}"/>
    <cellStyle name="Normal 3 20 14 6 2" xfId="25605" xr:uid="{00000000-0005-0000-0000-0000FE630000}"/>
    <cellStyle name="Normal 3 20 14 6 3" xfId="25606" xr:uid="{00000000-0005-0000-0000-0000FF630000}"/>
    <cellStyle name="Normal 3 20 14 7" xfId="25607" xr:uid="{00000000-0005-0000-0000-000000640000}"/>
    <cellStyle name="Normal 3 20 14 7 2" xfId="25608" xr:uid="{00000000-0005-0000-0000-000001640000}"/>
    <cellStyle name="Normal 3 20 14 7 3" xfId="25609" xr:uid="{00000000-0005-0000-0000-000002640000}"/>
    <cellStyle name="Normal 3 20 14 8" xfId="25610" xr:uid="{00000000-0005-0000-0000-000003640000}"/>
    <cellStyle name="Normal 3 20 14 8 2" xfId="25611" xr:uid="{00000000-0005-0000-0000-000004640000}"/>
    <cellStyle name="Normal 3 20 14 8 3" xfId="25612" xr:uid="{00000000-0005-0000-0000-000005640000}"/>
    <cellStyle name="Normal 3 20 14 9" xfId="25613" xr:uid="{00000000-0005-0000-0000-000006640000}"/>
    <cellStyle name="Normal 3 20 14 9 2" xfId="25614" xr:uid="{00000000-0005-0000-0000-000007640000}"/>
    <cellStyle name="Normal 3 20 14 9 3" xfId="25615" xr:uid="{00000000-0005-0000-0000-000008640000}"/>
    <cellStyle name="Normal 3 20 15" xfId="25616" xr:uid="{00000000-0005-0000-0000-000009640000}"/>
    <cellStyle name="Normal 3 20 15 2" xfId="25617" xr:uid="{00000000-0005-0000-0000-00000A640000}"/>
    <cellStyle name="Normal 3 20 15 3" xfId="25618" xr:uid="{00000000-0005-0000-0000-00000B640000}"/>
    <cellStyle name="Normal 3 20 16" xfId="25619" xr:uid="{00000000-0005-0000-0000-00000C640000}"/>
    <cellStyle name="Normal 3 20 16 2" xfId="25620" xr:uid="{00000000-0005-0000-0000-00000D640000}"/>
    <cellStyle name="Normal 3 20 16 3" xfId="25621" xr:uid="{00000000-0005-0000-0000-00000E640000}"/>
    <cellStyle name="Normal 3 20 17" xfId="25622" xr:uid="{00000000-0005-0000-0000-00000F640000}"/>
    <cellStyle name="Normal 3 20 17 2" xfId="25623" xr:uid="{00000000-0005-0000-0000-000010640000}"/>
    <cellStyle name="Normal 3 20 17 3" xfId="25624" xr:uid="{00000000-0005-0000-0000-000011640000}"/>
    <cellStyle name="Normal 3 20 18" xfId="25625" xr:uid="{00000000-0005-0000-0000-000012640000}"/>
    <cellStyle name="Normal 3 20 18 2" xfId="25626" xr:uid="{00000000-0005-0000-0000-000013640000}"/>
    <cellStyle name="Normal 3 20 18 3" xfId="25627" xr:uid="{00000000-0005-0000-0000-000014640000}"/>
    <cellStyle name="Normal 3 20 19" xfId="25628" xr:uid="{00000000-0005-0000-0000-000015640000}"/>
    <cellStyle name="Normal 3 20 19 2" xfId="25629" xr:uid="{00000000-0005-0000-0000-000016640000}"/>
    <cellStyle name="Normal 3 20 19 3" xfId="25630" xr:uid="{00000000-0005-0000-0000-000017640000}"/>
    <cellStyle name="Normal 3 20 2" xfId="25631" xr:uid="{00000000-0005-0000-0000-000018640000}"/>
    <cellStyle name="Normal 3 20 20" xfId="25632" xr:uid="{00000000-0005-0000-0000-000019640000}"/>
    <cellStyle name="Normal 3 20 20 2" xfId="25633" xr:uid="{00000000-0005-0000-0000-00001A640000}"/>
    <cellStyle name="Normal 3 20 20 3" xfId="25634" xr:uid="{00000000-0005-0000-0000-00001B640000}"/>
    <cellStyle name="Normal 3 20 21" xfId="25635" xr:uid="{00000000-0005-0000-0000-00001C640000}"/>
    <cellStyle name="Normal 3 20 21 2" xfId="25636" xr:uid="{00000000-0005-0000-0000-00001D640000}"/>
    <cellStyle name="Normal 3 20 21 3" xfId="25637" xr:uid="{00000000-0005-0000-0000-00001E640000}"/>
    <cellStyle name="Normal 3 20 22" xfId="25638" xr:uid="{00000000-0005-0000-0000-00001F640000}"/>
    <cellStyle name="Normal 3 20 22 2" xfId="25639" xr:uid="{00000000-0005-0000-0000-000020640000}"/>
    <cellStyle name="Normal 3 20 22 3" xfId="25640" xr:uid="{00000000-0005-0000-0000-000021640000}"/>
    <cellStyle name="Normal 3 20 23" xfId="25641" xr:uid="{00000000-0005-0000-0000-000022640000}"/>
    <cellStyle name="Normal 3 20 23 2" xfId="25642" xr:uid="{00000000-0005-0000-0000-000023640000}"/>
    <cellStyle name="Normal 3 20 23 3" xfId="25643" xr:uid="{00000000-0005-0000-0000-000024640000}"/>
    <cellStyle name="Normal 3 20 24" xfId="25644" xr:uid="{00000000-0005-0000-0000-000025640000}"/>
    <cellStyle name="Normal 3 20 24 2" xfId="25645" xr:uid="{00000000-0005-0000-0000-000026640000}"/>
    <cellStyle name="Normal 3 20 24 3" xfId="25646" xr:uid="{00000000-0005-0000-0000-000027640000}"/>
    <cellStyle name="Normal 3 20 25" xfId="25647" xr:uid="{00000000-0005-0000-0000-000028640000}"/>
    <cellStyle name="Normal 3 20 25 2" xfId="25648" xr:uid="{00000000-0005-0000-0000-000029640000}"/>
    <cellStyle name="Normal 3 20 25 3" xfId="25649" xr:uid="{00000000-0005-0000-0000-00002A640000}"/>
    <cellStyle name="Normal 3 20 26" xfId="25650" xr:uid="{00000000-0005-0000-0000-00002B640000}"/>
    <cellStyle name="Normal 3 20 26 2" xfId="25651" xr:uid="{00000000-0005-0000-0000-00002C640000}"/>
    <cellStyle name="Normal 3 20 26 3" xfId="25652" xr:uid="{00000000-0005-0000-0000-00002D640000}"/>
    <cellStyle name="Normal 3 20 27" xfId="25653" xr:uid="{00000000-0005-0000-0000-00002E640000}"/>
    <cellStyle name="Normal 3 20 27 2" xfId="25654" xr:uid="{00000000-0005-0000-0000-00002F640000}"/>
    <cellStyle name="Normal 3 20 27 3" xfId="25655" xr:uid="{00000000-0005-0000-0000-000030640000}"/>
    <cellStyle name="Normal 3 20 28" xfId="25656" xr:uid="{00000000-0005-0000-0000-000031640000}"/>
    <cellStyle name="Normal 3 20 29" xfId="25657" xr:uid="{00000000-0005-0000-0000-000032640000}"/>
    <cellStyle name="Normal 3 20 3" xfId="25658" xr:uid="{00000000-0005-0000-0000-000033640000}"/>
    <cellStyle name="Normal 3 20 4" xfId="25659" xr:uid="{00000000-0005-0000-0000-000034640000}"/>
    <cellStyle name="Normal 3 20 5" xfId="25660" xr:uid="{00000000-0005-0000-0000-000035640000}"/>
    <cellStyle name="Normal 3 20 6" xfId="25661" xr:uid="{00000000-0005-0000-0000-000036640000}"/>
    <cellStyle name="Normal 3 20 6 10" xfId="25662" xr:uid="{00000000-0005-0000-0000-000037640000}"/>
    <cellStyle name="Normal 3 20 6 10 2" xfId="25663" xr:uid="{00000000-0005-0000-0000-000038640000}"/>
    <cellStyle name="Normal 3 20 6 10 3" xfId="25664" xr:uid="{00000000-0005-0000-0000-000039640000}"/>
    <cellStyle name="Normal 3 20 6 11" xfId="25665" xr:uid="{00000000-0005-0000-0000-00003A640000}"/>
    <cellStyle name="Normal 3 20 6 11 2" xfId="25666" xr:uid="{00000000-0005-0000-0000-00003B640000}"/>
    <cellStyle name="Normal 3 20 6 11 3" xfId="25667" xr:uid="{00000000-0005-0000-0000-00003C640000}"/>
    <cellStyle name="Normal 3 20 6 12" xfId="25668" xr:uid="{00000000-0005-0000-0000-00003D640000}"/>
    <cellStyle name="Normal 3 20 6 12 2" xfId="25669" xr:uid="{00000000-0005-0000-0000-00003E640000}"/>
    <cellStyle name="Normal 3 20 6 12 3" xfId="25670" xr:uid="{00000000-0005-0000-0000-00003F640000}"/>
    <cellStyle name="Normal 3 20 6 13" xfId="25671" xr:uid="{00000000-0005-0000-0000-000040640000}"/>
    <cellStyle name="Normal 3 20 6 13 2" xfId="25672" xr:uid="{00000000-0005-0000-0000-000041640000}"/>
    <cellStyle name="Normal 3 20 6 13 3" xfId="25673" xr:uid="{00000000-0005-0000-0000-000042640000}"/>
    <cellStyle name="Normal 3 20 6 14" xfId="25674" xr:uid="{00000000-0005-0000-0000-000043640000}"/>
    <cellStyle name="Normal 3 20 6 14 2" xfId="25675" xr:uid="{00000000-0005-0000-0000-000044640000}"/>
    <cellStyle name="Normal 3 20 6 14 3" xfId="25676" xr:uid="{00000000-0005-0000-0000-000045640000}"/>
    <cellStyle name="Normal 3 20 6 15" xfId="25677" xr:uid="{00000000-0005-0000-0000-000046640000}"/>
    <cellStyle name="Normal 3 20 6 15 2" xfId="25678" xr:uid="{00000000-0005-0000-0000-000047640000}"/>
    <cellStyle name="Normal 3 20 6 15 3" xfId="25679" xr:uid="{00000000-0005-0000-0000-000048640000}"/>
    <cellStyle name="Normal 3 20 6 16" xfId="25680" xr:uid="{00000000-0005-0000-0000-000049640000}"/>
    <cellStyle name="Normal 3 20 6 17" xfId="25681" xr:uid="{00000000-0005-0000-0000-00004A640000}"/>
    <cellStyle name="Normal 3 20 6 2" xfId="25682" xr:uid="{00000000-0005-0000-0000-00004B640000}"/>
    <cellStyle name="Normal 3 20 6 2 10" xfId="25683" xr:uid="{00000000-0005-0000-0000-00004C640000}"/>
    <cellStyle name="Normal 3 20 6 2 10 2" xfId="25684" xr:uid="{00000000-0005-0000-0000-00004D640000}"/>
    <cellStyle name="Normal 3 20 6 2 10 3" xfId="25685" xr:uid="{00000000-0005-0000-0000-00004E640000}"/>
    <cellStyle name="Normal 3 20 6 2 11" xfId="25686" xr:uid="{00000000-0005-0000-0000-00004F640000}"/>
    <cellStyle name="Normal 3 20 6 2 11 2" xfId="25687" xr:uid="{00000000-0005-0000-0000-000050640000}"/>
    <cellStyle name="Normal 3 20 6 2 11 3" xfId="25688" xr:uid="{00000000-0005-0000-0000-000051640000}"/>
    <cellStyle name="Normal 3 20 6 2 12" xfId="25689" xr:uid="{00000000-0005-0000-0000-000052640000}"/>
    <cellStyle name="Normal 3 20 6 2 12 2" xfId="25690" xr:uid="{00000000-0005-0000-0000-000053640000}"/>
    <cellStyle name="Normal 3 20 6 2 12 3" xfId="25691" xr:uid="{00000000-0005-0000-0000-000054640000}"/>
    <cellStyle name="Normal 3 20 6 2 13" xfId="25692" xr:uid="{00000000-0005-0000-0000-000055640000}"/>
    <cellStyle name="Normal 3 20 6 2 13 2" xfId="25693" xr:uid="{00000000-0005-0000-0000-000056640000}"/>
    <cellStyle name="Normal 3 20 6 2 13 3" xfId="25694" xr:uid="{00000000-0005-0000-0000-000057640000}"/>
    <cellStyle name="Normal 3 20 6 2 14" xfId="25695" xr:uid="{00000000-0005-0000-0000-000058640000}"/>
    <cellStyle name="Normal 3 20 6 2 14 2" xfId="25696" xr:uid="{00000000-0005-0000-0000-000059640000}"/>
    <cellStyle name="Normal 3 20 6 2 14 3" xfId="25697" xr:uid="{00000000-0005-0000-0000-00005A640000}"/>
    <cellStyle name="Normal 3 20 6 2 15" xfId="25698" xr:uid="{00000000-0005-0000-0000-00005B640000}"/>
    <cellStyle name="Normal 3 20 6 2 16" xfId="25699" xr:uid="{00000000-0005-0000-0000-00005C640000}"/>
    <cellStyle name="Normal 3 20 6 2 2" xfId="25700" xr:uid="{00000000-0005-0000-0000-00005D640000}"/>
    <cellStyle name="Normal 3 20 6 2 2 2" xfId="25701" xr:uid="{00000000-0005-0000-0000-00005E640000}"/>
    <cellStyle name="Normal 3 20 6 2 2 3" xfId="25702" xr:uid="{00000000-0005-0000-0000-00005F640000}"/>
    <cellStyle name="Normal 3 20 6 2 3" xfId="25703" xr:uid="{00000000-0005-0000-0000-000060640000}"/>
    <cellStyle name="Normal 3 20 6 2 3 2" xfId="25704" xr:uid="{00000000-0005-0000-0000-000061640000}"/>
    <cellStyle name="Normal 3 20 6 2 3 3" xfId="25705" xr:uid="{00000000-0005-0000-0000-000062640000}"/>
    <cellStyle name="Normal 3 20 6 2 4" xfId="25706" xr:uid="{00000000-0005-0000-0000-000063640000}"/>
    <cellStyle name="Normal 3 20 6 2 4 2" xfId="25707" xr:uid="{00000000-0005-0000-0000-000064640000}"/>
    <cellStyle name="Normal 3 20 6 2 4 3" xfId="25708" xr:uid="{00000000-0005-0000-0000-000065640000}"/>
    <cellStyle name="Normal 3 20 6 2 5" xfId="25709" xr:uid="{00000000-0005-0000-0000-000066640000}"/>
    <cellStyle name="Normal 3 20 6 2 5 2" xfId="25710" xr:uid="{00000000-0005-0000-0000-000067640000}"/>
    <cellStyle name="Normal 3 20 6 2 5 3" xfId="25711" xr:uid="{00000000-0005-0000-0000-000068640000}"/>
    <cellStyle name="Normal 3 20 6 2 6" xfId="25712" xr:uid="{00000000-0005-0000-0000-000069640000}"/>
    <cellStyle name="Normal 3 20 6 2 6 2" xfId="25713" xr:uid="{00000000-0005-0000-0000-00006A640000}"/>
    <cellStyle name="Normal 3 20 6 2 6 3" xfId="25714" xr:uid="{00000000-0005-0000-0000-00006B640000}"/>
    <cellStyle name="Normal 3 20 6 2 7" xfId="25715" xr:uid="{00000000-0005-0000-0000-00006C640000}"/>
    <cellStyle name="Normal 3 20 6 2 7 2" xfId="25716" xr:uid="{00000000-0005-0000-0000-00006D640000}"/>
    <cellStyle name="Normal 3 20 6 2 7 3" xfId="25717" xr:uid="{00000000-0005-0000-0000-00006E640000}"/>
    <cellStyle name="Normal 3 20 6 2 8" xfId="25718" xr:uid="{00000000-0005-0000-0000-00006F640000}"/>
    <cellStyle name="Normal 3 20 6 2 8 2" xfId="25719" xr:uid="{00000000-0005-0000-0000-000070640000}"/>
    <cellStyle name="Normal 3 20 6 2 8 3" xfId="25720" xr:uid="{00000000-0005-0000-0000-000071640000}"/>
    <cellStyle name="Normal 3 20 6 2 9" xfId="25721" xr:uid="{00000000-0005-0000-0000-000072640000}"/>
    <cellStyle name="Normal 3 20 6 2 9 2" xfId="25722" xr:uid="{00000000-0005-0000-0000-000073640000}"/>
    <cellStyle name="Normal 3 20 6 2 9 3" xfId="25723" xr:uid="{00000000-0005-0000-0000-000074640000}"/>
    <cellStyle name="Normal 3 20 6 3" xfId="25724" xr:uid="{00000000-0005-0000-0000-000075640000}"/>
    <cellStyle name="Normal 3 20 6 3 2" xfId="25725" xr:uid="{00000000-0005-0000-0000-000076640000}"/>
    <cellStyle name="Normal 3 20 6 3 3" xfId="25726" xr:uid="{00000000-0005-0000-0000-000077640000}"/>
    <cellStyle name="Normal 3 20 6 4" xfId="25727" xr:uid="{00000000-0005-0000-0000-000078640000}"/>
    <cellStyle name="Normal 3 20 6 4 2" xfId="25728" xr:uid="{00000000-0005-0000-0000-000079640000}"/>
    <cellStyle name="Normal 3 20 6 4 3" xfId="25729" xr:uid="{00000000-0005-0000-0000-00007A640000}"/>
    <cellStyle name="Normal 3 20 6 5" xfId="25730" xr:uid="{00000000-0005-0000-0000-00007B640000}"/>
    <cellStyle name="Normal 3 20 6 5 2" xfId="25731" xr:uid="{00000000-0005-0000-0000-00007C640000}"/>
    <cellStyle name="Normal 3 20 6 5 3" xfId="25732" xr:uid="{00000000-0005-0000-0000-00007D640000}"/>
    <cellStyle name="Normal 3 20 6 6" xfId="25733" xr:uid="{00000000-0005-0000-0000-00007E640000}"/>
    <cellStyle name="Normal 3 20 6 6 2" xfId="25734" xr:uid="{00000000-0005-0000-0000-00007F640000}"/>
    <cellStyle name="Normal 3 20 6 6 3" xfId="25735" xr:uid="{00000000-0005-0000-0000-000080640000}"/>
    <cellStyle name="Normal 3 20 6 7" xfId="25736" xr:uid="{00000000-0005-0000-0000-000081640000}"/>
    <cellStyle name="Normal 3 20 6 7 2" xfId="25737" xr:uid="{00000000-0005-0000-0000-000082640000}"/>
    <cellStyle name="Normal 3 20 6 7 3" xfId="25738" xr:uid="{00000000-0005-0000-0000-000083640000}"/>
    <cellStyle name="Normal 3 20 6 8" xfId="25739" xr:uid="{00000000-0005-0000-0000-000084640000}"/>
    <cellStyle name="Normal 3 20 6 8 2" xfId="25740" xr:uid="{00000000-0005-0000-0000-000085640000}"/>
    <cellStyle name="Normal 3 20 6 8 3" xfId="25741" xr:uid="{00000000-0005-0000-0000-000086640000}"/>
    <cellStyle name="Normal 3 20 6 9" xfId="25742" xr:uid="{00000000-0005-0000-0000-000087640000}"/>
    <cellStyle name="Normal 3 20 6 9 2" xfId="25743" xr:uid="{00000000-0005-0000-0000-000088640000}"/>
    <cellStyle name="Normal 3 20 6 9 3" xfId="25744" xr:uid="{00000000-0005-0000-0000-000089640000}"/>
    <cellStyle name="Normal 3 20 7" xfId="25745" xr:uid="{00000000-0005-0000-0000-00008A640000}"/>
    <cellStyle name="Normal 3 20 7 10" xfId="25746" xr:uid="{00000000-0005-0000-0000-00008B640000}"/>
    <cellStyle name="Normal 3 20 7 10 2" xfId="25747" xr:uid="{00000000-0005-0000-0000-00008C640000}"/>
    <cellStyle name="Normal 3 20 7 10 3" xfId="25748" xr:uid="{00000000-0005-0000-0000-00008D640000}"/>
    <cellStyle name="Normal 3 20 7 11" xfId="25749" xr:uid="{00000000-0005-0000-0000-00008E640000}"/>
    <cellStyle name="Normal 3 20 7 11 2" xfId="25750" xr:uid="{00000000-0005-0000-0000-00008F640000}"/>
    <cellStyle name="Normal 3 20 7 11 3" xfId="25751" xr:uid="{00000000-0005-0000-0000-000090640000}"/>
    <cellStyle name="Normal 3 20 7 12" xfId="25752" xr:uid="{00000000-0005-0000-0000-000091640000}"/>
    <cellStyle name="Normal 3 20 7 12 2" xfId="25753" xr:uid="{00000000-0005-0000-0000-000092640000}"/>
    <cellStyle name="Normal 3 20 7 12 3" xfId="25754" xr:uid="{00000000-0005-0000-0000-000093640000}"/>
    <cellStyle name="Normal 3 20 7 13" xfId="25755" xr:uid="{00000000-0005-0000-0000-000094640000}"/>
    <cellStyle name="Normal 3 20 7 13 2" xfId="25756" xr:uid="{00000000-0005-0000-0000-000095640000}"/>
    <cellStyle name="Normal 3 20 7 13 3" xfId="25757" xr:uid="{00000000-0005-0000-0000-000096640000}"/>
    <cellStyle name="Normal 3 20 7 14" xfId="25758" xr:uid="{00000000-0005-0000-0000-000097640000}"/>
    <cellStyle name="Normal 3 20 7 14 2" xfId="25759" xr:uid="{00000000-0005-0000-0000-000098640000}"/>
    <cellStyle name="Normal 3 20 7 14 3" xfId="25760" xr:uid="{00000000-0005-0000-0000-000099640000}"/>
    <cellStyle name="Normal 3 20 7 15" xfId="25761" xr:uid="{00000000-0005-0000-0000-00009A640000}"/>
    <cellStyle name="Normal 3 20 7 15 2" xfId="25762" xr:uid="{00000000-0005-0000-0000-00009B640000}"/>
    <cellStyle name="Normal 3 20 7 15 3" xfId="25763" xr:uid="{00000000-0005-0000-0000-00009C640000}"/>
    <cellStyle name="Normal 3 20 7 16" xfId="25764" xr:uid="{00000000-0005-0000-0000-00009D640000}"/>
    <cellStyle name="Normal 3 20 7 17" xfId="25765" xr:uid="{00000000-0005-0000-0000-00009E640000}"/>
    <cellStyle name="Normal 3 20 7 2" xfId="25766" xr:uid="{00000000-0005-0000-0000-00009F640000}"/>
    <cellStyle name="Normal 3 20 7 2 10" xfId="25767" xr:uid="{00000000-0005-0000-0000-0000A0640000}"/>
    <cellStyle name="Normal 3 20 7 2 10 2" xfId="25768" xr:uid="{00000000-0005-0000-0000-0000A1640000}"/>
    <cellStyle name="Normal 3 20 7 2 10 3" xfId="25769" xr:uid="{00000000-0005-0000-0000-0000A2640000}"/>
    <cellStyle name="Normal 3 20 7 2 11" xfId="25770" xr:uid="{00000000-0005-0000-0000-0000A3640000}"/>
    <cellStyle name="Normal 3 20 7 2 11 2" xfId="25771" xr:uid="{00000000-0005-0000-0000-0000A4640000}"/>
    <cellStyle name="Normal 3 20 7 2 11 3" xfId="25772" xr:uid="{00000000-0005-0000-0000-0000A5640000}"/>
    <cellStyle name="Normal 3 20 7 2 12" xfId="25773" xr:uid="{00000000-0005-0000-0000-0000A6640000}"/>
    <cellStyle name="Normal 3 20 7 2 12 2" xfId="25774" xr:uid="{00000000-0005-0000-0000-0000A7640000}"/>
    <cellStyle name="Normal 3 20 7 2 12 3" xfId="25775" xr:uid="{00000000-0005-0000-0000-0000A8640000}"/>
    <cellStyle name="Normal 3 20 7 2 13" xfId="25776" xr:uid="{00000000-0005-0000-0000-0000A9640000}"/>
    <cellStyle name="Normal 3 20 7 2 13 2" xfId="25777" xr:uid="{00000000-0005-0000-0000-0000AA640000}"/>
    <cellStyle name="Normal 3 20 7 2 13 3" xfId="25778" xr:uid="{00000000-0005-0000-0000-0000AB640000}"/>
    <cellStyle name="Normal 3 20 7 2 14" xfId="25779" xr:uid="{00000000-0005-0000-0000-0000AC640000}"/>
    <cellStyle name="Normal 3 20 7 2 14 2" xfId="25780" xr:uid="{00000000-0005-0000-0000-0000AD640000}"/>
    <cellStyle name="Normal 3 20 7 2 14 3" xfId="25781" xr:uid="{00000000-0005-0000-0000-0000AE640000}"/>
    <cellStyle name="Normal 3 20 7 2 15" xfId="25782" xr:uid="{00000000-0005-0000-0000-0000AF640000}"/>
    <cellStyle name="Normal 3 20 7 2 16" xfId="25783" xr:uid="{00000000-0005-0000-0000-0000B0640000}"/>
    <cellStyle name="Normal 3 20 7 2 2" xfId="25784" xr:uid="{00000000-0005-0000-0000-0000B1640000}"/>
    <cellStyle name="Normal 3 20 7 2 2 2" xfId="25785" xr:uid="{00000000-0005-0000-0000-0000B2640000}"/>
    <cellStyle name="Normal 3 20 7 2 2 3" xfId="25786" xr:uid="{00000000-0005-0000-0000-0000B3640000}"/>
    <cellStyle name="Normal 3 20 7 2 3" xfId="25787" xr:uid="{00000000-0005-0000-0000-0000B4640000}"/>
    <cellStyle name="Normal 3 20 7 2 3 2" xfId="25788" xr:uid="{00000000-0005-0000-0000-0000B5640000}"/>
    <cellStyle name="Normal 3 20 7 2 3 3" xfId="25789" xr:uid="{00000000-0005-0000-0000-0000B6640000}"/>
    <cellStyle name="Normal 3 20 7 2 4" xfId="25790" xr:uid="{00000000-0005-0000-0000-0000B7640000}"/>
    <cellStyle name="Normal 3 20 7 2 4 2" xfId="25791" xr:uid="{00000000-0005-0000-0000-0000B8640000}"/>
    <cellStyle name="Normal 3 20 7 2 4 3" xfId="25792" xr:uid="{00000000-0005-0000-0000-0000B9640000}"/>
    <cellStyle name="Normal 3 20 7 2 5" xfId="25793" xr:uid="{00000000-0005-0000-0000-0000BA640000}"/>
    <cellStyle name="Normal 3 20 7 2 5 2" xfId="25794" xr:uid="{00000000-0005-0000-0000-0000BB640000}"/>
    <cellStyle name="Normal 3 20 7 2 5 3" xfId="25795" xr:uid="{00000000-0005-0000-0000-0000BC640000}"/>
    <cellStyle name="Normal 3 20 7 2 6" xfId="25796" xr:uid="{00000000-0005-0000-0000-0000BD640000}"/>
    <cellStyle name="Normal 3 20 7 2 6 2" xfId="25797" xr:uid="{00000000-0005-0000-0000-0000BE640000}"/>
    <cellStyle name="Normal 3 20 7 2 6 3" xfId="25798" xr:uid="{00000000-0005-0000-0000-0000BF640000}"/>
    <cellStyle name="Normal 3 20 7 2 7" xfId="25799" xr:uid="{00000000-0005-0000-0000-0000C0640000}"/>
    <cellStyle name="Normal 3 20 7 2 7 2" xfId="25800" xr:uid="{00000000-0005-0000-0000-0000C1640000}"/>
    <cellStyle name="Normal 3 20 7 2 7 3" xfId="25801" xr:uid="{00000000-0005-0000-0000-0000C2640000}"/>
    <cellStyle name="Normal 3 20 7 2 8" xfId="25802" xr:uid="{00000000-0005-0000-0000-0000C3640000}"/>
    <cellStyle name="Normal 3 20 7 2 8 2" xfId="25803" xr:uid="{00000000-0005-0000-0000-0000C4640000}"/>
    <cellStyle name="Normal 3 20 7 2 8 3" xfId="25804" xr:uid="{00000000-0005-0000-0000-0000C5640000}"/>
    <cellStyle name="Normal 3 20 7 2 9" xfId="25805" xr:uid="{00000000-0005-0000-0000-0000C6640000}"/>
    <cellStyle name="Normal 3 20 7 2 9 2" xfId="25806" xr:uid="{00000000-0005-0000-0000-0000C7640000}"/>
    <cellStyle name="Normal 3 20 7 2 9 3" xfId="25807" xr:uid="{00000000-0005-0000-0000-0000C8640000}"/>
    <cellStyle name="Normal 3 20 7 3" xfId="25808" xr:uid="{00000000-0005-0000-0000-0000C9640000}"/>
    <cellStyle name="Normal 3 20 7 3 2" xfId="25809" xr:uid="{00000000-0005-0000-0000-0000CA640000}"/>
    <cellStyle name="Normal 3 20 7 3 3" xfId="25810" xr:uid="{00000000-0005-0000-0000-0000CB640000}"/>
    <cellStyle name="Normal 3 20 7 4" xfId="25811" xr:uid="{00000000-0005-0000-0000-0000CC640000}"/>
    <cellStyle name="Normal 3 20 7 4 2" xfId="25812" xr:uid="{00000000-0005-0000-0000-0000CD640000}"/>
    <cellStyle name="Normal 3 20 7 4 3" xfId="25813" xr:uid="{00000000-0005-0000-0000-0000CE640000}"/>
    <cellStyle name="Normal 3 20 7 5" xfId="25814" xr:uid="{00000000-0005-0000-0000-0000CF640000}"/>
    <cellStyle name="Normal 3 20 7 5 2" xfId="25815" xr:uid="{00000000-0005-0000-0000-0000D0640000}"/>
    <cellStyle name="Normal 3 20 7 5 3" xfId="25816" xr:uid="{00000000-0005-0000-0000-0000D1640000}"/>
    <cellStyle name="Normal 3 20 7 6" xfId="25817" xr:uid="{00000000-0005-0000-0000-0000D2640000}"/>
    <cellStyle name="Normal 3 20 7 6 2" xfId="25818" xr:uid="{00000000-0005-0000-0000-0000D3640000}"/>
    <cellStyle name="Normal 3 20 7 6 3" xfId="25819" xr:uid="{00000000-0005-0000-0000-0000D4640000}"/>
    <cellStyle name="Normal 3 20 7 7" xfId="25820" xr:uid="{00000000-0005-0000-0000-0000D5640000}"/>
    <cellStyle name="Normal 3 20 7 7 2" xfId="25821" xr:uid="{00000000-0005-0000-0000-0000D6640000}"/>
    <cellStyle name="Normal 3 20 7 7 3" xfId="25822" xr:uid="{00000000-0005-0000-0000-0000D7640000}"/>
    <cellStyle name="Normal 3 20 7 8" xfId="25823" xr:uid="{00000000-0005-0000-0000-0000D8640000}"/>
    <cellStyle name="Normal 3 20 7 8 2" xfId="25824" xr:uid="{00000000-0005-0000-0000-0000D9640000}"/>
    <cellStyle name="Normal 3 20 7 8 3" xfId="25825" xr:uid="{00000000-0005-0000-0000-0000DA640000}"/>
    <cellStyle name="Normal 3 20 7 9" xfId="25826" xr:uid="{00000000-0005-0000-0000-0000DB640000}"/>
    <cellStyle name="Normal 3 20 7 9 2" xfId="25827" xr:uid="{00000000-0005-0000-0000-0000DC640000}"/>
    <cellStyle name="Normal 3 20 7 9 3" xfId="25828" xr:uid="{00000000-0005-0000-0000-0000DD640000}"/>
    <cellStyle name="Normal 3 20 8" xfId="25829" xr:uid="{00000000-0005-0000-0000-0000DE640000}"/>
    <cellStyle name="Normal 3 20 8 10" xfId="25830" xr:uid="{00000000-0005-0000-0000-0000DF640000}"/>
    <cellStyle name="Normal 3 20 8 10 2" xfId="25831" xr:uid="{00000000-0005-0000-0000-0000E0640000}"/>
    <cellStyle name="Normal 3 20 8 10 3" xfId="25832" xr:uid="{00000000-0005-0000-0000-0000E1640000}"/>
    <cellStyle name="Normal 3 20 8 11" xfId="25833" xr:uid="{00000000-0005-0000-0000-0000E2640000}"/>
    <cellStyle name="Normal 3 20 8 11 2" xfId="25834" xr:uid="{00000000-0005-0000-0000-0000E3640000}"/>
    <cellStyle name="Normal 3 20 8 11 3" xfId="25835" xr:uid="{00000000-0005-0000-0000-0000E4640000}"/>
    <cellStyle name="Normal 3 20 8 12" xfId="25836" xr:uid="{00000000-0005-0000-0000-0000E5640000}"/>
    <cellStyle name="Normal 3 20 8 12 2" xfId="25837" xr:uid="{00000000-0005-0000-0000-0000E6640000}"/>
    <cellStyle name="Normal 3 20 8 12 3" xfId="25838" xr:uid="{00000000-0005-0000-0000-0000E7640000}"/>
    <cellStyle name="Normal 3 20 8 13" xfId="25839" xr:uid="{00000000-0005-0000-0000-0000E8640000}"/>
    <cellStyle name="Normal 3 20 8 13 2" xfId="25840" xr:uid="{00000000-0005-0000-0000-0000E9640000}"/>
    <cellStyle name="Normal 3 20 8 13 3" xfId="25841" xr:uid="{00000000-0005-0000-0000-0000EA640000}"/>
    <cellStyle name="Normal 3 20 8 14" xfId="25842" xr:uid="{00000000-0005-0000-0000-0000EB640000}"/>
    <cellStyle name="Normal 3 20 8 14 2" xfId="25843" xr:uid="{00000000-0005-0000-0000-0000EC640000}"/>
    <cellStyle name="Normal 3 20 8 14 3" xfId="25844" xr:uid="{00000000-0005-0000-0000-0000ED640000}"/>
    <cellStyle name="Normal 3 20 8 15" xfId="25845" xr:uid="{00000000-0005-0000-0000-0000EE640000}"/>
    <cellStyle name="Normal 3 20 8 15 2" xfId="25846" xr:uid="{00000000-0005-0000-0000-0000EF640000}"/>
    <cellStyle name="Normal 3 20 8 15 3" xfId="25847" xr:uid="{00000000-0005-0000-0000-0000F0640000}"/>
    <cellStyle name="Normal 3 20 8 16" xfId="25848" xr:uid="{00000000-0005-0000-0000-0000F1640000}"/>
    <cellStyle name="Normal 3 20 8 17" xfId="25849" xr:uid="{00000000-0005-0000-0000-0000F2640000}"/>
    <cellStyle name="Normal 3 20 8 2" xfId="25850" xr:uid="{00000000-0005-0000-0000-0000F3640000}"/>
    <cellStyle name="Normal 3 20 8 2 10" xfId="25851" xr:uid="{00000000-0005-0000-0000-0000F4640000}"/>
    <cellStyle name="Normal 3 20 8 2 10 2" xfId="25852" xr:uid="{00000000-0005-0000-0000-0000F5640000}"/>
    <cellStyle name="Normal 3 20 8 2 10 3" xfId="25853" xr:uid="{00000000-0005-0000-0000-0000F6640000}"/>
    <cellStyle name="Normal 3 20 8 2 11" xfId="25854" xr:uid="{00000000-0005-0000-0000-0000F7640000}"/>
    <cellStyle name="Normal 3 20 8 2 11 2" xfId="25855" xr:uid="{00000000-0005-0000-0000-0000F8640000}"/>
    <cellStyle name="Normal 3 20 8 2 11 3" xfId="25856" xr:uid="{00000000-0005-0000-0000-0000F9640000}"/>
    <cellStyle name="Normal 3 20 8 2 12" xfId="25857" xr:uid="{00000000-0005-0000-0000-0000FA640000}"/>
    <cellStyle name="Normal 3 20 8 2 12 2" xfId="25858" xr:uid="{00000000-0005-0000-0000-0000FB640000}"/>
    <cellStyle name="Normal 3 20 8 2 12 3" xfId="25859" xr:uid="{00000000-0005-0000-0000-0000FC640000}"/>
    <cellStyle name="Normal 3 20 8 2 13" xfId="25860" xr:uid="{00000000-0005-0000-0000-0000FD640000}"/>
    <cellStyle name="Normal 3 20 8 2 13 2" xfId="25861" xr:uid="{00000000-0005-0000-0000-0000FE640000}"/>
    <cellStyle name="Normal 3 20 8 2 13 3" xfId="25862" xr:uid="{00000000-0005-0000-0000-0000FF640000}"/>
    <cellStyle name="Normal 3 20 8 2 14" xfId="25863" xr:uid="{00000000-0005-0000-0000-000000650000}"/>
    <cellStyle name="Normal 3 20 8 2 14 2" xfId="25864" xr:uid="{00000000-0005-0000-0000-000001650000}"/>
    <cellStyle name="Normal 3 20 8 2 14 3" xfId="25865" xr:uid="{00000000-0005-0000-0000-000002650000}"/>
    <cellStyle name="Normal 3 20 8 2 15" xfId="25866" xr:uid="{00000000-0005-0000-0000-000003650000}"/>
    <cellStyle name="Normal 3 20 8 2 16" xfId="25867" xr:uid="{00000000-0005-0000-0000-000004650000}"/>
    <cellStyle name="Normal 3 20 8 2 2" xfId="25868" xr:uid="{00000000-0005-0000-0000-000005650000}"/>
    <cellStyle name="Normal 3 20 8 2 2 2" xfId="25869" xr:uid="{00000000-0005-0000-0000-000006650000}"/>
    <cellStyle name="Normal 3 20 8 2 2 3" xfId="25870" xr:uid="{00000000-0005-0000-0000-000007650000}"/>
    <cellStyle name="Normal 3 20 8 2 3" xfId="25871" xr:uid="{00000000-0005-0000-0000-000008650000}"/>
    <cellStyle name="Normal 3 20 8 2 3 2" xfId="25872" xr:uid="{00000000-0005-0000-0000-000009650000}"/>
    <cellStyle name="Normal 3 20 8 2 3 3" xfId="25873" xr:uid="{00000000-0005-0000-0000-00000A650000}"/>
    <cellStyle name="Normal 3 20 8 2 4" xfId="25874" xr:uid="{00000000-0005-0000-0000-00000B650000}"/>
    <cellStyle name="Normal 3 20 8 2 4 2" xfId="25875" xr:uid="{00000000-0005-0000-0000-00000C650000}"/>
    <cellStyle name="Normal 3 20 8 2 4 3" xfId="25876" xr:uid="{00000000-0005-0000-0000-00000D650000}"/>
    <cellStyle name="Normal 3 20 8 2 5" xfId="25877" xr:uid="{00000000-0005-0000-0000-00000E650000}"/>
    <cellStyle name="Normal 3 20 8 2 5 2" xfId="25878" xr:uid="{00000000-0005-0000-0000-00000F650000}"/>
    <cellStyle name="Normal 3 20 8 2 5 3" xfId="25879" xr:uid="{00000000-0005-0000-0000-000010650000}"/>
    <cellStyle name="Normal 3 20 8 2 6" xfId="25880" xr:uid="{00000000-0005-0000-0000-000011650000}"/>
    <cellStyle name="Normal 3 20 8 2 6 2" xfId="25881" xr:uid="{00000000-0005-0000-0000-000012650000}"/>
    <cellStyle name="Normal 3 20 8 2 6 3" xfId="25882" xr:uid="{00000000-0005-0000-0000-000013650000}"/>
    <cellStyle name="Normal 3 20 8 2 7" xfId="25883" xr:uid="{00000000-0005-0000-0000-000014650000}"/>
    <cellStyle name="Normal 3 20 8 2 7 2" xfId="25884" xr:uid="{00000000-0005-0000-0000-000015650000}"/>
    <cellStyle name="Normal 3 20 8 2 7 3" xfId="25885" xr:uid="{00000000-0005-0000-0000-000016650000}"/>
    <cellStyle name="Normal 3 20 8 2 8" xfId="25886" xr:uid="{00000000-0005-0000-0000-000017650000}"/>
    <cellStyle name="Normal 3 20 8 2 8 2" xfId="25887" xr:uid="{00000000-0005-0000-0000-000018650000}"/>
    <cellStyle name="Normal 3 20 8 2 8 3" xfId="25888" xr:uid="{00000000-0005-0000-0000-000019650000}"/>
    <cellStyle name="Normal 3 20 8 2 9" xfId="25889" xr:uid="{00000000-0005-0000-0000-00001A650000}"/>
    <cellStyle name="Normal 3 20 8 2 9 2" xfId="25890" xr:uid="{00000000-0005-0000-0000-00001B650000}"/>
    <cellStyle name="Normal 3 20 8 2 9 3" xfId="25891" xr:uid="{00000000-0005-0000-0000-00001C650000}"/>
    <cellStyle name="Normal 3 20 8 3" xfId="25892" xr:uid="{00000000-0005-0000-0000-00001D650000}"/>
    <cellStyle name="Normal 3 20 8 3 2" xfId="25893" xr:uid="{00000000-0005-0000-0000-00001E650000}"/>
    <cellStyle name="Normal 3 20 8 3 3" xfId="25894" xr:uid="{00000000-0005-0000-0000-00001F650000}"/>
    <cellStyle name="Normal 3 20 8 4" xfId="25895" xr:uid="{00000000-0005-0000-0000-000020650000}"/>
    <cellStyle name="Normal 3 20 8 4 2" xfId="25896" xr:uid="{00000000-0005-0000-0000-000021650000}"/>
    <cellStyle name="Normal 3 20 8 4 3" xfId="25897" xr:uid="{00000000-0005-0000-0000-000022650000}"/>
    <cellStyle name="Normal 3 20 8 5" xfId="25898" xr:uid="{00000000-0005-0000-0000-000023650000}"/>
    <cellStyle name="Normal 3 20 8 5 2" xfId="25899" xr:uid="{00000000-0005-0000-0000-000024650000}"/>
    <cellStyle name="Normal 3 20 8 5 3" xfId="25900" xr:uid="{00000000-0005-0000-0000-000025650000}"/>
    <cellStyle name="Normal 3 20 8 6" xfId="25901" xr:uid="{00000000-0005-0000-0000-000026650000}"/>
    <cellStyle name="Normal 3 20 8 6 2" xfId="25902" xr:uid="{00000000-0005-0000-0000-000027650000}"/>
    <cellStyle name="Normal 3 20 8 6 3" xfId="25903" xr:uid="{00000000-0005-0000-0000-000028650000}"/>
    <cellStyle name="Normal 3 20 8 7" xfId="25904" xr:uid="{00000000-0005-0000-0000-000029650000}"/>
    <cellStyle name="Normal 3 20 8 7 2" xfId="25905" xr:uid="{00000000-0005-0000-0000-00002A650000}"/>
    <cellStyle name="Normal 3 20 8 7 3" xfId="25906" xr:uid="{00000000-0005-0000-0000-00002B650000}"/>
    <cellStyle name="Normal 3 20 8 8" xfId="25907" xr:uid="{00000000-0005-0000-0000-00002C650000}"/>
    <cellStyle name="Normal 3 20 8 8 2" xfId="25908" xr:uid="{00000000-0005-0000-0000-00002D650000}"/>
    <cellStyle name="Normal 3 20 8 8 3" xfId="25909" xr:uid="{00000000-0005-0000-0000-00002E650000}"/>
    <cellStyle name="Normal 3 20 8 9" xfId="25910" xr:uid="{00000000-0005-0000-0000-00002F650000}"/>
    <cellStyle name="Normal 3 20 8 9 2" xfId="25911" xr:uid="{00000000-0005-0000-0000-000030650000}"/>
    <cellStyle name="Normal 3 20 8 9 3" xfId="25912" xr:uid="{00000000-0005-0000-0000-000031650000}"/>
    <cellStyle name="Normal 3 20 9" xfId="25913" xr:uid="{00000000-0005-0000-0000-000032650000}"/>
    <cellStyle name="Normal 3 20 9 10" xfId="25914" xr:uid="{00000000-0005-0000-0000-000033650000}"/>
    <cellStyle name="Normal 3 20 9 10 2" xfId="25915" xr:uid="{00000000-0005-0000-0000-000034650000}"/>
    <cellStyle name="Normal 3 20 9 10 3" xfId="25916" xr:uid="{00000000-0005-0000-0000-000035650000}"/>
    <cellStyle name="Normal 3 20 9 11" xfId="25917" xr:uid="{00000000-0005-0000-0000-000036650000}"/>
    <cellStyle name="Normal 3 20 9 11 2" xfId="25918" xr:uid="{00000000-0005-0000-0000-000037650000}"/>
    <cellStyle name="Normal 3 20 9 11 3" xfId="25919" xr:uid="{00000000-0005-0000-0000-000038650000}"/>
    <cellStyle name="Normal 3 20 9 12" xfId="25920" xr:uid="{00000000-0005-0000-0000-000039650000}"/>
    <cellStyle name="Normal 3 20 9 12 2" xfId="25921" xr:uid="{00000000-0005-0000-0000-00003A650000}"/>
    <cellStyle name="Normal 3 20 9 12 3" xfId="25922" xr:uid="{00000000-0005-0000-0000-00003B650000}"/>
    <cellStyle name="Normal 3 20 9 13" xfId="25923" xr:uid="{00000000-0005-0000-0000-00003C650000}"/>
    <cellStyle name="Normal 3 20 9 13 2" xfId="25924" xr:uid="{00000000-0005-0000-0000-00003D650000}"/>
    <cellStyle name="Normal 3 20 9 13 3" xfId="25925" xr:uid="{00000000-0005-0000-0000-00003E650000}"/>
    <cellStyle name="Normal 3 20 9 14" xfId="25926" xr:uid="{00000000-0005-0000-0000-00003F650000}"/>
    <cellStyle name="Normal 3 20 9 14 2" xfId="25927" xr:uid="{00000000-0005-0000-0000-000040650000}"/>
    <cellStyle name="Normal 3 20 9 14 3" xfId="25928" xr:uid="{00000000-0005-0000-0000-000041650000}"/>
    <cellStyle name="Normal 3 20 9 15" xfId="25929" xr:uid="{00000000-0005-0000-0000-000042650000}"/>
    <cellStyle name="Normal 3 20 9 16" xfId="25930" xr:uid="{00000000-0005-0000-0000-000043650000}"/>
    <cellStyle name="Normal 3 20 9 2" xfId="25931" xr:uid="{00000000-0005-0000-0000-000044650000}"/>
    <cellStyle name="Normal 3 20 9 2 2" xfId="25932" xr:uid="{00000000-0005-0000-0000-000045650000}"/>
    <cellStyle name="Normal 3 20 9 2 3" xfId="25933" xr:uid="{00000000-0005-0000-0000-000046650000}"/>
    <cellStyle name="Normal 3 20 9 3" xfId="25934" xr:uid="{00000000-0005-0000-0000-000047650000}"/>
    <cellStyle name="Normal 3 20 9 3 2" xfId="25935" xr:uid="{00000000-0005-0000-0000-000048650000}"/>
    <cellStyle name="Normal 3 20 9 3 3" xfId="25936" xr:uid="{00000000-0005-0000-0000-000049650000}"/>
    <cellStyle name="Normal 3 20 9 4" xfId="25937" xr:uid="{00000000-0005-0000-0000-00004A650000}"/>
    <cellStyle name="Normal 3 20 9 4 2" xfId="25938" xr:uid="{00000000-0005-0000-0000-00004B650000}"/>
    <cellStyle name="Normal 3 20 9 4 3" xfId="25939" xr:uid="{00000000-0005-0000-0000-00004C650000}"/>
    <cellStyle name="Normal 3 20 9 5" xfId="25940" xr:uid="{00000000-0005-0000-0000-00004D650000}"/>
    <cellStyle name="Normal 3 20 9 5 2" xfId="25941" xr:uid="{00000000-0005-0000-0000-00004E650000}"/>
    <cellStyle name="Normal 3 20 9 5 3" xfId="25942" xr:uid="{00000000-0005-0000-0000-00004F650000}"/>
    <cellStyle name="Normal 3 20 9 6" xfId="25943" xr:uid="{00000000-0005-0000-0000-000050650000}"/>
    <cellStyle name="Normal 3 20 9 6 2" xfId="25944" xr:uid="{00000000-0005-0000-0000-000051650000}"/>
    <cellStyle name="Normal 3 20 9 6 3" xfId="25945" xr:uid="{00000000-0005-0000-0000-000052650000}"/>
    <cellStyle name="Normal 3 20 9 7" xfId="25946" xr:uid="{00000000-0005-0000-0000-000053650000}"/>
    <cellStyle name="Normal 3 20 9 7 2" xfId="25947" xr:uid="{00000000-0005-0000-0000-000054650000}"/>
    <cellStyle name="Normal 3 20 9 7 3" xfId="25948" xr:uid="{00000000-0005-0000-0000-000055650000}"/>
    <cellStyle name="Normal 3 20 9 8" xfId="25949" xr:uid="{00000000-0005-0000-0000-000056650000}"/>
    <cellStyle name="Normal 3 20 9 8 2" xfId="25950" xr:uid="{00000000-0005-0000-0000-000057650000}"/>
    <cellStyle name="Normal 3 20 9 8 3" xfId="25951" xr:uid="{00000000-0005-0000-0000-000058650000}"/>
    <cellStyle name="Normal 3 20 9 9" xfId="25952" xr:uid="{00000000-0005-0000-0000-000059650000}"/>
    <cellStyle name="Normal 3 20 9 9 2" xfId="25953" xr:uid="{00000000-0005-0000-0000-00005A650000}"/>
    <cellStyle name="Normal 3 20 9 9 3" xfId="25954" xr:uid="{00000000-0005-0000-0000-00005B650000}"/>
    <cellStyle name="Normal 3 21" xfId="25955" xr:uid="{00000000-0005-0000-0000-00005C650000}"/>
    <cellStyle name="Normal 3 21 10" xfId="25956" xr:uid="{00000000-0005-0000-0000-00005D650000}"/>
    <cellStyle name="Normal 3 21 10 10" xfId="25957" xr:uid="{00000000-0005-0000-0000-00005E650000}"/>
    <cellStyle name="Normal 3 21 10 10 2" xfId="25958" xr:uid="{00000000-0005-0000-0000-00005F650000}"/>
    <cellStyle name="Normal 3 21 10 10 3" xfId="25959" xr:uid="{00000000-0005-0000-0000-000060650000}"/>
    <cellStyle name="Normal 3 21 10 11" xfId="25960" xr:uid="{00000000-0005-0000-0000-000061650000}"/>
    <cellStyle name="Normal 3 21 10 11 2" xfId="25961" xr:uid="{00000000-0005-0000-0000-000062650000}"/>
    <cellStyle name="Normal 3 21 10 11 3" xfId="25962" xr:uid="{00000000-0005-0000-0000-000063650000}"/>
    <cellStyle name="Normal 3 21 10 12" xfId="25963" xr:uid="{00000000-0005-0000-0000-000064650000}"/>
    <cellStyle name="Normal 3 21 10 12 2" xfId="25964" xr:uid="{00000000-0005-0000-0000-000065650000}"/>
    <cellStyle name="Normal 3 21 10 12 3" xfId="25965" xr:uid="{00000000-0005-0000-0000-000066650000}"/>
    <cellStyle name="Normal 3 21 10 13" xfId="25966" xr:uid="{00000000-0005-0000-0000-000067650000}"/>
    <cellStyle name="Normal 3 21 10 13 2" xfId="25967" xr:uid="{00000000-0005-0000-0000-000068650000}"/>
    <cellStyle name="Normal 3 21 10 13 3" xfId="25968" xr:uid="{00000000-0005-0000-0000-000069650000}"/>
    <cellStyle name="Normal 3 21 10 14" xfId="25969" xr:uid="{00000000-0005-0000-0000-00006A650000}"/>
    <cellStyle name="Normal 3 21 10 14 2" xfId="25970" xr:uid="{00000000-0005-0000-0000-00006B650000}"/>
    <cellStyle name="Normal 3 21 10 14 3" xfId="25971" xr:uid="{00000000-0005-0000-0000-00006C650000}"/>
    <cellStyle name="Normal 3 21 10 15" xfId="25972" xr:uid="{00000000-0005-0000-0000-00006D650000}"/>
    <cellStyle name="Normal 3 21 10 16" xfId="25973" xr:uid="{00000000-0005-0000-0000-00006E650000}"/>
    <cellStyle name="Normal 3 21 10 2" xfId="25974" xr:uid="{00000000-0005-0000-0000-00006F650000}"/>
    <cellStyle name="Normal 3 21 10 2 2" xfId="25975" xr:uid="{00000000-0005-0000-0000-000070650000}"/>
    <cellStyle name="Normal 3 21 10 2 3" xfId="25976" xr:uid="{00000000-0005-0000-0000-000071650000}"/>
    <cellStyle name="Normal 3 21 10 3" xfId="25977" xr:uid="{00000000-0005-0000-0000-000072650000}"/>
    <cellStyle name="Normal 3 21 10 3 2" xfId="25978" xr:uid="{00000000-0005-0000-0000-000073650000}"/>
    <cellStyle name="Normal 3 21 10 3 3" xfId="25979" xr:uid="{00000000-0005-0000-0000-000074650000}"/>
    <cellStyle name="Normal 3 21 10 4" xfId="25980" xr:uid="{00000000-0005-0000-0000-000075650000}"/>
    <cellStyle name="Normal 3 21 10 4 2" xfId="25981" xr:uid="{00000000-0005-0000-0000-000076650000}"/>
    <cellStyle name="Normal 3 21 10 4 3" xfId="25982" xr:uid="{00000000-0005-0000-0000-000077650000}"/>
    <cellStyle name="Normal 3 21 10 5" xfId="25983" xr:uid="{00000000-0005-0000-0000-000078650000}"/>
    <cellStyle name="Normal 3 21 10 5 2" xfId="25984" xr:uid="{00000000-0005-0000-0000-000079650000}"/>
    <cellStyle name="Normal 3 21 10 5 3" xfId="25985" xr:uid="{00000000-0005-0000-0000-00007A650000}"/>
    <cellStyle name="Normal 3 21 10 6" xfId="25986" xr:uid="{00000000-0005-0000-0000-00007B650000}"/>
    <cellStyle name="Normal 3 21 10 6 2" xfId="25987" xr:uid="{00000000-0005-0000-0000-00007C650000}"/>
    <cellStyle name="Normal 3 21 10 6 3" xfId="25988" xr:uid="{00000000-0005-0000-0000-00007D650000}"/>
    <cellStyle name="Normal 3 21 10 7" xfId="25989" xr:uid="{00000000-0005-0000-0000-00007E650000}"/>
    <cellStyle name="Normal 3 21 10 7 2" xfId="25990" xr:uid="{00000000-0005-0000-0000-00007F650000}"/>
    <cellStyle name="Normal 3 21 10 7 3" xfId="25991" xr:uid="{00000000-0005-0000-0000-000080650000}"/>
    <cellStyle name="Normal 3 21 10 8" xfId="25992" xr:uid="{00000000-0005-0000-0000-000081650000}"/>
    <cellStyle name="Normal 3 21 10 8 2" xfId="25993" xr:uid="{00000000-0005-0000-0000-000082650000}"/>
    <cellStyle name="Normal 3 21 10 8 3" xfId="25994" xr:uid="{00000000-0005-0000-0000-000083650000}"/>
    <cellStyle name="Normal 3 21 10 9" xfId="25995" xr:uid="{00000000-0005-0000-0000-000084650000}"/>
    <cellStyle name="Normal 3 21 10 9 2" xfId="25996" xr:uid="{00000000-0005-0000-0000-000085650000}"/>
    <cellStyle name="Normal 3 21 10 9 3" xfId="25997" xr:uid="{00000000-0005-0000-0000-000086650000}"/>
    <cellStyle name="Normal 3 21 11" xfId="25998" xr:uid="{00000000-0005-0000-0000-000087650000}"/>
    <cellStyle name="Normal 3 21 11 10" xfId="25999" xr:uid="{00000000-0005-0000-0000-000088650000}"/>
    <cellStyle name="Normal 3 21 11 10 2" xfId="26000" xr:uid="{00000000-0005-0000-0000-000089650000}"/>
    <cellStyle name="Normal 3 21 11 10 3" xfId="26001" xr:uid="{00000000-0005-0000-0000-00008A650000}"/>
    <cellStyle name="Normal 3 21 11 11" xfId="26002" xr:uid="{00000000-0005-0000-0000-00008B650000}"/>
    <cellStyle name="Normal 3 21 11 11 2" xfId="26003" xr:uid="{00000000-0005-0000-0000-00008C650000}"/>
    <cellStyle name="Normal 3 21 11 11 3" xfId="26004" xr:uid="{00000000-0005-0000-0000-00008D650000}"/>
    <cellStyle name="Normal 3 21 11 12" xfId="26005" xr:uid="{00000000-0005-0000-0000-00008E650000}"/>
    <cellStyle name="Normal 3 21 11 12 2" xfId="26006" xr:uid="{00000000-0005-0000-0000-00008F650000}"/>
    <cellStyle name="Normal 3 21 11 12 3" xfId="26007" xr:uid="{00000000-0005-0000-0000-000090650000}"/>
    <cellStyle name="Normal 3 21 11 13" xfId="26008" xr:uid="{00000000-0005-0000-0000-000091650000}"/>
    <cellStyle name="Normal 3 21 11 13 2" xfId="26009" xr:uid="{00000000-0005-0000-0000-000092650000}"/>
    <cellStyle name="Normal 3 21 11 13 3" xfId="26010" xr:uid="{00000000-0005-0000-0000-000093650000}"/>
    <cellStyle name="Normal 3 21 11 14" xfId="26011" xr:uid="{00000000-0005-0000-0000-000094650000}"/>
    <cellStyle name="Normal 3 21 11 14 2" xfId="26012" xr:uid="{00000000-0005-0000-0000-000095650000}"/>
    <cellStyle name="Normal 3 21 11 14 3" xfId="26013" xr:uid="{00000000-0005-0000-0000-000096650000}"/>
    <cellStyle name="Normal 3 21 11 15" xfId="26014" xr:uid="{00000000-0005-0000-0000-000097650000}"/>
    <cellStyle name="Normal 3 21 11 16" xfId="26015" xr:uid="{00000000-0005-0000-0000-000098650000}"/>
    <cellStyle name="Normal 3 21 11 2" xfId="26016" xr:uid="{00000000-0005-0000-0000-000099650000}"/>
    <cellStyle name="Normal 3 21 11 2 2" xfId="26017" xr:uid="{00000000-0005-0000-0000-00009A650000}"/>
    <cellStyle name="Normal 3 21 11 2 3" xfId="26018" xr:uid="{00000000-0005-0000-0000-00009B650000}"/>
    <cellStyle name="Normal 3 21 11 3" xfId="26019" xr:uid="{00000000-0005-0000-0000-00009C650000}"/>
    <cellStyle name="Normal 3 21 11 3 2" xfId="26020" xr:uid="{00000000-0005-0000-0000-00009D650000}"/>
    <cellStyle name="Normal 3 21 11 3 3" xfId="26021" xr:uid="{00000000-0005-0000-0000-00009E650000}"/>
    <cellStyle name="Normal 3 21 11 4" xfId="26022" xr:uid="{00000000-0005-0000-0000-00009F650000}"/>
    <cellStyle name="Normal 3 21 11 4 2" xfId="26023" xr:uid="{00000000-0005-0000-0000-0000A0650000}"/>
    <cellStyle name="Normal 3 21 11 4 3" xfId="26024" xr:uid="{00000000-0005-0000-0000-0000A1650000}"/>
    <cellStyle name="Normal 3 21 11 5" xfId="26025" xr:uid="{00000000-0005-0000-0000-0000A2650000}"/>
    <cellStyle name="Normal 3 21 11 5 2" xfId="26026" xr:uid="{00000000-0005-0000-0000-0000A3650000}"/>
    <cellStyle name="Normal 3 21 11 5 3" xfId="26027" xr:uid="{00000000-0005-0000-0000-0000A4650000}"/>
    <cellStyle name="Normal 3 21 11 6" xfId="26028" xr:uid="{00000000-0005-0000-0000-0000A5650000}"/>
    <cellStyle name="Normal 3 21 11 6 2" xfId="26029" xr:uid="{00000000-0005-0000-0000-0000A6650000}"/>
    <cellStyle name="Normal 3 21 11 6 3" xfId="26030" xr:uid="{00000000-0005-0000-0000-0000A7650000}"/>
    <cellStyle name="Normal 3 21 11 7" xfId="26031" xr:uid="{00000000-0005-0000-0000-0000A8650000}"/>
    <cellStyle name="Normal 3 21 11 7 2" xfId="26032" xr:uid="{00000000-0005-0000-0000-0000A9650000}"/>
    <cellStyle name="Normal 3 21 11 7 3" xfId="26033" xr:uid="{00000000-0005-0000-0000-0000AA650000}"/>
    <cellStyle name="Normal 3 21 11 8" xfId="26034" xr:uid="{00000000-0005-0000-0000-0000AB650000}"/>
    <cellStyle name="Normal 3 21 11 8 2" xfId="26035" xr:uid="{00000000-0005-0000-0000-0000AC650000}"/>
    <cellStyle name="Normal 3 21 11 8 3" xfId="26036" xr:uid="{00000000-0005-0000-0000-0000AD650000}"/>
    <cellStyle name="Normal 3 21 11 9" xfId="26037" xr:uid="{00000000-0005-0000-0000-0000AE650000}"/>
    <cellStyle name="Normal 3 21 11 9 2" xfId="26038" xr:uid="{00000000-0005-0000-0000-0000AF650000}"/>
    <cellStyle name="Normal 3 21 11 9 3" xfId="26039" xr:uid="{00000000-0005-0000-0000-0000B0650000}"/>
    <cellStyle name="Normal 3 21 12" xfId="26040" xr:uid="{00000000-0005-0000-0000-0000B1650000}"/>
    <cellStyle name="Normal 3 21 12 10" xfId="26041" xr:uid="{00000000-0005-0000-0000-0000B2650000}"/>
    <cellStyle name="Normal 3 21 12 10 2" xfId="26042" xr:uid="{00000000-0005-0000-0000-0000B3650000}"/>
    <cellStyle name="Normal 3 21 12 10 3" xfId="26043" xr:uid="{00000000-0005-0000-0000-0000B4650000}"/>
    <cellStyle name="Normal 3 21 12 11" xfId="26044" xr:uid="{00000000-0005-0000-0000-0000B5650000}"/>
    <cellStyle name="Normal 3 21 12 11 2" xfId="26045" xr:uid="{00000000-0005-0000-0000-0000B6650000}"/>
    <cellStyle name="Normal 3 21 12 11 3" xfId="26046" xr:uid="{00000000-0005-0000-0000-0000B7650000}"/>
    <cellStyle name="Normal 3 21 12 12" xfId="26047" xr:uid="{00000000-0005-0000-0000-0000B8650000}"/>
    <cellStyle name="Normal 3 21 12 12 2" xfId="26048" xr:uid="{00000000-0005-0000-0000-0000B9650000}"/>
    <cellStyle name="Normal 3 21 12 12 3" xfId="26049" xr:uid="{00000000-0005-0000-0000-0000BA650000}"/>
    <cellStyle name="Normal 3 21 12 13" xfId="26050" xr:uid="{00000000-0005-0000-0000-0000BB650000}"/>
    <cellStyle name="Normal 3 21 12 13 2" xfId="26051" xr:uid="{00000000-0005-0000-0000-0000BC650000}"/>
    <cellStyle name="Normal 3 21 12 13 3" xfId="26052" xr:uid="{00000000-0005-0000-0000-0000BD650000}"/>
    <cellStyle name="Normal 3 21 12 14" xfId="26053" xr:uid="{00000000-0005-0000-0000-0000BE650000}"/>
    <cellStyle name="Normal 3 21 12 14 2" xfId="26054" xr:uid="{00000000-0005-0000-0000-0000BF650000}"/>
    <cellStyle name="Normal 3 21 12 14 3" xfId="26055" xr:uid="{00000000-0005-0000-0000-0000C0650000}"/>
    <cellStyle name="Normal 3 21 12 15" xfId="26056" xr:uid="{00000000-0005-0000-0000-0000C1650000}"/>
    <cellStyle name="Normal 3 21 12 16" xfId="26057" xr:uid="{00000000-0005-0000-0000-0000C2650000}"/>
    <cellStyle name="Normal 3 21 12 2" xfId="26058" xr:uid="{00000000-0005-0000-0000-0000C3650000}"/>
    <cellStyle name="Normal 3 21 12 2 2" xfId="26059" xr:uid="{00000000-0005-0000-0000-0000C4650000}"/>
    <cellStyle name="Normal 3 21 12 2 3" xfId="26060" xr:uid="{00000000-0005-0000-0000-0000C5650000}"/>
    <cellStyle name="Normal 3 21 12 3" xfId="26061" xr:uid="{00000000-0005-0000-0000-0000C6650000}"/>
    <cellStyle name="Normal 3 21 12 3 2" xfId="26062" xr:uid="{00000000-0005-0000-0000-0000C7650000}"/>
    <cellStyle name="Normal 3 21 12 3 3" xfId="26063" xr:uid="{00000000-0005-0000-0000-0000C8650000}"/>
    <cellStyle name="Normal 3 21 12 4" xfId="26064" xr:uid="{00000000-0005-0000-0000-0000C9650000}"/>
    <cellStyle name="Normal 3 21 12 4 2" xfId="26065" xr:uid="{00000000-0005-0000-0000-0000CA650000}"/>
    <cellStyle name="Normal 3 21 12 4 3" xfId="26066" xr:uid="{00000000-0005-0000-0000-0000CB650000}"/>
    <cellStyle name="Normal 3 21 12 5" xfId="26067" xr:uid="{00000000-0005-0000-0000-0000CC650000}"/>
    <cellStyle name="Normal 3 21 12 5 2" xfId="26068" xr:uid="{00000000-0005-0000-0000-0000CD650000}"/>
    <cellStyle name="Normal 3 21 12 5 3" xfId="26069" xr:uid="{00000000-0005-0000-0000-0000CE650000}"/>
    <cellStyle name="Normal 3 21 12 6" xfId="26070" xr:uid="{00000000-0005-0000-0000-0000CF650000}"/>
    <cellStyle name="Normal 3 21 12 6 2" xfId="26071" xr:uid="{00000000-0005-0000-0000-0000D0650000}"/>
    <cellStyle name="Normal 3 21 12 6 3" xfId="26072" xr:uid="{00000000-0005-0000-0000-0000D1650000}"/>
    <cellStyle name="Normal 3 21 12 7" xfId="26073" xr:uid="{00000000-0005-0000-0000-0000D2650000}"/>
    <cellStyle name="Normal 3 21 12 7 2" xfId="26074" xr:uid="{00000000-0005-0000-0000-0000D3650000}"/>
    <cellStyle name="Normal 3 21 12 7 3" xfId="26075" xr:uid="{00000000-0005-0000-0000-0000D4650000}"/>
    <cellStyle name="Normal 3 21 12 8" xfId="26076" xr:uid="{00000000-0005-0000-0000-0000D5650000}"/>
    <cellStyle name="Normal 3 21 12 8 2" xfId="26077" xr:uid="{00000000-0005-0000-0000-0000D6650000}"/>
    <cellStyle name="Normal 3 21 12 8 3" xfId="26078" xr:uid="{00000000-0005-0000-0000-0000D7650000}"/>
    <cellStyle name="Normal 3 21 12 9" xfId="26079" xr:uid="{00000000-0005-0000-0000-0000D8650000}"/>
    <cellStyle name="Normal 3 21 12 9 2" xfId="26080" xr:uid="{00000000-0005-0000-0000-0000D9650000}"/>
    <cellStyle name="Normal 3 21 12 9 3" xfId="26081" xr:uid="{00000000-0005-0000-0000-0000DA650000}"/>
    <cellStyle name="Normal 3 21 13" xfId="26082" xr:uid="{00000000-0005-0000-0000-0000DB650000}"/>
    <cellStyle name="Normal 3 21 13 10" xfId="26083" xr:uid="{00000000-0005-0000-0000-0000DC650000}"/>
    <cellStyle name="Normal 3 21 13 10 2" xfId="26084" xr:uid="{00000000-0005-0000-0000-0000DD650000}"/>
    <cellStyle name="Normal 3 21 13 10 3" xfId="26085" xr:uid="{00000000-0005-0000-0000-0000DE650000}"/>
    <cellStyle name="Normal 3 21 13 11" xfId="26086" xr:uid="{00000000-0005-0000-0000-0000DF650000}"/>
    <cellStyle name="Normal 3 21 13 11 2" xfId="26087" xr:uid="{00000000-0005-0000-0000-0000E0650000}"/>
    <cellStyle name="Normal 3 21 13 11 3" xfId="26088" xr:uid="{00000000-0005-0000-0000-0000E1650000}"/>
    <cellStyle name="Normal 3 21 13 12" xfId="26089" xr:uid="{00000000-0005-0000-0000-0000E2650000}"/>
    <cellStyle name="Normal 3 21 13 12 2" xfId="26090" xr:uid="{00000000-0005-0000-0000-0000E3650000}"/>
    <cellStyle name="Normal 3 21 13 12 3" xfId="26091" xr:uid="{00000000-0005-0000-0000-0000E4650000}"/>
    <cellStyle name="Normal 3 21 13 13" xfId="26092" xr:uid="{00000000-0005-0000-0000-0000E5650000}"/>
    <cellStyle name="Normal 3 21 13 13 2" xfId="26093" xr:uid="{00000000-0005-0000-0000-0000E6650000}"/>
    <cellStyle name="Normal 3 21 13 13 3" xfId="26094" xr:uid="{00000000-0005-0000-0000-0000E7650000}"/>
    <cellStyle name="Normal 3 21 13 14" xfId="26095" xr:uid="{00000000-0005-0000-0000-0000E8650000}"/>
    <cellStyle name="Normal 3 21 13 14 2" xfId="26096" xr:uid="{00000000-0005-0000-0000-0000E9650000}"/>
    <cellStyle name="Normal 3 21 13 14 3" xfId="26097" xr:uid="{00000000-0005-0000-0000-0000EA650000}"/>
    <cellStyle name="Normal 3 21 13 15" xfId="26098" xr:uid="{00000000-0005-0000-0000-0000EB650000}"/>
    <cellStyle name="Normal 3 21 13 16" xfId="26099" xr:uid="{00000000-0005-0000-0000-0000EC650000}"/>
    <cellStyle name="Normal 3 21 13 2" xfId="26100" xr:uid="{00000000-0005-0000-0000-0000ED650000}"/>
    <cellStyle name="Normal 3 21 13 2 2" xfId="26101" xr:uid="{00000000-0005-0000-0000-0000EE650000}"/>
    <cellStyle name="Normal 3 21 13 2 3" xfId="26102" xr:uid="{00000000-0005-0000-0000-0000EF650000}"/>
    <cellStyle name="Normal 3 21 13 3" xfId="26103" xr:uid="{00000000-0005-0000-0000-0000F0650000}"/>
    <cellStyle name="Normal 3 21 13 3 2" xfId="26104" xr:uid="{00000000-0005-0000-0000-0000F1650000}"/>
    <cellStyle name="Normal 3 21 13 3 3" xfId="26105" xr:uid="{00000000-0005-0000-0000-0000F2650000}"/>
    <cellStyle name="Normal 3 21 13 4" xfId="26106" xr:uid="{00000000-0005-0000-0000-0000F3650000}"/>
    <cellStyle name="Normal 3 21 13 4 2" xfId="26107" xr:uid="{00000000-0005-0000-0000-0000F4650000}"/>
    <cellStyle name="Normal 3 21 13 4 3" xfId="26108" xr:uid="{00000000-0005-0000-0000-0000F5650000}"/>
    <cellStyle name="Normal 3 21 13 5" xfId="26109" xr:uid="{00000000-0005-0000-0000-0000F6650000}"/>
    <cellStyle name="Normal 3 21 13 5 2" xfId="26110" xr:uid="{00000000-0005-0000-0000-0000F7650000}"/>
    <cellStyle name="Normal 3 21 13 5 3" xfId="26111" xr:uid="{00000000-0005-0000-0000-0000F8650000}"/>
    <cellStyle name="Normal 3 21 13 6" xfId="26112" xr:uid="{00000000-0005-0000-0000-0000F9650000}"/>
    <cellStyle name="Normal 3 21 13 6 2" xfId="26113" xr:uid="{00000000-0005-0000-0000-0000FA650000}"/>
    <cellStyle name="Normal 3 21 13 6 3" xfId="26114" xr:uid="{00000000-0005-0000-0000-0000FB650000}"/>
    <cellStyle name="Normal 3 21 13 7" xfId="26115" xr:uid="{00000000-0005-0000-0000-0000FC650000}"/>
    <cellStyle name="Normal 3 21 13 7 2" xfId="26116" xr:uid="{00000000-0005-0000-0000-0000FD650000}"/>
    <cellStyle name="Normal 3 21 13 7 3" xfId="26117" xr:uid="{00000000-0005-0000-0000-0000FE650000}"/>
    <cellStyle name="Normal 3 21 13 8" xfId="26118" xr:uid="{00000000-0005-0000-0000-0000FF650000}"/>
    <cellStyle name="Normal 3 21 13 8 2" xfId="26119" xr:uid="{00000000-0005-0000-0000-000000660000}"/>
    <cellStyle name="Normal 3 21 13 8 3" xfId="26120" xr:uid="{00000000-0005-0000-0000-000001660000}"/>
    <cellStyle name="Normal 3 21 13 9" xfId="26121" xr:uid="{00000000-0005-0000-0000-000002660000}"/>
    <cellStyle name="Normal 3 21 13 9 2" xfId="26122" xr:uid="{00000000-0005-0000-0000-000003660000}"/>
    <cellStyle name="Normal 3 21 13 9 3" xfId="26123" xr:uid="{00000000-0005-0000-0000-000004660000}"/>
    <cellStyle name="Normal 3 21 14" xfId="26124" xr:uid="{00000000-0005-0000-0000-000005660000}"/>
    <cellStyle name="Normal 3 21 14 10" xfId="26125" xr:uid="{00000000-0005-0000-0000-000006660000}"/>
    <cellStyle name="Normal 3 21 14 10 2" xfId="26126" xr:uid="{00000000-0005-0000-0000-000007660000}"/>
    <cellStyle name="Normal 3 21 14 10 3" xfId="26127" xr:uid="{00000000-0005-0000-0000-000008660000}"/>
    <cellStyle name="Normal 3 21 14 11" xfId="26128" xr:uid="{00000000-0005-0000-0000-000009660000}"/>
    <cellStyle name="Normal 3 21 14 11 2" xfId="26129" xr:uid="{00000000-0005-0000-0000-00000A660000}"/>
    <cellStyle name="Normal 3 21 14 11 3" xfId="26130" xr:uid="{00000000-0005-0000-0000-00000B660000}"/>
    <cellStyle name="Normal 3 21 14 12" xfId="26131" xr:uid="{00000000-0005-0000-0000-00000C660000}"/>
    <cellStyle name="Normal 3 21 14 12 2" xfId="26132" xr:uid="{00000000-0005-0000-0000-00000D660000}"/>
    <cellStyle name="Normal 3 21 14 12 3" xfId="26133" xr:uid="{00000000-0005-0000-0000-00000E660000}"/>
    <cellStyle name="Normal 3 21 14 13" xfId="26134" xr:uid="{00000000-0005-0000-0000-00000F660000}"/>
    <cellStyle name="Normal 3 21 14 13 2" xfId="26135" xr:uid="{00000000-0005-0000-0000-000010660000}"/>
    <cellStyle name="Normal 3 21 14 13 3" xfId="26136" xr:uid="{00000000-0005-0000-0000-000011660000}"/>
    <cellStyle name="Normal 3 21 14 14" xfId="26137" xr:uid="{00000000-0005-0000-0000-000012660000}"/>
    <cellStyle name="Normal 3 21 14 14 2" xfId="26138" xr:uid="{00000000-0005-0000-0000-000013660000}"/>
    <cellStyle name="Normal 3 21 14 14 3" xfId="26139" xr:uid="{00000000-0005-0000-0000-000014660000}"/>
    <cellStyle name="Normal 3 21 14 15" xfId="26140" xr:uid="{00000000-0005-0000-0000-000015660000}"/>
    <cellStyle name="Normal 3 21 14 16" xfId="26141" xr:uid="{00000000-0005-0000-0000-000016660000}"/>
    <cellStyle name="Normal 3 21 14 2" xfId="26142" xr:uid="{00000000-0005-0000-0000-000017660000}"/>
    <cellStyle name="Normal 3 21 14 2 2" xfId="26143" xr:uid="{00000000-0005-0000-0000-000018660000}"/>
    <cellStyle name="Normal 3 21 14 2 3" xfId="26144" xr:uid="{00000000-0005-0000-0000-000019660000}"/>
    <cellStyle name="Normal 3 21 14 3" xfId="26145" xr:uid="{00000000-0005-0000-0000-00001A660000}"/>
    <cellStyle name="Normal 3 21 14 3 2" xfId="26146" xr:uid="{00000000-0005-0000-0000-00001B660000}"/>
    <cellStyle name="Normal 3 21 14 3 3" xfId="26147" xr:uid="{00000000-0005-0000-0000-00001C660000}"/>
    <cellStyle name="Normal 3 21 14 4" xfId="26148" xr:uid="{00000000-0005-0000-0000-00001D660000}"/>
    <cellStyle name="Normal 3 21 14 4 2" xfId="26149" xr:uid="{00000000-0005-0000-0000-00001E660000}"/>
    <cellStyle name="Normal 3 21 14 4 3" xfId="26150" xr:uid="{00000000-0005-0000-0000-00001F660000}"/>
    <cellStyle name="Normal 3 21 14 5" xfId="26151" xr:uid="{00000000-0005-0000-0000-000020660000}"/>
    <cellStyle name="Normal 3 21 14 5 2" xfId="26152" xr:uid="{00000000-0005-0000-0000-000021660000}"/>
    <cellStyle name="Normal 3 21 14 5 3" xfId="26153" xr:uid="{00000000-0005-0000-0000-000022660000}"/>
    <cellStyle name="Normal 3 21 14 6" xfId="26154" xr:uid="{00000000-0005-0000-0000-000023660000}"/>
    <cellStyle name="Normal 3 21 14 6 2" xfId="26155" xr:uid="{00000000-0005-0000-0000-000024660000}"/>
    <cellStyle name="Normal 3 21 14 6 3" xfId="26156" xr:uid="{00000000-0005-0000-0000-000025660000}"/>
    <cellStyle name="Normal 3 21 14 7" xfId="26157" xr:uid="{00000000-0005-0000-0000-000026660000}"/>
    <cellStyle name="Normal 3 21 14 7 2" xfId="26158" xr:uid="{00000000-0005-0000-0000-000027660000}"/>
    <cellStyle name="Normal 3 21 14 7 3" xfId="26159" xr:uid="{00000000-0005-0000-0000-000028660000}"/>
    <cellStyle name="Normal 3 21 14 8" xfId="26160" xr:uid="{00000000-0005-0000-0000-000029660000}"/>
    <cellStyle name="Normal 3 21 14 8 2" xfId="26161" xr:uid="{00000000-0005-0000-0000-00002A660000}"/>
    <cellStyle name="Normal 3 21 14 8 3" xfId="26162" xr:uid="{00000000-0005-0000-0000-00002B660000}"/>
    <cellStyle name="Normal 3 21 14 9" xfId="26163" xr:uid="{00000000-0005-0000-0000-00002C660000}"/>
    <cellStyle name="Normal 3 21 14 9 2" xfId="26164" xr:uid="{00000000-0005-0000-0000-00002D660000}"/>
    <cellStyle name="Normal 3 21 14 9 3" xfId="26165" xr:uid="{00000000-0005-0000-0000-00002E660000}"/>
    <cellStyle name="Normal 3 21 15" xfId="26166" xr:uid="{00000000-0005-0000-0000-00002F660000}"/>
    <cellStyle name="Normal 3 21 15 2" xfId="26167" xr:uid="{00000000-0005-0000-0000-000030660000}"/>
    <cellStyle name="Normal 3 21 15 3" xfId="26168" xr:uid="{00000000-0005-0000-0000-000031660000}"/>
    <cellStyle name="Normal 3 21 16" xfId="26169" xr:uid="{00000000-0005-0000-0000-000032660000}"/>
    <cellStyle name="Normal 3 21 16 2" xfId="26170" xr:uid="{00000000-0005-0000-0000-000033660000}"/>
    <cellStyle name="Normal 3 21 16 3" xfId="26171" xr:uid="{00000000-0005-0000-0000-000034660000}"/>
    <cellStyle name="Normal 3 21 17" xfId="26172" xr:uid="{00000000-0005-0000-0000-000035660000}"/>
    <cellStyle name="Normal 3 21 17 2" xfId="26173" xr:uid="{00000000-0005-0000-0000-000036660000}"/>
    <cellStyle name="Normal 3 21 17 3" xfId="26174" xr:uid="{00000000-0005-0000-0000-000037660000}"/>
    <cellStyle name="Normal 3 21 18" xfId="26175" xr:uid="{00000000-0005-0000-0000-000038660000}"/>
    <cellStyle name="Normal 3 21 18 2" xfId="26176" xr:uid="{00000000-0005-0000-0000-000039660000}"/>
    <cellStyle name="Normal 3 21 18 3" xfId="26177" xr:uid="{00000000-0005-0000-0000-00003A660000}"/>
    <cellStyle name="Normal 3 21 19" xfId="26178" xr:uid="{00000000-0005-0000-0000-00003B660000}"/>
    <cellStyle name="Normal 3 21 19 2" xfId="26179" xr:uid="{00000000-0005-0000-0000-00003C660000}"/>
    <cellStyle name="Normal 3 21 19 3" xfId="26180" xr:uid="{00000000-0005-0000-0000-00003D660000}"/>
    <cellStyle name="Normal 3 21 2" xfId="26181" xr:uid="{00000000-0005-0000-0000-00003E660000}"/>
    <cellStyle name="Normal 3 21 20" xfId="26182" xr:uid="{00000000-0005-0000-0000-00003F660000}"/>
    <cellStyle name="Normal 3 21 20 2" xfId="26183" xr:uid="{00000000-0005-0000-0000-000040660000}"/>
    <cellStyle name="Normal 3 21 20 3" xfId="26184" xr:uid="{00000000-0005-0000-0000-000041660000}"/>
    <cellStyle name="Normal 3 21 21" xfId="26185" xr:uid="{00000000-0005-0000-0000-000042660000}"/>
    <cellStyle name="Normal 3 21 21 2" xfId="26186" xr:uid="{00000000-0005-0000-0000-000043660000}"/>
    <cellStyle name="Normal 3 21 21 3" xfId="26187" xr:uid="{00000000-0005-0000-0000-000044660000}"/>
    <cellStyle name="Normal 3 21 22" xfId="26188" xr:uid="{00000000-0005-0000-0000-000045660000}"/>
    <cellStyle name="Normal 3 21 22 2" xfId="26189" xr:uid="{00000000-0005-0000-0000-000046660000}"/>
    <cellStyle name="Normal 3 21 22 3" xfId="26190" xr:uid="{00000000-0005-0000-0000-000047660000}"/>
    <cellStyle name="Normal 3 21 23" xfId="26191" xr:uid="{00000000-0005-0000-0000-000048660000}"/>
    <cellStyle name="Normal 3 21 23 2" xfId="26192" xr:uid="{00000000-0005-0000-0000-000049660000}"/>
    <cellStyle name="Normal 3 21 23 3" xfId="26193" xr:uid="{00000000-0005-0000-0000-00004A660000}"/>
    <cellStyle name="Normal 3 21 24" xfId="26194" xr:uid="{00000000-0005-0000-0000-00004B660000}"/>
    <cellStyle name="Normal 3 21 24 2" xfId="26195" xr:uid="{00000000-0005-0000-0000-00004C660000}"/>
    <cellStyle name="Normal 3 21 24 3" xfId="26196" xr:uid="{00000000-0005-0000-0000-00004D660000}"/>
    <cellStyle name="Normal 3 21 25" xfId="26197" xr:uid="{00000000-0005-0000-0000-00004E660000}"/>
    <cellStyle name="Normal 3 21 25 2" xfId="26198" xr:uid="{00000000-0005-0000-0000-00004F660000}"/>
    <cellStyle name="Normal 3 21 25 3" xfId="26199" xr:uid="{00000000-0005-0000-0000-000050660000}"/>
    <cellStyle name="Normal 3 21 26" xfId="26200" xr:uid="{00000000-0005-0000-0000-000051660000}"/>
    <cellStyle name="Normal 3 21 26 2" xfId="26201" xr:uid="{00000000-0005-0000-0000-000052660000}"/>
    <cellStyle name="Normal 3 21 26 3" xfId="26202" xr:uid="{00000000-0005-0000-0000-000053660000}"/>
    <cellStyle name="Normal 3 21 27" xfId="26203" xr:uid="{00000000-0005-0000-0000-000054660000}"/>
    <cellStyle name="Normal 3 21 27 2" xfId="26204" xr:uid="{00000000-0005-0000-0000-000055660000}"/>
    <cellStyle name="Normal 3 21 27 3" xfId="26205" xr:uid="{00000000-0005-0000-0000-000056660000}"/>
    <cellStyle name="Normal 3 21 28" xfId="26206" xr:uid="{00000000-0005-0000-0000-000057660000}"/>
    <cellStyle name="Normal 3 21 29" xfId="26207" xr:uid="{00000000-0005-0000-0000-000058660000}"/>
    <cellStyle name="Normal 3 21 3" xfId="26208" xr:uid="{00000000-0005-0000-0000-000059660000}"/>
    <cellStyle name="Normal 3 21 4" xfId="26209" xr:uid="{00000000-0005-0000-0000-00005A660000}"/>
    <cellStyle name="Normal 3 21 5" xfId="26210" xr:uid="{00000000-0005-0000-0000-00005B660000}"/>
    <cellStyle name="Normal 3 21 6" xfId="26211" xr:uid="{00000000-0005-0000-0000-00005C660000}"/>
    <cellStyle name="Normal 3 21 6 10" xfId="26212" xr:uid="{00000000-0005-0000-0000-00005D660000}"/>
    <cellStyle name="Normal 3 21 6 10 2" xfId="26213" xr:uid="{00000000-0005-0000-0000-00005E660000}"/>
    <cellStyle name="Normal 3 21 6 10 3" xfId="26214" xr:uid="{00000000-0005-0000-0000-00005F660000}"/>
    <cellStyle name="Normal 3 21 6 11" xfId="26215" xr:uid="{00000000-0005-0000-0000-000060660000}"/>
    <cellStyle name="Normal 3 21 6 11 2" xfId="26216" xr:uid="{00000000-0005-0000-0000-000061660000}"/>
    <cellStyle name="Normal 3 21 6 11 3" xfId="26217" xr:uid="{00000000-0005-0000-0000-000062660000}"/>
    <cellStyle name="Normal 3 21 6 12" xfId="26218" xr:uid="{00000000-0005-0000-0000-000063660000}"/>
    <cellStyle name="Normal 3 21 6 12 2" xfId="26219" xr:uid="{00000000-0005-0000-0000-000064660000}"/>
    <cellStyle name="Normal 3 21 6 12 3" xfId="26220" xr:uid="{00000000-0005-0000-0000-000065660000}"/>
    <cellStyle name="Normal 3 21 6 13" xfId="26221" xr:uid="{00000000-0005-0000-0000-000066660000}"/>
    <cellStyle name="Normal 3 21 6 13 2" xfId="26222" xr:uid="{00000000-0005-0000-0000-000067660000}"/>
    <cellStyle name="Normal 3 21 6 13 3" xfId="26223" xr:uid="{00000000-0005-0000-0000-000068660000}"/>
    <cellStyle name="Normal 3 21 6 14" xfId="26224" xr:uid="{00000000-0005-0000-0000-000069660000}"/>
    <cellStyle name="Normal 3 21 6 14 2" xfId="26225" xr:uid="{00000000-0005-0000-0000-00006A660000}"/>
    <cellStyle name="Normal 3 21 6 14 3" xfId="26226" xr:uid="{00000000-0005-0000-0000-00006B660000}"/>
    <cellStyle name="Normal 3 21 6 15" xfId="26227" xr:uid="{00000000-0005-0000-0000-00006C660000}"/>
    <cellStyle name="Normal 3 21 6 15 2" xfId="26228" xr:uid="{00000000-0005-0000-0000-00006D660000}"/>
    <cellStyle name="Normal 3 21 6 15 3" xfId="26229" xr:uid="{00000000-0005-0000-0000-00006E660000}"/>
    <cellStyle name="Normal 3 21 6 16" xfId="26230" xr:uid="{00000000-0005-0000-0000-00006F660000}"/>
    <cellStyle name="Normal 3 21 6 17" xfId="26231" xr:uid="{00000000-0005-0000-0000-000070660000}"/>
    <cellStyle name="Normal 3 21 6 2" xfId="26232" xr:uid="{00000000-0005-0000-0000-000071660000}"/>
    <cellStyle name="Normal 3 21 6 2 10" xfId="26233" xr:uid="{00000000-0005-0000-0000-000072660000}"/>
    <cellStyle name="Normal 3 21 6 2 10 2" xfId="26234" xr:uid="{00000000-0005-0000-0000-000073660000}"/>
    <cellStyle name="Normal 3 21 6 2 10 3" xfId="26235" xr:uid="{00000000-0005-0000-0000-000074660000}"/>
    <cellStyle name="Normal 3 21 6 2 11" xfId="26236" xr:uid="{00000000-0005-0000-0000-000075660000}"/>
    <cellStyle name="Normal 3 21 6 2 11 2" xfId="26237" xr:uid="{00000000-0005-0000-0000-000076660000}"/>
    <cellStyle name="Normal 3 21 6 2 11 3" xfId="26238" xr:uid="{00000000-0005-0000-0000-000077660000}"/>
    <cellStyle name="Normal 3 21 6 2 12" xfId="26239" xr:uid="{00000000-0005-0000-0000-000078660000}"/>
    <cellStyle name="Normal 3 21 6 2 12 2" xfId="26240" xr:uid="{00000000-0005-0000-0000-000079660000}"/>
    <cellStyle name="Normal 3 21 6 2 12 3" xfId="26241" xr:uid="{00000000-0005-0000-0000-00007A660000}"/>
    <cellStyle name="Normal 3 21 6 2 13" xfId="26242" xr:uid="{00000000-0005-0000-0000-00007B660000}"/>
    <cellStyle name="Normal 3 21 6 2 13 2" xfId="26243" xr:uid="{00000000-0005-0000-0000-00007C660000}"/>
    <cellStyle name="Normal 3 21 6 2 13 3" xfId="26244" xr:uid="{00000000-0005-0000-0000-00007D660000}"/>
    <cellStyle name="Normal 3 21 6 2 14" xfId="26245" xr:uid="{00000000-0005-0000-0000-00007E660000}"/>
    <cellStyle name="Normal 3 21 6 2 14 2" xfId="26246" xr:uid="{00000000-0005-0000-0000-00007F660000}"/>
    <cellStyle name="Normal 3 21 6 2 14 3" xfId="26247" xr:uid="{00000000-0005-0000-0000-000080660000}"/>
    <cellStyle name="Normal 3 21 6 2 15" xfId="26248" xr:uid="{00000000-0005-0000-0000-000081660000}"/>
    <cellStyle name="Normal 3 21 6 2 16" xfId="26249" xr:uid="{00000000-0005-0000-0000-000082660000}"/>
    <cellStyle name="Normal 3 21 6 2 2" xfId="26250" xr:uid="{00000000-0005-0000-0000-000083660000}"/>
    <cellStyle name="Normal 3 21 6 2 2 2" xfId="26251" xr:uid="{00000000-0005-0000-0000-000084660000}"/>
    <cellStyle name="Normal 3 21 6 2 2 3" xfId="26252" xr:uid="{00000000-0005-0000-0000-000085660000}"/>
    <cellStyle name="Normal 3 21 6 2 3" xfId="26253" xr:uid="{00000000-0005-0000-0000-000086660000}"/>
    <cellStyle name="Normal 3 21 6 2 3 2" xfId="26254" xr:uid="{00000000-0005-0000-0000-000087660000}"/>
    <cellStyle name="Normal 3 21 6 2 3 3" xfId="26255" xr:uid="{00000000-0005-0000-0000-000088660000}"/>
    <cellStyle name="Normal 3 21 6 2 4" xfId="26256" xr:uid="{00000000-0005-0000-0000-000089660000}"/>
    <cellStyle name="Normal 3 21 6 2 4 2" xfId="26257" xr:uid="{00000000-0005-0000-0000-00008A660000}"/>
    <cellStyle name="Normal 3 21 6 2 4 3" xfId="26258" xr:uid="{00000000-0005-0000-0000-00008B660000}"/>
    <cellStyle name="Normal 3 21 6 2 5" xfId="26259" xr:uid="{00000000-0005-0000-0000-00008C660000}"/>
    <cellStyle name="Normal 3 21 6 2 5 2" xfId="26260" xr:uid="{00000000-0005-0000-0000-00008D660000}"/>
    <cellStyle name="Normal 3 21 6 2 5 3" xfId="26261" xr:uid="{00000000-0005-0000-0000-00008E660000}"/>
    <cellStyle name="Normal 3 21 6 2 6" xfId="26262" xr:uid="{00000000-0005-0000-0000-00008F660000}"/>
    <cellStyle name="Normal 3 21 6 2 6 2" xfId="26263" xr:uid="{00000000-0005-0000-0000-000090660000}"/>
    <cellStyle name="Normal 3 21 6 2 6 3" xfId="26264" xr:uid="{00000000-0005-0000-0000-000091660000}"/>
    <cellStyle name="Normal 3 21 6 2 7" xfId="26265" xr:uid="{00000000-0005-0000-0000-000092660000}"/>
    <cellStyle name="Normal 3 21 6 2 7 2" xfId="26266" xr:uid="{00000000-0005-0000-0000-000093660000}"/>
    <cellStyle name="Normal 3 21 6 2 7 3" xfId="26267" xr:uid="{00000000-0005-0000-0000-000094660000}"/>
    <cellStyle name="Normal 3 21 6 2 8" xfId="26268" xr:uid="{00000000-0005-0000-0000-000095660000}"/>
    <cellStyle name="Normal 3 21 6 2 8 2" xfId="26269" xr:uid="{00000000-0005-0000-0000-000096660000}"/>
    <cellStyle name="Normal 3 21 6 2 8 3" xfId="26270" xr:uid="{00000000-0005-0000-0000-000097660000}"/>
    <cellStyle name="Normal 3 21 6 2 9" xfId="26271" xr:uid="{00000000-0005-0000-0000-000098660000}"/>
    <cellStyle name="Normal 3 21 6 2 9 2" xfId="26272" xr:uid="{00000000-0005-0000-0000-000099660000}"/>
    <cellStyle name="Normal 3 21 6 2 9 3" xfId="26273" xr:uid="{00000000-0005-0000-0000-00009A660000}"/>
    <cellStyle name="Normal 3 21 6 3" xfId="26274" xr:uid="{00000000-0005-0000-0000-00009B660000}"/>
    <cellStyle name="Normal 3 21 6 3 2" xfId="26275" xr:uid="{00000000-0005-0000-0000-00009C660000}"/>
    <cellStyle name="Normal 3 21 6 3 3" xfId="26276" xr:uid="{00000000-0005-0000-0000-00009D660000}"/>
    <cellStyle name="Normal 3 21 6 4" xfId="26277" xr:uid="{00000000-0005-0000-0000-00009E660000}"/>
    <cellStyle name="Normal 3 21 6 4 2" xfId="26278" xr:uid="{00000000-0005-0000-0000-00009F660000}"/>
    <cellStyle name="Normal 3 21 6 4 3" xfId="26279" xr:uid="{00000000-0005-0000-0000-0000A0660000}"/>
    <cellStyle name="Normal 3 21 6 5" xfId="26280" xr:uid="{00000000-0005-0000-0000-0000A1660000}"/>
    <cellStyle name="Normal 3 21 6 5 2" xfId="26281" xr:uid="{00000000-0005-0000-0000-0000A2660000}"/>
    <cellStyle name="Normal 3 21 6 5 3" xfId="26282" xr:uid="{00000000-0005-0000-0000-0000A3660000}"/>
    <cellStyle name="Normal 3 21 6 6" xfId="26283" xr:uid="{00000000-0005-0000-0000-0000A4660000}"/>
    <cellStyle name="Normal 3 21 6 6 2" xfId="26284" xr:uid="{00000000-0005-0000-0000-0000A5660000}"/>
    <cellStyle name="Normal 3 21 6 6 3" xfId="26285" xr:uid="{00000000-0005-0000-0000-0000A6660000}"/>
    <cellStyle name="Normal 3 21 6 7" xfId="26286" xr:uid="{00000000-0005-0000-0000-0000A7660000}"/>
    <cellStyle name="Normal 3 21 6 7 2" xfId="26287" xr:uid="{00000000-0005-0000-0000-0000A8660000}"/>
    <cellStyle name="Normal 3 21 6 7 3" xfId="26288" xr:uid="{00000000-0005-0000-0000-0000A9660000}"/>
    <cellStyle name="Normal 3 21 6 8" xfId="26289" xr:uid="{00000000-0005-0000-0000-0000AA660000}"/>
    <cellStyle name="Normal 3 21 6 8 2" xfId="26290" xr:uid="{00000000-0005-0000-0000-0000AB660000}"/>
    <cellStyle name="Normal 3 21 6 8 3" xfId="26291" xr:uid="{00000000-0005-0000-0000-0000AC660000}"/>
    <cellStyle name="Normal 3 21 6 9" xfId="26292" xr:uid="{00000000-0005-0000-0000-0000AD660000}"/>
    <cellStyle name="Normal 3 21 6 9 2" xfId="26293" xr:uid="{00000000-0005-0000-0000-0000AE660000}"/>
    <cellStyle name="Normal 3 21 6 9 3" xfId="26294" xr:uid="{00000000-0005-0000-0000-0000AF660000}"/>
    <cellStyle name="Normal 3 21 7" xfId="26295" xr:uid="{00000000-0005-0000-0000-0000B0660000}"/>
    <cellStyle name="Normal 3 21 7 10" xfId="26296" xr:uid="{00000000-0005-0000-0000-0000B1660000}"/>
    <cellStyle name="Normal 3 21 7 10 2" xfId="26297" xr:uid="{00000000-0005-0000-0000-0000B2660000}"/>
    <cellStyle name="Normal 3 21 7 10 3" xfId="26298" xr:uid="{00000000-0005-0000-0000-0000B3660000}"/>
    <cellStyle name="Normal 3 21 7 11" xfId="26299" xr:uid="{00000000-0005-0000-0000-0000B4660000}"/>
    <cellStyle name="Normal 3 21 7 11 2" xfId="26300" xr:uid="{00000000-0005-0000-0000-0000B5660000}"/>
    <cellStyle name="Normal 3 21 7 11 3" xfId="26301" xr:uid="{00000000-0005-0000-0000-0000B6660000}"/>
    <cellStyle name="Normal 3 21 7 12" xfId="26302" xr:uid="{00000000-0005-0000-0000-0000B7660000}"/>
    <cellStyle name="Normal 3 21 7 12 2" xfId="26303" xr:uid="{00000000-0005-0000-0000-0000B8660000}"/>
    <cellStyle name="Normal 3 21 7 12 3" xfId="26304" xr:uid="{00000000-0005-0000-0000-0000B9660000}"/>
    <cellStyle name="Normal 3 21 7 13" xfId="26305" xr:uid="{00000000-0005-0000-0000-0000BA660000}"/>
    <cellStyle name="Normal 3 21 7 13 2" xfId="26306" xr:uid="{00000000-0005-0000-0000-0000BB660000}"/>
    <cellStyle name="Normal 3 21 7 13 3" xfId="26307" xr:uid="{00000000-0005-0000-0000-0000BC660000}"/>
    <cellStyle name="Normal 3 21 7 14" xfId="26308" xr:uid="{00000000-0005-0000-0000-0000BD660000}"/>
    <cellStyle name="Normal 3 21 7 14 2" xfId="26309" xr:uid="{00000000-0005-0000-0000-0000BE660000}"/>
    <cellStyle name="Normal 3 21 7 14 3" xfId="26310" xr:uid="{00000000-0005-0000-0000-0000BF660000}"/>
    <cellStyle name="Normal 3 21 7 15" xfId="26311" xr:uid="{00000000-0005-0000-0000-0000C0660000}"/>
    <cellStyle name="Normal 3 21 7 15 2" xfId="26312" xr:uid="{00000000-0005-0000-0000-0000C1660000}"/>
    <cellStyle name="Normal 3 21 7 15 3" xfId="26313" xr:uid="{00000000-0005-0000-0000-0000C2660000}"/>
    <cellStyle name="Normal 3 21 7 16" xfId="26314" xr:uid="{00000000-0005-0000-0000-0000C3660000}"/>
    <cellStyle name="Normal 3 21 7 17" xfId="26315" xr:uid="{00000000-0005-0000-0000-0000C4660000}"/>
    <cellStyle name="Normal 3 21 7 2" xfId="26316" xr:uid="{00000000-0005-0000-0000-0000C5660000}"/>
    <cellStyle name="Normal 3 21 7 2 10" xfId="26317" xr:uid="{00000000-0005-0000-0000-0000C6660000}"/>
    <cellStyle name="Normal 3 21 7 2 10 2" xfId="26318" xr:uid="{00000000-0005-0000-0000-0000C7660000}"/>
    <cellStyle name="Normal 3 21 7 2 10 3" xfId="26319" xr:uid="{00000000-0005-0000-0000-0000C8660000}"/>
    <cellStyle name="Normal 3 21 7 2 11" xfId="26320" xr:uid="{00000000-0005-0000-0000-0000C9660000}"/>
    <cellStyle name="Normal 3 21 7 2 11 2" xfId="26321" xr:uid="{00000000-0005-0000-0000-0000CA660000}"/>
    <cellStyle name="Normal 3 21 7 2 11 3" xfId="26322" xr:uid="{00000000-0005-0000-0000-0000CB660000}"/>
    <cellStyle name="Normal 3 21 7 2 12" xfId="26323" xr:uid="{00000000-0005-0000-0000-0000CC660000}"/>
    <cellStyle name="Normal 3 21 7 2 12 2" xfId="26324" xr:uid="{00000000-0005-0000-0000-0000CD660000}"/>
    <cellStyle name="Normal 3 21 7 2 12 3" xfId="26325" xr:uid="{00000000-0005-0000-0000-0000CE660000}"/>
    <cellStyle name="Normal 3 21 7 2 13" xfId="26326" xr:uid="{00000000-0005-0000-0000-0000CF660000}"/>
    <cellStyle name="Normal 3 21 7 2 13 2" xfId="26327" xr:uid="{00000000-0005-0000-0000-0000D0660000}"/>
    <cellStyle name="Normal 3 21 7 2 13 3" xfId="26328" xr:uid="{00000000-0005-0000-0000-0000D1660000}"/>
    <cellStyle name="Normal 3 21 7 2 14" xfId="26329" xr:uid="{00000000-0005-0000-0000-0000D2660000}"/>
    <cellStyle name="Normal 3 21 7 2 14 2" xfId="26330" xr:uid="{00000000-0005-0000-0000-0000D3660000}"/>
    <cellStyle name="Normal 3 21 7 2 14 3" xfId="26331" xr:uid="{00000000-0005-0000-0000-0000D4660000}"/>
    <cellStyle name="Normal 3 21 7 2 15" xfId="26332" xr:uid="{00000000-0005-0000-0000-0000D5660000}"/>
    <cellStyle name="Normal 3 21 7 2 16" xfId="26333" xr:uid="{00000000-0005-0000-0000-0000D6660000}"/>
    <cellStyle name="Normal 3 21 7 2 2" xfId="26334" xr:uid="{00000000-0005-0000-0000-0000D7660000}"/>
    <cellStyle name="Normal 3 21 7 2 2 2" xfId="26335" xr:uid="{00000000-0005-0000-0000-0000D8660000}"/>
    <cellStyle name="Normal 3 21 7 2 2 3" xfId="26336" xr:uid="{00000000-0005-0000-0000-0000D9660000}"/>
    <cellStyle name="Normal 3 21 7 2 3" xfId="26337" xr:uid="{00000000-0005-0000-0000-0000DA660000}"/>
    <cellStyle name="Normal 3 21 7 2 3 2" xfId="26338" xr:uid="{00000000-0005-0000-0000-0000DB660000}"/>
    <cellStyle name="Normal 3 21 7 2 3 3" xfId="26339" xr:uid="{00000000-0005-0000-0000-0000DC660000}"/>
    <cellStyle name="Normal 3 21 7 2 4" xfId="26340" xr:uid="{00000000-0005-0000-0000-0000DD660000}"/>
    <cellStyle name="Normal 3 21 7 2 4 2" xfId="26341" xr:uid="{00000000-0005-0000-0000-0000DE660000}"/>
    <cellStyle name="Normal 3 21 7 2 4 3" xfId="26342" xr:uid="{00000000-0005-0000-0000-0000DF660000}"/>
    <cellStyle name="Normal 3 21 7 2 5" xfId="26343" xr:uid="{00000000-0005-0000-0000-0000E0660000}"/>
    <cellStyle name="Normal 3 21 7 2 5 2" xfId="26344" xr:uid="{00000000-0005-0000-0000-0000E1660000}"/>
    <cellStyle name="Normal 3 21 7 2 5 3" xfId="26345" xr:uid="{00000000-0005-0000-0000-0000E2660000}"/>
    <cellStyle name="Normal 3 21 7 2 6" xfId="26346" xr:uid="{00000000-0005-0000-0000-0000E3660000}"/>
    <cellStyle name="Normal 3 21 7 2 6 2" xfId="26347" xr:uid="{00000000-0005-0000-0000-0000E4660000}"/>
    <cellStyle name="Normal 3 21 7 2 6 3" xfId="26348" xr:uid="{00000000-0005-0000-0000-0000E5660000}"/>
    <cellStyle name="Normal 3 21 7 2 7" xfId="26349" xr:uid="{00000000-0005-0000-0000-0000E6660000}"/>
    <cellStyle name="Normal 3 21 7 2 7 2" xfId="26350" xr:uid="{00000000-0005-0000-0000-0000E7660000}"/>
    <cellStyle name="Normal 3 21 7 2 7 3" xfId="26351" xr:uid="{00000000-0005-0000-0000-0000E8660000}"/>
    <cellStyle name="Normal 3 21 7 2 8" xfId="26352" xr:uid="{00000000-0005-0000-0000-0000E9660000}"/>
    <cellStyle name="Normal 3 21 7 2 8 2" xfId="26353" xr:uid="{00000000-0005-0000-0000-0000EA660000}"/>
    <cellStyle name="Normal 3 21 7 2 8 3" xfId="26354" xr:uid="{00000000-0005-0000-0000-0000EB660000}"/>
    <cellStyle name="Normal 3 21 7 2 9" xfId="26355" xr:uid="{00000000-0005-0000-0000-0000EC660000}"/>
    <cellStyle name="Normal 3 21 7 2 9 2" xfId="26356" xr:uid="{00000000-0005-0000-0000-0000ED660000}"/>
    <cellStyle name="Normal 3 21 7 2 9 3" xfId="26357" xr:uid="{00000000-0005-0000-0000-0000EE660000}"/>
    <cellStyle name="Normal 3 21 7 3" xfId="26358" xr:uid="{00000000-0005-0000-0000-0000EF660000}"/>
    <cellStyle name="Normal 3 21 7 3 2" xfId="26359" xr:uid="{00000000-0005-0000-0000-0000F0660000}"/>
    <cellStyle name="Normal 3 21 7 3 3" xfId="26360" xr:uid="{00000000-0005-0000-0000-0000F1660000}"/>
    <cellStyle name="Normal 3 21 7 4" xfId="26361" xr:uid="{00000000-0005-0000-0000-0000F2660000}"/>
    <cellStyle name="Normal 3 21 7 4 2" xfId="26362" xr:uid="{00000000-0005-0000-0000-0000F3660000}"/>
    <cellStyle name="Normal 3 21 7 4 3" xfId="26363" xr:uid="{00000000-0005-0000-0000-0000F4660000}"/>
    <cellStyle name="Normal 3 21 7 5" xfId="26364" xr:uid="{00000000-0005-0000-0000-0000F5660000}"/>
    <cellStyle name="Normal 3 21 7 5 2" xfId="26365" xr:uid="{00000000-0005-0000-0000-0000F6660000}"/>
    <cellStyle name="Normal 3 21 7 5 3" xfId="26366" xr:uid="{00000000-0005-0000-0000-0000F7660000}"/>
    <cellStyle name="Normal 3 21 7 6" xfId="26367" xr:uid="{00000000-0005-0000-0000-0000F8660000}"/>
    <cellStyle name="Normal 3 21 7 6 2" xfId="26368" xr:uid="{00000000-0005-0000-0000-0000F9660000}"/>
    <cellStyle name="Normal 3 21 7 6 3" xfId="26369" xr:uid="{00000000-0005-0000-0000-0000FA660000}"/>
    <cellStyle name="Normal 3 21 7 7" xfId="26370" xr:uid="{00000000-0005-0000-0000-0000FB660000}"/>
    <cellStyle name="Normal 3 21 7 7 2" xfId="26371" xr:uid="{00000000-0005-0000-0000-0000FC660000}"/>
    <cellStyle name="Normal 3 21 7 7 3" xfId="26372" xr:uid="{00000000-0005-0000-0000-0000FD660000}"/>
    <cellStyle name="Normal 3 21 7 8" xfId="26373" xr:uid="{00000000-0005-0000-0000-0000FE660000}"/>
    <cellStyle name="Normal 3 21 7 8 2" xfId="26374" xr:uid="{00000000-0005-0000-0000-0000FF660000}"/>
    <cellStyle name="Normal 3 21 7 8 3" xfId="26375" xr:uid="{00000000-0005-0000-0000-000000670000}"/>
    <cellStyle name="Normal 3 21 7 9" xfId="26376" xr:uid="{00000000-0005-0000-0000-000001670000}"/>
    <cellStyle name="Normal 3 21 7 9 2" xfId="26377" xr:uid="{00000000-0005-0000-0000-000002670000}"/>
    <cellStyle name="Normal 3 21 7 9 3" xfId="26378" xr:uid="{00000000-0005-0000-0000-000003670000}"/>
    <cellStyle name="Normal 3 21 8" xfId="26379" xr:uid="{00000000-0005-0000-0000-000004670000}"/>
    <cellStyle name="Normal 3 21 8 10" xfId="26380" xr:uid="{00000000-0005-0000-0000-000005670000}"/>
    <cellStyle name="Normal 3 21 8 10 2" xfId="26381" xr:uid="{00000000-0005-0000-0000-000006670000}"/>
    <cellStyle name="Normal 3 21 8 10 3" xfId="26382" xr:uid="{00000000-0005-0000-0000-000007670000}"/>
    <cellStyle name="Normal 3 21 8 11" xfId="26383" xr:uid="{00000000-0005-0000-0000-000008670000}"/>
    <cellStyle name="Normal 3 21 8 11 2" xfId="26384" xr:uid="{00000000-0005-0000-0000-000009670000}"/>
    <cellStyle name="Normal 3 21 8 11 3" xfId="26385" xr:uid="{00000000-0005-0000-0000-00000A670000}"/>
    <cellStyle name="Normal 3 21 8 12" xfId="26386" xr:uid="{00000000-0005-0000-0000-00000B670000}"/>
    <cellStyle name="Normal 3 21 8 12 2" xfId="26387" xr:uid="{00000000-0005-0000-0000-00000C670000}"/>
    <cellStyle name="Normal 3 21 8 12 3" xfId="26388" xr:uid="{00000000-0005-0000-0000-00000D670000}"/>
    <cellStyle name="Normal 3 21 8 13" xfId="26389" xr:uid="{00000000-0005-0000-0000-00000E670000}"/>
    <cellStyle name="Normal 3 21 8 13 2" xfId="26390" xr:uid="{00000000-0005-0000-0000-00000F670000}"/>
    <cellStyle name="Normal 3 21 8 13 3" xfId="26391" xr:uid="{00000000-0005-0000-0000-000010670000}"/>
    <cellStyle name="Normal 3 21 8 14" xfId="26392" xr:uid="{00000000-0005-0000-0000-000011670000}"/>
    <cellStyle name="Normal 3 21 8 14 2" xfId="26393" xr:uid="{00000000-0005-0000-0000-000012670000}"/>
    <cellStyle name="Normal 3 21 8 14 3" xfId="26394" xr:uid="{00000000-0005-0000-0000-000013670000}"/>
    <cellStyle name="Normal 3 21 8 15" xfId="26395" xr:uid="{00000000-0005-0000-0000-000014670000}"/>
    <cellStyle name="Normal 3 21 8 15 2" xfId="26396" xr:uid="{00000000-0005-0000-0000-000015670000}"/>
    <cellStyle name="Normal 3 21 8 15 3" xfId="26397" xr:uid="{00000000-0005-0000-0000-000016670000}"/>
    <cellStyle name="Normal 3 21 8 16" xfId="26398" xr:uid="{00000000-0005-0000-0000-000017670000}"/>
    <cellStyle name="Normal 3 21 8 17" xfId="26399" xr:uid="{00000000-0005-0000-0000-000018670000}"/>
    <cellStyle name="Normal 3 21 8 2" xfId="26400" xr:uid="{00000000-0005-0000-0000-000019670000}"/>
    <cellStyle name="Normal 3 21 8 2 10" xfId="26401" xr:uid="{00000000-0005-0000-0000-00001A670000}"/>
    <cellStyle name="Normal 3 21 8 2 10 2" xfId="26402" xr:uid="{00000000-0005-0000-0000-00001B670000}"/>
    <cellStyle name="Normal 3 21 8 2 10 3" xfId="26403" xr:uid="{00000000-0005-0000-0000-00001C670000}"/>
    <cellStyle name="Normal 3 21 8 2 11" xfId="26404" xr:uid="{00000000-0005-0000-0000-00001D670000}"/>
    <cellStyle name="Normal 3 21 8 2 11 2" xfId="26405" xr:uid="{00000000-0005-0000-0000-00001E670000}"/>
    <cellStyle name="Normal 3 21 8 2 11 3" xfId="26406" xr:uid="{00000000-0005-0000-0000-00001F670000}"/>
    <cellStyle name="Normal 3 21 8 2 12" xfId="26407" xr:uid="{00000000-0005-0000-0000-000020670000}"/>
    <cellStyle name="Normal 3 21 8 2 12 2" xfId="26408" xr:uid="{00000000-0005-0000-0000-000021670000}"/>
    <cellStyle name="Normal 3 21 8 2 12 3" xfId="26409" xr:uid="{00000000-0005-0000-0000-000022670000}"/>
    <cellStyle name="Normal 3 21 8 2 13" xfId="26410" xr:uid="{00000000-0005-0000-0000-000023670000}"/>
    <cellStyle name="Normal 3 21 8 2 13 2" xfId="26411" xr:uid="{00000000-0005-0000-0000-000024670000}"/>
    <cellStyle name="Normal 3 21 8 2 13 3" xfId="26412" xr:uid="{00000000-0005-0000-0000-000025670000}"/>
    <cellStyle name="Normal 3 21 8 2 14" xfId="26413" xr:uid="{00000000-0005-0000-0000-000026670000}"/>
    <cellStyle name="Normal 3 21 8 2 14 2" xfId="26414" xr:uid="{00000000-0005-0000-0000-000027670000}"/>
    <cellStyle name="Normal 3 21 8 2 14 3" xfId="26415" xr:uid="{00000000-0005-0000-0000-000028670000}"/>
    <cellStyle name="Normal 3 21 8 2 15" xfId="26416" xr:uid="{00000000-0005-0000-0000-000029670000}"/>
    <cellStyle name="Normal 3 21 8 2 16" xfId="26417" xr:uid="{00000000-0005-0000-0000-00002A670000}"/>
    <cellStyle name="Normal 3 21 8 2 2" xfId="26418" xr:uid="{00000000-0005-0000-0000-00002B670000}"/>
    <cellStyle name="Normal 3 21 8 2 2 2" xfId="26419" xr:uid="{00000000-0005-0000-0000-00002C670000}"/>
    <cellStyle name="Normal 3 21 8 2 2 3" xfId="26420" xr:uid="{00000000-0005-0000-0000-00002D670000}"/>
    <cellStyle name="Normal 3 21 8 2 3" xfId="26421" xr:uid="{00000000-0005-0000-0000-00002E670000}"/>
    <cellStyle name="Normal 3 21 8 2 3 2" xfId="26422" xr:uid="{00000000-0005-0000-0000-00002F670000}"/>
    <cellStyle name="Normal 3 21 8 2 3 3" xfId="26423" xr:uid="{00000000-0005-0000-0000-000030670000}"/>
    <cellStyle name="Normal 3 21 8 2 4" xfId="26424" xr:uid="{00000000-0005-0000-0000-000031670000}"/>
    <cellStyle name="Normal 3 21 8 2 4 2" xfId="26425" xr:uid="{00000000-0005-0000-0000-000032670000}"/>
    <cellStyle name="Normal 3 21 8 2 4 3" xfId="26426" xr:uid="{00000000-0005-0000-0000-000033670000}"/>
    <cellStyle name="Normal 3 21 8 2 5" xfId="26427" xr:uid="{00000000-0005-0000-0000-000034670000}"/>
    <cellStyle name="Normal 3 21 8 2 5 2" xfId="26428" xr:uid="{00000000-0005-0000-0000-000035670000}"/>
    <cellStyle name="Normal 3 21 8 2 5 3" xfId="26429" xr:uid="{00000000-0005-0000-0000-000036670000}"/>
    <cellStyle name="Normal 3 21 8 2 6" xfId="26430" xr:uid="{00000000-0005-0000-0000-000037670000}"/>
    <cellStyle name="Normal 3 21 8 2 6 2" xfId="26431" xr:uid="{00000000-0005-0000-0000-000038670000}"/>
    <cellStyle name="Normal 3 21 8 2 6 3" xfId="26432" xr:uid="{00000000-0005-0000-0000-000039670000}"/>
    <cellStyle name="Normal 3 21 8 2 7" xfId="26433" xr:uid="{00000000-0005-0000-0000-00003A670000}"/>
    <cellStyle name="Normal 3 21 8 2 7 2" xfId="26434" xr:uid="{00000000-0005-0000-0000-00003B670000}"/>
    <cellStyle name="Normal 3 21 8 2 7 3" xfId="26435" xr:uid="{00000000-0005-0000-0000-00003C670000}"/>
    <cellStyle name="Normal 3 21 8 2 8" xfId="26436" xr:uid="{00000000-0005-0000-0000-00003D670000}"/>
    <cellStyle name="Normal 3 21 8 2 8 2" xfId="26437" xr:uid="{00000000-0005-0000-0000-00003E670000}"/>
    <cellStyle name="Normal 3 21 8 2 8 3" xfId="26438" xr:uid="{00000000-0005-0000-0000-00003F670000}"/>
    <cellStyle name="Normal 3 21 8 2 9" xfId="26439" xr:uid="{00000000-0005-0000-0000-000040670000}"/>
    <cellStyle name="Normal 3 21 8 2 9 2" xfId="26440" xr:uid="{00000000-0005-0000-0000-000041670000}"/>
    <cellStyle name="Normal 3 21 8 2 9 3" xfId="26441" xr:uid="{00000000-0005-0000-0000-000042670000}"/>
    <cellStyle name="Normal 3 21 8 3" xfId="26442" xr:uid="{00000000-0005-0000-0000-000043670000}"/>
    <cellStyle name="Normal 3 21 8 3 2" xfId="26443" xr:uid="{00000000-0005-0000-0000-000044670000}"/>
    <cellStyle name="Normal 3 21 8 3 3" xfId="26444" xr:uid="{00000000-0005-0000-0000-000045670000}"/>
    <cellStyle name="Normal 3 21 8 4" xfId="26445" xr:uid="{00000000-0005-0000-0000-000046670000}"/>
    <cellStyle name="Normal 3 21 8 4 2" xfId="26446" xr:uid="{00000000-0005-0000-0000-000047670000}"/>
    <cellStyle name="Normal 3 21 8 4 3" xfId="26447" xr:uid="{00000000-0005-0000-0000-000048670000}"/>
    <cellStyle name="Normal 3 21 8 5" xfId="26448" xr:uid="{00000000-0005-0000-0000-000049670000}"/>
    <cellStyle name="Normal 3 21 8 5 2" xfId="26449" xr:uid="{00000000-0005-0000-0000-00004A670000}"/>
    <cellStyle name="Normal 3 21 8 5 3" xfId="26450" xr:uid="{00000000-0005-0000-0000-00004B670000}"/>
    <cellStyle name="Normal 3 21 8 6" xfId="26451" xr:uid="{00000000-0005-0000-0000-00004C670000}"/>
    <cellStyle name="Normal 3 21 8 6 2" xfId="26452" xr:uid="{00000000-0005-0000-0000-00004D670000}"/>
    <cellStyle name="Normal 3 21 8 6 3" xfId="26453" xr:uid="{00000000-0005-0000-0000-00004E670000}"/>
    <cellStyle name="Normal 3 21 8 7" xfId="26454" xr:uid="{00000000-0005-0000-0000-00004F670000}"/>
    <cellStyle name="Normal 3 21 8 7 2" xfId="26455" xr:uid="{00000000-0005-0000-0000-000050670000}"/>
    <cellStyle name="Normal 3 21 8 7 3" xfId="26456" xr:uid="{00000000-0005-0000-0000-000051670000}"/>
    <cellStyle name="Normal 3 21 8 8" xfId="26457" xr:uid="{00000000-0005-0000-0000-000052670000}"/>
    <cellStyle name="Normal 3 21 8 8 2" xfId="26458" xr:uid="{00000000-0005-0000-0000-000053670000}"/>
    <cellStyle name="Normal 3 21 8 8 3" xfId="26459" xr:uid="{00000000-0005-0000-0000-000054670000}"/>
    <cellStyle name="Normal 3 21 8 9" xfId="26460" xr:uid="{00000000-0005-0000-0000-000055670000}"/>
    <cellStyle name="Normal 3 21 8 9 2" xfId="26461" xr:uid="{00000000-0005-0000-0000-000056670000}"/>
    <cellStyle name="Normal 3 21 8 9 3" xfId="26462" xr:uid="{00000000-0005-0000-0000-000057670000}"/>
    <cellStyle name="Normal 3 21 9" xfId="26463" xr:uid="{00000000-0005-0000-0000-000058670000}"/>
    <cellStyle name="Normal 3 21 9 10" xfId="26464" xr:uid="{00000000-0005-0000-0000-000059670000}"/>
    <cellStyle name="Normal 3 21 9 10 2" xfId="26465" xr:uid="{00000000-0005-0000-0000-00005A670000}"/>
    <cellStyle name="Normal 3 21 9 10 3" xfId="26466" xr:uid="{00000000-0005-0000-0000-00005B670000}"/>
    <cellStyle name="Normal 3 21 9 11" xfId="26467" xr:uid="{00000000-0005-0000-0000-00005C670000}"/>
    <cellStyle name="Normal 3 21 9 11 2" xfId="26468" xr:uid="{00000000-0005-0000-0000-00005D670000}"/>
    <cellStyle name="Normal 3 21 9 11 3" xfId="26469" xr:uid="{00000000-0005-0000-0000-00005E670000}"/>
    <cellStyle name="Normal 3 21 9 12" xfId="26470" xr:uid="{00000000-0005-0000-0000-00005F670000}"/>
    <cellStyle name="Normal 3 21 9 12 2" xfId="26471" xr:uid="{00000000-0005-0000-0000-000060670000}"/>
    <cellStyle name="Normal 3 21 9 12 3" xfId="26472" xr:uid="{00000000-0005-0000-0000-000061670000}"/>
    <cellStyle name="Normal 3 21 9 13" xfId="26473" xr:uid="{00000000-0005-0000-0000-000062670000}"/>
    <cellStyle name="Normal 3 21 9 13 2" xfId="26474" xr:uid="{00000000-0005-0000-0000-000063670000}"/>
    <cellStyle name="Normal 3 21 9 13 3" xfId="26475" xr:uid="{00000000-0005-0000-0000-000064670000}"/>
    <cellStyle name="Normal 3 21 9 14" xfId="26476" xr:uid="{00000000-0005-0000-0000-000065670000}"/>
    <cellStyle name="Normal 3 21 9 14 2" xfId="26477" xr:uid="{00000000-0005-0000-0000-000066670000}"/>
    <cellStyle name="Normal 3 21 9 14 3" xfId="26478" xr:uid="{00000000-0005-0000-0000-000067670000}"/>
    <cellStyle name="Normal 3 21 9 15" xfId="26479" xr:uid="{00000000-0005-0000-0000-000068670000}"/>
    <cellStyle name="Normal 3 21 9 16" xfId="26480" xr:uid="{00000000-0005-0000-0000-000069670000}"/>
    <cellStyle name="Normal 3 21 9 2" xfId="26481" xr:uid="{00000000-0005-0000-0000-00006A670000}"/>
    <cellStyle name="Normal 3 21 9 2 2" xfId="26482" xr:uid="{00000000-0005-0000-0000-00006B670000}"/>
    <cellStyle name="Normal 3 21 9 2 3" xfId="26483" xr:uid="{00000000-0005-0000-0000-00006C670000}"/>
    <cellStyle name="Normal 3 21 9 3" xfId="26484" xr:uid="{00000000-0005-0000-0000-00006D670000}"/>
    <cellStyle name="Normal 3 21 9 3 2" xfId="26485" xr:uid="{00000000-0005-0000-0000-00006E670000}"/>
    <cellStyle name="Normal 3 21 9 3 3" xfId="26486" xr:uid="{00000000-0005-0000-0000-00006F670000}"/>
    <cellStyle name="Normal 3 21 9 4" xfId="26487" xr:uid="{00000000-0005-0000-0000-000070670000}"/>
    <cellStyle name="Normal 3 21 9 4 2" xfId="26488" xr:uid="{00000000-0005-0000-0000-000071670000}"/>
    <cellStyle name="Normal 3 21 9 4 3" xfId="26489" xr:uid="{00000000-0005-0000-0000-000072670000}"/>
    <cellStyle name="Normal 3 21 9 5" xfId="26490" xr:uid="{00000000-0005-0000-0000-000073670000}"/>
    <cellStyle name="Normal 3 21 9 5 2" xfId="26491" xr:uid="{00000000-0005-0000-0000-000074670000}"/>
    <cellStyle name="Normal 3 21 9 5 3" xfId="26492" xr:uid="{00000000-0005-0000-0000-000075670000}"/>
    <cellStyle name="Normal 3 21 9 6" xfId="26493" xr:uid="{00000000-0005-0000-0000-000076670000}"/>
    <cellStyle name="Normal 3 21 9 6 2" xfId="26494" xr:uid="{00000000-0005-0000-0000-000077670000}"/>
    <cellStyle name="Normal 3 21 9 6 3" xfId="26495" xr:uid="{00000000-0005-0000-0000-000078670000}"/>
    <cellStyle name="Normal 3 21 9 7" xfId="26496" xr:uid="{00000000-0005-0000-0000-000079670000}"/>
    <cellStyle name="Normal 3 21 9 7 2" xfId="26497" xr:uid="{00000000-0005-0000-0000-00007A670000}"/>
    <cellStyle name="Normal 3 21 9 7 3" xfId="26498" xr:uid="{00000000-0005-0000-0000-00007B670000}"/>
    <cellStyle name="Normal 3 21 9 8" xfId="26499" xr:uid="{00000000-0005-0000-0000-00007C670000}"/>
    <cellStyle name="Normal 3 21 9 8 2" xfId="26500" xr:uid="{00000000-0005-0000-0000-00007D670000}"/>
    <cellStyle name="Normal 3 21 9 8 3" xfId="26501" xr:uid="{00000000-0005-0000-0000-00007E670000}"/>
    <cellStyle name="Normal 3 21 9 9" xfId="26502" xr:uid="{00000000-0005-0000-0000-00007F670000}"/>
    <cellStyle name="Normal 3 21 9 9 2" xfId="26503" xr:uid="{00000000-0005-0000-0000-000080670000}"/>
    <cellStyle name="Normal 3 21 9 9 3" xfId="26504" xr:uid="{00000000-0005-0000-0000-000081670000}"/>
    <cellStyle name="Normal 3 22" xfId="26505" xr:uid="{00000000-0005-0000-0000-000082670000}"/>
    <cellStyle name="Normal 3 22 10" xfId="26506" xr:uid="{00000000-0005-0000-0000-000083670000}"/>
    <cellStyle name="Normal 3 22 10 10" xfId="26507" xr:uid="{00000000-0005-0000-0000-000084670000}"/>
    <cellStyle name="Normal 3 22 10 10 2" xfId="26508" xr:uid="{00000000-0005-0000-0000-000085670000}"/>
    <cellStyle name="Normal 3 22 10 10 3" xfId="26509" xr:uid="{00000000-0005-0000-0000-000086670000}"/>
    <cellStyle name="Normal 3 22 10 11" xfId="26510" xr:uid="{00000000-0005-0000-0000-000087670000}"/>
    <cellStyle name="Normal 3 22 10 11 2" xfId="26511" xr:uid="{00000000-0005-0000-0000-000088670000}"/>
    <cellStyle name="Normal 3 22 10 11 3" xfId="26512" xr:uid="{00000000-0005-0000-0000-000089670000}"/>
    <cellStyle name="Normal 3 22 10 12" xfId="26513" xr:uid="{00000000-0005-0000-0000-00008A670000}"/>
    <cellStyle name="Normal 3 22 10 12 2" xfId="26514" xr:uid="{00000000-0005-0000-0000-00008B670000}"/>
    <cellStyle name="Normal 3 22 10 12 3" xfId="26515" xr:uid="{00000000-0005-0000-0000-00008C670000}"/>
    <cellStyle name="Normal 3 22 10 13" xfId="26516" xr:uid="{00000000-0005-0000-0000-00008D670000}"/>
    <cellStyle name="Normal 3 22 10 13 2" xfId="26517" xr:uid="{00000000-0005-0000-0000-00008E670000}"/>
    <cellStyle name="Normal 3 22 10 13 3" xfId="26518" xr:uid="{00000000-0005-0000-0000-00008F670000}"/>
    <cellStyle name="Normal 3 22 10 14" xfId="26519" xr:uid="{00000000-0005-0000-0000-000090670000}"/>
    <cellStyle name="Normal 3 22 10 14 2" xfId="26520" xr:uid="{00000000-0005-0000-0000-000091670000}"/>
    <cellStyle name="Normal 3 22 10 14 3" xfId="26521" xr:uid="{00000000-0005-0000-0000-000092670000}"/>
    <cellStyle name="Normal 3 22 10 15" xfId="26522" xr:uid="{00000000-0005-0000-0000-000093670000}"/>
    <cellStyle name="Normal 3 22 10 16" xfId="26523" xr:uid="{00000000-0005-0000-0000-000094670000}"/>
    <cellStyle name="Normal 3 22 10 2" xfId="26524" xr:uid="{00000000-0005-0000-0000-000095670000}"/>
    <cellStyle name="Normal 3 22 10 2 2" xfId="26525" xr:uid="{00000000-0005-0000-0000-000096670000}"/>
    <cellStyle name="Normal 3 22 10 2 3" xfId="26526" xr:uid="{00000000-0005-0000-0000-000097670000}"/>
    <cellStyle name="Normal 3 22 10 3" xfId="26527" xr:uid="{00000000-0005-0000-0000-000098670000}"/>
    <cellStyle name="Normal 3 22 10 3 2" xfId="26528" xr:uid="{00000000-0005-0000-0000-000099670000}"/>
    <cellStyle name="Normal 3 22 10 3 3" xfId="26529" xr:uid="{00000000-0005-0000-0000-00009A670000}"/>
    <cellStyle name="Normal 3 22 10 4" xfId="26530" xr:uid="{00000000-0005-0000-0000-00009B670000}"/>
    <cellStyle name="Normal 3 22 10 4 2" xfId="26531" xr:uid="{00000000-0005-0000-0000-00009C670000}"/>
    <cellStyle name="Normal 3 22 10 4 3" xfId="26532" xr:uid="{00000000-0005-0000-0000-00009D670000}"/>
    <cellStyle name="Normal 3 22 10 5" xfId="26533" xr:uid="{00000000-0005-0000-0000-00009E670000}"/>
    <cellStyle name="Normal 3 22 10 5 2" xfId="26534" xr:uid="{00000000-0005-0000-0000-00009F670000}"/>
    <cellStyle name="Normal 3 22 10 5 3" xfId="26535" xr:uid="{00000000-0005-0000-0000-0000A0670000}"/>
    <cellStyle name="Normal 3 22 10 6" xfId="26536" xr:uid="{00000000-0005-0000-0000-0000A1670000}"/>
    <cellStyle name="Normal 3 22 10 6 2" xfId="26537" xr:uid="{00000000-0005-0000-0000-0000A2670000}"/>
    <cellStyle name="Normal 3 22 10 6 3" xfId="26538" xr:uid="{00000000-0005-0000-0000-0000A3670000}"/>
    <cellStyle name="Normal 3 22 10 7" xfId="26539" xr:uid="{00000000-0005-0000-0000-0000A4670000}"/>
    <cellStyle name="Normal 3 22 10 7 2" xfId="26540" xr:uid="{00000000-0005-0000-0000-0000A5670000}"/>
    <cellStyle name="Normal 3 22 10 7 3" xfId="26541" xr:uid="{00000000-0005-0000-0000-0000A6670000}"/>
    <cellStyle name="Normal 3 22 10 8" xfId="26542" xr:uid="{00000000-0005-0000-0000-0000A7670000}"/>
    <cellStyle name="Normal 3 22 10 8 2" xfId="26543" xr:uid="{00000000-0005-0000-0000-0000A8670000}"/>
    <cellStyle name="Normal 3 22 10 8 3" xfId="26544" xr:uid="{00000000-0005-0000-0000-0000A9670000}"/>
    <cellStyle name="Normal 3 22 10 9" xfId="26545" xr:uid="{00000000-0005-0000-0000-0000AA670000}"/>
    <cellStyle name="Normal 3 22 10 9 2" xfId="26546" xr:uid="{00000000-0005-0000-0000-0000AB670000}"/>
    <cellStyle name="Normal 3 22 10 9 3" xfId="26547" xr:uid="{00000000-0005-0000-0000-0000AC670000}"/>
    <cellStyle name="Normal 3 22 11" xfId="26548" xr:uid="{00000000-0005-0000-0000-0000AD670000}"/>
    <cellStyle name="Normal 3 22 11 10" xfId="26549" xr:uid="{00000000-0005-0000-0000-0000AE670000}"/>
    <cellStyle name="Normal 3 22 11 10 2" xfId="26550" xr:uid="{00000000-0005-0000-0000-0000AF670000}"/>
    <cellStyle name="Normal 3 22 11 10 3" xfId="26551" xr:uid="{00000000-0005-0000-0000-0000B0670000}"/>
    <cellStyle name="Normal 3 22 11 11" xfId="26552" xr:uid="{00000000-0005-0000-0000-0000B1670000}"/>
    <cellStyle name="Normal 3 22 11 11 2" xfId="26553" xr:uid="{00000000-0005-0000-0000-0000B2670000}"/>
    <cellStyle name="Normal 3 22 11 11 3" xfId="26554" xr:uid="{00000000-0005-0000-0000-0000B3670000}"/>
    <cellStyle name="Normal 3 22 11 12" xfId="26555" xr:uid="{00000000-0005-0000-0000-0000B4670000}"/>
    <cellStyle name="Normal 3 22 11 12 2" xfId="26556" xr:uid="{00000000-0005-0000-0000-0000B5670000}"/>
    <cellStyle name="Normal 3 22 11 12 3" xfId="26557" xr:uid="{00000000-0005-0000-0000-0000B6670000}"/>
    <cellStyle name="Normal 3 22 11 13" xfId="26558" xr:uid="{00000000-0005-0000-0000-0000B7670000}"/>
    <cellStyle name="Normal 3 22 11 13 2" xfId="26559" xr:uid="{00000000-0005-0000-0000-0000B8670000}"/>
    <cellStyle name="Normal 3 22 11 13 3" xfId="26560" xr:uid="{00000000-0005-0000-0000-0000B9670000}"/>
    <cellStyle name="Normal 3 22 11 14" xfId="26561" xr:uid="{00000000-0005-0000-0000-0000BA670000}"/>
    <cellStyle name="Normal 3 22 11 14 2" xfId="26562" xr:uid="{00000000-0005-0000-0000-0000BB670000}"/>
    <cellStyle name="Normal 3 22 11 14 3" xfId="26563" xr:uid="{00000000-0005-0000-0000-0000BC670000}"/>
    <cellStyle name="Normal 3 22 11 15" xfId="26564" xr:uid="{00000000-0005-0000-0000-0000BD670000}"/>
    <cellStyle name="Normal 3 22 11 16" xfId="26565" xr:uid="{00000000-0005-0000-0000-0000BE670000}"/>
    <cellStyle name="Normal 3 22 11 2" xfId="26566" xr:uid="{00000000-0005-0000-0000-0000BF670000}"/>
    <cellStyle name="Normal 3 22 11 2 2" xfId="26567" xr:uid="{00000000-0005-0000-0000-0000C0670000}"/>
    <cellStyle name="Normal 3 22 11 2 3" xfId="26568" xr:uid="{00000000-0005-0000-0000-0000C1670000}"/>
    <cellStyle name="Normal 3 22 11 3" xfId="26569" xr:uid="{00000000-0005-0000-0000-0000C2670000}"/>
    <cellStyle name="Normal 3 22 11 3 2" xfId="26570" xr:uid="{00000000-0005-0000-0000-0000C3670000}"/>
    <cellStyle name="Normal 3 22 11 3 3" xfId="26571" xr:uid="{00000000-0005-0000-0000-0000C4670000}"/>
    <cellStyle name="Normal 3 22 11 4" xfId="26572" xr:uid="{00000000-0005-0000-0000-0000C5670000}"/>
    <cellStyle name="Normal 3 22 11 4 2" xfId="26573" xr:uid="{00000000-0005-0000-0000-0000C6670000}"/>
    <cellStyle name="Normal 3 22 11 4 3" xfId="26574" xr:uid="{00000000-0005-0000-0000-0000C7670000}"/>
    <cellStyle name="Normal 3 22 11 5" xfId="26575" xr:uid="{00000000-0005-0000-0000-0000C8670000}"/>
    <cellStyle name="Normal 3 22 11 5 2" xfId="26576" xr:uid="{00000000-0005-0000-0000-0000C9670000}"/>
    <cellStyle name="Normal 3 22 11 5 3" xfId="26577" xr:uid="{00000000-0005-0000-0000-0000CA670000}"/>
    <cellStyle name="Normal 3 22 11 6" xfId="26578" xr:uid="{00000000-0005-0000-0000-0000CB670000}"/>
    <cellStyle name="Normal 3 22 11 6 2" xfId="26579" xr:uid="{00000000-0005-0000-0000-0000CC670000}"/>
    <cellStyle name="Normal 3 22 11 6 3" xfId="26580" xr:uid="{00000000-0005-0000-0000-0000CD670000}"/>
    <cellStyle name="Normal 3 22 11 7" xfId="26581" xr:uid="{00000000-0005-0000-0000-0000CE670000}"/>
    <cellStyle name="Normal 3 22 11 7 2" xfId="26582" xr:uid="{00000000-0005-0000-0000-0000CF670000}"/>
    <cellStyle name="Normal 3 22 11 7 3" xfId="26583" xr:uid="{00000000-0005-0000-0000-0000D0670000}"/>
    <cellStyle name="Normal 3 22 11 8" xfId="26584" xr:uid="{00000000-0005-0000-0000-0000D1670000}"/>
    <cellStyle name="Normal 3 22 11 8 2" xfId="26585" xr:uid="{00000000-0005-0000-0000-0000D2670000}"/>
    <cellStyle name="Normal 3 22 11 8 3" xfId="26586" xr:uid="{00000000-0005-0000-0000-0000D3670000}"/>
    <cellStyle name="Normal 3 22 11 9" xfId="26587" xr:uid="{00000000-0005-0000-0000-0000D4670000}"/>
    <cellStyle name="Normal 3 22 11 9 2" xfId="26588" xr:uid="{00000000-0005-0000-0000-0000D5670000}"/>
    <cellStyle name="Normal 3 22 11 9 3" xfId="26589" xr:uid="{00000000-0005-0000-0000-0000D6670000}"/>
    <cellStyle name="Normal 3 22 12" xfId="26590" xr:uid="{00000000-0005-0000-0000-0000D7670000}"/>
    <cellStyle name="Normal 3 22 12 10" xfId="26591" xr:uid="{00000000-0005-0000-0000-0000D8670000}"/>
    <cellStyle name="Normal 3 22 12 10 2" xfId="26592" xr:uid="{00000000-0005-0000-0000-0000D9670000}"/>
    <cellStyle name="Normal 3 22 12 10 3" xfId="26593" xr:uid="{00000000-0005-0000-0000-0000DA670000}"/>
    <cellStyle name="Normal 3 22 12 11" xfId="26594" xr:uid="{00000000-0005-0000-0000-0000DB670000}"/>
    <cellStyle name="Normal 3 22 12 11 2" xfId="26595" xr:uid="{00000000-0005-0000-0000-0000DC670000}"/>
    <cellStyle name="Normal 3 22 12 11 3" xfId="26596" xr:uid="{00000000-0005-0000-0000-0000DD670000}"/>
    <cellStyle name="Normal 3 22 12 12" xfId="26597" xr:uid="{00000000-0005-0000-0000-0000DE670000}"/>
    <cellStyle name="Normal 3 22 12 12 2" xfId="26598" xr:uid="{00000000-0005-0000-0000-0000DF670000}"/>
    <cellStyle name="Normal 3 22 12 12 3" xfId="26599" xr:uid="{00000000-0005-0000-0000-0000E0670000}"/>
    <cellStyle name="Normal 3 22 12 13" xfId="26600" xr:uid="{00000000-0005-0000-0000-0000E1670000}"/>
    <cellStyle name="Normal 3 22 12 13 2" xfId="26601" xr:uid="{00000000-0005-0000-0000-0000E2670000}"/>
    <cellStyle name="Normal 3 22 12 13 3" xfId="26602" xr:uid="{00000000-0005-0000-0000-0000E3670000}"/>
    <cellStyle name="Normal 3 22 12 14" xfId="26603" xr:uid="{00000000-0005-0000-0000-0000E4670000}"/>
    <cellStyle name="Normal 3 22 12 14 2" xfId="26604" xr:uid="{00000000-0005-0000-0000-0000E5670000}"/>
    <cellStyle name="Normal 3 22 12 14 3" xfId="26605" xr:uid="{00000000-0005-0000-0000-0000E6670000}"/>
    <cellStyle name="Normal 3 22 12 15" xfId="26606" xr:uid="{00000000-0005-0000-0000-0000E7670000}"/>
    <cellStyle name="Normal 3 22 12 16" xfId="26607" xr:uid="{00000000-0005-0000-0000-0000E8670000}"/>
    <cellStyle name="Normal 3 22 12 2" xfId="26608" xr:uid="{00000000-0005-0000-0000-0000E9670000}"/>
    <cellStyle name="Normal 3 22 12 2 2" xfId="26609" xr:uid="{00000000-0005-0000-0000-0000EA670000}"/>
    <cellStyle name="Normal 3 22 12 2 3" xfId="26610" xr:uid="{00000000-0005-0000-0000-0000EB670000}"/>
    <cellStyle name="Normal 3 22 12 3" xfId="26611" xr:uid="{00000000-0005-0000-0000-0000EC670000}"/>
    <cellStyle name="Normal 3 22 12 3 2" xfId="26612" xr:uid="{00000000-0005-0000-0000-0000ED670000}"/>
    <cellStyle name="Normal 3 22 12 3 3" xfId="26613" xr:uid="{00000000-0005-0000-0000-0000EE670000}"/>
    <cellStyle name="Normal 3 22 12 4" xfId="26614" xr:uid="{00000000-0005-0000-0000-0000EF670000}"/>
    <cellStyle name="Normal 3 22 12 4 2" xfId="26615" xr:uid="{00000000-0005-0000-0000-0000F0670000}"/>
    <cellStyle name="Normal 3 22 12 4 3" xfId="26616" xr:uid="{00000000-0005-0000-0000-0000F1670000}"/>
    <cellStyle name="Normal 3 22 12 5" xfId="26617" xr:uid="{00000000-0005-0000-0000-0000F2670000}"/>
    <cellStyle name="Normal 3 22 12 5 2" xfId="26618" xr:uid="{00000000-0005-0000-0000-0000F3670000}"/>
    <cellStyle name="Normal 3 22 12 5 3" xfId="26619" xr:uid="{00000000-0005-0000-0000-0000F4670000}"/>
    <cellStyle name="Normal 3 22 12 6" xfId="26620" xr:uid="{00000000-0005-0000-0000-0000F5670000}"/>
    <cellStyle name="Normal 3 22 12 6 2" xfId="26621" xr:uid="{00000000-0005-0000-0000-0000F6670000}"/>
    <cellStyle name="Normal 3 22 12 6 3" xfId="26622" xr:uid="{00000000-0005-0000-0000-0000F7670000}"/>
    <cellStyle name="Normal 3 22 12 7" xfId="26623" xr:uid="{00000000-0005-0000-0000-0000F8670000}"/>
    <cellStyle name="Normal 3 22 12 7 2" xfId="26624" xr:uid="{00000000-0005-0000-0000-0000F9670000}"/>
    <cellStyle name="Normal 3 22 12 7 3" xfId="26625" xr:uid="{00000000-0005-0000-0000-0000FA670000}"/>
    <cellStyle name="Normal 3 22 12 8" xfId="26626" xr:uid="{00000000-0005-0000-0000-0000FB670000}"/>
    <cellStyle name="Normal 3 22 12 8 2" xfId="26627" xr:uid="{00000000-0005-0000-0000-0000FC670000}"/>
    <cellStyle name="Normal 3 22 12 8 3" xfId="26628" xr:uid="{00000000-0005-0000-0000-0000FD670000}"/>
    <cellStyle name="Normal 3 22 12 9" xfId="26629" xr:uid="{00000000-0005-0000-0000-0000FE670000}"/>
    <cellStyle name="Normal 3 22 12 9 2" xfId="26630" xr:uid="{00000000-0005-0000-0000-0000FF670000}"/>
    <cellStyle name="Normal 3 22 12 9 3" xfId="26631" xr:uid="{00000000-0005-0000-0000-000000680000}"/>
    <cellStyle name="Normal 3 22 13" xfId="26632" xr:uid="{00000000-0005-0000-0000-000001680000}"/>
    <cellStyle name="Normal 3 22 13 10" xfId="26633" xr:uid="{00000000-0005-0000-0000-000002680000}"/>
    <cellStyle name="Normal 3 22 13 10 2" xfId="26634" xr:uid="{00000000-0005-0000-0000-000003680000}"/>
    <cellStyle name="Normal 3 22 13 10 3" xfId="26635" xr:uid="{00000000-0005-0000-0000-000004680000}"/>
    <cellStyle name="Normal 3 22 13 11" xfId="26636" xr:uid="{00000000-0005-0000-0000-000005680000}"/>
    <cellStyle name="Normal 3 22 13 11 2" xfId="26637" xr:uid="{00000000-0005-0000-0000-000006680000}"/>
    <cellStyle name="Normal 3 22 13 11 3" xfId="26638" xr:uid="{00000000-0005-0000-0000-000007680000}"/>
    <cellStyle name="Normal 3 22 13 12" xfId="26639" xr:uid="{00000000-0005-0000-0000-000008680000}"/>
    <cellStyle name="Normal 3 22 13 12 2" xfId="26640" xr:uid="{00000000-0005-0000-0000-000009680000}"/>
    <cellStyle name="Normal 3 22 13 12 3" xfId="26641" xr:uid="{00000000-0005-0000-0000-00000A680000}"/>
    <cellStyle name="Normal 3 22 13 13" xfId="26642" xr:uid="{00000000-0005-0000-0000-00000B680000}"/>
    <cellStyle name="Normal 3 22 13 13 2" xfId="26643" xr:uid="{00000000-0005-0000-0000-00000C680000}"/>
    <cellStyle name="Normal 3 22 13 13 3" xfId="26644" xr:uid="{00000000-0005-0000-0000-00000D680000}"/>
    <cellStyle name="Normal 3 22 13 14" xfId="26645" xr:uid="{00000000-0005-0000-0000-00000E680000}"/>
    <cellStyle name="Normal 3 22 13 14 2" xfId="26646" xr:uid="{00000000-0005-0000-0000-00000F680000}"/>
    <cellStyle name="Normal 3 22 13 14 3" xfId="26647" xr:uid="{00000000-0005-0000-0000-000010680000}"/>
    <cellStyle name="Normal 3 22 13 15" xfId="26648" xr:uid="{00000000-0005-0000-0000-000011680000}"/>
    <cellStyle name="Normal 3 22 13 16" xfId="26649" xr:uid="{00000000-0005-0000-0000-000012680000}"/>
    <cellStyle name="Normal 3 22 13 2" xfId="26650" xr:uid="{00000000-0005-0000-0000-000013680000}"/>
    <cellStyle name="Normal 3 22 13 2 2" xfId="26651" xr:uid="{00000000-0005-0000-0000-000014680000}"/>
    <cellStyle name="Normal 3 22 13 2 3" xfId="26652" xr:uid="{00000000-0005-0000-0000-000015680000}"/>
    <cellStyle name="Normal 3 22 13 3" xfId="26653" xr:uid="{00000000-0005-0000-0000-000016680000}"/>
    <cellStyle name="Normal 3 22 13 3 2" xfId="26654" xr:uid="{00000000-0005-0000-0000-000017680000}"/>
    <cellStyle name="Normal 3 22 13 3 3" xfId="26655" xr:uid="{00000000-0005-0000-0000-000018680000}"/>
    <cellStyle name="Normal 3 22 13 4" xfId="26656" xr:uid="{00000000-0005-0000-0000-000019680000}"/>
    <cellStyle name="Normal 3 22 13 4 2" xfId="26657" xr:uid="{00000000-0005-0000-0000-00001A680000}"/>
    <cellStyle name="Normal 3 22 13 4 3" xfId="26658" xr:uid="{00000000-0005-0000-0000-00001B680000}"/>
    <cellStyle name="Normal 3 22 13 5" xfId="26659" xr:uid="{00000000-0005-0000-0000-00001C680000}"/>
    <cellStyle name="Normal 3 22 13 5 2" xfId="26660" xr:uid="{00000000-0005-0000-0000-00001D680000}"/>
    <cellStyle name="Normal 3 22 13 5 3" xfId="26661" xr:uid="{00000000-0005-0000-0000-00001E680000}"/>
    <cellStyle name="Normal 3 22 13 6" xfId="26662" xr:uid="{00000000-0005-0000-0000-00001F680000}"/>
    <cellStyle name="Normal 3 22 13 6 2" xfId="26663" xr:uid="{00000000-0005-0000-0000-000020680000}"/>
    <cellStyle name="Normal 3 22 13 6 3" xfId="26664" xr:uid="{00000000-0005-0000-0000-000021680000}"/>
    <cellStyle name="Normal 3 22 13 7" xfId="26665" xr:uid="{00000000-0005-0000-0000-000022680000}"/>
    <cellStyle name="Normal 3 22 13 7 2" xfId="26666" xr:uid="{00000000-0005-0000-0000-000023680000}"/>
    <cellStyle name="Normal 3 22 13 7 3" xfId="26667" xr:uid="{00000000-0005-0000-0000-000024680000}"/>
    <cellStyle name="Normal 3 22 13 8" xfId="26668" xr:uid="{00000000-0005-0000-0000-000025680000}"/>
    <cellStyle name="Normal 3 22 13 8 2" xfId="26669" xr:uid="{00000000-0005-0000-0000-000026680000}"/>
    <cellStyle name="Normal 3 22 13 8 3" xfId="26670" xr:uid="{00000000-0005-0000-0000-000027680000}"/>
    <cellStyle name="Normal 3 22 13 9" xfId="26671" xr:uid="{00000000-0005-0000-0000-000028680000}"/>
    <cellStyle name="Normal 3 22 13 9 2" xfId="26672" xr:uid="{00000000-0005-0000-0000-000029680000}"/>
    <cellStyle name="Normal 3 22 13 9 3" xfId="26673" xr:uid="{00000000-0005-0000-0000-00002A680000}"/>
    <cellStyle name="Normal 3 22 14" xfId="26674" xr:uid="{00000000-0005-0000-0000-00002B680000}"/>
    <cellStyle name="Normal 3 22 14 10" xfId="26675" xr:uid="{00000000-0005-0000-0000-00002C680000}"/>
    <cellStyle name="Normal 3 22 14 10 2" xfId="26676" xr:uid="{00000000-0005-0000-0000-00002D680000}"/>
    <cellStyle name="Normal 3 22 14 10 3" xfId="26677" xr:uid="{00000000-0005-0000-0000-00002E680000}"/>
    <cellStyle name="Normal 3 22 14 11" xfId="26678" xr:uid="{00000000-0005-0000-0000-00002F680000}"/>
    <cellStyle name="Normal 3 22 14 11 2" xfId="26679" xr:uid="{00000000-0005-0000-0000-000030680000}"/>
    <cellStyle name="Normal 3 22 14 11 3" xfId="26680" xr:uid="{00000000-0005-0000-0000-000031680000}"/>
    <cellStyle name="Normal 3 22 14 12" xfId="26681" xr:uid="{00000000-0005-0000-0000-000032680000}"/>
    <cellStyle name="Normal 3 22 14 12 2" xfId="26682" xr:uid="{00000000-0005-0000-0000-000033680000}"/>
    <cellStyle name="Normal 3 22 14 12 3" xfId="26683" xr:uid="{00000000-0005-0000-0000-000034680000}"/>
    <cellStyle name="Normal 3 22 14 13" xfId="26684" xr:uid="{00000000-0005-0000-0000-000035680000}"/>
    <cellStyle name="Normal 3 22 14 13 2" xfId="26685" xr:uid="{00000000-0005-0000-0000-000036680000}"/>
    <cellStyle name="Normal 3 22 14 13 3" xfId="26686" xr:uid="{00000000-0005-0000-0000-000037680000}"/>
    <cellStyle name="Normal 3 22 14 14" xfId="26687" xr:uid="{00000000-0005-0000-0000-000038680000}"/>
    <cellStyle name="Normal 3 22 14 14 2" xfId="26688" xr:uid="{00000000-0005-0000-0000-000039680000}"/>
    <cellStyle name="Normal 3 22 14 14 3" xfId="26689" xr:uid="{00000000-0005-0000-0000-00003A680000}"/>
    <cellStyle name="Normal 3 22 14 15" xfId="26690" xr:uid="{00000000-0005-0000-0000-00003B680000}"/>
    <cellStyle name="Normal 3 22 14 16" xfId="26691" xr:uid="{00000000-0005-0000-0000-00003C680000}"/>
    <cellStyle name="Normal 3 22 14 2" xfId="26692" xr:uid="{00000000-0005-0000-0000-00003D680000}"/>
    <cellStyle name="Normal 3 22 14 2 2" xfId="26693" xr:uid="{00000000-0005-0000-0000-00003E680000}"/>
    <cellStyle name="Normal 3 22 14 2 3" xfId="26694" xr:uid="{00000000-0005-0000-0000-00003F680000}"/>
    <cellStyle name="Normal 3 22 14 3" xfId="26695" xr:uid="{00000000-0005-0000-0000-000040680000}"/>
    <cellStyle name="Normal 3 22 14 3 2" xfId="26696" xr:uid="{00000000-0005-0000-0000-000041680000}"/>
    <cellStyle name="Normal 3 22 14 3 3" xfId="26697" xr:uid="{00000000-0005-0000-0000-000042680000}"/>
    <cellStyle name="Normal 3 22 14 4" xfId="26698" xr:uid="{00000000-0005-0000-0000-000043680000}"/>
    <cellStyle name="Normal 3 22 14 4 2" xfId="26699" xr:uid="{00000000-0005-0000-0000-000044680000}"/>
    <cellStyle name="Normal 3 22 14 4 3" xfId="26700" xr:uid="{00000000-0005-0000-0000-000045680000}"/>
    <cellStyle name="Normal 3 22 14 5" xfId="26701" xr:uid="{00000000-0005-0000-0000-000046680000}"/>
    <cellStyle name="Normal 3 22 14 5 2" xfId="26702" xr:uid="{00000000-0005-0000-0000-000047680000}"/>
    <cellStyle name="Normal 3 22 14 5 3" xfId="26703" xr:uid="{00000000-0005-0000-0000-000048680000}"/>
    <cellStyle name="Normal 3 22 14 6" xfId="26704" xr:uid="{00000000-0005-0000-0000-000049680000}"/>
    <cellStyle name="Normal 3 22 14 6 2" xfId="26705" xr:uid="{00000000-0005-0000-0000-00004A680000}"/>
    <cellStyle name="Normal 3 22 14 6 3" xfId="26706" xr:uid="{00000000-0005-0000-0000-00004B680000}"/>
    <cellStyle name="Normal 3 22 14 7" xfId="26707" xr:uid="{00000000-0005-0000-0000-00004C680000}"/>
    <cellStyle name="Normal 3 22 14 7 2" xfId="26708" xr:uid="{00000000-0005-0000-0000-00004D680000}"/>
    <cellStyle name="Normal 3 22 14 7 3" xfId="26709" xr:uid="{00000000-0005-0000-0000-00004E680000}"/>
    <cellStyle name="Normal 3 22 14 8" xfId="26710" xr:uid="{00000000-0005-0000-0000-00004F680000}"/>
    <cellStyle name="Normal 3 22 14 8 2" xfId="26711" xr:uid="{00000000-0005-0000-0000-000050680000}"/>
    <cellStyle name="Normal 3 22 14 8 3" xfId="26712" xr:uid="{00000000-0005-0000-0000-000051680000}"/>
    <cellStyle name="Normal 3 22 14 9" xfId="26713" xr:uid="{00000000-0005-0000-0000-000052680000}"/>
    <cellStyle name="Normal 3 22 14 9 2" xfId="26714" xr:uid="{00000000-0005-0000-0000-000053680000}"/>
    <cellStyle name="Normal 3 22 14 9 3" xfId="26715" xr:uid="{00000000-0005-0000-0000-000054680000}"/>
    <cellStyle name="Normal 3 22 15" xfId="26716" xr:uid="{00000000-0005-0000-0000-000055680000}"/>
    <cellStyle name="Normal 3 22 15 2" xfId="26717" xr:uid="{00000000-0005-0000-0000-000056680000}"/>
    <cellStyle name="Normal 3 22 15 3" xfId="26718" xr:uid="{00000000-0005-0000-0000-000057680000}"/>
    <cellStyle name="Normal 3 22 16" xfId="26719" xr:uid="{00000000-0005-0000-0000-000058680000}"/>
    <cellStyle name="Normal 3 22 16 2" xfId="26720" xr:uid="{00000000-0005-0000-0000-000059680000}"/>
    <cellStyle name="Normal 3 22 16 3" xfId="26721" xr:uid="{00000000-0005-0000-0000-00005A680000}"/>
    <cellStyle name="Normal 3 22 17" xfId="26722" xr:uid="{00000000-0005-0000-0000-00005B680000}"/>
    <cellStyle name="Normal 3 22 17 2" xfId="26723" xr:uid="{00000000-0005-0000-0000-00005C680000}"/>
    <cellStyle name="Normal 3 22 17 3" xfId="26724" xr:uid="{00000000-0005-0000-0000-00005D680000}"/>
    <cellStyle name="Normal 3 22 18" xfId="26725" xr:uid="{00000000-0005-0000-0000-00005E680000}"/>
    <cellStyle name="Normal 3 22 18 2" xfId="26726" xr:uid="{00000000-0005-0000-0000-00005F680000}"/>
    <cellStyle name="Normal 3 22 18 3" xfId="26727" xr:uid="{00000000-0005-0000-0000-000060680000}"/>
    <cellStyle name="Normal 3 22 19" xfId="26728" xr:uid="{00000000-0005-0000-0000-000061680000}"/>
    <cellStyle name="Normal 3 22 19 2" xfId="26729" xr:uid="{00000000-0005-0000-0000-000062680000}"/>
    <cellStyle name="Normal 3 22 19 3" xfId="26730" xr:uid="{00000000-0005-0000-0000-000063680000}"/>
    <cellStyle name="Normal 3 22 2" xfId="26731" xr:uid="{00000000-0005-0000-0000-000064680000}"/>
    <cellStyle name="Normal 3 22 20" xfId="26732" xr:uid="{00000000-0005-0000-0000-000065680000}"/>
    <cellStyle name="Normal 3 22 20 2" xfId="26733" xr:uid="{00000000-0005-0000-0000-000066680000}"/>
    <cellStyle name="Normal 3 22 20 3" xfId="26734" xr:uid="{00000000-0005-0000-0000-000067680000}"/>
    <cellStyle name="Normal 3 22 21" xfId="26735" xr:uid="{00000000-0005-0000-0000-000068680000}"/>
    <cellStyle name="Normal 3 22 21 2" xfId="26736" xr:uid="{00000000-0005-0000-0000-000069680000}"/>
    <cellStyle name="Normal 3 22 21 3" xfId="26737" xr:uid="{00000000-0005-0000-0000-00006A680000}"/>
    <cellStyle name="Normal 3 22 22" xfId="26738" xr:uid="{00000000-0005-0000-0000-00006B680000}"/>
    <cellStyle name="Normal 3 22 22 2" xfId="26739" xr:uid="{00000000-0005-0000-0000-00006C680000}"/>
    <cellStyle name="Normal 3 22 22 3" xfId="26740" xr:uid="{00000000-0005-0000-0000-00006D680000}"/>
    <cellStyle name="Normal 3 22 23" xfId="26741" xr:uid="{00000000-0005-0000-0000-00006E680000}"/>
    <cellStyle name="Normal 3 22 23 2" xfId="26742" xr:uid="{00000000-0005-0000-0000-00006F680000}"/>
    <cellStyle name="Normal 3 22 23 3" xfId="26743" xr:uid="{00000000-0005-0000-0000-000070680000}"/>
    <cellStyle name="Normal 3 22 24" xfId="26744" xr:uid="{00000000-0005-0000-0000-000071680000}"/>
    <cellStyle name="Normal 3 22 24 2" xfId="26745" xr:uid="{00000000-0005-0000-0000-000072680000}"/>
    <cellStyle name="Normal 3 22 24 3" xfId="26746" xr:uid="{00000000-0005-0000-0000-000073680000}"/>
    <cellStyle name="Normal 3 22 25" xfId="26747" xr:uid="{00000000-0005-0000-0000-000074680000}"/>
    <cellStyle name="Normal 3 22 25 2" xfId="26748" xr:uid="{00000000-0005-0000-0000-000075680000}"/>
    <cellStyle name="Normal 3 22 25 3" xfId="26749" xr:uid="{00000000-0005-0000-0000-000076680000}"/>
    <cellStyle name="Normal 3 22 26" xfId="26750" xr:uid="{00000000-0005-0000-0000-000077680000}"/>
    <cellStyle name="Normal 3 22 26 2" xfId="26751" xr:uid="{00000000-0005-0000-0000-000078680000}"/>
    <cellStyle name="Normal 3 22 26 3" xfId="26752" xr:uid="{00000000-0005-0000-0000-000079680000}"/>
    <cellStyle name="Normal 3 22 27" xfId="26753" xr:uid="{00000000-0005-0000-0000-00007A680000}"/>
    <cellStyle name="Normal 3 22 27 2" xfId="26754" xr:uid="{00000000-0005-0000-0000-00007B680000}"/>
    <cellStyle name="Normal 3 22 27 3" xfId="26755" xr:uid="{00000000-0005-0000-0000-00007C680000}"/>
    <cellStyle name="Normal 3 22 28" xfId="26756" xr:uid="{00000000-0005-0000-0000-00007D680000}"/>
    <cellStyle name="Normal 3 22 29" xfId="26757" xr:uid="{00000000-0005-0000-0000-00007E680000}"/>
    <cellStyle name="Normal 3 22 3" xfId="26758" xr:uid="{00000000-0005-0000-0000-00007F680000}"/>
    <cellStyle name="Normal 3 22 4" xfId="26759" xr:uid="{00000000-0005-0000-0000-000080680000}"/>
    <cellStyle name="Normal 3 22 5" xfId="26760" xr:uid="{00000000-0005-0000-0000-000081680000}"/>
    <cellStyle name="Normal 3 22 6" xfId="26761" xr:uid="{00000000-0005-0000-0000-000082680000}"/>
    <cellStyle name="Normal 3 22 6 10" xfId="26762" xr:uid="{00000000-0005-0000-0000-000083680000}"/>
    <cellStyle name="Normal 3 22 6 10 2" xfId="26763" xr:uid="{00000000-0005-0000-0000-000084680000}"/>
    <cellStyle name="Normal 3 22 6 10 3" xfId="26764" xr:uid="{00000000-0005-0000-0000-000085680000}"/>
    <cellStyle name="Normal 3 22 6 11" xfId="26765" xr:uid="{00000000-0005-0000-0000-000086680000}"/>
    <cellStyle name="Normal 3 22 6 11 2" xfId="26766" xr:uid="{00000000-0005-0000-0000-000087680000}"/>
    <cellStyle name="Normal 3 22 6 11 3" xfId="26767" xr:uid="{00000000-0005-0000-0000-000088680000}"/>
    <cellStyle name="Normal 3 22 6 12" xfId="26768" xr:uid="{00000000-0005-0000-0000-000089680000}"/>
    <cellStyle name="Normal 3 22 6 12 2" xfId="26769" xr:uid="{00000000-0005-0000-0000-00008A680000}"/>
    <cellStyle name="Normal 3 22 6 12 3" xfId="26770" xr:uid="{00000000-0005-0000-0000-00008B680000}"/>
    <cellStyle name="Normal 3 22 6 13" xfId="26771" xr:uid="{00000000-0005-0000-0000-00008C680000}"/>
    <cellStyle name="Normal 3 22 6 13 2" xfId="26772" xr:uid="{00000000-0005-0000-0000-00008D680000}"/>
    <cellStyle name="Normal 3 22 6 13 3" xfId="26773" xr:uid="{00000000-0005-0000-0000-00008E680000}"/>
    <cellStyle name="Normal 3 22 6 14" xfId="26774" xr:uid="{00000000-0005-0000-0000-00008F680000}"/>
    <cellStyle name="Normal 3 22 6 14 2" xfId="26775" xr:uid="{00000000-0005-0000-0000-000090680000}"/>
    <cellStyle name="Normal 3 22 6 14 3" xfId="26776" xr:uid="{00000000-0005-0000-0000-000091680000}"/>
    <cellStyle name="Normal 3 22 6 15" xfId="26777" xr:uid="{00000000-0005-0000-0000-000092680000}"/>
    <cellStyle name="Normal 3 22 6 15 2" xfId="26778" xr:uid="{00000000-0005-0000-0000-000093680000}"/>
    <cellStyle name="Normal 3 22 6 15 3" xfId="26779" xr:uid="{00000000-0005-0000-0000-000094680000}"/>
    <cellStyle name="Normal 3 22 6 16" xfId="26780" xr:uid="{00000000-0005-0000-0000-000095680000}"/>
    <cellStyle name="Normal 3 22 6 17" xfId="26781" xr:uid="{00000000-0005-0000-0000-000096680000}"/>
    <cellStyle name="Normal 3 22 6 2" xfId="26782" xr:uid="{00000000-0005-0000-0000-000097680000}"/>
    <cellStyle name="Normal 3 22 6 2 10" xfId="26783" xr:uid="{00000000-0005-0000-0000-000098680000}"/>
    <cellStyle name="Normal 3 22 6 2 10 2" xfId="26784" xr:uid="{00000000-0005-0000-0000-000099680000}"/>
    <cellStyle name="Normal 3 22 6 2 10 3" xfId="26785" xr:uid="{00000000-0005-0000-0000-00009A680000}"/>
    <cellStyle name="Normal 3 22 6 2 11" xfId="26786" xr:uid="{00000000-0005-0000-0000-00009B680000}"/>
    <cellStyle name="Normal 3 22 6 2 11 2" xfId="26787" xr:uid="{00000000-0005-0000-0000-00009C680000}"/>
    <cellStyle name="Normal 3 22 6 2 11 3" xfId="26788" xr:uid="{00000000-0005-0000-0000-00009D680000}"/>
    <cellStyle name="Normal 3 22 6 2 12" xfId="26789" xr:uid="{00000000-0005-0000-0000-00009E680000}"/>
    <cellStyle name="Normal 3 22 6 2 12 2" xfId="26790" xr:uid="{00000000-0005-0000-0000-00009F680000}"/>
    <cellStyle name="Normal 3 22 6 2 12 3" xfId="26791" xr:uid="{00000000-0005-0000-0000-0000A0680000}"/>
    <cellStyle name="Normal 3 22 6 2 13" xfId="26792" xr:uid="{00000000-0005-0000-0000-0000A1680000}"/>
    <cellStyle name="Normal 3 22 6 2 13 2" xfId="26793" xr:uid="{00000000-0005-0000-0000-0000A2680000}"/>
    <cellStyle name="Normal 3 22 6 2 13 3" xfId="26794" xr:uid="{00000000-0005-0000-0000-0000A3680000}"/>
    <cellStyle name="Normal 3 22 6 2 14" xfId="26795" xr:uid="{00000000-0005-0000-0000-0000A4680000}"/>
    <cellStyle name="Normal 3 22 6 2 14 2" xfId="26796" xr:uid="{00000000-0005-0000-0000-0000A5680000}"/>
    <cellStyle name="Normal 3 22 6 2 14 3" xfId="26797" xr:uid="{00000000-0005-0000-0000-0000A6680000}"/>
    <cellStyle name="Normal 3 22 6 2 15" xfId="26798" xr:uid="{00000000-0005-0000-0000-0000A7680000}"/>
    <cellStyle name="Normal 3 22 6 2 16" xfId="26799" xr:uid="{00000000-0005-0000-0000-0000A8680000}"/>
    <cellStyle name="Normal 3 22 6 2 2" xfId="26800" xr:uid="{00000000-0005-0000-0000-0000A9680000}"/>
    <cellStyle name="Normal 3 22 6 2 2 2" xfId="26801" xr:uid="{00000000-0005-0000-0000-0000AA680000}"/>
    <cellStyle name="Normal 3 22 6 2 2 3" xfId="26802" xr:uid="{00000000-0005-0000-0000-0000AB680000}"/>
    <cellStyle name="Normal 3 22 6 2 3" xfId="26803" xr:uid="{00000000-0005-0000-0000-0000AC680000}"/>
    <cellStyle name="Normal 3 22 6 2 3 2" xfId="26804" xr:uid="{00000000-0005-0000-0000-0000AD680000}"/>
    <cellStyle name="Normal 3 22 6 2 3 3" xfId="26805" xr:uid="{00000000-0005-0000-0000-0000AE680000}"/>
    <cellStyle name="Normal 3 22 6 2 4" xfId="26806" xr:uid="{00000000-0005-0000-0000-0000AF680000}"/>
    <cellStyle name="Normal 3 22 6 2 4 2" xfId="26807" xr:uid="{00000000-0005-0000-0000-0000B0680000}"/>
    <cellStyle name="Normal 3 22 6 2 4 3" xfId="26808" xr:uid="{00000000-0005-0000-0000-0000B1680000}"/>
    <cellStyle name="Normal 3 22 6 2 5" xfId="26809" xr:uid="{00000000-0005-0000-0000-0000B2680000}"/>
    <cellStyle name="Normal 3 22 6 2 5 2" xfId="26810" xr:uid="{00000000-0005-0000-0000-0000B3680000}"/>
    <cellStyle name="Normal 3 22 6 2 5 3" xfId="26811" xr:uid="{00000000-0005-0000-0000-0000B4680000}"/>
    <cellStyle name="Normal 3 22 6 2 6" xfId="26812" xr:uid="{00000000-0005-0000-0000-0000B5680000}"/>
    <cellStyle name="Normal 3 22 6 2 6 2" xfId="26813" xr:uid="{00000000-0005-0000-0000-0000B6680000}"/>
    <cellStyle name="Normal 3 22 6 2 6 3" xfId="26814" xr:uid="{00000000-0005-0000-0000-0000B7680000}"/>
    <cellStyle name="Normal 3 22 6 2 7" xfId="26815" xr:uid="{00000000-0005-0000-0000-0000B8680000}"/>
    <cellStyle name="Normal 3 22 6 2 7 2" xfId="26816" xr:uid="{00000000-0005-0000-0000-0000B9680000}"/>
    <cellStyle name="Normal 3 22 6 2 7 3" xfId="26817" xr:uid="{00000000-0005-0000-0000-0000BA680000}"/>
    <cellStyle name="Normal 3 22 6 2 8" xfId="26818" xr:uid="{00000000-0005-0000-0000-0000BB680000}"/>
    <cellStyle name="Normal 3 22 6 2 8 2" xfId="26819" xr:uid="{00000000-0005-0000-0000-0000BC680000}"/>
    <cellStyle name="Normal 3 22 6 2 8 3" xfId="26820" xr:uid="{00000000-0005-0000-0000-0000BD680000}"/>
    <cellStyle name="Normal 3 22 6 2 9" xfId="26821" xr:uid="{00000000-0005-0000-0000-0000BE680000}"/>
    <cellStyle name="Normal 3 22 6 2 9 2" xfId="26822" xr:uid="{00000000-0005-0000-0000-0000BF680000}"/>
    <cellStyle name="Normal 3 22 6 2 9 3" xfId="26823" xr:uid="{00000000-0005-0000-0000-0000C0680000}"/>
    <cellStyle name="Normal 3 22 6 3" xfId="26824" xr:uid="{00000000-0005-0000-0000-0000C1680000}"/>
    <cellStyle name="Normal 3 22 6 3 2" xfId="26825" xr:uid="{00000000-0005-0000-0000-0000C2680000}"/>
    <cellStyle name="Normal 3 22 6 3 3" xfId="26826" xr:uid="{00000000-0005-0000-0000-0000C3680000}"/>
    <cellStyle name="Normal 3 22 6 4" xfId="26827" xr:uid="{00000000-0005-0000-0000-0000C4680000}"/>
    <cellStyle name="Normal 3 22 6 4 2" xfId="26828" xr:uid="{00000000-0005-0000-0000-0000C5680000}"/>
    <cellStyle name="Normal 3 22 6 4 3" xfId="26829" xr:uid="{00000000-0005-0000-0000-0000C6680000}"/>
    <cellStyle name="Normal 3 22 6 5" xfId="26830" xr:uid="{00000000-0005-0000-0000-0000C7680000}"/>
    <cellStyle name="Normal 3 22 6 5 2" xfId="26831" xr:uid="{00000000-0005-0000-0000-0000C8680000}"/>
    <cellStyle name="Normal 3 22 6 5 3" xfId="26832" xr:uid="{00000000-0005-0000-0000-0000C9680000}"/>
    <cellStyle name="Normal 3 22 6 6" xfId="26833" xr:uid="{00000000-0005-0000-0000-0000CA680000}"/>
    <cellStyle name="Normal 3 22 6 6 2" xfId="26834" xr:uid="{00000000-0005-0000-0000-0000CB680000}"/>
    <cellStyle name="Normal 3 22 6 6 3" xfId="26835" xr:uid="{00000000-0005-0000-0000-0000CC680000}"/>
    <cellStyle name="Normal 3 22 6 7" xfId="26836" xr:uid="{00000000-0005-0000-0000-0000CD680000}"/>
    <cellStyle name="Normal 3 22 6 7 2" xfId="26837" xr:uid="{00000000-0005-0000-0000-0000CE680000}"/>
    <cellStyle name="Normal 3 22 6 7 3" xfId="26838" xr:uid="{00000000-0005-0000-0000-0000CF680000}"/>
    <cellStyle name="Normal 3 22 6 8" xfId="26839" xr:uid="{00000000-0005-0000-0000-0000D0680000}"/>
    <cellStyle name="Normal 3 22 6 8 2" xfId="26840" xr:uid="{00000000-0005-0000-0000-0000D1680000}"/>
    <cellStyle name="Normal 3 22 6 8 3" xfId="26841" xr:uid="{00000000-0005-0000-0000-0000D2680000}"/>
    <cellStyle name="Normal 3 22 6 9" xfId="26842" xr:uid="{00000000-0005-0000-0000-0000D3680000}"/>
    <cellStyle name="Normal 3 22 6 9 2" xfId="26843" xr:uid="{00000000-0005-0000-0000-0000D4680000}"/>
    <cellStyle name="Normal 3 22 6 9 3" xfId="26844" xr:uid="{00000000-0005-0000-0000-0000D5680000}"/>
    <cellStyle name="Normal 3 22 7" xfId="26845" xr:uid="{00000000-0005-0000-0000-0000D6680000}"/>
    <cellStyle name="Normal 3 22 7 10" xfId="26846" xr:uid="{00000000-0005-0000-0000-0000D7680000}"/>
    <cellStyle name="Normal 3 22 7 10 2" xfId="26847" xr:uid="{00000000-0005-0000-0000-0000D8680000}"/>
    <cellStyle name="Normal 3 22 7 10 3" xfId="26848" xr:uid="{00000000-0005-0000-0000-0000D9680000}"/>
    <cellStyle name="Normal 3 22 7 11" xfId="26849" xr:uid="{00000000-0005-0000-0000-0000DA680000}"/>
    <cellStyle name="Normal 3 22 7 11 2" xfId="26850" xr:uid="{00000000-0005-0000-0000-0000DB680000}"/>
    <cellStyle name="Normal 3 22 7 11 3" xfId="26851" xr:uid="{00000000-0005-0000-0000-0000DC680000}"/>
    <cellStyle name="Normal 3 22 7 12" xfId="26852" xr:uid="{00000000-0005-0000-0000-0000DD680000}"/>
    <cellStyle name="Normal 3 22 7 12 2" xfId="26853" xr:uid="{00000000-0005-0000-0000-0000DE680000}"/>
    <cellStyle name="Normal 3 22 7 12 3" xfId="26854" xr:uid="{00000000-0005-0000-0000-0000DF680000}"/>
    <cellStyle name="Normal 3 22 7 13" xfId="26855" xr:uid="{00000000-0005-0000-0000-0000E0680000}"/>
    <cellStyle name="Normal 3 22 7 13 2" xfId="26856" xr:uid="{00000000-0005-0000-0000-0000E1680000}"/>
    <cellStyle name="Normal 3 22 7 13 3" xfId="26857" xr:uid="{00000000-0005-0000-0000-0000E2680000}"/>
    <cellStyle name="Normal 3 22 7 14" xfId="26858" xr:uid="{00000000-0005-0000-0000-0000E3680000}"/>
    <cellStyle name="Normal 3 22 7 14 2" xfId="26859" xr:uid="{00000000-0005-0000-0000-0000E4680000}"/>
    <cellStyle name="Normal 3 22 7 14 3" xfId="26860" xr:uid="{00000000-0005-0000-0000-0000E5680000}"/>
    <cellStyle name="Normal 3 22 7 15" xfId="26861" xr:uid="{00000000-0005-0000-0000-0000E6680000}"/>
    <cellStyle name="Normal 3 22 7 15 2" xfId="26862" xr:uid="{00000000-0005-0000-0000-0000E7680000}"/>
    <cellStyle name="Normal 3 22 7 15 3" xfId="26863" xr:uid="{00000000-0005-0000-0000-0000E8680000}"/>
    <cellStyle name="Normal 3 22 7 16" xfId="26864" xr:uid="{00000000-0005-0000-0000-0000E9680000}"/>
    <cellStyle name="Normal 3 22 7 17" xfId="26865" xr:uid="{00000000-0005-0000-0000-0000EA680000}"/>
    <cellStyle name="Normal 3 22 7 2" xfId="26866" xr:uid="{00000000-0005-0000-0000-0000EB680000}"/>
    <cellStyle name="Normal 3 22 7 2 10" xfId="26867" xr:uid="{00000000-0005-0000-0000-0000EC680000}"/>
    <cellStyle name="Normal 3 22 7 2 10 2" xfId="26868" xr:uid="{00000000-0005-0000-0000-0000ED680000}"/>
    <cellStyle name="Normal 3 22 7 2 10 3" xfId="26869" xr:uid="{00000000-0005-0000-0000-0000EE680000}"/>
    <cellStyle name="Normal 3 22 7 2 11" xfId="26870" xr:uid="{00000000-0005-0000-0000-0000EF680000}"/>
    <cellStyle name="Normal 3 22 7 2 11 2" xfId="26871" xr:uid="{00000000-0005-0000-0000-0000F0680000}"/>
    <cellStyle name="Normal 3 22 7 2 11 3" xfId="26872" xr:uid="{00000000-0005-0000-0000-0000F1680000}"/>
    <cellStyle name="Normal 3 22 7 2 12" xfId="26873" xr:uid="{00000000-0005-0000-0000-0000F2680000}"/>
    <cellStyle name="Normal 3 22 7 2 12 2" xfId="26874" xr:uid="{00000000-0005-0000-0000-0000F3680000}"/>
    <cellStyle name="Normal 3 22 7 2 12 3" xfId="26875" xr:uid="{00000000-0005-0000-0000-0000F4680000}"/>
    <cellStyle name="Normal 3 22 7 2 13" xfId="26876" xr:uid="{00000000-0005-0000-0000-0000F5680000}"/>
    <cellStyle name="Normal 3 22 7 2 13 2" xfId="26877" xr:uid="{00000000-0005-0000-0000-0000F6680000}"/>
    <cellStyle name="Normal 3 22 7 2 13 3" xfId="26878" xr:uid="{00000000-0005-0000-0000-0000F7680000}"/>
    <cellStyle name="Normal 3 22 7 2 14" xfId="26879" xr:uid="{00000000-0005-0000-0000-0000F8680000}"/>
    <cellStyle name="Normal 3 22 7 2 14 2" xfId="26880" xr:uid="{00000000-0005-0000-0000-0000F9680000}"/>
    <cellStyle name="Normal 3 22 7 2 14 3" xfId="26881" xr:uid="{00000000-0005-0000-0000-0000FA680000}"/>
    <cellStyle name="Normal 3 22 7 2 15" xfId="26882" xr:uid="{00000000-0005-0000-0000-0000FB680000}"/>
    <cellStyle name="Normal 3 22 7 2 16" xfId="26883" xr:uid="{00000000-0005-0000-0000-0000FC680000}"/>
    <cellStyle name="Normal 3 22 7 2 2" xfId="26884" xr:uid="{00000000-0005-0000-0000-0000FD680000}"/>
    <cellStyle name="Normal 3 22 7 2 2 2" xfId="26885" xr:uid="{00000000-0005-0000-0000-0000FE680000}"/>
    <cellStyle name="Normal 3 22 7 2 2 3" xfId="26886" xr:uid="{00000000-0005-0000-0000-0000FF680000}"/>
    <cellStyle name="Normal 3 22 7 2 3" xfId="26887" xr:uid="{00000000-0005-0000-0000-000000690000}"/>
    <cellStyle name="Normal 3 22 7 2 3 2" xfId="26888" xr:uid="{00000000-0005-0000-0000-000001690000}"/>
    <cellStyle name="Normal 3 22 7 2 3 3" xfId="26889" xr:uid="{00000000-0005-0000-0000-000002690000}"/>
    <cellStyle name="Normal 3 22 7 2 4" xfId="26890" xr:uid="{00000000-0005-0000-0000-000003690000}"/>
    <cellStyle name="Normal 3 22 7 2 4 2" xfId="26891" xr:uid="{00000000-0005-0000-0000-000004690000}"/>
    <cellStyle name="Normal 3 22 7 2 4 3" xfId="26892" xr:uid="{00000000-0005-0000-0000-000005690000}"/>
    <cellStyle name="Normal 3 22 7 2 5" xfId="26893" xr:uid="{00000000-0005-0000-0000-000006690000}"/>
    <cellStyle name="Normal 3 22 7 2 5 2" xfId="26894" xr:uid="{00000000-0005-0000-0000-000007690000}"/>
    <cellStyle name="Normal 3 22 7 2 5 3" xfId="26895" xr:uid="{00000000-0005-0000-0000-000008690000}"/>
    <cellStyle name="Normal 3 22 7 2 6" xfId="26896" xr:uid="{00000000-0005-0000-0000-000009690000}"/>
    <cellStyle name="Normal 3 22 7 2 6 2" xfId="26897" xr:uid="{00000000-0005-0000-0000-00000A690000}"/>
    <cellStyle name="Normal 3 22 7 2 6 3" xfId="26898" xr:uid="{00000000-0005-0000-0000-00000B690000}"/>
    <cellStyle name="Normal 3 22 7 2 7" xfId="26899" xr:uid="{00000000-0005-0000-0000-00000C690000}"/>
    <cellStyle name="Normal 3 22 7 2 7 2" xfId="26900" xr:uid="{00000000-0005-0000-0000-00000D690000}"/>
    <cellStyle name="Normal 3 22 7 2 7 3" xfId="26901" xr:uid="{00000000-0005-0000-0000-00000E690000}"/>
    <cellStyle name="Normal 3 22 7 2 8" xfId="26902" xr:uid="{00000000-0005-0000-0000-00000F690000}"/>
    <cellStyle name="Normal 3 22 7 2 8 2" xfId="26903" xr:uid="{00000000-0005-0000-0000-000010690000}"/>
    <cellStyle name="Normal 3 22 7 2 8 3" xfId="26904" xr:uid="{00000000-0005-0000-0000-000011690000}"/>
    <cellStyle name="Normal 3 22 7 2 9" xfId="26905" xr:uid="{00000000-0005-0000-0000-000012690000}"/>
    <cellStyle name="Normal 3 22 7 2 9 2" xfId="26906" xr:uid="{00000000-0005-0000-0000-000013690000}"/>
    <cellStyle name="Normal 3 22 7 2 9 3" xfId="26907" xr:uid="{00000000-0005-0000-0000-000014690000}"/>
    <cellStyle name="Normal 3 22 7 3" xfId="26908" xr:uid="{00000000-0005-0000-0000-000015690000}"/>
    <cellStyle name="Normal 3 22 7 3 2" xfId="26909" xr:uid="{00000000-0005-0000-0000-000016690000}"/>
    <cellStyle name="Normal 3 22 7 3 3" xfId="26910" xr:uid="{00000000-0005-0000-0000-000017690000}"/>
    <cellStyle name="Normal 3 22 7 4" xfId="26911" xr:uid="{00000000-0005-0000-0000-000018690000}"/>
    <cellStyle name="Normal 3 22 7 4 2" xfId="26912" xr:uid="{00000000-0005-0000-0000-000019690000}"/>
    <cellStyle name="Normal 3 22 7 4 3" xfId="26913" xr:uid="{00000000-0005-0000-0000-00001A690000}"/>
    <cellStyle name="Normal 3 22 7 5" xfId="26914" xr:uid="{00000000-0005-0000-0000-00001B690000}"/>
    <cellStyle name="Normal 3 22 7 5 2" xfId="26915" xr:uid="{00000000-0005-0000-0000-00001C690000}"/>
    <cellStyle name="Normal 3 22 7 5 3" xfId="26916" xr:uid="{00000000-0005-0000-0000-00001D690000}"/>
    <cellStyle name="Normal 3 22 7 6" xfId="26917" xr:uid="{00000000-0005-0000-0000-00001E690000}"/>
    <cellStyle name="Normal 3 22 7 6 2" xfId="26918" xr:uid="{00000000-0005-0000-0000-00001F690000}"/>
    <cellStyle name="Normal 3 22 7 6 3" xfId="26919" xr:uid="{00000000-0005-0000-0000-000020690000}"/>
    <cellStyle name="Normal 3 22 7 7" xfId="26920" xr:uid="{00000000-0005-0000-0000-000021690000}"/>
    <cellStyle name="Normal 3 22 7 7 2" xfId="26921" xr:uid="{00000000-0005-0000-0000-000022690000}"/>
    <cellStyle name="Normal 3 22 7 7 3" xfId="26922" xr:uid="{00000000-0005-0000-0000-000023690000}"/>
    <cellStyle name="Normal 3 22 7 8" xfId="26923" xr:uid="{00000000-0005-0000-0000-000024690000}"/>
    <cellStyle name="Normal 3 22 7 8 2" xfId="26924" xr:uid="{00000000-0005-0000-0000-000025690000}"/>
    <cellStyle name="Normal 3 22 7 8 3" xfId="26925" xr:uid="{00000000-0005-0000-0000-000026690000}"/>
    <cellStyle name="Normal 3 22 7 9" xfId="26926" xr:uid="{00000000-0005-0000-0000-000027690000}"/>
    <cellStyle name="Normal 3 22 7 9 2" xfId="26927" xr:uid="{00000000-0005-0000-0000-000028690000}"/>
    <cellStyle name="Normal 3 22 7 9 3" xfId="26928" xr:uid="{00000000-0005-0000-0000-000029690000}"/>
    <cellStyle name="Normal 3 22 8" xfId="26929" xr:uid="{00000000-0005-0000-0000-00002A690000}"/>
    <cellStyle name="Normal 3 22 8 10" xfId="26930" xr:uid="{00000000-0005-0000-0000-00002B690000}"/>
    <cellStyle name="Normal 3 22 8 10 2" xfId="26931" xr:uid="{00000000-0005-0000-0000-00002C690000}"/>
    <cellStyle name="Normal 3 22 8 10 3" xfId="26932" xr:uid="{00000000-0005-0000-0000-00002D690000}"/>
    <cellStyle name="Normal 3 22 8 11" xfId="26933" xr:uid="{00000000-0005-0000-0000-00002E690000}"/>
    <cellStyle name="Normal 3 22 8 11 2" xfId="26934" xr:uid="{00000000-0005-0000-0000-00002F690000}"/>
    <cellStyle name="Normal 3 22 8 11 3" xfId="26935" xr:uid="{00000000-0005-0000-0000-000030690000}"/>
    <cellStyle name="Normal 3 22 8 12" xfId="26936" xr:uid="{00000000-0005-0000-0000-000031690000}"/>
    <cellStyle name="Normal 3 22 8 12 2" xfId="26937" xr:uid="{00000000-0005-0000-0000-000032690000}"/>
    <cellStyle name="Normal 3 22 8 12 3" xfId="26938" xr:uid="{00000000-0005-0000-0000-000033690000}"/>
    <cellStyle name="Normal 3 22 8 13" xfId="26939" xr:uid="{00000000-0005-0000-0000-000034690000}"/>
    <cellStyle name="Normal 3 22 8 13 2" xfId="26940" xr:uid="{00000000-0005-0000-0000-000035690000}"/>
    <cellStyle name="Normal 3 22 8 13 3" xfId="26941" xr:uid="{00000000-0005-0000-0000-000036690000}"/>
    <cellStyle name="Normal 3 22 8 14" xfId="26942" xr:uid="{00000000-0005-0000-0000-000037690000}"/>
    <cellStyle name="Normal 3 22 8 14 2" xfId="26943" xr:uid="{00000000-0005-0000-0000-000038690000}"/>
    <cellStyle name="Normal 3 22 8 14 3" xfId="26944" xr:uid="{00000000-0005-0000-0000-000039690000}"/>
    <cellStyle name="Normal 3 22 8 15" xfId="26945" xr:uid="{00000000-0005-0000-0000-00003A690000}"/>
    <cellStyle name="Normal 3 22 8 15 2" xfId="26946" xr:uid="{00000000-0005-0000-0000-00003B690000}"/>
    <cellStyle name="Normal 3 22 8 15 3" xfId="26947" xr:uid="{00000000-0005-0000-0000-00003C690000}"/>
    <cellStyle name="Normal 3 22 8 16" xfId="26948" xr:uid="{00000000-0005-0000-0000-00003D690000}"/>
    <cellStyle name="Normal 3 22 8 17" xfId="26949" xr:uid="{00000000-0005-0000-0000-00003E690000}"/>
    <cellStyle name="Normal 3 22 8 2" xfId="26950" xr:uid="{00000000-0005-0000-0000-00003F690000}"/>
    <cellStyle name="Normal 3 22 8 2 10" xfId="26951" xr:uid="{00000000-0005-0000-0000-000040690000}"/>
    <cellStyle name="Normal 3 22 8 2 10 2" xfId="26952" xr:uid="{00000000-0005-0000-0000-000041690000}"/>
    <cellStyle name="Normal 3 22 8 2 10 3" xfId="26953" xr:uid="{00000000-0005-0000-0000-000042690000}"/>
    <cellStyle name="Normal 3 22 8 2 11" xfId="26954" xr:uid="{00000000-0005-0000-0000-000043690000}"/>
    <cellStyle name="Normal 3 22 8 2 11 2" xfId="26955" xr:uid="{00000000-0005-0000-0000-000044690000}"/>
    <cellStyle name="Normal 3 22 8 2 11 3" xfId="26956" xr:uid="{00000000-0005-0000-0000-000045690000}"/>
    <cellStyle name="Normal 3 22 8 2 12" xfId="26957" xr:uid="{00000000-0005-0000-0000-000046690000}"/>
    <cellStyle name="Normal 3 22 8 2 12 2" xfId="26958" xr:uid="{00000000-0005-0000-0000-000047690000}"/>
    <cellStyle name="Normal 3 22 8 2 12 3" xfId="26959" xr:uid="{00000000-0005-0000-0000-000048690000}"/>
    <cellStyle name="Normal 3 22 8 2 13" xfId="26960" xr:uid="{00000000-0005-0000-0000-000049690000}"/>
    <cellStyle name="Normal 3 22 8 2 13 2" xfId="26961" xr:uid="{00000000-0005-0000-0000-00004A690000}"/>
    <cellStyle name="Normal 3 22 8 2 13 3" xfId="26962" xr:uid="{00000000-0005-0000-0000-00004B690000}"/>
    <cellStyle name="Normal 3 22 8 2 14" xfId="26963" xr:uid="{00000000-0005-0000-0000-00004C690000}"/>
    <cellStyle name="Normal 3 22 8 2 14 2" xfId="26964" xr:uid="{00000000-0005-0000-0000-00004D690000}"/>
    <cellStyle name="Normal 3 22 8 2 14 3" xfId="26965" xr:uid="{00000000-0005-0000-0000-00004E690000}"/>
    <cellStyle name="Normal 3 22 8 2 15" xfId="26966" xr:uid="{00000000-0005-0000-0000-00004F690000}"/>
    <cellStyle name="Normal 3 22 8 2 16" xfId="26967" xr:uid="{00000000-0005-0000-0000-000050690000}"/>
    <cellStyle name="Normal 3 22 8 2 2" xfId="26968" xr:uid="{00000000-0005-0000-0000-000051690000}"/>
    <cellStyle name="Normal 3 22 8 2 2 2" xfId="26969" xr:uid="{00000000-0005-0000-0000-000052690000}"/>
    <cellStyle name="Normal 3 22 8 2 2 3" xfId="26970" xr:uid="{00000000-0005-0000-0000-000053690000}"/>
    <cellStyle name="Normal 3 22 8 2 3" xfId="26971" xr:uid="{00000000-0005-0000-0000-000054690000}"/>
    <cellStyle name="Normal 3 22 8 2 3 2" xfId="26972" xr:uid="{00000000-0005-0000-0000-000055690000}"/>
    <cellStyle name="Normal 3 22 8 2 3 3" xfId="26973" xr:uid="{00000000-0005-0000-0000-000056690000}"/>
    <cellStyle name="Normal 3 22 8 2 4" xfId="26974" xr:uid="{00000000-0005-0000-0000-000057690000}"/>
    <cellStyle name="Normal 3 22 8 2 4 2" xfId="26975" xr:uid="{00000000-0005-0000-0000-000058690000}"/>
    <cellStyle name="Normal 3 22 8 2 4 3" xfId="26976" xr:uid="{00000000-0005-0000-0000-000059690000}"/>
    <cellStyle name="Normal 3 22 8 2 5" xfId="26977" xr:uid="{00000000-0005-0000-0000-00005A690000}"/>
    <cellStyle name="Normal 3 22 8 2 5 2" xfId="26978" xr:uid="{00000000-0005-0000-0000-00005B690000}"/>
    <cellStyle name="Normal 3 22 8 2 5 3" xfId="26979" xr:uid="{00000000-0005-0000-0000-00005C690000}"/>
    <cellStyle name="Normal 3 22 8 2 6" xfId="26980" xr:uid="{00000000-0005-0000-0000-00005D690000}"/>
    <cellStyle name="Normal 3 22 8 2 6 2" xfId="26981" xr:uid="{00000000-0005-0000-0000-00005E690000}"/>
    <cellStyle name="Normal 3 22 8 2 6 3" xfId="26982" xr:uid="{00000000-0005-0000-0000-00005F690000}"/>
    <cellStyle name="Normal 3 22 8 2 7" xfId="26983" xr:uid="{00000000-0005-0000-0000-000060690000}"/>
    <cellStyle name="Normal 3 22 8 2 7 2" xfId="26984" xr:uid="{00000000-0005-0000-0000-000061690000}"/>
    <cellStyle name="Normal 3 22 8 2 7 3" xfId="26985" xr:uid="{00000000-0005-0000-0000-000062690000}"/>
    <cellStyle name="Normal 3 22 8 2 8" xfId="26986" xr:uid="{00000000-0005-0000-0000-000063690000}"/>
    <cellStyle name="Normal 3 22 8 2 8 2" xfId="26987" xr:uid="{00000000-0005-0000-0000-000064690000}"/>
    <cellStyle name="Normal 3 22 8 2 8 3" xfId="26988" xr:uid="{00000000-0005-0000-0000-000065690000}"/>
    <cellStyle name="Normal 3 22 8 2 9" xfId="26989" xr:uid="{00000000-0005-0000-0000-000066690000}"/>
    <cellStyle name="Normal 3 22 8 2 9 2" xfId="26990" xr:uid="{00000000-0005-0000-0000-000067690000}"/>
    <cellStyle name="Normal 3 22 8 2 9 3" xfId="26991" xr:uid="{00000000-0005-0000-0000-000068690000}"/>
    <cellStyle name="Normal 3 22 8 3" xfId="26992" xr:uid="{00000000-0005-0000-0000-000069690000}"/>
    <cellStyle name="Normal 3 22 8 3 2" xfId="26993" xr:uid="{00000000-0005-0000-0000-00006A690000}"/>
    <cellStyle name="Normal 3 22 8 3 3" xfId="26994" xr:uid="{00000000-0005-0000-0000-00006B690000}"/>
    <cellStyle name="Normal 3 22 8 4" xfId="26995" xr:uid="{00000000-0005-0000-0000-00006C690000}"/>
    <cellStyle name="Normal 3 22 8 4 2" xfId="26996" xr:uid="{00000000-0005-0000-0000-00006D690000}"/>
    <cellStyle name="Normal 3 22 8 4 3" xfId="26997" xr:uid="{00000000-0005-0000-0000-00006E690000}"/>
    <cellStyle name="Normal 3 22 8 5" xfId="26998" xr:uid="{00000000-0005-0000-0000-00006F690000}"/>
    <cellStyle name="Normal 3 22 8 5 2" xfId="26999" xr:uid="{00000000-0005-0000-0000-000070690000}"/>
    <cellStyle name="Normal 3 22 8 5 3" xfId="27000" xr:uid="{00000000-0005-0000-0000-000071690000}"/>
    <cellStyle name="Normal 3 22 8 6" xfId="27001" xr:uid="{00000000-0005-0000-0000-000072690000}"/>
    <cellStyle name="Normal 3 22 8 6 2" xfId="27002" xr:uid="{00000000-0005-0000-0000-000073690000}"/>
    <cellStyle name="Normal 3 22 8 6 3" xfId="27003" xr:uid="{00000000-0005-0000-0000-000074690000}"/>
    <cellStyle name="Normal 3 22 8 7" xfId="27004" xr:uid="{00000000-0005-0000-0000-000075690000}"/>
    <cellStyle name="Normal 3 22 8 7 2" xfId="27005" xr:uid="{00000000-0005-0000-0000-000076690000}"/>
    <cellStyle name="Normal 3 22 8 7 3" xfId="27006" xr:uid="{00000000-0005-0000-0000-000077690000}"/>
    <cellStyle name="Normal 3 22 8 8" xfId="27007" xr:uid="{00000000-0005-0000-0000-000078690000}"/>
    <cellStyle name="Normal 3 22 8 8 2" xfId="27008" xr:uid="{00000000-0005-0000-0000-000079690000}"/>
    <cellStyle name="Normal 3 22 8 8 3" xfId="27009" xr:uid="{00000000-0005-0000-0000-00007A690000}"/>
    <cellStyle name="Normal 3 22 8 9" xfId="27010" xr:uid="{00000000-0005-0000-0000-00007B690000}"/>
    <cellStyle name="Normal 3 22 8 9 2" xfId="27011" xr:uid="{00000000-0005-0000-0000-00007C690000}"/>
    <cellStyle name="Normal 3 22 8 9 3" xfId="27012" xr:uid="{00000000-0005-0000-0000-00007D690000}"/>
    <cellStyle name="Normal 3 22 9" xfId="27013" xr:uid="{00000000-0005-0000-0000-00007E690000}"/>
    <cellStyle name="Normal 3 22 9 10" xfId="27014" xr:uid="{00000000-0005-0000-0000-00007F690000}"/>
    <cellStyle name="Normal 3 22 9 10 2" xfId="27015" xr:uid="{00000000-0005-0000-0000-000080690000}"/>
    <cellStyle name="Normal 3 22 9 10 3" xfId="27016" xr:uid="{00000000-0005-0000-0000-000081690000}"/>
    <cellStyle name="Normal 3 22 9 11" xfId="27017" xr:uid="{00000000-0005-0000-0000-000082690000}"/>
    <cellStyle name="Normal 3 22 9 11 2" xfId="27018" xr:uid="{00000000-0005-0000-0000-000083690000}"/>
    <cellStyle name="Normal 3 22 9 11 3" xfId="27019" xr:uid="{00000000-0005-0000-0000-000084690000}"/>
    <cellStyle name="Normal 3 22 9 12" xfId="27020" xr:uid="{00000000-0005-0000-0000-000085690000}"/>
    <cellStyle name="Normal 3 22 9 12 2" xfId="27021" xr:uid="{00000000-0005-0000-0000-000086690000}"/>
    <cellStyle name="Normal 3 22 9 12 3" xfId="27022" xr:uid="{00000000-0005-0000-0000-000087690000}"/>
    <cellStyle name="Normal 3 22 9 13" xfId="27023" xr:uid="{00000000-0005-0000-0000-000088690000}"/>
    <cellStyle name="Normal 3 22 9 13 2" xfId="27024" xr:uid="{00000000-0005-0000-0000-000089690000}"/>
    <cellStyle name="Normal 3 22 9 13 3" xfId="27025" xr:uid="{00000000-0005-0000-0000-00008A690000}"/>
    <cellStyle name="Normal 3 22 9 14" xfId="27026" xr:uid="{00000000-0005-0000-0000-00008B690000}"/>
    <cellStyle name="Normal 3 22 9 14 2" xfId="27027" xr:uid="{00000000-0005-0000-0000-00008C690000}"/>
    <cellStyle name="Normal 3 22 9 14 3" xfId="27028" xr:uid="{00000000-0005-0000-0000-00008D690000}"/>
    <cellStyle name="Normal 3 22 9 15" xfId="27029" xr:uid="{00000000-0005-0000-0000-00008E690000}"/>
    <cellStyle name="Normal 3 22 9 16" xfId="27030" xr:uid="{00000000-0005-0000-0000-00008F690000}"/>
    <cellStyle name="Normal 3 22 9 2" xfId="27031" xr:uid="{00000000-0005-0000-0000-000090690000}"/>
    <cellStyle name="Normal 3 22 9 2 2" xfId="27032" xr:uid="{00000000-0005-0000-0000-000091690000}"/>
    <cellStyle name="Normal 3 22 9 2 3" xfId="27033" xr:uid="{00000000-0005-0000-0000-000092690000}"/>
    <cellStyle name="Normal 3 22 9 3" xfId="27034" xr:uid="{00000000-0005-0000-0000-000093690000}"/>
    <cellStyle name="Normal 3 22 9 3 2" xfId="27035" xr:uid="{00000000-0005-0000-0000-000094690000}"/>
    <cellStyle name="Normal 3 22 9 3 3" xfId="27036" xr:uid="{00000000-0005-0000-0000-000095690000}"/>
    <cellStyle name="Normal 3 22 9 4" xfId="27037" xr:uid="{00000000-0005-0000-0000-000096690000}"/>
    <cellStyle name="Normal 3 22 9 4 2" xfId="27038" xr:uid="{00000000-0005-0000-0000-000097690000}"/>
    <cellStyle name="Normal 3 22 9 4 3" xfId="27039" xr:uid="{00000000-0005-0000-0000-000098690000}"/>
    <cellStyle name="Normal 3 22 9 5" xfId="27040" xr:uid="{00000000-0005-0000-0000-000099690000}"/>
    <cellStyle name="Normal 3 22 9 5 2" xfId="27041" xr:uid="{00000000-0005-0000-0000-00009A690000}"/>
    <cellStyle name="Normal 3 22 9 5 3" xfId="27042" xr:uid="{00000000-0005-0000-0000-00009B690000}"/>
    <cellStyle name="Normal 3 22 9 6" xfId="27043" xr:uid="{00000000-0005-0000-0000-00009C690000}"/>
    <cellStyle name="Normal 3 22 9 6 2" xfId="27044" xr:uid="{00000000-0005-0000-0000-00009D690000}"/>
    <cellStyle name="Normal 3 22 9 6 3" xfId="27045" xr:uid="{00000000-0005-0000-0000-00009E690000}"/>
    <cellStyle name="Normal 3 22 9 7" xfId="27046" xr:uid="{00000000-0005-0000-0000-00009F690000}"/>
    <cellStyle name="Normal 3 22 9 7 2" xfId="27047" xr:uid="{00000000-0005-0000-0000-0000A0690000}"/>
    <cellStyle name="Normal 3 22 9 7 3" xfId="27048" xr:uid="{00000000-0005-0000-0000-0000A1690000}"/>
    <cellStyle name="Normal 3 22 9 8" xfId="27049" xr:uid="{00000000-0005-0000-0000-0000A2690000}"/>
    <cellStyle name="Normal 3 22 9 8 2" xfId="27050" xr:uid="{00000000-0005-0000-0000-0000A3690000}"/>
    <cellStyle name="Normal 3 22 9 8 3" xfId="27051" xr:uid="{00000000-0005-0000-0000-0000A4690000}"/>
    <cellStyle name="Normal 3 22 9 9" xfId="27052" xr:uid="{00000000-0005-0000-0000-0000A5690000}"/>
    <cellStyle name="Normal 3 22 9 9 2" xfId="27053" xr:uid="{00000000-0005-0000-0000-0000A6690000}"/>
    <cellStyle name="Normal 3 22 9 9 3" xfId="27054" xr:uid="{00000000-0005-0000-0000-0000A7690000}"/>
    <cellStyle name="Normal 3 23" xfId="27055" xr:uid="{00000000-0005-0000-0000-0000A8690000}"/>
    <cellStyle name="Normal 3 24" xfId="27056" xr:uid="{00000000-0005-0000-0000-0000A9690000}"/>
    <cellStyle name="Normal 3 25" xfId="27057" xr:uid="{00000000-0005-0000-0000-0000AA690000}"/>
    <cellStyle name="Normal 3 26" xfId="27058" xr:uid="{00000000-0005-0000-0000-0000AB690000}"/>
    <cellStyle name="Normal 3 27" xfId="27059" xr:uid="{00000000-0005-0000-0000-0000AC690000}"/>
    <cellStyle name="Normal 3 28" xfId="27060" xr:uid="{00000000-0005-0000-0000-0000AD690000}"/>
    <cellStyle name="Normal 3 29" xfId="27061" xr:uid="{00000000-0005-0000-0000-0000AE690000}"/>
    <cellStyle name="Normal 3 3" xfId="27062" xr:uid="{00000000-0005-0000-0000-0000AF690000}"/>
    <cellStyle name="Normal 3 3 10" xfId="27063" xr:uid="{00000000-0005-0000-0000-0000B0690000}"/>
    <cellStyle name="Normal 3 3 10 10" xfId="27064" xr:uid="{00000000-0005-0000-0000-0000B1690000}"/>
    <cellStyle name="Normal 3 3 10 10 10" xfId="27065" xr:uid="{00000000-0005-0000-0000-0000B2690000}"/>
    <cellStyle name="Normal 3 3 10 10 10 2" xfId="27066" xr:uid="{00000000-0005-0000-0000-0000B3690000}"/>
    <cellStyle name="Normal 3 3 10 10 10 3" xfId="27067" xr:uid="{00000000-0005-0000-0000-0000B4690000}"/>
    <cellStyle name="Normal 3 3 10 10 11" xfId="27068" xr:uid="{00000000-0005-0000-0000-0000B5690000}"/>
    <cellStyle name="Normal 3 3 10 10 11 2" xfId="27069" xr:uid="{00000000-0005-0000-0000-0000B6690000}"/>
    <cellStyle name="Normal 3 3 10 10 11 3" xfId="27070" xr:uid="{00000000-0005-0000-0000-0000B7690000}"/>
    <cellStyle name="Normal 3 3 10 10 12" xfId="27071" xr:uid="{00000000-0005-0000-0000-0000B8690000}"/>
    <cellStyle name="Normal 3 3 10 10 12 2" xfId="27072" xr:uid="{00000000-0005-0000-0000-0000B9690000}"/>
    <cellStyle name="Normal 3 3 10 10 12 3" xfId="27073" xr:uid="{00000000-0005-0000-0000-0000BA690000}"/>
    <cellStyle name="Normal 3 3 10 10 13" xfId="27074" xr:uid="{00000000-0005-0000-0000-0000BB690000}"/>
    <cellStyle name="Normal 3 3 10 10 13 2" xfId="27075" xr:uid="{00000000-0005-0000-0000-0000BC690000}"/>
    <cellStyle name="Normal 3 3 10 10 13 3" xfId="27076" xr:uid="{00000000-0005-0000-0000-0000BD690000}"/>
    <cellStyle name="Normal 3 3 10 10 14" xfId="27077" xr:uid="{00000000-0005-0000-0000-0000BE690000}"/>
    <cellStyle name="Normal 3 3 10 10 14 2" xfId="27078" xr:uid="{00000000-0005-0000-0000-0000BF690000}"/>
    <cellStyle name="Normal 3 3 10 10 14 3" xfId="27079" xr:uid="{00000000-0005-0000-0000-0000C0690000}"/>
    <cellStyle name="Normal 3 3 10 10 15" xfId="27080" xr:uid="{00000000-0005-0000-0000-0000C1690000}"/>
    <cellStyle name="Normal 3 3 10 10 16" xfId="27081" xr:uid="{00000000-0005-0000-0000-0000C2690000}"/>
    <cellStyle name="Normal 3 3 10 10 2" xfId="27082" xr:uid="{00000000-0005-0000-0000-0000C3690000}"/>
    <cellStyle name="Normal 3 3 10 10 2 2" xfId="27083" xr:uid="{00000000-0005-0000-0000-0000C4690000}"/>
    <cellStyle name="Normal 3 3 10 10 2 3" xfId="27084" xr:uid="{00000000-0005-0000-0000-0000C5690000}"/>
    <cellStyle name="Normal 3 3 10 10 3" xfId="27085" xr:uid="{00000000-0005-0000-0000-0000C6690000}"/>
    <cellStyle name="Normal 3 3 10 10 3 2" xfId="27086" xr:uid="{00000000-0005-0000-0000-0000C7690000}"/>
    <cellStyle name="Normal 3 3 10 10 3 3" xfId="27087" xr:uid="{00000000-0005-0000-0000-0000C8690000}"/>
    <cellStyle name="Normal 3 3 10 10 4" xfId="27088" xr:uid="{00000000-0005-0000-0000-0000C9690000}"/>
    <cellStyle name="Normal 3 3 10 10 4 2" xfId="27089" xr:uid="{00000000-0005-0000-0000-0000CA690000}"/>
    <cellStyle name="Normal 3 3 10 10 4 3" xfId="27090" xr:uid="{00000000-0005-0000-0000-0000CB690000}"/>
    <cellStyle name="Normal 3 3 10 10 5" xfId="27091" xr:uid="{00000000-0005-0000-0000-0000CC690000}"/>
    <cellStyle name="Normal 3 3 10 10 5 2" xfId="27092" xr:uid="{00000000-0005-0000-0000-0000CD690000}"/>
    <cellStyle name="Normal 3 3 10 10 5 3" xfId="27093" xr:uid="{00000000-0005-0000-0000-0000CE690000}"/>
    <cellStyle name="Normal 3 3 10 10 6" xfId="27094" xr:uid="{00000000-0005-0000-0000-0000CF690000}"/>
    <cellStyle name="Normal 3 3 10 10 6 2" xfId="27095" xr:uid="{00000000-0005-0000-0000-0000D0690000}"/>
    <cellStyle name="Normal 3 3 10 10 6 3" xfId="27096" xr:uid="{00000000-0005-0000-0000-0000D1690000}"/>
    <cellStyle name="Normal 3 3 10 10 7" xfId="27097" xr:uid="{00000000-0005-0000-0000-0000D2690000}"/>
    <cellStyle name="Normal 3 3 10 10 7 2" xfId="27098" xr:uid="{00000000-0005-0000-0000-0000D3690000}"/>
    <cellStyle name="Normal 3 3 10 10 7 3" xfId="27099" xr:uid="{00000000-0005-0000-0000-0000D4690000}"/>
    <cellStyle name="Normal 3 3 10 10 8" xfId="27100" xr:uid="{00000000-0005-0000-0000-0000D5690000}"/>
    <cellStyle name="Normal 3 3 10 10 8 2" xfId="27101" xr:uid="{00000000-0005-0000-0000-0000D6690000}"/>
    <cellStyle name="Normal 3 3 10 10 8 3" xfId="27102" xr:uid="{00000000-0005-0000-0000-0000D7690000}"/>
    <cellStyle name="Normal 3 3 10 10 9" xfId="27103" xr:uid="{00000000-0005-0000-0000-0000D8690000}"/>
    <cellStyle name="Normal 3 3 10 10 9 2" xfId="27104" xr:uid="{00000000-0005-0000-0000-0000D9690000}"/>
    <cellStyle name="Normal 3 3 10 10 9 3" xfId="27105" xr:uid="{00000000-0005-0000-0000-0000DA690000}"/>
    <cellStyle name="Normal 3 3 10 11" xfId="27106" xr:uid="{00000000-0005-0000-0000-0000DB690000}"/>
    <cellStyle name="Normal 3 3 10 11 2" xfId="27107" xr:uid="{00000000-0005-0000-0000-0000DC690000}"/>
    <cellStyle name="Normal 3 3 10 11 3" xfId="27108" xr:uid="{00000000-0005-0000-0000-0000DD690000}"/>
    <cellStyle name="Normal 3 3 10 12" xfId="27109" xr:uid="{00000000-0005-0000-0000-0000DE690000}"/>
    <cellStyle name="Normal 3 3 10 12 2" xfId="27110" xr:uid="{00000000-0005-0000-0000-0000DF690000}"/>
    <cellStyle name="Normal 3 3 10 12 3" xfId="27111" xr:uid="{00000000-0005-0000-0000-0000E0690000}"/>
    <cellStyle name="Normal 3 3 10 13" xfId="27112" xr:uid="{00000000-0005-0000-0000-0000E1690000}"/>
    <cellStyle name="Normal 3 3 10 13 2" xfId="27113" xr:uid="{00000000-0005-0000-0000-0000E2690000}"/>
    <cellStyle name="Normal 3 3 10 13 3" xfId="27114" xr:uid="{00000000-0005-0000-0000-0000E3690000}"/>
    <cellStyle name="Normal 3 3 10 14" xfId="27115" xr:uid="{00000000-0005-0000-0000-0000E4690000}"/>
    <cellStyle name="Normal 3 3 10 14 2" xfId="27116" xr:uid="{00000000-0005-0000-0000-0000E5690000}"/>
    <cellStyle name="Normal 3 3 10 14 3" xfId="27117" xr:uid="{00000000-0005-0000-0000-0000E6690000}"/>
    <cellStyle name="Normal 3 3 10 15" xfId="27118" xr:uid="{00000000-0005-0000-0000-0000E7690000}"/>
    <cellStyle name="Normal 3 3 10 15 2" xfId="27119" xr:uid="{00000000-0005-0000-0000-0000E8690000}"/>
    <cellStyle name="Normal 3 3 10 15 3" xfId="27120" xr:uid="{00000000-0005-0000-0000-0000E9690000}"/>
    <cellStyle name="Normal 3 3 10 16" xfId="27121" xr:uid="{00000000-0005-0000-0000-0000EA690000}"/>
    <cellStyle name="Normal 3 3 10 16 2" xfId="27122" xr:uid="{00000000-0005-0000-0000-0000EB690000}"/>
    <cellStyle name="Normal 3 3 10 16 3" xfId="27123" xr:uid="{00000000-0005-0000-0000-0000EC690000}"/>
    <cellStyle name="Normal 3 3 10 17" xfId="27124" xr:uid="{00000000-0005-0000-0000-0000ED690000}"/>
    <cellStyle name="Normal 3 3 10 17 2" xfId="27125" xr:uid="{00000000-0005-0000-0000-0000EE690000}"/>
    <cellStyle name="Normal 3 3 10 17 3" xfId="27126" xr:uid="{00000000-0005-0000-0000-0000EF690000}"/>
    <cellStyle name="Normal 3 3 10 18" xfId="27127" xr:uid="{00000000-0005-0000-0000-0000F0690000}"/>
    <cellStyle name="Normal 3 3 10 18 2" xfId="27128" xr:uid="{00000000-0005-0000-0000-0000F1690000}"/>
    <cellStyle name="Normal 3 3 10 18 3" xfId="27129" xr:uid="{00000000-0005-0000-0000-0000F2690000}"/>
    <cellStyle name="Normal 3 3 10 19" xfId="27130" xr:uid="{00000000-0005-0000-0000-0000F3690000}"/>
    <cellStyle name="Normal 3 3 10 19 2" xfId="27131" xr:uid="{00000000-0005-0000-0000-0000F4690000}"/>
    <cellStyle name="Normal 3 3 10 19 3" xfId="27132" xr:uid="{00000000-0005-0000-0000-0000F5690000}"/>
    <cellStyle name="Normal 3 3 10 2" xfId="27133" xr:uid="{00000000-0005-0000-0000-0000F6690000}"/>
    <cellStyle name="Normal 3 3 10 2 10" xfId="27134" xr:uid="{00000000-0005-0000-0000-0000F7690000}"/>
    <cellStyle name="Normal 3 3 10 2 10 2" xfId="27135" xr:uid="{00000000-0005-0000-0000-0000F8690000}"/>
    <cellStyle name="Normal 3 3 10 2 10 3" xfId="27136" xr:uid="{00000000-0005-0000-0000-0000F9690000}"/>
    <cellStyle name="Normal 3 3 10 2 11" xfId="27137" xr:uid="{00000000-0005-0000-0000-0000FA690000}"/>
    <cellStyle name="Normal 3 3 10 2 11 2" xfId="27138" xr:uid="{00000000-0005-0000-0000-0000FB690000}"/>
    <cellStyle name="Normal 3 3 10 2 11 3" xfId="27139" xr:uid="{00000000-0005-0000-0000-0000FC690000}"/>
    <cellStyle name="Normal 3 3 10 2 12" xfId="27140" xr:uid="{00000000-0005-0000-0000-0000FD690000}"/>
    <cellStyle name="Normal 3 3 10 2 12 2" xfId="27141" xr:uid="{00000000-0005-0000-0000-0000FE690000}"/>
    <cellStyle name="Normal 3 3 10 2 12 3" xfId="27142" xr:uid="{00000000-0005-0000-0000-0000FF690000}"/>
    <cellStyle name="Normal 3 3 10 2 13" xfId="27143" xr:uid="{00000000-0005-0000-0000-0000006A0000}"/>
    <cellStyle name="Normal 3 3 10 2 13 2" xfId="27144" xr:uid="{00000000-0005-0000-0000-0000016A0000}"/>
    <cellStyle name="Normal 3 3 10 2 13 3" xfId="27145" xr:uid="{00000000-0005-0000-0000-0000026A0000}"/>
    <cellStyle name="Normal 3 3 10 2 14" xfId="27146" xr:uid="{00000000-0005-0000-0000-0000036A0000}"/>
    <cellStyle name="Normal 3 3 10 2 14 2" xfId="27147" xr:uid="{00000000-0005-0000-0000-0000046A0000}"/>
    <cellStyle name="Normal 3 3 10 2 14 3" xfId="27148" xr:uid="{00000000-0005-0000-0000-0000056A0000}"/>
    <cellStyle name="Normal 3 3 10 2 15" xfId="27149" xr:uid="{00000000-0005-0000-0000-0000066A0000}"/>
    <cellStyle name="Normal 3 3 10 2 15 2" xfId="27150" xr:uid="{00000000-0005-0000-0000-0000076A0000}"/>
    <cellStyle name="Normal 3 3 10 2 15 3" xfId="27151" xr:uid="{00000000-0005-0000-0000-0000086A0000}"/>
    <cellStyle name="Normal 3 3 10 2 16" xfId="27152" xr:uid="{00000000-0005-0000-0000-0000096A0000}"/>
    <cellStyle name="Normal 3 3 10 2 17" xfId="27153" xr:uid="{00000000-0005-0000-0000-00000A6A0000}"/>
    <cellStyle name="Normal 3 3 10 2 2" xfId="27154" xr:uid="{00000000-0005-0000-0000-00000B6A0000}"/>
    <cellStyle name="Normal 3 3 10 2 2 10" xfId="27155" xr:uid="{00000000-0005-0000-0000-00000C6A0000}"/>
    <cellStyle name="Normal 3 3 10 2 2 10 2" xfId="27156" xr:uid="{00000000-0005-0000-0000-00000D6A0000}"/>
    <cellStyle name="Normal 3 3 10 2 2 10 3" xfId="27157" xr:uid="{00000000-0005-0000-0000-00000E6A0000}"/>
    <cellStyle name="Normal 3 3 10 2 2 11" xfId="27158" xr:uid="{00000000-0005-0000-0000-00000F6A0000}"/>
    <cellStyle name="Normal 3 3 10 2 2 11 2" xfId="27159" xr:uid="{00000000-0005-0000-0000-0000106A0000}"/>
    <cellStyle name="Normal 3 3 10 2 2 11 3" xfId="27160" xr:uid="{00000000-0005-0000-0000-0000116A0000}"/>
    <cellStyle name="Normal 3 3 10 2 2 12" xfId="27161" xr:uid="{00000000-0005-0000-0000-0000126A0000}"/>
    <cellStyle name="Normal 3 3 10 2 2 12 2" xfId="27162" xr:uid="{00000000-0005-0000-0000-0000136A0000}"/>
    <cellStyle name="Normal 3 3 10 2 2 12 3" xfId="27163" xr:uid="{00000000-0005-0000-0000-0000146A0000}"/>
    <cellStyle name="Normal 3 3 10 2 2 13" xfId="27164" xr:uid="{00000000-0005-0000-0000-0000156A0000}"/>
    <cellStyle name="Normal 3 3 10 2 2 13 2" xfId="27165" xr:uid="{00000000-0005-0000-0000-0000166A0000}"/>
    <cellStyle name="Normal 3 3 10 2 2 13 3" xfId="27166" xr:uid="{00000000-0005-0000-0000-0000176A0000}"/>
    <cellStyle name="Normal 3 3 10 2 2 14" xfId="27167" xr:uid="{00000000-0005-0000-0000-0000186A0000}"/>
    <cellStyle name="Normal 3 3 10 2 2 14 2" xfId="27168" xr:uid="{00000000-0005-0000-0000-0000196A0000}"/>
    <cellStyle name="Normal 3 3 10 2 2 14 3" xfId="27169" xr:uid="{00000000-0005-0000-0000-00001A6A0000}"/>
    <cellStyle name="Normal 3 3 10 2 2 15" xfId="27170" xr:uid="{00000000-0005-0000-0000-00001B6A0000}"/>
    <cellStyle name="Normal 3 3 10 2 2 16" xfId="27171" xr:uid="{00000000-0005-0000-0000-00001C6A0000}"/>
    <cellStyle name="Normal 3 3 10 2 2 2" xfId="27172" xr:uid="{00000000-0005-0000-0000-00001D6A0000}"/>
    <cellStyle name="Normal 3 3 10 2 2 2 2" xfId="27173" xr:uid="{00000000-0005-0000-0000-00001E6A0000}"/>
    <cellStyle name="Normal 3 3 10 2 2 2 3" xfId="27174" xr:uid="{00000000-0005-0000-0000-00001F6A0000}"/>
    <cellStyle name="Normal 3 3 10 2 2 3" xfId="27175" xr:uid="{00000000-0005-0000-0000-0000206A0000}"/>
    <cellStyle name="Normal 3 3 10 2 2 3 2" xfId="27176" xr:uid="{00000000-0005-0000-0000-0000216A0000}"/>
    <cellStyle name="Normal 3 3 10 2 2 3 3" xfId="27177" xr:uid="{00000000-0005-0000-0000-0000226A0000}"/>
    <cellStyle name="Normal 3 3 10 2 2 4" xfId="27178" xr:uid="{00000000-0005-0000-0000-0000236A0000}"/>
    <cellStyle name="Normal 3 3 10 2 2 4 2" xfId="27179" xr:uid="{00000000-0005-0000-0000-0000246A0000}"/>
    <cellStyle name="Normal 3 3 10 2 2 4 3" xfId="27180" xr:uid="{00000000-0005-0000-0000-0000256A0000}"/>
    <cellStyle name="Normal 3 3 10 2 2 5" xfId="27181" xr:uid="{00000000-0005-0000-0000-0000266A0000}"/>
    <cellStyle name="Normal 3 3 10 2 2 5 2" xfId="27182" xr:uid="{00000000-0005-0000-0000-0000276A0000}"/>
    <cellStyle name="Normal 3 3 10 2 2 5 3" xfId="27183" xr:uid="{00000000-0005-0000-0000-0000286A0000}"/>
    <cellStyle name="Normal 3 3 10 2 2 6" xfId="27184" xr:uid="{00000000-0005-0000-0000-0000296A0000}"/>
    <cellStyle name="Normal 3 3 10 2 2 6 2" xfId="27185" xr:uid="{00000000-0005-0000-0000-00002A6A0000}"/>
    <cellStyle name="Normal 3 3 10 2 2 6 3" xfId="27186" xr:uid="{00000000-0005-0000-0000-00002B6A0000}"/>
    <cellStyle name="Normal 3 3 10 2 2 7" xfId="27187" xr:uid="{00000000-0005-0000-0000-00002C6A0000}"/>
    <cellStyle name="Normal 3 3 10 2 2 7 2" xfId="27188" xr:uid="{00000000-0005-0000-0000-00002D6A0000}"/>
    <cellStyle name="Normal 3 3 10 2 2 7 3" xfId="27189" xr:uid="{00000000-0005-0000-0000-00002E6A0000}"/>
    <cellStyle name="Normal 3 3 10 2 2 8" xfId="27190" xr:uid="{00000000-0005-0000-0000-00002F6A0000}"/>
    <cellStyle name="Normal 3 3 10 2 2 8 2" xfId="27191" xr:uid="{00000000-0005-0000-0000-0000306A0000}"/>
    <cellStyle name="Normal 3 3 10 2 2 8 3" xfId="27192" xr:uid="{00000000-0005-0000-0000-0000316A0000}"/>
    <cellStyle name="Normal 3 3 10 2 2 9" xfId="27193" xr:uid="{00000000-0005-0000-0000-0000326A0000}"/>
    <cellStyle name="Normal 3 3 10 2 2 9 2" xfId="27194" xr:uid="{00000000-0005-0000-0000-0000336A0000}"/>
    <cellStyle name="Normal 3 3 10 2 2 9 3" xfId="27195" xr:uid="{00000000-0005-0000-0000-0000346A0000}"/>
    <cellStyle name="Normal 3 3 10 2 3" xfId="27196" xr:uid="{00000000-0005-0000-0000-0000356A0000}"/>
    <cellStyle name="Normal 3 3 10 2 3 2" xfId="27197" xr:uid="{00000000-0005-0000-0000-0000366A0000}"/>
    <cellStyle name="Normal 3 3 10 2 3 3" xfId="27198" xr:uid="{00000000-0005-0000-0000-0000376A0000}"/>
    <cellStyle name="Normal 3 3 10 2 4" xfId="27199" xr:uid="{00000000-0005-0000-0000-0000386A0000}"/>
    <cellStyle name="Normal 3 3 10 2 4 2" xfId="27200" xr:uid="{00000000-0005-0000-0000-0000396A0000}"/>
    <cellStyle name="Normal 3 3 10 2 4 3" xfId="27201" xr:uid="{00000000-0005-0000-0000-00003A6A0000}"/>
    <cellStyle name="Normal 3 3 10 2 5" xfId="27202" xr:uid="{00000000-0005-0000-0000-00003B6A0000}"/>
    <cellStyle name="Normal 3 3 10 2 5 2" xfId="27203" xr:uid="{00000000-0005-0000-0000-00003C6A0000}"/>
    <cellStyle name="Normal 3 3 10 2 5 3" xfId="27204" xr:uid="{00000000-0005-0000-0000-00003D6A0000}"/>
    <cellStyle name="Normal 3 3 10 2 6" xfId="27205" xr:uid="{00000000-0005-0000-0000-00003E6A0000}"/>
    <cellStyle name="Normal 3 3 10 2 6 2" xfId="27206" xr:uid="{00000000-0005-0000-0000-00003F6A0000}"/>
    <cellStyle name="Normal 3 3 10 2 6 3" xfId="27207" xr:uid="{00000000-0005-0000-0000-0000406A0000}"/>
    <cellStyle name="Normal 3 3 10 2 7" xfId="27208" xr:uid="{00000000-0005-0000-0000-0000416A0000}"/>
    <cellStyle name="Normal 3 3 10 2 7 2" xfId="27209" xr:uid="{00000000-0005-0000-0000-0000426A0000}"/>
    <cellStyle name="Normal 3 3 10 2 7 3" xfId="27210" xr:uid="{00000000-0005-0000-0000-0000436A0000}"/>
    <cellStyle name="Normal 3 3 10 2 8" xfId="27211" xr:uid="{00000000-0005-0000-0000-0000446A0000}"/>
    <cellStyle name="Normal 3 3 10 2 8 2" xfId="27212" xr:uid="{00000000-0005-0000-0000-0000456A0000}"/>
    <cellStyle name="Normal 3 3 10 2 8 3" xfId="27213" xr:uid="{00000000-0005-0000-0000-0000466A0000}"/>
    <cellStyle name="Normal 3 3 10 2 9" xfId="27214" xr:uid="{00000000-0005-0000-0000-0000476A0000}"/>
    <cellStyle name="Normal 3 3 10 2 9 2" xfId="27215" xr:uid="{00000000-0005-0000-0000-0000486A0000}"/>
    <cellStyle name="Normal 3 3 10 2 9 3" xfId="27216" xr:uid="{00000000-0005-0000-0000-0000496A0000}"/>
    <cellStyle name="Normal 3 3 10 20" xfId="27217" xr:uid="{00000000-0005-0000-0000-00004A6A0000}"/>
    <cellStyle name="Normal 3 3 10 20 2" xfId="27218" xr:uid="{00000000-0005-0000-0000-00004B6A0000}"/>
    <cellStyle name="Normal 3 3 10 20 3" xfId="27219" xr:uid="{00000000-0005-0000-0000-00004C6A0000}"/>
    <cellStyle name="Normal 3 3 10 21" xfId="27220" xr:uid="{00000000-0005-0000-0000-00004D6A0000}"/>
    <cellStyle name="Normal 3 3 10 21 2" xfId="27221" xr:uid="{00000000-0005-0000-0000-00004E6A0000}"/>
    <cellStyle name="Normal 3 3 10 21 3" xfId="27222" xr:uid="{00000000-0005-0000-0000-00004F6A0000}"/>
    <cellStyle name="Normal 3 3 10 22" xfId="27223" xr:uid="{00000000-0005-0000-0000-0000506A0000}"/>
    <cellStyle name="Normal 3 3 10 22 2" xfId="27224" xr:uid="{00000000-0005-0000-0000-0000516A0000}"/>
    <cellStyle name="Normal 3 3 10 22 3" xfId="27225" xr:uid="{00000000-0005-0000-0000-0000526A0000}"/>
    <cellStyle name="Normal 3 3 10 23" xfId="27226" xr:uid="{00000000-0005-0000-0000-0000536A0000}"/>
    <cellStyle name="Normal 3 3 10 23 2" xfId="27227" xr:uid="{00000000-0005-0000-0000-0000546A0000}"/>
    <cellStyle name="Normal 3 3 10 23 3" xfId="27228" xr:uid="{00000000-0005-0000-0000-0000556A0000}"/>
    <cellStyle name="Normal 3 3 10 24" xfId="27229" xr:uid="{00000000-0005-0000-0000-0000566A0000}"/>
    <cellStyle name="Normal 3 3 10 25" xfId="27230" xr:uid="{00000000-0005-0000-0000-0000576A0000}"/>
    <cellStyle name="Normal 3 3 10 3" xfId="27231" xr:uid="{00000000-0005-0000-0000-0000586A0000}"/>
    <cellStyle name="Normal 3 3 10 3 10" xfId="27232" xr:uid="{00000000-0005-0000-0000-0000596A0000}"/>
    <cellStyle name="Normal 3 3 10 3 10 2" xfId="27233" xr:uid="{00000000-0005-0000-0000-00005A6A0000}"/>
    <cellStyle name="Normal 3 3 10 3 10 3" xfId="27234" xr:uid="{00000000-0005-0000-0000-00005B6A0000}"/>
    <cellStyle name="Normal 3 3 10 3 11" xfId="27235" xr:uid="{00000000-0005-0000-0000-00005C6A0000}"/>
    <cellStyle name="Normal 3 3 10 3 11 2" xfId="27236" xr:uid="{00000000-0005-0000-0000-00005D6A0000}"/>
    <cellStyle name="Normal 3 3 10 3 11 3" xfId="27237" xr:uid="{00000000-0005-0000-0000-00005E6A0000}"/>
    <cellStyle name="Normal 3 3 10 3 12" xfId="27238" xr:uid="{00000000-0005-0000-0000-00005F6A0000}"/>
    <cellStyle name="Normal 3 3 10 3 12 2" xfId="27239" xr:uid="{00000000-0005-0000-0000-0000606A0000}"/>
    <cellStyle name="Normal 3 3 10 3 12 3" xfId="27240" xr:uid="{00000000-0005-0000-0000-0000616A0000}"/>
    <cellStyle name="Normal 3 3 10 3 13" xfId="27241" xr:uid="{00000000-0005-0000-0000-0000626A0000}"/>
    <cellStyle name="Normal 3 3 10 3 13 2" xfId="27242" xr:uid="{00000000-0005-0000-0000-0000636A0000}"/>
    <cellStyle name="Normal 3 3 10 3 13 3" xfId="27243" xr:uid="{00000000-0005-0000-0000-0000646A0000}"/>
    <cellStyle name="Normal 3 3 10 3 14" xfId="27244" xr:uid="{00000000-0005-0000-0000-0000656A0000}"/>
    <cellStyle name="Normal 3 3 10 3 14 2" xfId="27245" xr:uid="{00000000-0005-0000-0000-0000666A0000}"/>
    <cellStyle name="Normal 3 3 10 3 14 3" xfId="27246" xr:uid="{00000000-0005-0000-0000-0000676A0000}"/>
    <cellStyle name="Normal 3 3 10 3 15" xfId="27247" xr:uid="{00000000-0005-0000-0000-0000686A0000}"/>
    <cellStyle name="Normal 3 3 10 3 15 2" xfId="27248" xr:uid="{00000000-0005-0000-0000-0000696A0000}"/>
    <cellStyle name="Normal 3 3 10 3 15 3" xfId="27249" xr:uid="{00000000-0005-0000-0000-00006A6A0000}"/>
    <cellStyle name="Normal 3 3 10 3 16" xfId="27250" xr:uid="{00000000-0005-0000-0000-00006B6A0000}"/>
    <cellStyle name="Normal 3 3 10 3 17" xfId="27251" xr:uid="{00000000-0005-0000-0000-00006C6A0000}"/>
    <cellStyle name="Normal 3 3 10 3 2" xfId="27252" xr:uid="{00000000-0005-0000-0000-00006D6A0000}"/>
    <cellStyle name="Normal 3 3 10 3 2 10" xfId="27253" xr:uid="{00000000-0005-0000-0000-00006E6A0000}"/>
    <cellStyle name="Normal 3 3 10 3 2 10 2" xfId="27254" xr:uid="{00000000-0005-0000-0000-00006F6A0000}"/>
    <cellStyle name="Normal 3 3 10 3 2 10 3" xfId="27255" xr:uid="{00000000-0005-0000-0000-0000706A0000}"/>
    <cellStyle name="Normal 3 3 10 3 2 11" xfId="27256" xr:uid="{00000000-0005-0000-0000-0000716A0000}"/>
    <cellStyle name="Normal 3 3 10 3 2 11 2" xfId="27257" xr:uid="{00000000-0005-0000-0000-0000726A0000}"/>
    <cellStyle name="Normal 3 3 10 3 2 11 3" xfId="27258" xr:uid="{00000000-0005-0000-0000-0000736A0000}"/>
    <cellStyle name="Normal 3 3 10 3 2 12" xfId="27259" xr:uid="{00000000-0005-0000-0000-0000746A0000}"/>
    <cellStyle name="Normal 3 3 10 3 2 12 2" xfId="27260" xr:uid="{00000000-0005-0000-0000-0000756A0000}"/>
    <cellStyle name="Normal 3 3 10 3 2 12 3" xfId="27261" xr:uid="{00000000-0005-0000-0000-0000766A0000}"/>
    <cellStyle name="Normal 3 3 10 3 2 13" xfId="27262" xr:uid="{00000000-0005-0000-0000-0000776A0000}"/>
    <cellStyle name="Normal 3 3 10 3 2 13 2" xfId="27263" xr:uid="{00000000-0005-0000-0000-0000786A0000}"/>
    <cellStyle name="Normal 3 3 10 3 2 13 3" xfId="27264" xr:uid="{00000000-0005-0000-0000-0000796A0000}"/>
    <cellStyle name="Normal 3 3 10 3 2 14" xfId="27265" xr:uid="{00000000-0005-0000-0000-00007A6A0000}"/>
    <cellStyle name="Normal 3 3 10 3 2 14 2" xfId="27266" xr:uid="{00000000-0005-0000-0000-00007B6A0000}"/>
    <cellStyle name="Normal 3 3 10 3 2 14 3" xfId="27267" xr:uid="{00000000-0005-0000-0000-00007C6A0000}"/>
    <cellStyle name="Normal 3 3 10 3 2 15" xfId="27268" xr:uid="{00000000-0005-0000-0000-00007D6A0000}"/>
    <cellStyle name="Normal 3 3 10 3 2 16" xfId="27269" xr:uid="{00000000-0005-0000-0000-00007E6A0000}"/>
    <cellStyle name="Normal 3 3 10 3 2 2" xfId="27270" xr:uid="{00000000-0005-0000-0000-00007F6A0000}"/>
    <cellStyle name="Normal 3 3 10 3 2 2 2" xfId="27271" xr:uid="{00000000-0005-0000-0000-0000806A0000}"/>
    <cellStyle name="Normal 3 3 10 3 2 2 3" xfId="27272" xr:uid="{00000000-0005-0000-0000-0000816A0000}"/>
    <cellStyle name="Normal 3 3 10 3 2 3" xfId="27273" xr:uid="{00000000-0005-0000-0000-0000826A0000}"/>
    <cellStyle name="Normal 3 3 10 3 2 3 2" xfId="27274" xr:uid="{00000000-0005-0000-0000-0000836A0000}"/>
    <cellStyle name="Normal 3 3 10 3 2 3 3" xfId="27275" xr:uid="{00000000-0005-0000-0000-0000846A0000}"/>
    <cellStyle name="Normal 3 3 10 3 2 4" xfId="27276" xr:uid="{00000000-0005-0000-0000-0000856A0000}"/>
    <cellStyle name="Normal 3 3 10 3 2 4 2" xfId="27277" xr:uid="{00000000-0005-0000-0000-0000866A0000}"/>
    <cellStyle name="Normal 3 3 10 3 2 4 3" xfId="27278" xr:uid="{00000000-0005-0000-0000-0000876A0000}"/>
    <cellStyle name="Normal 3 3 10 3 2 5" xfId="27279" xr:uid="{00000000-0005-0000-0000-0000886A0000}"/>
    <cellStyle name="Normal 3 3 10 3 2 5 2" xfId="27280" xr:uid="{00000000-0005-0000-0000-0000896A0000}"/>
    <cellStyle name="Normal 3 3 10 3 2 5 3" xfId="27281" xr:uid="{00000000-0005-0000-0000-00008A6A0000}"/>
    <cellStyle name="Normal 3 3 10 3 2 6" xfId="27282" xr:uid="{00000000-0005-0000-0000-00008B6A0000}"/>
    <cellStyle name="Normal 3 3 10 3 2 6 2" xfId="27283" xr:uid="{00000000-0005-0000-0000-00008C6A0000}"/>
    <cellStyle name="Normal 3 3 10 3 2 6 3" xfId="27284" xr:uid="{00000000-0005-0000-0000-00008D6A0000}"/>
    <cellStyle name="Normal 3 3 10 3 2 7" xfId="27285" xr:uid="{00000000-0005-0000-0000-00008E6A0000}"/>
    <cellStyle name="Normal 3 3 10 3 2 7 2" xfId="27286" xr:uid="{00000000-0005-0000-0000-00008F6A0000}"/>
    <cellStyle name="Normal 3 3 10 3 2 7 3" xfId="27287" xr:uid="{00000000-0005-0000-0000-0000906A0000}"/>
    <cellStyle name="Normal 3 3 10 3 2 8" xfId="27288" xr:uid="{00000000-0005-0000-0000-0000916A0000}"/>
    <cellStyle name="Normal 3 3 10 3 2 8 2" xfId="27289" xr:uid="{00000000-0005-0000-0000-0000926A0000}"/>
    <cellStyle name="Normal 3 3 10 3 2 8 3" xfId="27290" xr:uid="{00000000-0005-0000-0000-0000936A0000}"/>
    <cellStyle name="Normal 3 3 10 3 2 9" xfId="27291" xr:uid="{00000000-0005-0000-0000-0000946A0000}"/>
    <cellStyle name="Normal 3 3 10 3 2 9 2" xfId="27292" xr:uid="{00000000-0005-0000-0000-0000956A0000}"/>
    <cellStyle name="Normal 3 3 10 3 2 9 3" xfId="27293" xr:uid="{00000000-0005-0000-0000-0000966A0000}"/>
    <cellStyle name="Normal 3 3 10 3 3" xfId="27294" xr:uid="{00000000-0005-0000-0000-0000976A0000}"/>
    <cellStyle name="Normal 3 3 10 3 3 2" xfId="27295" xr:uid="{00000000-0005-0000-0000-0000986A0000}"/>
    <cellStyle name="Normal 3 3 10 3 3 3" xfId="27296" xr:uid="{00000000-0005-0000-0000-0000996A0000}"/>
    <cellStyle name="Normal 3 3 10 3 4" xfId="27297" xr:uid="{00000000-0005-0000-0000-00009A6A0000}"/>
    <cellStyle name="Normal 3 3 10 3 4 2" xfId="27298" xr:uid="{00000000-0005-0000-0000-00009B6A0000}"/>
    <cellStyle name="Normal 3 3 10 3 4 3" xfId="27299" xr:uid="{00000000-0005-0000-0000-00009C6A0000}"/>
    <cellStyle name="Normal 3 3 10 3 5" xfId="27300" xr:uid="{00000000-0005-0000-0000-00009D6A0000}"/>
    <cellStyle name="Normal 3 3 10 3 5 2" xfId="27301" xr:uid="{00000000-0005-0000-0000-00009E6A0000}"/>
    <cellStyle name="Normal 3 3 10 3 5 3" xfId="27302" xr:uid="{00000000-0005-0000-0000-00009F6A0000}"/>
    <cellStyle name="Normal 3 3 10 3 6" xfId="27303" xr:uid="{00000000-0005-0000-0000-0000A06A0000}"/>
    <cellStyle name="Normal 3 3 10 3 6 2" xfId="27304" xr:uid="{00000000-0005-0000-0000-0000A16A0000}"/>
    <cellStyle name="Normal 3 3 10 3 6 3" xfId="27305" xr:uid="{00000000-0005-0000-0000-0000A26A0000}"/>
    <cellStyle name="Normal 3 3 10 3 7" xfId="27306" xr:uid="{00000000-0005-0000-0000-0000A36A0000}"/>
    <cellStyle name="Normal 3 3 10 3 7 2" xfId="27307" xr:uid="{00000000-0005-0000-0000-0000A46A0000}"/>
    <cellStyle name="Normal 3 3 10 3 7 3" xfId="27308" xr:uid="{00000000-0005-0000-0000-0000A56A0000}"/>
    <cellStyle name="Normal 3 3 10 3 8" xfId="27309" xr:uid="{00000000-0005-0000-0000-0000A66A0000}"/>
    <cellStyle name="Normal 3 3 10 3 8 2" xfId="27310" xr:uid="{00000000-0005-0000-0000-0000A76A0000}"/>
    <cellStyle name="Normal 3 3 10 3 8 3" xfId="27311" xr:uid="{00000000-0005-0000-0000-0000A86A0000}"/>
    <cellStyle name="Normal 3 3 10 3 9" xfId="27312" xr:uid="{00000000-0005-0000-0000-0000A96A0000}"/>
    <cellStyle name="Normal 3 3 10 3 9 2" xfId="27313" xr:uid="{00000000-0005-0000-0000-0000AA6A0000}"/>
    <cellStyle name="Normal 3 3 10 3 9 3" xfId="27314" xr:uid="{00000000-0005-0000-0000-0000AB6A0000}"/>
    <cellStyle name="Normal 3 3 10 4" xfId="27315" xr:uid="{00000000-0005-0000-0000-0000AC6A0000}"/>
    <cellStyle name="Normal 3 3 10 4 10" xfId="27316" xr:uid="{00000000-0005-0000-0000-0000AD6A0000}"/>
    <cellStyle name="Normal 3 3 10 4 10 2" xfId="27317" xr:uid="{00000000-0005-0000-0000-0000AE6A0000}"/>
    <cellStyle name="Normal 3 3 10 4 10 3" xfId="27318" xr:uid="{00000000-0005-0000-0000-0000AF6A0000}"/>
    <cellStyle name="Normal 3 3 10 4 11" xfId="27319" xr:uid="{00000000-0005-0000-0000-0000B06A0000}"/>
    <cellStyle name="Normal 3 3 10 4 11 2" xfId="27320" xr:uid="{00000000-0005-0000-0000-0000B16A0000}"/>
    <cellStyle name="Normal 3 3 10 4 11 3" xfId="27321" xr:uid="{00000000-0005-0000-0000-0000B26A0000}"/>
    <cellStyle name="Normal 3 3 10 4 12" xfId="27322" xr:uid="{00000000-0005-0000-0000-0000B36A0000}"/>
    <cellStyle name="Normal 3 3 10 4 12 2" xfId="27323" xr:uid="{00000000-0005-0000-0000-0000B46A0000}"/>
    <cellStyle name="Normal 3 3 10 4 12 3" xfId="27324" xr:uid="{00000000-0005-0000-0000-0000B56A0000}"/>
    <cellStyle name="Normal 3 3 10 4 13" xfId="27325" xr:uid="{00000000-0005-0000-0000-0000B66A0000}"/>
    <cellStyle name="Normal 3 3 10 4 13 2" xfId="27326" xr:uid="{00000000-0005-0000-0000-0000B76A0000}"/>
    <cellStyle name="Normal 3 3 10 4 13 3" xfId="27327" xr:uid="{00000000-0005-0000-0000-0000B86A0000}"/>
    <cellStyle name="Normal 3 3 10 4 14" xfId="27328" xr:uid="{00000000-0005-0000-0000-0000B96A0000}"/>
    <cellStyle name="Normal 3 3 10 4 14 2" xfId="27329" xr:uid="{00000000-0005-0000-0000-0000BA6A0000}"/>
    <cellStyle name="Normal 3 3 10 4 14 3" xfId="27330" xr:uid="{00000000-0005-0000-0000-0000BB6A0000}"/>
    <cellStyle name="Normal 3 3 10 4 15" xfId="27331" xr:uid="{00000000-0005-0000-0000-0000BC6A0000}"/>
    <cellStyle name="Normal 3 3 10 4 15 2" xfId="27332" xr:uid="{00000000-0005-0000-0000-0000BD6A0000}"/>
    <cellStyle name="Normal 3 3 10 4 15 3" xfId="27333" xr:uid="{00000000-0005-0000-0000-0000BE6A0000}"/>
    <cellStyle name="Normal 3 3 10 4 16" xfId="27334" xr:uid="{00000000-0005-0000-0000-0000BF6A0000}"/>
    <cellStyle name="Normal 3 3 10 4 17" xfId="27335" xr:uid="{00000000-0005-0000-0000-0000C06A0000}"/>
    <cellStyle name="Normal 3 3 10 4 2" xfId="27336" xr:uid="{00000000-0005-0000-0000-0000C16A0000}"/>
    <cellStyle name="Normal 3 3 10 4 2 10" xfId="27337" xr:uid="{00000000-0005-0000-0000-0000C26A0000}"/>
    <cellStyle name="Normal 3 3 10 4 2 10 2" xfId="27338" xr:uid="{00000000-0005-0000-0000-0000C36A0000}"/>
    <cellStyle name="Normal 3 3 10 4 2 10 3" xfId="27339" xr:uid="{00000000-0005-0000-0000-0000C46A0000}"/>
    <cellStyle name="Normal 3 3 10 4 2 11" xfId="27340" xr:uid="{00000000-0005-0000-0000-0000C56A0000}"/>
    <cellStyle name="Normal 3 3 10 4 2 11 2" xfId="27341" xr:uid="{00000000-0005-0000-0000-0000C66A0000}"/>
    <cellStyle name="Normal 3 3 10 4 2 11 3" xfId="27342" xr:uid="{00000000-0005-0000-0000-0000C76A0000}"/>
    <cellStyle name="Normal 3 3 10 4 2 12" xfId="27343" xr:uid="{00000000-0005-0000-0000-0000C86A0000}"/>
    <cellStyle name="Normal 3 3 10 4 2 12 2" xfId="27344" xr:uid="{00000000-0005-0000-0000-0000C96A0000}"/>
    <cellStyle name="Normal 3 3 10 4 2 12 3" xfId="27345" xr:uid="{00000000-0005-0000-0000-0000CA6A0000}"/>
    <cellStyle name="Normal 3 3 10 4 2 13" xfId="27346" xr:uid="{00000000-0005-0000-0000-0000CB6A0000}"/>
    <cellStyle name="Normal 3 3 10 4 2 13 2" xfId="27347" xr:uid="{00000000-0005-0000-0000-0000CC6A0000}"/>
    <cellStyle name="Normal 3 3 10 4 2 13 3" xfId="27348" xr:uid="{00000000-0005-0000-0000-0000CD6A0000}"/>
    <cellStyle name="Normal 3 3 10 4 2 14" xfId="27349" xr:uid="{00000000-0005-0000-0000-0000CE6A0000}"/>
    <cellStyle name="Normal 3 3 10 4 2 14 2" xfId="27350" xr:uid="{00000000-0005-0000-0000-0000CF6A0000}"/>
    <cellStyle name="Normal 3 3 10 4 2 14 3" xfId="27351" xr:uid="{00000000-0005-0000-0000-0000D06A0000}"/>
    <cellStyle name="Normal 3 3 10 4 2 15" xfId="27352" xr:uid="{00000000-0005-0000-0000-0000D16A0000}"/>
    <cellStyle name="Normal 3 3 10 4 2 16" xfId="27353" xr:uid="{00000000-0005-0000-0000-0000D26A0000}"/>
    <cellStyle name="Normal 3 3 10 4 2 2" xfId="27354" xr:uid="{00000000-0005-0000-0000-0000D36A0000}"/>
    <cellStyle name="Normal 3 3 10 4 2 2 2" xfId="27355" xr:uid="{00000000-0005-0000-0000-0000D46A0000}"/>
    <cellStyle name="Normal 3 3 10 4 2 2 3" xfId="27356" xr:uid="{00000000-0005-0000-0000-0000D56A0000}"/>
    <cellStyle name="Normal 3 3 10 4 2 3" xfId="27357" xr:uid="{00000000-0005-0000-0000-0000D66A0000}"/>
    <cellStyle name="Normal 3 3 10 4 2 3 2" xfId="27358" xr:uid="{00000000-0005-0000-0000-0000D76A0000}"/>
    <cellStyle name="Normal 3 3 10 4 2 3 3" xfId="27359" xr:uid="{00000000-0005-0000-0000-0000D86A0000}"/>
    <cellStyle name="Normal 3 3 10 4 2 4" xfId="27360" xr:uid="{00000000-0005-0000-0000-0000D96A0000}"/>
    <cellStyle name="Normal 3 3 10 4 2 4 2" xfId="27361" xr:uid="{00000000-0005-0000-0000-0000DA6A0000}"/>
    <cellStyle name="Normal 3 3 10 4 2 4 3" xfId="27362" xr:uid="{00000000-0005-0000-0000-0000DB6A0000}"/>
    <cellStyle name="Normal 3 3 10 4 2 5" xfId="27363" xr:uid="{00000000-0005-0000-0000-0000DC6A0000}"/>
    <cellStyle name="Normal 3 3 10 4 2 5 2" xfId="27364" xr:uid="{00000000-0005-0000-0000-0000DD6A0000}"/>
    <cellStyle name="Normal 3 3 10 4 2 5 3" xfId="27365" xr:uid="{00000000-0005-0000-0000-0000DE6A0000}"/>
    <cellStyle name="Normal 3 3 10 4 2 6" xfId="27366" xr:uid="{00000000-0005-0000-0000-0000DF6A0000}"/>
    <cellStyle name="Normal 3 3 10 4 2 6 2" xfId="27367" xr:uid="{00000000-0005-0000-0000-0000E06A0000}"/>
    <cellStyle name="Normal 3 3 10 4 2 6 3" xfId="27368" xr:uid="{00000000-0005-0000-0000-0000E16A0000}"/>
    <cellStyle name="Normal 3 3 10 4 2 7" xfId="27369" xr:uid="{00000000-0005-0000-0000-0000E26A0000}"/>
    <cellStyle name="Normal 3 3 10 4 2 7 2" xfId="27370" xr:uid="{00000000-0005-0000-0000-0000E36A0000}"/>
    <cellStyle name="Normal 3 3 10 4 2 7 3" xfId="27371" xr:uid="{00000000-0005-0000-0000-0000E46A0000}"/>
    <cellStyle name="Normal 3 3 10 4 2 8" xfId="27372" xr:uid="{00000000-0005-0000-0000-0000E56A0000}"/>
    <cellStyle name="Normal 3 3 10 4 2 8 2" xfId="27373" xr:uid="{00000000-0005-0000-0000-0000E66A0000}"/>
    <cellStyle name="Normal 3 3 10 4 2 8 3" xfId="27374" xr:uid="{00000000-0005-0000-0000-0000E76A0000}"/>
    <cellStyle name="Normal 3 3 10 4 2 9" xfId="27375" xr:uid="{00000000-0005-0000-0000-0000E86A0000}"/>
    <cellStyle name="Normal 3 3 10 4 2 9 2" xfId="27376" xr:uid="{00000000-0005-0000-0000-0000E96A0000}"/>
    <cellStyle name="Normal 3 3 10 4 2 9 3" xfId="27377" xr:uid="{00000000-0005-0000-0000-0000EA6A0000}"/>
    <cellStyle name="Normal 3 3 10 4 3" xfId="27378" xr:uid="{00000000-0005-0000-0000-0000EB6A0000}"/>
    <cellStyle name="Normal 3 3 10 4 3 2" xfId="27379" xr:uid="{00000000-0005-0000-0000-0000EC6A0000}"/>
    <cellStyle name="Normal 3 3 10 4 3 3" xfId="27380" xr:uid="{00000000-0005-0000-0000-0000ED6A0000}"/>
    <cellStyle name="Normal 3 3 10 4 4" xfId="27381" xr:uid="{00000000-0005-0000-0000-0000EE6A0000}"/>
    <cellStyle name="Normal 3 3 10 4 4 2" xfId="27382" xr:uid="{00000000-0005-0000-0000-0000EF6A0000}"/>
    <cellStyle name="Normal 3 3 10 4 4 3" xfId="27383" xr:uid="{00000000-0005-0000-0000-0000F06A0000}"/>
    <cellStyle name="Normal 3 3 10 4 5" xfId="27384" xr:uid="{00000000-0005-0000-0000-0000F16A0000}"/>
    <cellStyle name="Normal 3 3 10 4 5 2" xfId="27385" xr:uid="{00000000-0005-0000-0000-0000F26A0000}"/>
    <cellStyle name="Normal 3 3 10 4 5 3" xfId="27386" xr:uid="{00000000-0005-0000-0000-0000F36A0000}"/>
    <cellStyle name="Normal 3 3 10 4 6" xfId="27387" xr:uid="{00000000-0005-0000-0000-0000F46A0000}"/>
    <cellStyle name="Normal 3 3 10 4 6 2" xfId="27388" xr:uid="{00000000-0005-0000-0000-0000F56A0000}"/>
    <cellStyle name="Normal 3 3 10 4 6 3" xfId="27389" xr:uid="{00000000-0005-0000-0000-0000F66A0000}"/>
    <cellStyle name="Normal 3 3 10 4 7" xfId="27390" xr:uid="{00000000-0005-0000-0000-0000F76A0000}"/>
    <cellStyle name="Normal 3 3 10 4 7 2" xfId="27391" xr:uid="{00000000-0005-0000-0000-0000F86A0000}"/>
    <cellStyle name="Normal 3 3 10 4 7 3" xfId="27392" xr:uid="{00000000-0005-0000-0000-0000F96A0000}"/>
    <cellStyle name="Normal 3 3 10 4 8" xfId="27393" xr:uid="{00000000-0005-0000-0000-0000FA6A0000}"/>
    <cellStyle name="Normal 3 3 10 4 8 2" xfId="27394" xr:uid="{00000000-0005-0000-0000-0000FB6A0000}"/>
    <cellStyle name="Normal 3 3 10 4 8 3" xfId="27395" xr:uid="{00000000-0005-0000-0000-0000FC6A0000}"/>
    <cellStyle name="Normal 3 3 10 4 9" xfId="27396" xr:uid="{00000000-0005-0000-0000-0000FD6A0000}"/>
    <cellStyle name="Normal 3 3 10 4 9 2" xfId="27397" xr:uid="{00000000-0005-0000-0000-0000FE6A0000}"/>
    <cellStyle name="Normal 3 3 10 4 9 3" xfId="27398" xr:uid="{00000000-0005-0000-0000-0000FF6A0000}"/>
    <cellStyle name="Normal 3 3 10 5" xfId="27399" xr:uid="{00000000-0005-0000-0000-0000006B0000}"/>
    <cellStyle name="Normal 3 3 10 5 10" xfId="27400" xr:uid="{00000000-0005-0000-0000-0000016B0000}"/>
    <cellStyle name="Normal 3 3 10 5 10 2" xfId="27401" xr:uid="{00000000-0005-0000-0000-0000026B0000}"/>
    <cellStyle name="Normal 3 3 10 5 10 3" xfId="27402" xr:uid="{00000000-0005-0000-0000-0000036B0000}"/>
    <cellStyle name="Normal 3 3 10 5 11" xfId="27403" xr:uid="{00000000-0005-0000-0000-0000046B0000}"/>
    <cellStyle name="Normal 3 3 10 5 11 2" xfId="27404" xr:uid="{00000000-0005-0000-0000-0000056B0000}"/>
    <cellStyle name="Normal 3 3 10 5 11 3" xfId="27405" xr:uid="{00000000-0005-0000-0000-0000066B0000}"/>
    <cellStyle name="Normal 3 3 10 5 12" xfId="27406" xr:uid="{00000000-0005-0000-0000-0000076B0000}"/>
    <cellStyle name="Normal 3 3 10 5 12 2" xfId="27407" xr:uid="{00000000-0005-0000-0000-0000086B0000}"/>
    <cellStyle name="Normal 3 3 10 5 12 3" xfId="27408" xr:uid="{00000000-0005-0000-0000-0000096B0000}"/>
    <cellStyle name="Normal 3 3 10 5 13" xfId="27409" xr:uid="{00000000-0005-0000-0000-00000A6B0000}"/>
    <cellStyle name="Normal 3 3 10 5 13 2" xfId="27410" xr:uid="{00000000-0005-0000-0000-00000B6B0000}"/>
    <cellStyle name="Normal 3 3 10 5 13 3" xfId="27411" xr:uid="{00000000-0005-0000-0000-00000C6B0000}"/>
    <cellStyle name="Normal 3 3 10 5 14" xfId="27412" xr:uid="{00000000-0005-0000-0000-00000D6B0000}"/>
    <cellStyle name="Normal 3 3 10 5 14 2" xfId="27413" xr:uid="{00000000-0005-0000-0000-00000E6B0000}"/>
    <cellStyle name="Normal 3 3 10 5 14 3" xfId="27414" xr:uid="{00000000-0005-0000-0000-00000F6B0000}"/>
    <cellStyle name="Normal 3 3 10 5 15" xfId="27415" xr:uid="{00000000-0005-0000-0000-0000106B0000}"/>
    <cellStyle name="Normal 3 3 10 5 16" xfId="27416" xr:uid="{00000000-0005-0000-0000-0000116B0000}"/>
    <cellStyle name="Normal 3 3 10 5 2" xfId="27417" xr:uid="{00000000-0005-0000-0000-0000126B0000}"/>
    <cellStyle name="Normal 3 3 10 5 2 2" xfId="27418" xr:uid="{00000000-0005-0000-0000-0000136B0000}"/>
    <cellStyle name="Normal 3 3 10 5 2 3" xfId="27419" xr:uid="{00000000-0005-0000-0000-0000146B0000}"/>
    <cellStyle name="Normal 3 3 10 5 3" xfId="27420" xr:uid="{00000000-0005-0000-0000-0000156B0000}"/>
    <cellStyle name="Normal 3 3 10 5 3 2" xfId="27421" xr:uid="{00000000-0005-0000-0000-0000166B0000}"/>
    <cellStyle name="Normal 3 3 10 5 3 3" xfId="27422" xr:uid="{00000000-0005-0000-0000-0000176B0000}"/>
    <cellStyle name="Normal 3 3 10 5 4" xfId="27423" xr:uid="{00000000-0005-0000-0000-0000186B0000}"/>
    <cellStyle name="Normal 3 3 10 5 4 2" xfId="27424" xr:uid="{00000000-0005-0000-0000-0000196B0000}"/>
    <cellStyle name="Normal 3 3 10 5 4 3" xfId="27425" xr:uid="{00000000-0005-0000-0000-00001A6B0000}"/>
    <cellStyle name="Normal 3 3 10 5 5" xfId="27426" xr:uid="{00000000-0005-0000-0000-00001B6B0000}"/>
    <cellStyle name="Normal 3 3 10 5 5 2" xfId="27427" xr:uid="{00000000-0005-0000-0000-00001C6B0000}"/>
    <cellStyle name="Normal 3 3 10 5 5 3" xfId="27428" xr:uid="{00000000-0005-0000-0000-00001D6B0000}"/>
    <cellStyle name="Normal 3 3 10 5 6" xfId="27429" xr:uid="{00000000-0005-0000-0000-00001E6B0000}"/>
    <cellStyle name="Normal 3 3 10 5 6 2" xfId="27430" xr:uid="{00000000-0005-0000-0000-00001F6B0000}"/>
    <cellStyle name="Normal 3 3 10 5 6 3" xfId="27431" xr:uid="{00000000-0005-0000-0000-0000206B0000}"/>
    <cellStyle name="Normal 3 3 10 5 7" xfId="27432" xr:uid="{00000000-0005-0000-0000-0000216B0000}"/>
    <cellStyle name="Normal 3 3 10 5 7 2" xfId="27433" xr:uid="{00000000-0005-0000-0000-0000226B0000}"/>
    <cellStyle name="Normal 3 3 10 5 7 3" xfId="27434" xr:uid="{00000000-0005-0000-0000-0000236B0000}"/>
    <cellStyle name="Normal 3 3 10 5 8" xfId="27435" xr:uid="{00000000-0005-0000-0000-0000246B0000}"/>
    <cellStyle name="Normal 3 3 10 5 8 2" xfId="27436" xr:uid="{00000000-0005-0000-0000-0000256B0000}"/>
    <cellStyle name="Normal 3 3 10 5 8 3" xfId="27437" xr:uid="{00000000-0005-0000-0000-0000266B0000}"/>
    <cellStyle name="Normal 3 3 10 5 9" xfId="27438" xr:uid="{00000000-0005-0000-0000-0000276B0000}"/>
    <cellStyle name="Normal 3 3 10 5 9 2" xfId="27439" xr:uid="{00000000-0005-0000-0000-0000286B0000}"/>
    <cellStyle name="Normal 3 3 10 5 9 3" xfId="27440" xr:uid="{00000000-0005-0000-0000-0000296B0000}"/>
    <cellStyle name="Normal 3 3 10 6" xfId="27441" xr:uid="{00000000-0005-0000-0000-00002A6B0000}"/>
    <cellStyle name="Normal 3 3 10 6 10" xfId="27442" xr:uid="{00000000-0005-0000-0000-00002B6B0000}"/>
    <cellStyle name="Normal 3 3 10 6 10 2" xfId="27443" xr:uid="{00000000-0005-0000-0000-00002C6B0000}"/>
    <cellStyle name="Normal 3 3 10 6 10 3" xfId="27444" xr:uid="{00000000-0005-0000-0000-00002D6B0000}"/>
    <cellStyle name="Normal 3 3 10 6 11" xfId="27445" xr:uid="{00000000-0005-0000-0000-00002E6B0000}"/>
    <cellStyle name="Normal 3 3 10 6 11 2" xfId="27446" xr:uid="{00000000-0005-0000-0000-00002F6B0000}"/>
    <cellStyle name="Normal 3 3 10 6 11 3" xfId="27447" xr:uid="{00000000-0005-0000-0000-0000306B0000}"/>
    <cellStyle name="Normal 3 3 10 6 12" xfId="27448" xr:uid="{00000000-0005-0000-0000-0000316B0000}"/>
    <cellStyle name="Normal 3 3 10 6 12 2" xfId="27449" xr:uid="{00000000-0005-0000-0000-0000326B0000}"/>
    <cellStyle name="Normal 3 3 10 6 12 3" xfId="27450" xr:uid="{00000000-0005-0000-0000-0000336B0000}"/>
    <cellStyle name="Normal 3 3 10 6 13" xfId="27451" xr:uid="{00000000-0005-0000-0000-0000346B0000}"/>
    <cellStyle name="Normal 3 3 10 6 13 2" xfId="27452" xr:uid="{00000000-0005-0000-0000-0000356B0000}"/>
    <cellStyle name="Normal 3 3 10 6 13 3" xfId="27453" xr:uid="{00000000-0005-0000-0000-0000366B0000}"/>
    <cellStyle name="Normal 3 3 10 6 14" xfId="27454" xr:uid="{00000000-0005-0000-0000-0000376B0000}"/>
    <cellStyle name="Normal 3 3 10 6 14 2" xfId="27455" xr:uid="{00000000-0005-0000-0000-0000386B0000}"/>
    <cellStyle name="Normal 3 3 10 6 14 3" xfId="27456" xr:uid="{00000000-0005-0000-0000-0000396B0000}"/>
    <cellStyle name="Normal 3 3 10 6 15" xfId="27457" xr:uid="{00000000-0005-0000-0000-00003A6B0000}"/>
    <cellStyle name="Normal 3 3 10 6 16" xfId="27458" xr:uid="{00000000-0005-0000-0000-00003B6B0000}"/>
    <cellStyle name="Normal 3 3 10 6 2" xfId="27459" xr:uid="{00000000-0005-0000-0000-00003C6B0000}"/>
    <cellStyle name="Normal 3 3 10 6 2 2" xfId="27460" xr:uid="{00000000-0005-0000-0000-00003D6B0000}"/>
    <cellStyle name="Normal 3 3 10 6 2 3" xfId="27461" xr:uid="{00000000-0005-0000-0000-00003E6B0000}"/>
    <cellStyle name="Normal 3 3 10 6 3" xfId="27462" xr:uid="{00000000-0005-0000-0000-00003F6B0000}"/>
    <cellStyle name="Normal 3 3 10 6 3 2" xfId="27463" xr:uid="{00000000-0005-0000-0000-0000406B0000}"/>
    <cellStyle name="Normal 3 3 10 6 3 3" xfId="27464" xr:uid="{00000000-0005-0000-0000-0000416B0000}"/>
    <cellStyle name="Normal 3 3 10 6 4" xfId="27465" xr:uid="{00000000-0005-0000-0000-0000426B0000}"/>
    <cellStyle name="Normal 3 3 10 6 4 2" xfId="27466" xr:uid="{00000000-0005-0000-0000-0000436B0000}"/>
    <cellStyle name="Normal 3 3 10 6 4 3" xfId="27467" xr:uid="{00000000-0005-0000-0000-0000446B0000}"/>
    <cellStyle name="Normal 3 3 10 6 5" xfId="27468" xr:uid="{00000000-0005-0000-0000-0000456B0000}"/>
    <cellStyle name="Normal 3 3 10 6 5 2" xfId="27469" xr:uid="{00000000-0005-0000-0000-0000466B0000}"/>
    <cellStyle name="Normal 3 3 10 6 5 3" xfId="27470" xr:uid="{00000000-0005-0000-0000-0000476B0000}"/>
    <cellStyle name="Normal 3 3 10 6 6" xfId="27471" xr:uid="{00000000-0005-0000-0000-0000486B0000}"/>
    <cellStyle name="Normal 3 3 10 6 6 2" xfId="27472" xr:uid="{00000000-0005-0000-0000-0000496B0000}"/>
    <cellStyle name="Normal 3 3 10 6 6 3" xfId="27473" xr:uid="{00000000-0005-0000-0000-00004A6B0000}"/>
    <cellStyle name="Normal 3 3 10 6 7" xfId="27474" xr:uid="{00000000-0005-0000-0000-00004B6B0000}"/>
    <cellStyle name="Normal 3 3 10 6 7 2" xfId="27475" xr:uid="{00000000-0005-0000-0000-00004C6B0000}"/>
    <cellStyle name="Normal 3 3 10 6 7 3" xfId="27476" xr:uid="{00000000-0005-0000-0000-00004D6B0000}"/>
    <cellStyle name="Normal 3 3 10 6 8" xfId="27477" xr:uid="{00000000-0005-0000-0000-00004E6B0000}"/>
    <cellStyle name="Normal 3 3 10 6 8 2" xfId="27478" xr:uid="{00000000-0005-0000-0000-00004F6B0000}"/>
    <cellStyle name="Normal 3 3 10 6 8 3" xfId="27479" xr:uid="{00000000-0005-0000-0000-0000506B0000}"/>
    <cellStyle name="Normal 3 3 10 6 9" xfId="27480" xr:uid="{00000000-0005-0000-0000-0000516B0000}"/>
    <cellStyle name="Normal 3 3 10 6 9 2" xfId="27481" xr:uid="{00000000-0005-0000-0000-0000526B0000}"/>
    <cellStyle name="Normal 3 3 10 6 9 3" xfId="27482" xr:uid="{00000000-0005-0000-0000-0000536B0000}"/>
    <cellStyle name="Normal 3 3 10 7" xfId="27483" xr:uid="{00000000-0005-0000-0000-0000546B0000}"/>
    <cellStyle name="Normal 3 3 10 7 10" xfId="27484" xr:uid="{00000000-0005-0000-0000-0000556B0000}"/>
    <cellStyle name="Normal 3 3 10 7 10 2" xfId="27485" xr:uid="{00000000-0005-0000-0000-0000566B0000}"/>
    <cellStyle name="Normal 3 3 10 7 10 3" xfId="27486" xr:uid="{00000000-0005-0000-0000-0000576B0000}"/>
    <cellStyle name="Normal 3 3 10 7 11" xfId="27487" xr:uid="{00000000-0005-0000-0000-0000586B0000}"/>
    <cellStyle name="Normal 3 3 10 7 11 2" xfId="27488" xr:uid="{00000000-0005-0000-0000-0000596B0000}"/>
    <cellStyle name="Normal 3 3 10 7 11 3" xfId="27489" xr:uid="{00000000-0005-0000-0000-00005A6B0000}"/>
    <cellStyle name="Normal 3 3 10 7 12" xfId="27490" xr:uid="{00000000-0005-0000-0000-00005B6B0000}"/>
    <cellStyle name="Normal 3 3 10 7 12 2" xfId="27491" xr:uid="{00000000-0005-0000-0000-00005C6B0000}"/>
    <cellStyle name="Normal 3 3 10 7 12 3" xfId="27492" xr:uid="{00000000-0005-0000-0000-00005D6B0000}"/>
    <cellStyle name="Normal 3 3 10 7 13" xfId="27493" xr:uid="{00000000-0005-0000-0000-00005E6B0000}"/>
    <cellStyle name="Normal 3 3 10 7 13 2" xfId="27494" xr:uid="{00000000-0005-0000-0000-00005F6B0000}"/>
    <cellStyle name="Normal 3 3 10 7 13 3" xfId="27495" xr:uid="{00000000-0005-0000-0000-0000606B0000}"/>
    <cellStyle name="Normal 3 3 10 7 14" xfId="27496" xr:uid="{00000000-0005-0000-0000-0000616B0000}"/>
    <cellStyle name="Normal 3 3 10 7 14 2" xfId="27497" xr:uid="{00000000-0005-0000-0000-0000626B0000}"/>
    <cellStyle name="Normal 3 3 10 7 14 3" xfId="27498" xr:uid="{00000000-0005-0000-0000-0000636B0000}"/>
    <cellStyle name="Normal 3 3 10 7 15" xfId="27499" xr:uid="{00000000-0005-0000-0000-0000646B0000}"/>
    <cellStyle name="Normal 3 3 10 7 16" xfId="27500" xr:uid="{00000000-0005-0000-0000-0000656B0000}"/>
    <cellStyle name="Normal 3 3 10 7 2" xfId="27501" xr:uid="{00000000-0005-0000-0000-0000666B0000}"/>
    <cellStyle name="Normal 3 3 10 7 2 2" xfId="27502" xr:uid="{00000000-0005-0000-0000-0000676B0000}"/>
    <cellStyle name="Normal 3 3 10 7 2 3" xfId="27503" xr:uid="{00000000-0005-0000-0000-0000686B0000}"/>
    <cellStyle name="Normal 3 3 10 7 3" xfId="27504" xr:uid="{00000000-0005-0000-0000-0000696B0000}"/>
    <cellStyle name="Normal 3 3 10 7 3 2" xfId="27505" xr:uid="{00000000-0005-0000-0000-00006A6B0000}"/>
    <cellStyle name="Normal 3 3 10 7 3 3" xfId="27506" xr:uid="{00000000-0005-0000-0000-00006B6B0000}"/>
    <cellStyle name="Normal 3 3 10 7 4" xfId="27507" xr:uid="{00000000-0005-0000-0000-00006C6B0000}"/>
    <cellStyle name="Normal 3 3 10 7 4 2" xfId="27508" xr:uid="{00000000-0005-0000-0000-00006D6B0000}"/>
    <cellStyle name="Normal 3 3 10 7 4 3" xfId="27509" xr:uid="{00000000-0005-0000-0000-00006E6B0000}"/>
    <cellStyle name="Normal 3 3 10 7 5" xfId="27510" xr:uid="{00000000-0005-0000-0000-00006F6B0000}"/>
    <cellStyle name="Normal 3 3 10 7 5 2" xfId="27511" xr:uid="{00000000-0005-0000-0000-0000706B0000}"/>
    <cellStyle name="Normal 3 3 10 7 5 3" xfId="27512" xr:uid="{00000000-0005-0000-0000-0000716B0000}"/>
    <cellStyle name="Normal 3 3 10 7 6" xfId="27513" xr:uid="{00000000-0005-0000-0000-0000726B0000}"/>
    <cellStyle name="Normal 3 3 10 7 6 2" xfId="27514" xr:uid="{00000000-0005-0000-0000-0000736B0000}"/>
    <cellStyle name="Normal 3 3 10 7 6 3" xfId="27515" xr:uid="{00000000-0005-0000-0000-0000746B0000}"/>
    <cellStyle name="Normal 3 3 10 7 7" xfId="27516" xr:uid="{00000000-0005-0000-0000-0000756B0000}"/>
    <cellStyle name="Normal 3 3 10 7 7 2" xfId="27517" xr:uid="{00000000-0005-0000-0000-0000766B0000}"/>
    <cellStyle name="Normal 3 3 10 7 7 3" xfId="27518" xr:uid="{00000000-0005-0000-0000-0000776B0000}"/>
    <cellStyle name="Normal 3 3 10 7 8" xfId="27519" xr:uid="{00000000-0005-0000-0000-0000786B0000}"/>
    <cellStyle name="Normal 3 3 10 7 8 2" xfId="27520" xr:uid="{00000000-0005-0000-0000-0000796B0000}"/>
    <cellStyle name="Normal 3 3 10 7 8 3" xfId="27521" xr:uid="{00000000-0005-0000-0000-00007A6B0000}"/>
    <cellStyle name="Normal 3 3 10 7 9" xfId="27522" xr:uid="{00000000-0005-0000-0000-00007B6B0000}"/>
    <cellStyle name="Normal 3 3 10 7 9 2" xfId="27523" xr:uid="{00000000-0005-0000-0000-00007C6B0000}"/>
    <cellStyle name="Normal 3 3 10 7 9 3" xfId="27524" xr:uid="{00000000-0005-0000-0000-00007D6B0000}"/>
    <cellStyle name="Normal 3 3 10 8" xfId="27525" xr:uid="{00000000-0005-0000-0000-00007E6B0000}"/>
    <cellStyle name="Normal 3 3 10 8 10" xfId="27526" xr:uid="{00000000-0005-0000-0000-00007F6B0000}"/>
    <cellStyle name="Normal 3 3 10 8 10 2" xfId="27527" xr:uid="{00000000-0005-0000-0000-0000806B0000}"/>
    <cellStyle name="Normal 3 3 10 8 10 3" xfId="27528" xr:uid="{00000000-0005-0000-0000-0000816B0000}"/>
    <cellStyle name="Normal 3 3 10 8 11" xfId="27529" xr:uid="{00000000-0005-0000-0000-0000826B0000}"/>
    <cellStyle name="Normal 3 3 10 8 11 2" xfId="27530" xr:uid="{00000000-0005-0000-0000-0000836B0000}"/>
    <cellStyle name="Normal 3 3 10 8 11 3" xfId="27531" xr:uid="{00000000-0005-0000-0000-0000846B0000}"/>
    <cellStyle name="Normal 3 3 10 8 12" xfId="27532" xr:uid="{00000000-0005-0000-0000-0000856B0000}"/>
    <cellStyle name="Normal 3 3 10 8 12 2" xfId="27533" xr:uid="{00000000-0005-0000-0000-0000866B0000}"/>
    <cellStyle name="Normal 3 3 10 8 12 3" xfId="27534" xr:uid="{00000000-0005-0000-0000-0000876B0000}"/>
    <cellStyle name="Normal 3 3 10 8 13" xfId="27535" xr:uid="{00000000-0005-0000-0000-0000886B0000}"/>
    <cellStyle name="Normal 3 3 10 8 13 2" xfId="27536" xr:uid="{00000000-0005-0000-0000-0000896B0000}"/>
    <cellStyle name="Normal 3 3 10 8 13 3" xfId="27537" xr:uid="{00000000-0005-0000-0000-00008A6B0000}"/>
    <cellStyle name="Normal 3 3 10 8 14" xfId="27538" xr:uid="{00000000-0005-0000-0000-00008B6B0000}"/>
    <cellStyle name="Normal 3 3 10 8 14 2" xfId="27539" xr:uid="{00000000-0005-0000-0000-00008C6B0000}"/>
    <cellStyle name="Normal 3 3 10 8 14 3" xfId="27540" xr:uid="{00000000-0005-0000-0000-00008D6B0000}"/>
    <cellStyle name="Normal 3 3 10 8 15" xfId="27541" xr:uid="{00000000-0005-0000-0000-00008E6B0000}"/>
    <cellStyle name="Normal 3 3 10 8 16" xfId="27542" xr:uid="{00000000-0005-0000-0000-00008F6B0000}"/>
    <cellStyle name="Normal 3 3 10 8 2" xfId="27543" xr:uid="{00000000-0005-0000-0000-0000906B0000}"/>
    <cellStyle name="Normal 3 3 10 8 2 2" xfId="27544" xr:uid="{00000000-0005-0000-0000-0000916B0000}"/>
    <cellStyle name="Normal 3 3 10 8 2 3" xfId="27545" xr:uid="{00000000-0005-0000-0000-0000926B0000}"/>
    <cellStyle name="Normal 3 3 10 8 3" xfId="27546" xr:uid="{00000000-0005-0000-0000-0000936B0000}"/>
    <cellStyle name="Normal 3 3 10 8 3 2" xfId="27547" xr:uid="{00000000-0005-0000-0000-0000946B0000}"/>
    <cellStyle name="Normal 3 3 10 8 3 3" xfId="27548" xr:uid="{00000000-0005-0000-0000-0000956B0000}"/>
    <cellStyle name="Normal 3 3 10 8 4" xfId="27549" xr:uid="{00000000-0005-0000-0000-0000966B0000}"/>
    <cellStyle name="Normal 3 3 10 8 4 2" xfId="27550" xr:uid="{00000000-0005-0000-0000-0000976B0000}"/>
    <cellStyle name="Normal 3 3 10 8 4 3" xfId="27551" xr:uid="{00000000-0005-0000-0000-0000986B0000}"/>
    <cellStyle name="Normal 3 3 10 8 5" xfId="27552" xr:uid="{00000000-0005-0000-0000-0000996B0000}"/>
    <cellStyle name="Normal 3 3 10 8 5 2" xfId="27553" xr:uid="{00000000-0005-0000-0000-00009A6B0000}"/>
    <cellStyle name="Normal 3 3 10 8 5 3" xfId="27554" xr:uid="{00000000-0005-0000-0000-00009B6B0000}"/>
    <cellStyle name="Normal 3 3 10 8 6" xfId="27555" xr:uid="{00000000-0005-0000-0000-00009C6B0000}"/>
    <cellStyle name="Normal 3 3 10 8 6 2" xfId="27556" xr:uid="{00000000-0005-0000-0000-00009D6B0000}"/>
    <cellStyle name="Normal 3 3 10 8 6 3" xfId="27557" xr:uid="{00000000-0005-0000-0000-00009E6B0000}"/>
    <cellStyle name="Normal 3 3 10 8 7" xfId="27558" xr:uid="{00000000-0005-0000-0000-00009F6B0000}"/>
    <cellStyle name="Normal 3 3 10 8 7 2" xfId="27559" xr:uid="{00000000-0005-0000-0000-0000A06B0000}"/>
    <cellStyle name="Normal 3 3 10 8 7 3" xfId="27560" xr:uid="{00000000-0005-0000-0000-0000A16B0000}"/>
    <cellStyle name="Normal 3 3 10 8 8" xfId="27561" xr:uid="{00000000-0005-0000-0000-0000A26B0000}"/>
    <cellStyle name="Normal 3 3 10 8 8 2" xfId="27562" xr:uid="{00000000-0005-0000-0000-0000A36B0000}"/>
    <cellStyle name="Normal 3 3 10 8 8 3" xfId="27563" xr:uid="{00000000-0005-0000-0000-0000A46B0000}"/>
    <cellStyle name="Normal 3 3 10 8 9" xfId="27564" xr:uid="{00000000-0005-0000-0000-0000A56B0000}"/>
    <cellStyle name="Normal 3 3 10 8 9 2" xfId="27565" xr:uid="{00000000-0005-0000-0000-0000A66B0000}"/>
    <cellStyle name="Normal 3 3 10 8 9 3" xfId="27566" xr:uid="{00000000-0005-0000-0000-0000A76B0000}"/>
    <cellStyle name="Normal 3 3 10 9" xfId="27567" xr:uid="{00000000-0005-0000-0000-0000A86B0000}"/>
    <cellStyle name="Normal 3 3 10 9 10" xfId="27568" xr:uid="{00000000-0005-0000-0000-0000A96B0000}"/>
    <cellStyle name="Normal 3 3 10 9 10 2" xfId="27569" xr:uid="{00000000-0005-0000-0000-0000AA6B0000}"/>
    <cellStyle name="Normal 3 3 10 9 10 3" xfId="27570" xr:uid="{00000000-0005-0000-0000-0000AB6B0000}"/>
    <cellStyle name="Normal 3 3 10 9 11" xfId="27571" xr:uid="{00000000-0005-0000-0000-0000AC6B0000}"/>
    <cellStyle name="Normal 3 3 10 9 11 2" xfId="27572" xr:uid="{00000000-0005-0000-0000-0000AD6B0000}"/>
    <cellStyle name="Normal 3 3 10 9 11 3" xfId="27573" xr:uid="{00000000-0005-0000-0000-0000AE6B0000}"/>
    <cellStyle name="Normal 3 3 10 9 12" xfId="27574" xr:uid="{00000000-0005-0000-0000-0000AF6B0000}"/>
    <cellStyle name="Normal 3 3 10 9 12 2" xfId="27575" xr:uid="{00000000-0005-0000-0000-0000B06B0000}"/>
    <cellStyle name="Normal 3 3 10 9 12 3" xfId="27576" xr:uid="{00000000-0005-0000-0000-0000B16B0000}"/>
    <cellStyle name="Normal 3 3 10 9 13" xfId="27577" xr:uid="{00000000-0005-0000-0000-0000B26B0000}"/>
    <cellStyle name="Normal 3 3 10 9 13 2" xfId="27578" xr:uid="{00000000-0005-0000-0000-0000B36B0000}"/>
    <cellStyle name="Normal 3 3 10 9 13 3" xfId="27579" xr:uid="{00000000-0005-0000-0000-0000B46B0000}"/>
    <cellStyle name="Normal 3 3 10 9 14" xfId="27580" xr:uid="{00000000-0005-0000-0000-0000B56B0000}"/>
    <cellStyle name="Normal 3 3 10 9 14 2" xfId="27581" xr:uid="{00000000-0005-0000-0000-0000B66B0000}"/>
    <cellStyle name="Normal 3 3 10 9 14 3" xfId="27582" xr:uid="{00000000-0005-0000-0000-0000B76B0000}"/>
    <cellStyle name="Normal 3 3 10 9 15" xfId="27583" xr:uid="{00000000-0005-0000-0000-0000B86B0000}"/>
    <cellStyle name="Normal 3 3 10 9 16" xfId="27584" xr:uid="{00000000-0005-0000-0000-0000B96B0000}"/>
    <cellStyle name="Normal 3 3 10 9 2" xfId="27585" xr:uid="{00000000-0005-0000-0000-0000BA6B0000}"/>
    <cellStyle name="Normal 3 3 10 9 2 2" xfId="27586" xr:uid="{00000000-0005-0000-0000-0000BB6B0000}"/>
    <cellStyle name="Normal 3 3 10 9 2 3" xfId="27587" xr:uid="{00000000-0005-0000-0000-0000BC6B0000}"/>
    <cellStyle name="Normal 3 3 10 9 3" xfId="27588" xr:uid="{00000000-0005-0000-0000-0000BD6B0000}"/>
    <cellStyle name="Normal 3 3 10 9 3 2" xfId="27589" xr:uid="{00000000-0005-0000-0000-0000BE6B0000}"/>
    <cellStyle name="Normal 3 3 10 9 3 3" xfId="27590" xr:uid="{00000000-0005-0000-0000-0000BF6B0000}"/>
    <cellStyle name="Normal 3 3 10 9 4" xfId="27591" xr:uid="{00000000-0005-0000-0000-0000C06B0000}"/>
    <cellStyle name="Normal 3 3 10 9 4 2" xfId="27592" xr:uid="{00000000-0005-0000-0000-0000C16B0000}"/>
    <cellStyle name="Normal 3 3 10 9 4 3" xfId="27593" xr:uid="{00000000-0005-0000-0000-0000C26B0000}"/>
    <cellStyle name="Normal 3 3 10 9 5" xfId="27594" xr:uid="{00000000-0005-0000-0000-0000C36B0000}"/>
    <cellStyle name="Normal 3 3 10 9 5 2" xfId="27595" xr:uid="{00000000-0005-0000-0000-0000C46B0000}"/>
    <cellStyle name="Normal 3 3 10 9 5 3" xfId="27596" xr:uid="{00000000-0005-0000-0000-0000C56B0000}"/>
    <cellStyle name="Normal 3 3 10 9 6" xfId="27597" xr:uid="{00000000-0005-0000-0000-0000C66B0000}"/>
    <cellStyle name="Normal 3 3 10 9 6 2" xfId="27598" xr:uid="{00000000-0005-0000-0000-0000C76B0000}"/>
    <cellStyle name="Normal 3 3 10 9 6 3" xfId="27599" xr:uid="{00000000-0005-0000-0000-0000C86B0000}"/>
    <cellStyle name="Normal 3 3 10 9 7" xfId="27600" xr:uid="{00000000-0005-0000-0000-0000C96B0000}"/>
    <cellStyle name="Normal 3 3 10 9 7 2" xfId="27601" xr:uid="{00000000-0005-0000-0000-0000CA6B0000}"/>
    <cellStyle name="Normal 3 3 10 9 7 3" xfId="27602" xr:uid="{00000000-0005-0000-0000-0000CB6B0000}"/>
    <cellStyle name="Normal 3 3 10 9 8" xfId="27603" xr:uid="{00000000-0005-0000-0000-0000CC6B0000}"/>
    <cellStyle name="Normal 3 3 10 9 8 2" xfId="27604" xr:uid="{00000000-0005-0000-0000-0000CD6B0000}"/>
    <cellStyle name="Normal 3 3 10 9 8 3" xfId="27605" xr:uid="{00000000-0005-0000-0000-0000CE6B0000}"/>
    <cellStyle name="Normal 3 3 10 9 9" xfId="27606" xr:uid="{00000000-0005-0000-0000-0000CF6B0000}"/>
    <cellStyle name="Normal 3 3 10 9 9 2" xfId="27607" xr:uid="{00000000-0005-0000-0000-0000D06B0000}"/>
    <cellStyle name="Normal 3 3 10 9 9 3" xfId="27608" xr:uid="{00000000-0005-0000-0000-0000D16B0000}"/>
    <cellStyle name="Normal 3 3 11" xfId="27609" xr:uid="{00000000-0005-0000-0000-0000D26B0000}"/>
    <cellStyle name="Normal 3 3 11 10" xfId="27610" xr:uid="{00000000-0005-0000-0000-0000D36B0000}"/>
    <cellStyle name="Normal 3 3 11 10 10" xfId="27611" xr:uid="{00000000-0005-0000-0000-0000D46B0000}"/>
    <cellStyle name="Normal 3 3 11 10 10 2" xfId="27612" xr:uid="{00000000-0005-0000-0000-0000D56B0000}"/>
    <cellStyle name="Normal 3 3 11 10 10 3" xfId="27613" xr:uid="{00000000-0005-0000-0000-0000D66B0000}"/>
    <cellStyle name="Normal 3 3 11 10 11" xfId="27614" xr:uid="{00000000-0005-0000-0000-0000D76B0000}"/>
    <cellStyle name="Normal 3 3 11 10 11 2" xfId="27615" xr:uid="{00000000-0005-0000-0000-0000D86B0000}"/>
    <cellStyle name="Normal 3 3 11 10 11 3" xfId="27616" xr:uid="{00000000-0005-0000-0000-0000D96B0000}"/>
    <cellStyle name="Normal 3 3 11 10 12" xfId="27617" xr:uid="{00000000-0005-0000-0000-0000DA6B0000}"/>
    <cellStyle name="Normal 3 3 11 10 12 2" xfId="27618" xr:uid="{00000000-0005-0000-0000-0000DB6B0000}"/>
    <cellStyle name="Normal 3 3 11 10 12 3" xfId="27619" xr:uid="{00000000-0005-0000-0000-0000DC6B0000}"/>
    <cellStyle name="Normal 3 3 11 10 13" xfId="27620" xr:uid="{00000000-0005-0000-0000-0000DD6B0000}"/>
    <cellStyle name="Normal 3 3 11 10 13 2" xfId="27621" xr:uid="{00000000-0005-0000-0000-0000DE6B0000}"/>
    <cellStyle name="Normal 3 3 11 10 13 3" xfId="27622" xr:uid="{00000000-0005-0000-0000-0000DF6B0000}"/>
    <cellStyle name="Normal 3 3 11 10 14" xfId="27623" xr:uid="{00000000-0005-0000-0000-0000E06B0000}"/>
    <cellStyle name="Normal 3 3 11 10 14 2" xfId="27624" xr:uid="{00000000-0005-0000-0000-0000E16B0000}"/>
    <cellStyle name="Normal 3 3 11 10 14 3" xfId="27625" xr:uid="{00000000-0005-0000-0000-0000E26B0000}"/>
    <cellStyle name="Normal 3 3 11 10 15" xfId="27626" xr:uid="{00000000-0005-0000-0000-0000E36B0000}"/>
    <cellStyle name="Normal 3 3 11 10 16" xfId="27627" xr:uid="{00000000-0005-0000-0000-0000E46B0000}"/>
    <cellStyle name="Normal 3 3 11 10 2" xfId="27628" xr:uid="{00000000-0005-0000-0000-0000E56B0000}"/>
    <cellStyle name="Normal 3 3 11 10 2 2" xfId="27629" xr:uid="{00000000-0005-0000-0000-0000E66B0000}"/>
    <cellStyle name="Normal 3 3 11 10 2 3" xfId="27630" xr:uid="{00000000-0005-0000-0000-0000E76B0000}"/>
    <cellStyle name="Normal 3 3 11 10 3" xfId="27631" xr:uid="{00000000-0005-0000-0000-0000E86B0000}"/>
    <cellStyle name="Normal 3 3 11 10 3 2" xfId="27632" xr:uid="{00000000-0005-0000-0000-0000E96B0000}"/>
    <cellStyle name="Normal 3 3 11 10 3 3" xfId="27633" xr:uid="{00000000-0005-0000-0000-0000EA6B0000}"/>
    <cellStyle name="Normal 3 3 11 10 4" xfId="27634" xr:uid="{00000000-0005-0000-0000-0000EB6B0000}"/>
    <cellStyle name="Normal 3 3 11 10 4 2" xfId="27635" xr:uid="{00000000-0005-0000-0000-0000EC6B0000}"/>
    <cellStyle name="Normal 3 3 11 10 4 3" xfId="27636" xr:uid="{00000000-0005-0000-0000-0000ED6B0000}"/>
    <cellStyle name="Normal 3 3 11 10 5" xfId="27637" xr:uid="{00000000-0005-0000-0000-0000EE6B0000}"/>
    <cellStyle name="Normal 3 3 11 10 5 2" xfId="27638" xr:uid="{00000000-0005-0000-0000-0000EF6B0000}"/>
    <cellStyle name="Normal 3 3 11 10 5 3" xfId="27639" xr:uid="{00000000-0005-0000-0000-0000F06B0000}"/>
    <cellStyle name="Normal 3 3 11 10 6" xfId="27640" xr:uid="{00000000-0005-0000-0000-0000F16B0000}"/>
    <cellStyle name="Normal 3 3 11 10 6 2" xfId="27641" xr:uid="{00000000-0005-0000-0000-0000F26B0000}"/>
    <cellStyle name="Normal 3 3 11 10 6 3" xfId="27642" xr:uid="{00000000-0005-0000-0000-0000F36B0000}"/>
    <cellStyle name="Normal 3 3 11 10 7" xfId="27643" xr:uid="{00000000-0005-0000-0000-0000F46B0000}"/>
    <cellStyle name="Normal 3 3 11 10 7 2" xfId="27644" xr:uid="{00000000-0005-0000-0000-0000F56B0000}"/>
    <cellStyle name="Normal 3 3 11 10 7 3" xfId="27645" xr:uid="{00000000-0005-0000-0000-0000F66B0000}"/>
    <cellStyle name="Normal 3 3 11 10 8" xfId="27646" xr:uid="{00000000-0005-0000-0000-0000F76B0000}"/>
    <cellStyle name="Normal 3 3 11 10 8 2" xfId="27647" xr:uid="{00000000-0005-0000-0000-0000F86B0000}"/>
    <cellStyle name="Normal 3 3 11 10 8 3" xfId="27648" xr:uid="{00000000-0005-0000-0000-0000F96B0000}"/>
    <cellStyle name="Normal 3 3 11 10 9" xfId="27649" xr:uid="{00000000-0005-0000-0000-0000FA6B0000}"/>
    <cellStyle name="Normal 3 3 11 10 9 2" xfId="27650" xr:uid="{00000000-0005-0000-0000-0000FB6B0000}"/>
    <cellStyle name="Normal 3 3 11 10 9 3" xfId="27651" xr:uid="{00000000-0005-0000-0000-0000FC6B0000}"/>
    <cellStyle name="Normal 3 3 11 11" xfId="27652" xr:uid="{00000000-0005-0000-0000-0000FD6B0000}"/>
    <cellStyle name="Normal 3 3 11 11 2" xfId="27653" xr:uid="{00000000-0005-0000-0000-0000FE6B0000}"/>
    <cellStyle name="Normal 3 3 11 11 3" xfId="27654" xr:uid="{00000000-0005-0000-0000-0000FF6B0000}"/>
    <cellStyle name="Normal 3 3 11 12" xfId="27655" xr:uid="{00000000-0005-0000-0000-0000006C0000}"/>
    <cellStyle name="Normal 3 3 11 12 2" xfId="27656" xr:uid="{00000000-0005-0000-0000-0000016C0000}"/>
    <cellStyle name="Normal 3 3 11 12 3" xfId="27657" xr:uid="{00000000-0005-0000-0000-0000026C0000}"/>
    <cellStyle name="Normal 3 3 11 13" xfId="27658" xr:uid="{00000000-0005-0000-0000-0000036C0000}"/>
    <cellStyle name="Normal 3 3 11 13 2" xfId="27659" xr:uid="{00000000-0005-0000-0000-0000046C0000}"/>
    <cellStyle name="Normal 3 3 11 13 3" xfId="27660" xr:uid="{00000000-0005-0000-0000-0000056C0000}"/>
    <cellStyle name="Normal 3 3 11 14" xfId="27661" xr:uid="{00000000-0005-0000-0000-0000066C0000}"/>
    <cellStyle name="Normal 3 3 11 14 2" xfId="27662" xr:uid="{00000000-0005-0000-0000-0000076C0000}"/>
    <cellStyle name="Normal 3 3 11 14 3" xfId="27663" xr:uid="{00000000-0005-0000-0000-0000086C0000}"/>
    <cellStyle name="Normal 3 3 11 15" xfId="27664" xr:uid="{00000000-0005-0000-0000-0000096C0000}"/>
    <cellStyle name="Normal 3 3 11 15 2" xfId="27665" xr:uid="{00000000-0005-0000-0000-00000A6C0000}"/>
    <cellStyle name="Normal 3 3 11 15 3" xfId="27666" xr:uid="{00000000-0005-0000-0000-00000B6C0000}"/>
    <cellStyle name="Normal 3 3 11 16" xfId="27667" xr:uid="{00000000-0005-0000-0000-00000C6C0000}"/>
    <cellStyle name="Normal 3 3 11 16 2" xfId="27668" xr:uid="{00000000-0005-0000-0000-00000D6C0000}"/>
    <cellStyle name="Normal 3 3 11 16 3" xfId="27669" xr:uid="{00000000-0005-0000-0000-00000E6C0000}"/>
    <cellStyle name="Normal 3 3 11 17" xfId="27670" xr:uid="{00000000-0005-0000-0000-00000F6C0000}"/>
    <cellStyle name="Normal 3 3 11 17 2" xfId="27671" xr:uid="{00000000-0005-0000-0000-0000106C0000}"/>
    <cellStyle name="Normal 3 3 11 17 3" xfId="27672" xr:uid="{00000000-0005-0000-0000-0000116C0000}"/>
    <cellStyle name="Normal 3 3 11 18" xfId="27673" xr:uid="{00000000-0005-0000-0000-0000126C0000}"/>
    <cellStyle name="Normal 3 3 11 18 2" xfId="27674" xr:uid="{00000000-0005-0000-0000-0000136C0000}"/>
    <cellStyle name="Normal 3 3 11 18 3" xfId="27675" xr:uid="{00000000-0005-0000-0000-0000146C0000}"/>
    <cellStyle name="Normal 3 3 11 19" xfId="27676" xr:uid="{00000000-0005-0000-0000-0000156C0000}"/>
    <cellStyle name="Normal 3 3 11 19 2" xfId="27677" xr:uid="{00000000-0005-0000-0000-0000166C0000}"/>
    <cellStyle name="Normal 3 3 11 19 3" xfId="27678" xr:uid="{00000000-0005-0000-0000-0000176C0000}"/>
    <cellStyle name="Normal 3 3 11 2" xfId="27679" xr:uid="{00000000-0005-0000-0000-0000186C0000}"/>
    <cellStyle name="Normal 3 3 11 2 10" xfId="27680" xr:uid="{00000000-0005-0000-0000-0000196C0000}"/>
    <cellStyle name="Normal 3 3 11 2 10 2" xfId="27681" xr:uid="{00000000-0005-0000-0000-00001A6C0000}"/>
    <cellStyle name="Normal 3 3 11 2 10 3" xfId="27682" xr:uid="{00000000-0005-0000-0000-00001B6C0000}"/>
    <cellStyle name="Normal 3 3 11 2 11" xfId="27683" xr:uid="{00000000-0005-0000-0000-00001C6C0000}"/>
    <cellStyle name="Normal 3 3 11 2 11 2" xfId="27684" xr:uid="{00000000-0005-0000-0000-00001D6C0000}"/>
    <cellStyle name="Normal 3 3 11 2 11 3" xfId="27685" xr:uid="{00000000-0005-0000-0000-00001E6C0000}"/>
    <cellStyle name="Normal 3 3 11 2 12" xfId="27686" xr:uid="{00000000-0005-0000-0000-00001F6C0000}"/>
    <cellStyle name="Normal 3 3 11 2 12 2" xfId="27687" xr:uid="{00000000-0005-0000-0000-0000206C0000}"/>
    <cellStyle name="Normal 3 3 11 2 12 3" xfId="27688" xr:uid="{00000000-0005-0000-0000-0000216C0000}"/>
    <cellStyle name="Normal 3 3 11 2 13" xfId="27689" xr:uid="{00000000-0005-0000-0000-0000226C0000}"/>
    <cellStyle name="Normal 3 3 11 2 13 2" xfId="27690" xr:uid="{00000000-0005-0000-0000-0000236C0000}"/>
    <cellStyle name="Normal 3 3 11 2 13 3" xfId="27691" xr:uid="{00000000-0005-0000-0000-0000246C0000}"/>
    <cellStyle name="Normal 3 3 11 2 14" xfId="27692" xr:uid="{00000000-0005-0000-0000-0000256C0000}"/>
    <cellStyle name="Normal 3 3 11 2 14 2" xfId="27693" xr:uid="{00000000-0005-0000-0000-0000266C0000}"/>
    <cellStyle name="Normal 3 3 11 2 14 3" xfId="27694" xr:uid="{00000000-0005-0000-0000-0000276C0000}"/>
    <cellStyle name="Normal 3 3 11 2 15" xfId="27695" xr:uid="{00000000-0005-0000-0000-0000286C0000}"/>
    <cellStyle name="Normal 3 3 11 2 15 2" xfId="27696" xr:uid="{00000000-0005-0000-0000-0000296C0000}"/>
    <cellStyle name="Normal 3 3 11 2 15 3" xfId="27697" xr:uid="{00000000-0005-0000-0000-00002A6C0000}"/>
    <cellStyle name="Normal 3 3 11 2 16" xfId="27698" xr:uid="{00000000-0005-0000-0000-00002B6C0000}"/>
    <cellStyle name="Normal 3 3 11 2 17" xfId="27699" xr:uid="{00000000-0005-0000-0000-00002C6C0000}"/>
    <cellStyle name="Normal 3 3 11 2 2" xfId="27700" xr:uid="{00000000-0005-0000-0000-00002D6C0000}"/>
    <cellStyle name="Normal 3 3 11 2 2 10" xfId="27701" xr:uid="{00000000-0005-0000-0000-00002E6C0000}"/>
    <cellStyle name="Normal 3 3 11 2 2 10 2" xfId="27702" xr:uid="{00000000-0005-0000-0000-00002F6C0000}"/>
    <cellStyle name="Normal 3 3 11 2 2 10 3" xfId="27703" xr:uid="{00000000-0005-0000-0000-0000306C0000}"/>
    <cellStyle name="Normal 3 3 11 2 2 11" xfId="27704" xr:uid="{00000000-0005-0000-0000-0000316C0000}"/>
    <cellStyle name="Normal 3 3 11 2 2 11 2" xfId="27705" xr:uid="{00000000-0005-0000-0000-0000326C0000}"/>
    <cellStyle name="Normal 3 3 11 2 2 11 3" xfId="27706" xr:uid="{00000000-0005-0000-0000-0000336C0000}"/>
    <cellStyle name="Normal 3 3 11 2 2 12" xfId="27707" xr:uid="{00000000-0005-0000-0000-0000346C0000}"/>
    <cellStyle name="Normal 3 3 11 2 2 12 2" xfId="27708" xr:uid="{00000000-0005-0000-0000-0000356C0000}"/>
    <cellStyle name="Normal 3 3 11 2 2 12 3" xfId="27709" xr:uid="{00000000-0005-0000-0000-0000366C0000}"/>
    <cellStyle name="Normal 3 3 11 2 2 13" xfId="27710" xr:uid="{00000000-0005-0000-0000-0000376C0000}"/>
    <cellStyle name="Normal 3 3 11 2 2 13 2" xfId="27711" xr:uid="{00000000-0005-0000-0000-0000386C0000}"/>
    <cellStyle name="Normal 3 3 11 2 2 13 3" xfId="27712" xr:uid="{00000000-0005-0000-0000-0000396C0000}"/>
    <cellStyle name="Normal 3 3 11 2 2 14" xfId="27713" xr:uid="{00000000-0005-0000-0000-00003A6C0000}"/>
    <cellStyle name="Normal 3 3 11 2 2 14 2" xfId="27714" xr:uid="{00000000-0005-0000-0000-00003B6C0000}"/>
    <cellStyle name="Normal 3 3 11 2 2 14 3" xfId="27715" xr:uid="{00000000-0005-0000-0000-00003C6C0000}"/>
    <cellStyle name="Normal 3 3 11 2 2 15" xfId="27716" xr:uid="{00000000-0005-0000-0000-00003D6C0000}"/>
    <cellStyle name="Normal 3 3 11 2 2 16" xfId="27717" xr:uid="{00000000-0005-0000-0000-00003E6C0000}"/>
    <cellStyle name="Normal 3 3 11 2 2 2" xfId="27718" xr:uid="{00000000-0005-0000-0000-00003F6C0000}"/>
    <cellStyle name="Normal 3 3 11 2 2 2 2" xfId="27719" xr:uid="{00000000-0005-0000-0000-0000406C0000}"/>
    <cellStyle name="Normal 3 3 11 2 2 2 3" xfId="27720" xr:uid="{00000000-0005-0000-0000-0000416C0000}"/>
    <cellStyle name="Normal 3 3 11 2 2 3" xfId="27721" xr:uid="{00000000-0005-0000-0000-0000426C0000}"/>
    <cellStyle name="Normal 3 3 11 2 2 3 2" xfId="27722" xr:uid="{00000000-0005-0000-0000-0000436C0000}"/>
    <cellStyle name="Normal 3 3 11 2 2 3 3" xfId="27723" xr:uid="{00000000-0005-0000-0000-0000446C0000}"/>
    <cellStyle name="Normal 3 3 11 2 2 4" xfId="27724" xr:uid="{00000000-0005-0000-0000-0000456C0000}"/>
    <cellStyle name="Normal 3 3 11 2 2 4 2" xfId="27725" xr:uid="{00000000-0005-0000-0000-0000466C0000}"/>
    <cellStyle name="Normal 3 3 11 2 2 4 3" xfId="27726" xr:uid="{00000000-0005-0000-0000-0000476C0000}"/>
    <cellStyle name="Normal 3 3 11 2 2 5" xfId="27727" xr:uid="{00000000-0005-0000-0000-0000486C0000}"/>
    <cellStyle name="Normal 3 3 11 2 2 5 2" xfId="27728" xr:uid="{00000000-0005-0000-0000-0000496C0000}"/>
    <cellStyle name="Normal 3 3 11 2 2 5 3" xfId="27729" xr:uid="{00000000-0005-0000-0000-00004A6C0000}"/>
    <cellStyle name="Normal 3 3 11 2 2 6" xfId="27730" xr:uid="{00000000-0005-0000-0000-00004B6C0000}"/>
    <cellStyle name="Normal 3 3 11 2 2 6 2" xfId="27731" xr:uid="{00000000-0005-0000-0000-00004C6C0000}"/>
    <cellStyle name="Normal 3 3 11 2 2 6 3" xfId="27732" xr:uid="{00000000-0005-0000-0000-00004D6C0000}"/>
    <cellStyle name="Normal 3 3 11 2 2 7" xfId="27733" xr:uid="{00000000-0005-0000-0000-00004E6C0000}"/>
    <cellStyle name="Normal 3 3 11 2 2 7 2" xfId="27734" xr:uid="{00000000-0005-0000-0000-00004F6C0000}"/>
    <cellStyle name="Normal 3 3 11 2 2 7 3" xfId="27735" xr:uid="{00000000-0005-0000-0000-0000506C0000}"/>
    <cellStyle name="Normal 3 3 11 2 2 8" xfId="27736" xr:uid="{00000000-0005-0000-0000-0000516C0000}"/>
    <cellStyle name="Normal 3 3 11 2 2 8 2" xfId="27737" xr:uid="{00000000-0005-0000-0000-0000526C0000}"/>
    <cellStyle name="Normal 3 3 11 2 2 8 3" xfId="27738" xr:uid="{00000000-0005-0000-0000-0000536C0000}"/>
    <cellStyle name="Normal 3 3 11 2 2 9" xfId="27739" xr:uid="{00000000-0005-0000-0000-0000546C0000}"/>
    <cellStyle name="Normal 3 3 11 2 2 9 2" xfId="27740" xr:uid="{00000000-0005-0000-0000-0000556C0000}"/>
    <cellStyle name="Normal 3 3 11 2 2 9 3" xfId="27741" xr:uid="{00000000-0005-0000-0000-0000566C0000}"/>
    <cellStyle name="Normal 3 3 11 2 3" xfId="27742" xr:uid="{00000000-0005-0000-0000-0000576C0000}"/>
    <cellStyle name="Normal 3 3 11 2 3 2" xfId="27743" xr:uid="{00000000-0005-0000-0000-0000586C0000}"/>
    <cellStyle name="Normal 3 3 11 2 3 3" xfId="27744" xr:uid="{00000000-0005-0000-0000-0000596C0000}"/>
    <cellStyle name="Normal 3 3 11 2 4" xfId="27745" xr:uid="{00000000-0005-0000-0000-00005A6C0000}"/>
    <cellStyle name="Normal 3 3 11 2 4 2" xfId="27746" xr:uid="{00000000-0005-0000-0000-00005B6C0000}"/>
    <cellStyle name="Normal 3 3 11 2 4 3" xfId="27747" xr:uid="{00000000-0005-0000-0000-00005C6C0000}"/>
    <cellStyle name="Normal 3 3 11 2 5" xfId="27748" xr:uid="{00000000-0005-0000-0000-00005D6C0000}"/>
    <cellStyle name="Normal 3 3 11 2 5 2" xfId="27749" xr:uid="{00000000-0005-0000-0000-00005E6C0000}"/>
    <cellStyle name="Normal 3 3 11 2 5 3" xfId="27750" xr:uid="{00000000-0005-0000-0000-00005F6C0000}"/>
    <cellStyle name="Normal 3 3 11 2 6" xfId="27751" xr:uid="{00000000-0005-0000-0000-0000606C0000}"/>
    <cellStyle name="Normal 3 3 11 2 6 2" xfId="27752" xr:uid="{00000000-0005-0000-0000-0000616C0000}"/>
    <cellStyle name="Normal 3 3 11 2 6 3" xfId="27753" xr:uid="{00000000-0005-0000-0000-0000626C0000}"/>
    <cellStyle name="Normal 3 3 11 2 7" xfId="27754" xr:uid="{00000000-0005-0000-0000-0000636C0000}"/>
    <cellStyle name="Normal 3 3 11 2 7 2" xfId="27755" xr:uid="{00000000-0005-0000-0000-0000646C0000}"/>
    <cellStyle name="Normal 3 3 11 2 7 3" xfId="27756" xr:uid="{00000000-0005-0000-0000-0000656C0000}"/>
    <cellStyle name="Normal 3 3 11 2 8" xfId="27757" xr:uid="{00000000-0005-0000-0000-0000666C0000}"/>
    <cellStyle name="Normal 3 3 11 2 8 2" xfId="27758" xr:uid="{00000000-0005-0000-0000-0000676C0000}"/>
    <cellStyle name="Normal 3 3 11 2 8 3" xfId="27759" xr:uid="{00000000-0005-0000-0000-0000686C0000}"/>
    <cellStyle name="Normal 3 3 11 2 9" xfId="27760" xr:uid="{00000000-0005-0000-0000-0000696C0000}"/>
    <cellStyle name="Normal 3 3 11 2 9 2" xfId="27761" xr:uid="{00000000-0005-0000-0000-00006A6C0000}"/>
    <cellStyle name="Normal 3 3 11 2 9 3" xfId="27762" xr:uid="{00000000-0005-0000-0000-00006B6C0000}"/>
    <cellStyle name="Normal 3 3 11 20" xfId="27763" xr:uid="{00000000-0005-0000-0000-00006C6C0000}"/>
    <cellStyle name="Normal 3 3 11 20 2" xfId="27764" xr:uid="{00000000-0005-0000-0000-00006D6C0000}"/>
    <cellStyle name="Normal 3 3 11 20 3" xfId="27765" xr:uid="{00000000-0005-0000-0000-00006E6C0000}"/>
    <cellStyle name="Normal 3 3 11 21" xfId="27766" xr:uid="{00000000-0005-0000-0000-00006F6C0000}"/>
    <cellStyle name="Normal 3 3 11 21 2" xfId="27767" xr:uid="{00000000-0005-0000-0000-0000706C0000}"/>
    <cellStyle name="Normal 3 3 11 21 3" xfId="27768" xr:uid="{00000000-0005-0000-0000-0000716C0000}"/>
    <cellStyle name="Normal 3 3 11 22" xfId="27769" xr:uid="{00000000-0005-0000-0000-0000726C0000}"/>
    <cellStyle name="Normal 3 3 11 22 2" xfId="27770" xr:uid="{00000000-0005-0000-0000-0000736C0000}"/>
    <cellStyle name="Normal 3 3 11 22 3" xfId="27771" xr:uid="{00000000-0005-0000-0000-0000746C0000}"/>
    <cellStyle name="Normal 3 3 11 23" xfId="27772" xr:uid="{00000000-0005-0000-0000-0000756C0000}"/>
    <cellStyle name="Normal 3 3 11 23 2" xfId="27773" xr:uid="{00000000-0005-0000-0000-0000766C0000}"/>
    <cellStyle name="Normal 3 3 11 23 3" xfId="27774" xr:uid="{00000000-0005-0000-0000-0000776C0000}"/>
    <cellStyle name="Normal 3 3 11 24" xfId="27775" xr:uid="{00000000-0005-0000-0000-0000786C0000}"/>
    <cellStyle name="Normal 3 3 11 25" xfId="27776" xr:uid="{00000000-0005-0000-0000-0000796C0000}"/>
    <cellStyle name="Normal 3 3 11 3" xfId="27777" xr:uid="{00000000-0005-0000-0000-00007A6C0000}"/>
    <cellStyle name="Normal 3 3 11 3 10" xfId="27778" xr:uid="{00000000-0005-0000-0000-00007B6C0000}"/>
    <cellStyle name="Normal 3 3 11 3 10 2" xfId="27779" xr:uid="{00000000-0005-0000-0000-00007C6C0000}"/>
    <cellStyle name="Normal 3 3 11 3 10 3" xfId="27780" xr:uid="{00000000-0005-0000-0000-00007D6C0000}"/>
    <cellStyle name="Normal 3 3 11 3 11" xfId="27781" xr:uid="{00000000-0005-0000-0000-00007E6C0000}"/>
    <cellStyle name="Normal 3 3 11 3 11 2" xfId="27782" xr:uid="{00000000-0005-0000-0000-00007F6C0000}"/>
    <cellStyle name="Normal 3 3 11 3 11 3" xfId="27783" xr:uid="{00000000-0005-0000-0000-0000806C0000}"/>
    <cellStyle name="Normal 3 3 11 3 12" xfId="27784" xr:uid="{00000000-0005-0000-0000-0000816C0000}"/>
    <cellStyle name="Normal 3 3 11 3 12 2" xfId="27785" xr:uid="{00000000-0005-0000-0000-0000826C0000}"/>
    <cellStyle name="Normal 3 3 11 3 12 3" xfId="27786" xr:uid="{00000000-0005-0000-0000-0000836C0000}"/>
    <cellStyle name="Normal 3 3 11 3 13" xfId="27787" xr:uid="{00000000-0005-0000-0000-0000846C0000}"/>
    <cellStyle name="Normal 3 3 11 3 13 2" xfId="27788" xr:uid="{00000000-0005-0000-0000-0000856C0000}"/>
    <cellStyle name="Normal 3 3 11 3 13 3" xfId="27789" xr:uid="{00000000-0005-0000-0000-0000866C0000}"/>
    <cellStyle name="Normal 3 3 11 3 14" xfId="27790" xr:uid="{00000000-0005-0000-0000-0000876C0000}"/>
    <cellStyle name="Normal 3 3 11 3 14 2" xfId="27791" xr:uid="{00000000-0005-0000-0000-0000886C0000}"/>
    <cellStyle name="Normal 3 3 11 3 14 3" xfId="27792" xr:uid="{00000000-0005-0000-0000-0000896C0000}"/>
    <cellStyle name="Normal 3 3 11 3 15" xfId="27793" xr:uid="{00000000-0005-0000-0000-00008A6C0000}"/>
    <cellStyle name="Normal 3 3 11 3 15 2" xfId="27794" xr:uid="{00000000-0005-0000-0000-00008B6C0000}"/>
    <cellStyle name="Normal 3 3 11 3 15 3" xfId="27795" xr:uid="{00000000-0005-0000-0000-00008C6C0000}"/>
    <cellStyle name="Normal 3 3 11 3 16" xfId="27796" xr:uid="{00000000-0005-0000-0000-00008D6C0000}"/>
    <cellStyle name="Normal 3 3 11 3 17" xfId="27797" xr:uid="{00000000-0005-0000-0000-00008E6C0000}"/>
    <cellStyle name="Normal 3 3 11 3 2" xfId="27798" xr:uid="{00000000-0005-0000-0000-00008F6C0000}"/>
    <cellStyle name="Normal 3 3 11 3 2 10" xfId="27799" xr:uid="{00000000-0005-0000-0000-0000906C0000}"/>
    <cellStyle name="Normal 3 3 11 3 2 10 2" xfId="27800" xr:uid="{00000000-0005-0000-0000-0000916C0000}"/>
    <cellStyle name="Normal 3 3 11 3 2 10 3" xfId="27801" xr:uid="{00000000-0005-0000-0000-0000926C0000}"/>
    <cellStyle name="Normal 3 3 11 3 2 11" xfId="27802" xr:uid="{00000000-0005-0000-0000-0000936C0000}"/>
    <cellStyle name="Normal 3 3 11 3 2 11 2" xfId="27803" xr:uid="{00000000-0005-0000-0000-0000946C0000}"/>
    <cellStyle name="Normal 3 3 11 3 2 11 3" xfId="27804" xr:uid="{00000000-0005-0000-0000-0000956C0000}"/>
    <cellStyle name="Normal 3 3 11 3 2 12" xfId="27805" xr:uid="{00000000-0005-0000-0000-0000966C0000}"/>
    <cellStyle name="Normal 3 3 11 3 2 12 2" xfId="27806" xr:uid="{00000000-0005-0000-0000-0000976C0000}"/>
    <cellStyle name="Normal 3 3 11 3 2 12 3" xfId="27807" xr:uid="{00000000-0005-0000-0000-0000986C0000}"/>
    <cellStyle name="Normal 3 3 11 3 2 13" xfId="27808" xr:uid="{00000000-0005-0000-0000-0000996C0000}"/>
    <cellStyle name="Normal 3 3 11 3 2 13 2" xfId="27809" xr:uid="{00000000-0005-0000-0000-00009A6C0000}"/>
    <cellStyle name="Normal 3 3 11 3 2 13 3" xfId="27810" xr:uid="{00000000-0005-0000-0000-00009B6C0000}"/>
    <cellStyle name="Normal 3 3 11 3 2 14" xfId="27811" xr:uid="{00000000-0005-0000-0000-00009C6C0000}"/>
    <cellStyle name="Normal 3 3 11 3 2 14 2" xfId="27812" xr:uid="{00000000-0005-0000-0000-00009D6C0000}"/>
    <cellStyle name="Normal 3 3 11 3 2 14 3" xfId="27813" xr:uid="{00000000-0005-0000-0000-00009E6C0000}"/>
    <cellStyle name="Normal 3 3 11 3 2 15" xfId="27814" xr:uid="{00000000-0005-0000-0000-00009F6C0000}"/>
    <cellStyle name="Normal 3 3 11 3 2 16" xfId="27815" xr:uid="{00000000-0005-0000-0000-0000A06C0000}"/>
    <cellStyle name="Normal 3 3 11 3 2 2" xfId="27816" xr:uid="{00000000-0005-0000-0000-0000A16C0000}"/>
    <cellStyle name="Normal 3 3 11 3 2 2 2" xfId="27817" xr:uid="{00000000-0005-0000-0000-0000A26C0000}"/>
    <cellStyle name="Normal 3 3 11 3 2 2 3" xfId="27818" xr:uid="{00000000-0005-0000-0000-0000A36C0000}"/>
    <cellStyle name="Normal 3 3 11 3 2 3" xfId="27819" xr:uid="{00000000-0005-0000-0000-0000A46C0000}"/>
    <cellStyle name="Normal 3 3 11 3 2 3 2" xfId="27820" xr:uid="{00000000-0005-0000-0000-0000A56C0000}"/>
    <cellStyle name="Normal 3 3 11 3 2 3 3" xfId="27821" xr:uid="{00000000-0005-0000-0000-0000A66C0000}"/>
    <cellStyle name="Normal 3 3 11 3 2 4" xfId="27822" xr:uid="{00000000-0005-0000-0000-0000A76C0000}"/>
    <cellStyle name="Normal 3 3 11 3 2 4 2" xfId="27823" xr:uid="{00000000-0005-0000-0000-0000A86C0000}"/>
    <cellStyle name="Normal 3 3 11 3 2 4 3" xfId="27824" xr:uid="{00000000-0005-0000-0000-0000A96C0000}"/>
    <cellStyle name="Normal 3 3 11 3 2 5" xfId="27825" xr:uid="{00000000-0005-0000-0000-0000AA6C0000}"/>
    <cellStyle name="Normal 3 3 11 3 2 5 2" xfId="27826" xr:uid="{00000000-0005-0000-0000-0000AB6C0000}"/>
    <cellStyle name="Normal 3 3 11 3 2 5 3" xfId="27827" xr:uid="{00000000-0005-0000-0000-0000AC6C0000}"/>
    <cellStyle name="Normal 3 3 11 3 2 6" xfId="27828" xr:uid="{00000000-0005-0000-0000-0000AD6C0000}"/>
    <cellStyle name="Normal 3 3 11 3 2 6 2" xfId="27829" xr:uid="{00000000-0005-0000-0000-0000AE6C0000}"/>
    <cellStyle name="Normal 3 3 11 3 2 6 3" xfId="27830" xr:uid="{00000000-0005-0000-0000-0000AF6C0000}"/>
    <cellStyle name="Normal 3 3 11 3 2 7" xfId="27831" xr:uid="{00000000-0005-0000-0000-0000B06C0000}"/>
    <cellStyle name="Normal 3 3 11 3 2 7 2" xfId="27832" xr:uid="{00000000-0005-0000-0000-0000B16C0000}"/>
    <cellStyle name="Normal 3 3 11 3 2 7 3" xfId="27833" xr:uid="{00000000-0005-0000-0000-0000B26C0000}"/>
    <cellStyle name="Normal 3 3 11 3 2 8" xfId="27834" xr:uid="{00000000-0005-0000-0000-0000B36C0000}"/>
    <cellStyle name="Normal 3 3 11 3 2 8 2" xfId="27835" xr:uid="{00000000-0005-0000-0000-0000B46C0000}"/>
    <cellStyle name="Normal 3 3 11 3 2 8 3" xfId="27836" xr:uid="{00000000-0005-0000-0000-0000B56C0000}"/>
    <cellStyle name="Normal 3 3 11 3 2 9" xfId="27837" xr:uid="{00000000-0005-0000-0000-0000B66C0000}"/>
    <cellStyle name="Normal 3 3 11 3 2 9 2" xfId="27838" xr:uid="{00000000-0005-0000-0000-0000B76C0000}"/>
    <cellStyle name="Normal 3 3 11 3 2 9 3" xfId="27839" xr:uid="{00000000-0005-0000-0000-0000B86C0000}"/>
    <cellStyle name="Normal 3 3 11 3 3" xfId="27840" xr:uid="{00000000-0005-0000-0000-0000B96C0000}"/>
    <cellStyle name="Normal 3 3 11 3 3 2" xfId="27841" xr:uid="{00000000-0005-0000-0000-0000BA6C0000}"/>
    <cellStyle name="Normal 3 3 11 3 3 3" xfId="27842" xr:uid="{00000000-0005-0000-0000-0000BB6C0000}"/>
    <cellStyle name="Normal 3 3 11 3 4" xfId="27843" xr:uid="{00000000-0005-0000-0000-0000BC6C0000}"/>
    <cellStyle name="Normal 3 3 11 3 4 2" xfId="27844" xr:uid="{00000000-0005-0000-0000-0000BD6C0000}"/>
    <cellStyle name="Normal 3 3 11 3 4 3" xfId="27845" xr:uid="{00000000-0005-0000-0000-0000BE6C0000}"/>
    <cellStyle name="Normal 3 3 11 3 5" xfId="27846" xr:uid="{00000000-0005-0000-0000-0000BF6C0000}"/>
    <cellStyle name="Normal 3 3 11 3 5 2" xfId="27847" xr:uid="{00000000-0005-0000-0000-0000C06C0000}"/>
    <cellStyle name="Normal 3 3 11 3 5 3" xfId="27848" xr:uid="{00000000-0005-0000-0000-0000C16C0000}"/>
    <cellStyle name="Normal 3 3 11 3 6" xfId="27849" xr:uid="{00000000-0005-0000-0000-0000C26C0000}"/>
    <cellStyle name="Normal 3 3 11 3 6 2" xfId="27850" xr:uid="{00000000-0005-0000-0000-0000C36C0000}"/>
    <cellStyle name="Normal 3 3 11 3 6 3" xfId="27851" xr:uid="{00000000-0005-0000-0000-0000C46C0000}"/>
    <cellStyle name="Normal 3 3 11 3 7" xfId="27852" xr:uid="{00000000-0005-0000-0000-0000C56C0000}"/>
    <cellStyle name="Normal 3 3 11 3 7 2" xfId="27853" xr:uid="{00000000-0005-0000-0000-0000C66C0000}"/>
    <cellStyle name="Normal 3 3 11 3 7 3" xfId="27854" xr:uid="{00000000-0005-0000-0000-0000C76C0000}"/>
    <cellStyle name="Normal 3 3 11 3 8" xfId="27855" xr:uid="{00000000-0005-0000-0000-0000C86C0000}"/>
    <cellStyle name="Normal 3 3 11 3 8 2" xfId="27856" xr:uid="{00000000-0005-0000-0000-0000C96C0000}"/>
    <cellStyle name="Normal 3 3 11 3 8 3" xfId="27857" xr:uid="{00000000-0005-0000-0000-0000CA6C0000}"/>
    <cellStyle name="Normal 3 3 11 3 9" xfId="27858" xr:uid="{00000000-0005-0000-0000-0000CB6C0000}"/>
    <cellStyle name="Normal 3 3 11 3 9 2" xfId="27859" xr:uid="{00000000-0005-0000-0000-0000CC6C0000}"/>
    <cellStyle name="Normal 3 3 11 3 9 3" xfId="27860" xr:uid="{00000000-0005-0000-0000-0000CD6C0000}"/>
    <cellStyle name="Normal 3 3 11 4" xfId="27861" xr:uid="{00000000-0005-0000-0000-0000CE6C0000}"/>
    <cellStyle name="Normal 3 3 11 4 10" xfId="27862" xr:uid="{00000000-0005-0000-0000-0000CF6C0000}"/>
    <cellStyle name="Normal 3 3 11 4 10 2" xfId="27863" xr:uid="{00000000-0005-0000-0000-0000D06C0000}"/>
    <cellStyle name="Normal 3 3 11 4 10 3" xfId="27864" xr:uid="{00000000-0005-0000-0000-0000D16C0000}"/>
    <cellStyle name="Normal 3 3 11 4 11" xfId="27865" xr:uid="{00000000-0005-0000-0000-0000D26C0000}"/>
    <cellStyle name="Normal 3 3 11 4 11 2" xfId="27866" xr:uid="{00000000-0005-0000-0000-0000D36C0000}"/>
    <cellStyle name="Normal 3 3 11 4 11 3" xfId="27867" xr:uid="{00000000-0005-0000-0000-0000D46C0000}"/>
    <cellStyle name="Normal 3 3 11 4 12" xfId="27868" xr:uid="{00000000-0005-0000-0000-0000D56C0000}"/>
    <cellStyle name="Normal 3 3 11 4 12 2" xfId="27869" xr:uid="{00000000-0005-0000-0000-0000D66C0000}"/>
    <cellStyle name="Normal 3 3 11 4 12 3" xfId="27870" xr:uid="{00000000-0005-0000-0000-0000D76C0000}"/>
    <cellStyle name="Normal 3 3 11 4 13" xfId="27871" xr:uid="{00000000-0005-0000-0000-0000D86C0000}"/>
    <cellStyle name="Normal 3 3 11 4 13 2" xfId="27872" xr:uid="{00000000-0005-0000-0000-0000D96C0000}"/>
    <cellStyle name="Normal 3 3 11 4 13 3" xfId="27873" xr:uid="{00000000-0005-0000-0000-0000DA6C0000}"/>
    <cellStyle name="Normal 3 3 11 4 14" xfId="27874" xr:uid="{00000000-0005-0000-0000-0000DB6C0000}"/>
    <cellStyle name="Normal 3 3 11 4 14 2" xfId="27875" xr:uid="{00000000-0005-0000-0000-0000DC6C0000}"/>
    <cellStyle name="Normal 3 3 11 4 14 3" xfId="27876" xr:uid="{00000000-0005-0000-0000-0000DD6C0000}"/>
    <cellStyle name="Normal 3 3 11 4 15" xfId="27877" xr:uid="{00000000-0005-0000-0000-0000DE6C0000}"/>
    <cellStyle name="Normal 3 3 11 4 15 2" xfId="27878" xr:uid="{00000000-0005-0000-0000-0000DF6C0000}"/>
    <cellStyle name="Normal 3 3 11 4 15 3" xfId="27879" xr:uid="{00000000-0005-0000-0000-0000E06C0000}"/>
    <cellStyle name="Normal 3 3 11 4 16" xfId="27880" xr:uid="{00000000-0005-0000-0000-0000E16C0000}"/>
    <cellStyle name="Normal 3 3 11 4 17" xfId="27881" xr:uid="{00000000-0005-0000-0000-0000E26C0000}"/>
    <cellStyle name="Normal 3 3 11 4 2" xfId="27882" xr:uid="{00000000-0005-0000-0000-0000E36C0000}"/>
    <cellStyle name="Normal 3 3 11 4 2 10" xfId="27883" xr:uid="{00000000-0005-0000-0000-0000E46C0000}"/>
    <cellStyle name="Normal 3 3 11 4 2 10 2" xfId="27884" xr:uid="{00000000-0005-0000-0000-0000E56C0000}"/>
    <cellStyle name="Normal 3 3 11 4 2 10 3" xfId="27885" xr:uid="{00000000-0005-0000-0000-0000E66C0000}"/>
    <cellStyle name="Normal 3 3 11 4 2 11" xfId="27886" xr:uid="{00000000-0005-0000-0000-0000E76C0000}"/>
    <cellStyle name="Normal 3 3 11 4 2 11 2" xfId="27887" xr:uid="{00000000-0005-0000-0000-0000E86C0000}"/>
    <cellStyle name="Normal 3 3 11 4 2 11 3" xfId="27888" xr:uid="{00000000-0005-0000-0000-0000E96C0000}"/>
    <cellStyle name="Normal 3 3 11 4 2 12" xfId="27889" xr:uid="{00000000-0005-0000-0000-0000EA6C0000}"/>
    <cellStyle name="Normal 3 3 11 4 2 12 2" xfId="27890" xr:uid="{00000000-0005-0000-0000-0000EB6C0000}"/>
    <cellStyle name="Normal 3 3 11 4 2 12 3" xfId="27891" xr:uid="{00000000-0005-0000-0000-0000EC6C0000}"/>
    <cellStyle name="Normal 3 3 11 4 2 13" xfId="27892" xr:uid="{00000000-0005-0000-0000-0000ED6C0000}"/>
    <cellStyle name="Normal 3 3 11 4 2 13 2" xfId="27893" xr:uid="{00000000-0005-0000-0000-0000EE6C0000}"/>
    <cellStyle name="Normal 3 3 11 4 2 13 3" xfId="27894" xr:uid="{00000000-0005-0000-0000-0000EF6C0000}"/>
    <cellStyle name="Normal 3 3 11 4 2 14" xfId="27895" xr:uid="{00000000-0005-0000-0000-0000F06C0000}"/>
    <cellStyle name="Normal 3 3 11 4 2 14 2" xfId="27896" xr:uid="{00000000-0005-0000-0000-0000F16C0000}"/>
    <cellStyle name="Normal 3 3 11 4 2 14 3" xfId="27897" xr:uid="{00000000-0005-0000-0000-0000F26C0000}"/>
    <cellStyle name="Normal 3 3 11 4 2 15" xfId="27898" xr:uid="{00000000-0005-0000-0000-0000F36C0000}"/>
    <cellStyle name="Normal 3 3 11 4 2 16" xfId="27899" xr:uid="{00000000-0005-0000-0000-0000F46C0000}"/>
    <cellStyle name="Normal 3 3 11 4 2 2" xfId="27900" xr:uid="{00000000-0005-0000-0000-0000F56C0000}"/>
    <cellStyle name="Normal 3 3 11 4 2 2 2" xfId="27901" xr:uid="{00000000-0005-0000-0000-0000F66C0000}"/>
    <cellStyle name="Normal 3 3 11 4 2 2 3" xfId="27902" xr:uid="{00000000-0005-0000-0000-0000F76C0000}"/>
    <cellStyle name="Normal 3 3 11 4 2 3" xfId="27903" xr:uid="{00000000-0005-0000-0000-0000F86C0000}"/>
    <cellStyle name="Normal 3 3 11 4 2 3 2" xfId="27904" xr:uid="{00000000-0005-0000-0000-0000F96C0000}"/>
    <cellStyle name="Normal 3 3 11 4 2 3 3" xfId="27905" xr:uid="{00000000-0005-0000-0000-0000FA6C0000}"/>
    <cellStyle name="Normal 3 3 11 4 2 4" xfId="27906" xr:uid="{00000000-0005-0000-0000-0000FB6C0000}"/>
    <cellStyle name="Normal 3 3 11 4 2 4 2" xfId="27907" xr:uid="{00000000-0005-0000-0000-0000FC6C0000}"/>
    <cellStyle name="Normal 3 3 11 4 2 4 3" xfId="27908" xr:uid="{00000000-0005-0000-0000-0000FD6C0000}"/>
    <cellStyle name="Normal 3 3 11 4 2 5" xfId="27909" xr:uid="{00000000-0005-0000-0000-0000FE6C0000}"/>
    <cellStyle name="Normal 3 3 11 4 2 5 2" xfId="27910" xr:uid="{00000000-0005-0000-0000-0000FF6C0000}"/>
    <cellStyle name="Normal 3 3 11 4 2 5 3" xfId="27911" xr:uid="{00000000-0005-0000-0000-0000006D0000}"/>
    <cellStyle name="Normal 3 3 11 4 2 6" xfId="27912" xr:uid="{00000000-0005-0000-0000-0000016D0000}"/>
    <cellStyle name="Normal 3 3 11 4 2 6 2" xfId="27913" xr:uid="{00000000-0005-0000-0000-0000026D0000}"/>
    <cellStyle name="Normal 3 3 11 4 2 6 3" xfId="27914" xr:uid="{00000000-0005-0000-0000-0000036D0000}"/>
    <cellStyle name="Normal 3 3 11 4 2 7" xfId="27915" xr:uid="{00000000-0005-0000-0000-0000046D0000}"/>
    <cellStyle name="Normal 3 3 11 4 2 7 2" xfId="27916" xr:uid="{00000000-0005-0000-0000-0000056D0000}"/>
    <cellStyle name="Normal 3 3 11 4 2 7 3" xfId="27917" xr:uid="{00000000-0005-0000-0000-0000066D0000}"/>
    <cellStyle name="Normal 3 3 11 4 2 8" xfId="27918" xr:uid="{00000000-0005-0000-0000-0000076D0000}"/>
    <cellStyle name="Normal 3 3 11 4 2 8 2" xfId="27919" xr:uid="{00000000-0005-0000-0000-0000086D0000}"/>
    <cellStyle name="Normal 3 3 11 4 2 8 3" xfId="27920" xr:uid="{00000000-0005-0000-0000-0000096D0000}"/>
    <cellStyle name="Normal 3 3 11 4 2 9" xfId="27921" xr:uid="{00000000-0005-0000-0000-00000A6D0000}"/>
    <cellStyle name="Normal 3 3 11 4 2 9 2" xfId="27922" xr:uid="{00000000-0005-0000-0000-00000B6D0000}"/>
    <cellStyle name="Normal 3 3 11 4 2 9 3" xfId="27923" xr:uid="{00000000-0005-0000-0000-00000C6D0000}"/>
    <cellStyle name="Normal 3 3 11 4 3" xfId="27924" xr:uid="{00000000-0005-0000-0000-00000D6D0000}"/>
    <cellStyle name="Normal 3 3 11 4 3 2" xfId="27925" xr:uid="{00000000-0005-0000-0000-00000E6D0000}"/>
    <cellStyle name="Normal 3 3 11 4 3 3" xfId="27926" xr:uid="{00000000-0005-0000-0000-00000F6D0000}"/>
    <cellStyle name="Normal 3 3 11 4 4" xfId="27927" xr:uid="{00000000-0005-0000-0000-0000106D0000}"/>
    <cellStyle name="Normal 3 3 11 4 4 2" xfId="27928" xr:uid="{00000000-0005-0000-0000-0000116D0000}"/>
    <cellStyle name="Normal 3 3 11 4 4 3" xfId="27929" xr:uid="{00000000-0005-0000-0000-0000126D0000}"/>
    <cellStyle name="Normal 3 3 11 4 5" xfId="27930" xr:uid="{00000000-0005-0000-0000-0000136D0000}"/>
    <cellStyle name="Normal 3 3 11 4 5 2" xfId="27931" xr:uid="{00000000-0005-0000-0000-0000146D0000}"/>
    <cellStyle name="Normal 3 3 11 4 5 3" xfId="27932" xr:uid="{00000000-0005-0000-0000-0000156D0000}"/>
    <cellStyle name="Normal 3 3 11 4 6" xfId="27933" xr:uid="{00000000-0005-0000-0000-0000166D0000}"/>
    <cellStyle name="Normal 3 3 11 4 6 2" xfId="27934" xr:uid="{00000000-0005-0000-0000-0000176D0000}"/>
    <cellStyle name="Normal 3 3 11 4 6 3" xfId="27935" xr:uid="{00000000-0005-0000-0000-0000186D0000}"/>
    <cellStyle name="Normal 3 3 11 4 7" xfId="27936" xr:uid="{00000000-0005-0000-0000-0000196D0000}"/>
    <cellStyle name="Normal 3 3 11 4 7 2" xfId="27937" xr:uid="{00000000-0005-0000-0000-00001A6D0000}"/>
    <cellStyle name="Normal 3 3 11 4 7 3" xfId="27938" xr:uid="{00000000-0005-0000-0000-00001B6D0000}"/>
    <cellStyle name="Normal 3 3 11 4 8" xfId="27939" xr:uid="{00000000-0005-0000-0000-00001C6D0000}"/>
    <cellStyle name="Normal 3 3 11 4 8 2" xfId="27940" xr:uid="{00000000-0005-0000-0000-00001D6D0000}"/>
    <cellStyle name="Normal 3 3 11 4 8 3" xfId="27941" xr:uid="{00000000-0005-0000-0000-00001E6D0000}"/>
    <cellStyle name="Normal 3 3 11 4 9" xfId="27942" xr:uid="{00000000-0005-0000-0000-00001F6D0000}"/>
    <cellStyle name="Normal 3 3 11 4 9 2" xfId="27943" xr:uid="{00000000-0005-0000-0000-0000206D0000}"/>
    <cellStyle name="Normal 3 3 11 4 9 3" xfId="27944" xr:uid="{00000000-0005-0000-0000-0000216D0000}"/>
    <cellStyle name="Normal 3 3 11 5" xfId="27945" xr:uid="{00000000-0005-0000-0000-0000226D0000}"/>
    <cellStyle name="Normal 3 3 11 5 10" xfId="27946" xr:uid="{00000000-0005-0000-0000-0000236D0000}"/>
    <cellStyle name="Normal 3 3 11 5 10 2" xfId="27947" xr:uid="{00000000-0005-0000-0000-0000246D0000}"/>
    <cellStyle name="Normal 3 3 11 5 10 3" xfId="27948" xr:uid="{00000000-0005-0000-0000-0000256D0000}"/>
    <cellStyle name="Normal 3 3 11 5 11" xfId="27949" xr:uid="{00000000-0005-0000-0000-0000266D0000}"/>
    <cellStyle name="Normal 3 3 11 5 11 2" xfId="27950" xr:uid="{00000000-0005-0000-0000-0000276D0000}"/>
    <cellStyle name="Normal 3 3 11 5 11 3" xfId="27951" xr:uid="{00000000-0005-0000-0000-0000286D0000}"/>
    <cellStyle name="Normal 3 3 11 5 12" xfId="27952" xr:uid="{00000000-0005-0000-0000-0000296D0000}"/>
    <cellStyle name="Normal 3 3 11 5 12 2" xfId="27953" xr:uid="{00000000-0005-0000-0000-00002A6D0000}"/>
    <cellStyle name="Normal 3 3 11 5 12 3" xfId="27954" xr:uid="{00000000-0005-0000-0000-00002B6D0000}"/>
    <cellStyle name="Normal 3 3 11 5 13" xfId="27955" xr:uid="{00000000-0005-0000-0000-00002C6D0000}"/>
    <cellStyle name="Normal 3 3 11 5 13 2" xfId="27956" xr:uid="{00000000-0005-0000-0000-00002D6D0000}"/>
    <cellStyle name="Normal 3 3 11 5 13 3" xfId="27957" xr:uid="{00000000-0005-0000-0000-00002E6D0000}"/>
    <cellStyle name="Normal 3 3 11 5 14" xfId="27958" xr:uid="{00000000-0005-0000-0000-00002F6D0000}"/>
    <cellStyle name="Normal 3 3 11 5 14 2" xfId="27959" xr:uid="{00000000-0005-0000-0000-0000306D0000}"/>
    <cellStyle name="Normal 3 3 11 5 14 3" xfId="27960" xr:uid="{00000000-0005-0000-0000-0000316D0000}"/>
    <cellStyle name="Normal 3 3 11 5 15" xfId="27961" xr:uid="{00000000-0005-0000-0000-0000326D0000}"/>
    <cellStyle name="Normal 3 3 11 5 16" xfId="27962" xr:uid="{00000000-0005-0000-0000-0000336D0000}"/>
    <cellStyle name="Normal 3 3 11 5 2" xfId="27963" xr:uid="{00000000-0005-0000-0000-0000346D0000}"/>
    <cellStyle name="Normal 3 3 11 5 2 2" xfId="27964" xr:uid="{00000000-0005-0000-0000-0000356D0000}"/>
    <cellStyle name="Normal 3 3 11 5 2 3" xfId="27965" xr:uid="{00000000-0005-0000-0000-0000366D0000}"/>
    <cellStyle name="Normal 3 3 11 5 3" xfId="27966" xr:uid="{00000000-0005-0000-0000-0000376D0000}"/>
    <cellStyle name="Normal 3 3 11 5 3 2" xfId="27967" xr:uid="{00000000-0005-0000-0000-0000386D0000}"/>
    <cellStyle name="Normal 3 3 11 5 3 3" xfId="27968" xr:uid="{00000000-0005-0000-0000-0000396D0000}"/>
    <cellStyle name="Normal 3 3 11 5 4" xfId="27969" xr:uid="{00000000-0005-0000-0000-00003A6D0000}"/>
    <cellStyle name="Normal 3 3 11 5 4 2" xfId="27970" xr:uid="{00000000-0005-0000-0000-00003B6D0000}"/>
    <cellStyle name="Normal 3 3 11 5 4 3" xfId="27971" xr:uid="{00000000-0005-0000-0000-00003C6D0000}"/>
    <cellStyle name="Normal 3 3 11 5 5" xfId="27972" xr:uid="{00000000-0005-0000-0000-00003D6D0000}"/>
    <cellStyle name="Normal 3 3 11 5 5 2" xfId="27973" xr:uid="{00000000-0005-0000-0000-00003E6D0000}"/>
    <cellStyle name="Normal 3 3 11 5 5 3" xfId="27974" xr:uid="{00000000-0005-0000-0000-00003F6D0000}"/>
    <cellStyle name="Normal 3 3 11 5 6" xfId="27975" xr:uid="{00000000-0005-0000-0000-0000406D0000}"/>
    <cellStyle name="Normal 3 3 11 5 6 2" xfId="27976" xr:uid="{00000000-0005-0000-0000-0000416D0000}"/>
    <cellStyle name="Normal 3 3 11 5 6 3" xfId="27977" xr:uid="{00000000-0005-0000-0000-0000426D0000}"/>
    <cellStyle name="Normal 3 3 11 5 7" xfId="27978" xr:uid="{00000000-0005-0000-0000-0000436D0000}"/>
    <cellStyle name="Normal 3 3 11 5 7 2" xfId="27979" xr:uid="{00000000-0005-0000-0000-0000446D0000}"/>
    <cellStyle name="Normal 3 3 11 5 7 3" xfId="27980" xr:uid="{00000000-0005-0000-0000-0000456D0000}"/>
    <cellStyle name="Normal 3 3 11 5 8" xfId="27981" xr:uid="{00000000-0005-0000-0000-0000466D0000}"/>
    <cellStyle name="Normal 3 3 11 5 8 2" xfId="27982" xr:uid="{00000000-0005-0000-0000-0000476D0000}"/>
    <cellStyle name="Normal 3 3 11 5 8 3" xfId="27983" xr:uid="{00000000-0005-0000-0000-0000486D0000}"/>
    <cellStyle name="Normal 3 3 11 5 9" xfId="27984" xr:uid="{00000000-0005-0000-0000-0000496D0000}"/>
    <cellStyle name="Normal 3 3 11 5 9 2" xfId="27985" xr:uid="{00000000-0005-0000-0000-00004A6D0000}"/>
    <cellStyle name="Normal 3 3 11 5 9 3" xfId="27986" xr:uid="{00000000-0005-0000-0000-00004B6D0000}"/>
    <cellStyle name="Normal 3 3 11 6" xfId="27987" xr:uid="{00000000-0005-0000-0000-00004C6D0000}"/>
    <cellStyle name="Normal 3 3 11 6 10" xfId="27988" xr:uid="{00000000-0005-0000-0000-00004D6D0000}"/>
    <cellStyle name="Normal 3 3 11 6 10 2" xfId="27989" xr:uid="{00000000-0005-0000-0000-00004E6D0000}"/>
    <cellStyle name="Normal 3 3 11 6 10 3" xfId="27990" xr:uid="{00000000-0005-0000-0000-00004F6D0000}"/>
    <cellStyle name="Normal 3 3 11 6 11" xfId="27991" xr:uid="{00000000-0005-0000-0000-0000506D0000}"/>
    <cellStyle name="Normal 3 3 11 6 11 2" xfId="27992" xr:uid="{00000000-0005-0000-0000-0000516D0000}"/>
    <cellStyle name="Normal 3 3 11 6 11 3" xfId="27993" xr:uid="{00000000-0005-0000-0000-0000526D0000}"/>
    <cellStyle name="Normal 3 3 11 6 12" xfId="27994" xr:uid="{00000000-0005-0000-0000-0000536D0000}"/>
    <cellStyle name="Normal 3 3 11 6 12 2" xfId="27995" xr:uid="{00000000-0005-0000-0000-0000546D0000}"/>
    <cellStyle name="Normal 3 3 11 6 12 3" xfId="27996" xr:uid="{00000000-0005-0000-0000-0000556D0000}"/>
    <cellStyle name="Normal 3 3 11 6 13" xfId="27997" xr:uid="{00000000-0005-0000-0000-0000566D0000}"/>
    <cellStyle name="Normal 3 3 11 6 13 2" xfId="27998" xr:uid="{00000000-0005-0000-0000-0000576D0000}"/>
    <cellStyle name="Normal 3 3 11 6 13 3" xfId="27999" xr:uid="{00000000-0005-0000-0000-0000586D0000}"/>
    <cellStyle name="Normal 3 3 11 6 14" xfId="28000" xr:uid="{00000000-0005-0000-0000-0000596D0000}"/>
    <cellStyle name="Normal 3 3 11 6 14 2" xfId="28001" xr:uid="{00000000-0005-0000-0000-00005A6D0000}"/>
    <cellStyle name="Normal 3 3 11 6 14 3" xfId="28002" xr:uid="{00000000-0005-0000-0000-00005B6D0000}"/>
    <cellStyle name="Normal 3 3 11 6 15" xfId="28003" xr:uid="{00000000-0005-0000-0000-00005C6D0000}"/>
    <cellStyle name="Normal 3 3 11 6 16" xfId="28004" xr:uid="{00000000-0005-0000-0000-00005D6D0000}"/>
    <cellStyle name="Normal 3 3 11 6 2" xfId="28005" xr:uid="{00000000-0005-0000-0000-00005E6D0000}"/>
    <cellStyle name="Normal 3 3 11 6 2 2" xfId="28006" xr:uid="{00000000-0005-0000-0000-00005F6D0000}"/>
    <cellStyle name="Normal 3 3 11 6 2 3" xfId="28007" xr:uid="{00000000-0005-0000-0000-0000606D0000}"/>
    <cellStyle name="Normal 3 3 11 6 3" xfId="28008" xr:uid="{00000000-0005-0000-0000-0000616D0000}"/>
    <cellStyle name="Normal 3 3 11 6 3 2" xfId="28009" xr:uid="{00000000-0005-0000-0000-0000626D0000}"/>
    <cellStyle name="Normal 3 3 11 6 3 3" xfId="28010" xr:uid="{00000000-0005-0000-0000-0000636D0000}"/>
    <cellStyle name="Normal 3 3 11 6 4" xfId="28011" xr:uid="{00000000-0005-0000-0000-0000646D0000}"/>
    <cellStyle name="Normal 3 3 11 6 4 2" xfId="28012" xr:uid="{00000000-0005-0000-0000-0000656D0000}"/>
    <cellStyle name="Normal 3 3 11 6 4 3" xfId="28013" xr:uid="{00000000-0005-0000-0000-0000666D0000}"/>
    <cellStyle name="Normal 3 3 11 6 5" xfId="28014" xr:uid="{00000000-0005-0000-0000-0000676D0000}"/>
    <cellStyle name="Normal 3 3 11 6 5 2" xfId="28015" xr:uid="{00000000-0005-0000-0000-0000686D0000}"/>
    <cellStyle name="Normal 3 3 11 6 5 3" xfId="28016" xr:uid="{00000000-0005-0000-0000-0000696D0000}"/>
    <cellStyle name="Normal 3 3 11 6 6" xfId="28017" xr:uid="{00000000-0005-0000-0000-00006A6D0000}"/>
    <cellStyle name="Normal 3 3 11 6 6 2" xfId="28018" xr:uid="{00000000-0005-0000-0000-00006B6D0000}"/>
    <cellStyle name="Normal 3 3 11 6 6 3" xfId="28019" xr:uid="{00000000-0005-0000-0000-00006C6D0000}"/>
    <cellStyle name="Normal 3 3 11 6 7" xfId="28020" xr:uid="{00000000-0005-0000-0000-00006D6D0000}"/>
    <cellStyle name="Normal 3 3 11 6 7 2" xfId="28021" xr:uid="{00000000-0005-0000-0000-00006E6D0000}"/>
    <cellStyle name="Normal 3 3 11 6 7 3" xfId="28022" xr:uid="{00000000-0005-0000-0000-00006F6D0000}"/>
    <cellStyle name="Normal 3 3 11 6 8" xfId="28023" xr:uid="{00000000-0005-0000-0000-0000706D0000}"/>
    <cellStyle name="Normal 3 3 11 6 8 2" xfId="28024" xr:uid="{00000000-0005-0000-0000-0000716D0000}"/>
    <cellStyle name="Normal 3 3 11 6 8 3" xfId="28025" xr:uid="{00000000-0005-0000-0000-0000726D0000}"/>
    <cellStyle name="Normal 3 3 11 6 9" xfId="28026" xr:uid="{00000000-0005-0000-0000-0000736D0000}"/>
    <cellStyle name="Normal 3 3 11 6 9 2" xfId="28027" xr:uid="{00000000-0005-0000-0000-0000746D0000}"/>
    <cellStyle name="Normal 3 3 11 6 9 3" xfId="28028" xr:uid="{00000000-0005-0000-0000-0000756D0000}"/>
    <cellStyle name="Normal 3 3 11 7" xfId="28029" xr:uid="{00000000-0005-0000-0000-0000766D0000}"/>
    <cellStyle name="Normal 3 3 11 7 10" xfId="28030" xr:uid="{00000000-0005-0000-0000-0000776D0000}"/>
    <cellStyle name="Normal 3 3 11 7 10 2" xfId="28031" xr:uid="{00000000-0005-0000-0000-0000786D0000}"/>
    <cellStyle name="Normal 3 3 11 7 10 3" xfId="28032" xr:uid="{00000000-0005-0000-0000-0000796D0000}"/>
    <cellStyle name="Normal 3 3 11 7 11" xfId="28033" xr:uid="{00000000-0005-0000-0000-00007A6D0000}"/>
    <cellStyle name="Normal 3 3 11 7 11 2" xfId="28034" xr:uid="{00000000-0005-0000-0000-00007B6D0000}"/>
    <cellStyle name="Normal 3 3 11 7 11 3" xfId="28035" xr:uid="{00000000-0005-0000-0000-00007C6D0000}"/>
    <cellStyle name="Normal 3 3 11 7 12" xfId="28036" xr:uid="{00000000-0005-0000-0000-00007D6D0000}"/>
    <cellStyle name="Normal 3 3 11 7 12 2" xfId="28037" xr:uid="{00000000-0005-0000-0000-00007E6D0000}"/>
    <cellStyle name="Normal 3 3 11 7 12 3" xfId="28038" xr:uid="{00000000-0005-0000-0000-00007F6D0000}"/>
    <cellStyle name="Normal 3 3 11 7 13" xfId="28039" xr:uid="{00000000-0005-0000-0000-0000806D0000}"/>
    <cellStyle name="Normal 3 3 11 7 13 2" xfId="28040" xr:uid="{00000000-0005-0000-0000-0000816D0000}"/>
    <cellStyle name="Normal 3 3 11 7 13 3" xfId="28041" xr:uid="{00000000-0005-0000-0000-0000826D0000}"/>
    <cellStyle name="Normal 3 3 11 7 14" xfId="28042" xr:uid="{00000000-0005-0000-0000-0000836D0000}"/>
    <cellStyle name="Normal 3 3 11 7 14 2" xfId="28043" xr:uid="{00000000-0005-0000-0000-0000846D0000}"/>
    <cellStyle name="Normal 3 3 11 7 14 3" xfId="28044" xr:uid="{00000000-0005-0000-0000-0000856D0000}"/>
    <cellStyle name="Normal 3 3 11 7 15" xfId="28045" xr:uid="{00000000-0005-0000-0000-0000866D0000}"/>
    <cellStyle name="Normal 3 3 11 7 16" xfId="28046" xr:uid="{00000000-0005-0000-0000-0000876D0000}"/>
    <cellStyle name="Normal 3 3 11 7 2" xfId="28047" xr:uid="{00000000-0005-0000-0000-0000886D0000}"/>
    <cellStyle name="Normal 3 3 11 7 2 2" xfId="28048" xr:uid="{00000000-0005-0000-0000-0000896D0000}"/>
    <cellStyle name="Normal 3 3 11 7 2 3" xfId="28049" xr:uid="{00000000-0005-0000-0000-00008A6D0000}"/>
    <cellStyle name="Normal 3 3 11 7 3" xfId="28050" xr:uid="{00000000-0005-0000-0000-00008B6D0000}"/>
    <cellStyle name="Normal 3 3 11 7 3 2" xfId="28051" xr:uid="{00000000-0005-0000-0000-00008C6D0000}"/>
    <cellStyle name="Normal 3 3 11 7 3 3" xfId="28052" xr:uid="{00000000-0005-0000-0000-00008D6D0000}"/>
    <cellStyle name="Normal 3 3 11 7 4" xfId="28053" xr:uid="{00000000-0005-0000-0000-00008E6D0000}"/>
    <cellStyle name="Normal 3 3 11 7 4 2" xfId="28054" xr:uid="{00000000-0005-0000-0000-00008F6D0000}"/>
    <cellStyle name="Normal 3 3 11 7 4 3" xfId="28055" xr:uid="{00000000-0005-0000-0000-0000906D0000}"/>
    <cellStyle name="Normal 3 3 11 7 5" xfId="28056" xr:uid="{00000000-0005-0000-0000-0000916D0000}"/>
    <cellStyle name="Normal 3 3 11 7 5 2" xfId="28057" xr:uid="{00000000-0005-0000-0000-0000926D0000}"/>
    <cellStyle name="Normal 3 3 11 7 5 3" xfId="28058" xr:uid="{00000000-0005-0000-0000-0000936D0000}"/>
    <cellStyle name="Normal 3 3 11 7 6" xfId="28059" xr:uid="{00000000-0005-0000-0000-0000946D0000}"/>
    <cellStyle name="Normal 3 3 11 7 6 2" xfId="28060" xr:uid="{00000000-0005-0000-0000-0000956D0000}"/>
    <cellStyle name="Normal 3 3 11 7 6 3" xfId="28061" xr:uid="{00000000-0005-0000-0000-0000966D0000}"/>
    <cellStyle name="Normal 3 3 11 7 7" xfId="28062" xr:uid="{00000000-0005-0000-0000-0000976D0000}"/>
    <cellStyle name="Normal 3 3 11 7 7 2" xfId="28063" xr:uid="{00000000-0005-0000-0000-0000986D0000}"/>
    <cellStyle name="Normal 3 3 11 7 7 3" xfId="28064" xr:uid="{00000000-0005-0000-0000-0000996D0000}"/>
    <cellStyle name="Normal 3 3 11 7 8" xfId="28065" xr:uid="{00000000-0005-0000-0000-00009A6D0000}"/>
    <cellStyle name="Normal 3 3 11 7 8 2" xfId="28066" xr:uid="{00000000-0005-0000-0000-00009B6D0000}"/>
    <cellStyle name="Normal 3 3 11 7 8 3" xfId="28067" xr:uid="{00000000-0005-0000-0000-00009C6D0000}"/>
    <cellStyle name="Normal 3 3 11 7 9" xfId="28068" xr:uid="{00000000-0005-0000-0000-00009D6D0000}"/>
    <cellStyle name="Normal 3 3 11 7 9 2" xfId="28069" xr:uid="{00000000-0005-0000-0000-00009E6D0000}"/>
    <cellStyle name="Normal 3 3 11 7 9 3" xfId="28070" xr:uid="{00000000-0005-0000-0000-00009F6D0000}"/>
    <cellStyle name="Normal 3 3 11 8" xfId="28071" xr:uid="{00000000-0005-0000-0000-0000A06D0000}"/>
    <cellStyle name="Normal 3 3 11 8 10" xfId="28072" xr:uid="{00000000-0005-0000-0000-0000A16D0000}"/>
    <cellStyle name="Normal 3 3 11 8 10 2" xfId="28073" xr:uid="{00000000-0005-0000-0000-0000A26D0000}"/>
    <cellStyle name="Normal 3 3 11 8 10 3" xfId="28074" xr:uid="{00000000-0005-0000-0000-0000A36D0000}"/>
    <cellStyle name="Normal 3 3 11 8 11" xfId="28075" xr:uid="{00000000-0005-0000-0000-0000A46D0000}"/>
    <cellStyle name="Normal 3 3 11 8 11 2" xfId="28076" xr:uid="{00000000-0005-0000-0000-0000A56D0000}"/>
    <cellStyle name="Normal 3 3 11 8 11 3" xfId="28077" xr:uid="{00000000-0005-0000-0000-0000A66D0000}"/>
    <cellStyle name="Normal 3 3 11 8 12" xfId="28078" xr:uid="{00000000-0005-0000-0000-0000A76D0000}"/>
    <cellStyle name="Normal 3 3 11 8 12 2" xfId="28079" xr:uid="{00000000-0005-0000-0000-0000A86D0000}"/>
    <cellStyle name="Normal 3 3 11 8 12 3" xfId="28080" xr:uid="{00000000-0005-0000-0000-0000A96D0000}"/>
    <cellStyle name="Normal 3 3 11 8 13" xfId="28081" xr:uid="{00000000-0005-0000-0000-0000AA6D0000}"/>
    <cellStyle name="Normal 3 3 11 8 13 2" xfId="28082" xr:uid="{00000000-0005-0000-0000-0000AB6D0000}"/>
    <cellStyle name="Normal 3 3 11 8 13 3" xfId="28083" xr:uid="{00000000-0005-0000-0000-0000AC6D0000}"/>
    <cellStyle name="Normal 3 3 11 8 14" xfId="28084" xr:uid="{00000000-0005-0000-0000-0000AD6D0000}"/>
    <cellStyle name="Normal 3 3 11 8 14 2" xfId="28085" xr:uid="{00000000-0005-0000-0000-0000AE6D0000}"/>
    <cellStyle name="Normal 3 3 11 8 14 3" xfId="28086" xr:uid="{00000000-0005-0000-0000-0000AF6D0000}"/>
    <cellStyle name="Normal 3 3 11 8 15" xfId="28087" xr:uid="{00000000-0005-0000-0000-0000B06D0000}"/>
    <cellStyle name="Normal 3 3 11 8 16" xfId="28088" xr:uid="{00000000-0005-0000-0000-0000B16D0000}"/>
    <cellStyle name="Normal 3 3 11 8 2" xfId="28089" xr:uid="{00000000-0005-0000-0000-0000B26D0000}"/>
    <cellStyle name="Normal 3 3 11 8 2 2" xfId="28090" xr:uid="{00000000-0005-0000-0000-0000B36D0000}"/>
    <cellStyle name="Normal 3 3 11 8 2 3" xfId="28091" xr:uid="{00000000-0005-0000-0000-0000B46D0000}"/>
    <cellStyle name="Normal 3 3 11 8 3" xfId="28092" xr:uid="{00000000-0005-0000-0000-0000B56D0000}"/>
    <cellStyle name="Normal 3 3 11 8 3 2" xfId="28093" xr:uid="{00000000-0005-0000-0000-0000B66D0000}"/>
    <cellStyle name="Normal 3 3 11 8 3 3" xfId="28094" xr:uid="{00000000-0005-0000-0000-0000B76D0000}"/>
    <cellStyle name="Normal 3 3 11 8 4" xfId="28095" xr:uid="{00000000-0005-0000-0000-0000B86D0000}"/>
    <cellStyle name="Normal 3 3 11 8 4 2" xfId="28096" xr:uid="{00000000-0005-0000-0000-0000B96D0000}"/>
    <cellStyle name="Normal 3 3 11 8 4 3" xfId="28097" xr:uid="{00000000-0005-0000-0000-0000BA6D0000}"/>
    <cellStyle name="Normal 3 3 11 8 5" xfId="28098" xr:uid="{00000000-0005-0000-0000-0000BB6D0000}"/>
    <cellStyle name="Normal 3 3 11 8 5 2" xfId="28099" xr:uid="{00000000-0005-0000-0000-0000BC6D0000}"/>
    <cellStyle name="Normal 3 3 11 8 5 3" xfId="28100" xr:uid="{00000000-0005-0000-0000-0000BD6D0000}"/>
    <cellStyle name="Normal 3 3 11 8 6" xfId="28101" xr:uid="{00000000-0005-0000-0000-0000BE6D0000}"/>
    <cellStyle name="Normal 3 3 11 8 6 2" xfId="28102" xr:uid="{00000000-0005-0000-0000-0000BF6D0000}"/>
    <cellStyle name="Normal 3 3 11 8 6 3" xfId="28103" xr:uid="{00000000-0005-0000-0000-0000C06D0000}"/>
    <cellStyle name="Normal 3 3 11 8 7" xfId="28104" xr:uid="{00000000-0005-0000-0000-0000C16D0000}"/>
    <cellStyle name="Normal 3 3 11 8 7 2" xfId="28105" xr:uid="{00000000-0005-0000-0000-0000C26D0000}"/>
    <cellStyle name="Normal 3 3 11 8 7 3" xfId="28106" xr:uid="{00000000-0005-0000-0000-0000C36D0000}"/>
    <cellStyle name="Normal 3 3 11 8 8" xfId="28107" xr:uid="{00000000-0005-0000-0000-0000C46D0000}"/>
    <cellStyle name="Normal 3 3 11 8 8 2" xfId="28108" xr:uid="{00000000-0005-0000-0000-0000C56D0000}"/>
    <cellStyle name="Normal 3 3 11 8 8 3" xfId="28109" xr:uid="{00000000-0005-0000-0000-0000C66D0000}"/>
    <cellStyle name="Normal 3 3 11 8 9" xfId="28110" xr:uid="{00000000-0005-0000-0000-0000C76D0000}"/>
    <cellStyle name="Normal 3 3 11 8 9 2" xfId="28111" xr:uid="{00000000-0005-0000-0000-0000C86D0000}"/>
    <cellStyle name="Normal 3 3 11 8 9 3" xfId="28112" xr:uid="{00000000-0005-0000-0000-0000C96D0000}"/>
    <cellStyle name="Normal 3 3 11 9" xfId="28113" xr:uid="{00000000-0005-0000-0000-0000CA6D0000}"/>
    <cellStyle name="Normal 3 3 11 9 10" xfId="28114" xr:uid="{00000000-0005-0000-0000-0000CB6D0000}"/>
    <cellStyle name="Normal 3 3 11 9 10 2" xfId="28115" xr:uid="{00000000-0005-0000-0000-0000CC6D0000}"/>
    <cellStyle name="Normal 3 3 11 9 10 3" xfId="28116" xr:uid="{00000000-0005-0000-0000-0000CD6D0000}"/>
    <cellStyle name="Normal 3 3 11 9 11" xfId="28117" xr:uid="{00000000-0005-0000-0000-0000CE6D0000}"/>
    <cellStyle name="Normal 3 3 11 9 11 2" xfId="28118" xr:uid="{00000000-0005-0000-0000-0000CF6D0000}"/>
    <cellStyle name="Normal 3 3 11 9 11 3" xfId="28119" xr:uid="{00000000-0005-0000-0000-0000D06D0000}"/>
    <cellStyle name="Normal 3 3 11 9 12" xfId="28120" xr:uid="{00000000-0005-0000-0000-0000D16D0000}"/>
    <cellStyle name="Normal 3 3 11 9 12 2" xfId="28121" xr:uid="{00000000-0005-0000-0000-0000D26D0000}"/>
    <cellStyle name="Normal 3 3 11 9 12 3" xfId="28122" xr:uid="{00000000-0005-0000-0000-0000D36D0000}"/>
    <cellStyle name="Normal 3 3 11 9 13" xfId="28123" xr:uid="{00000000-0005-0000-0000-0000D46D0000}"/>
    <cellStyle name="Normal 3 3 11 9 13 2" xfId="28124" xr:uid="{00000000-0005-0000-0000-0000D56D0000}"/>
    <cellStyle name="Normal 3 3 11 9 13 3" xfId="28125" xr:uid="{00000000-0005-0000-0000-0000D66D0000}"/>
    <cellStyle name="Normal 3 3 11 9 14" xfId="28126" xr:uid="{00000000-0005-0000-0000-0000D76D0000}"/>
    <cellStyle name="Normal 3 3 11 9 14 2" xfId="28127" xr:uid="{00000000-0005-0000-0000-0000D86D0000}"/>
    <cellStyle name="Normal 3 3 11 9 14 3" xfId="28128" xr:uid="{00000000-0005-0000-0000-0000D96D0000}"/>
    <cellStyle name="Normal 3 3 11 9 15" xfId="28129" xr:uid="{00000000-0005-0000-0000-0000DA6D0000}"/>
    <cellStyle name="Normal 3 3 11 9 16" xfId="28130" xr:uid="{00000000-0005-0000-0000-0000DB6D0000}"/>
    <cellStyle name="Normal 3 3 11 9 2" xfId="28131" xr:uid="{00000000-0005-0000-0000-0000DC6D0000}"/>
    <cellStyle name="Normal 3 3 11 9 2 2" xfId="28132" xr:uid="{00000000-0005-0000-0000-0000DD6D0000}"/>
    <cellStyle name="Normal 3 3 11 9 2 3" xfId="28133" xr:uid="{00000000-0005-0000-0000-0000DE6D0000}"/>
    <cellStyle name="Normal 3 3 11 9 3" xfId="28134" xr:uid="{00000000-0005-0000-0000-0000DF6D0000}"/>
    <cellStyle name="Normal 3 3 11 9 3 2" xfId="28135" xr:uid="{00000000-0005-0000-0000-0000E06D0000}"/>
    <cellStyle name="Normal 3 3 11 9 3 3" xfId="28136" xr:uid="{00000000-0005-0000-0000-0000E16D0000}"/>
    <cellStyle name="Normal 3 3 11 9 4" xfId="28137" xr:uid="{00000000-0005-0000-0000-0000E26D0000}"/>
    <cellStyle name="Normal 3 3 11 9 4 2" xfId="28138" xr:uid="{00000000-0005-0000-0000-0000E36D0000}"/>
    <cellStyle name="Normal 3 3 11 9 4 3" xfId="28139" xr:uid="{00000000-0005-0000-0000-0000E46D0000}"/>
    <cellStyle name="Normal 3 3 11 9 5" xfId="28140" xr:uid="{00000000-0005-0000-0000-0000E56D0000}"/>
    <cellStyle name="Normal 3 3 11 9 5 2" xfId="28141" xr:uid="{00000000-0005-0000-0000-0000E66D0000}"/>
    <cellStyle name="Normal 3 3 11 9 5 3" xfId="28142" xr:uid="{00000000-0005-0000-0000-0000E76D0000}"/>
    <cellStyle name="Normal 3 3 11 9 6" xfId="28143" xr:uid="{00000000-0005-0000-0000-0000E86D0000}"/>
    <cellStyle name="Normal 3 3 11 9 6 2" xfId="28144" xr:uid="{00000000-0005-0000-0000-0000E96D0000}"/>
    <cellStyle name="Normal 3 3 11 9 6 3" xfId="28145" xr:uid="{00000000-0005-0000-0000-0000EA6D0000}"/>
    <cellStyle name="Normal 3 3 11 9 7" xfId="28146" xr:uid="{00000000-0005-0000-0000-0000EB6D0000}"/>
    <cellStyle name="Normal 3 3 11 9 7 2" xfId="28147" xr:uid="{00000000-0005-0000-0000-0000EC6D0000}"/>
    <cellStyle name="Normal 3 3 11 9 7 3" xfId="28148" xr:uid="{00000000-0005-0000-0000-0000ED6D0000}"/>
    <cellStyle name="Normal 3 3 11 9 8" xfId="28149" xr:uid="{00000000-0005-0000-0000-0000EE6D0000}"/>
    <cellStyle name="Normal 3 3 11 9 8 2" xfId="28150" xr:uid="{00000000-0005-0000-0000-0000EF6D0000}"/>
    <cellStyle name="Normal 3 3 11 9 8 3" xfId="28151" xr:uid="{00000000-0005-0000-0000-0000F06D0000}"/>
    <cellStyle name="Normal 3 3 11 9 9" xfId="28152" xr:uid="{00000000-0005-0000-0000-0000F16D0000}"/>
    <cellStyle name="Normal 3 3 11 9 9 2" xfId="28153" xr:uid="{00000000-0005-0000-0000-0000F26D0000}"/>
    <cellStyle name="Normal 3 3 11 9 9 3" xfId="28154" xr:uid="{00000000-0005-0000-0000-0000F36D0000}"/>
    <cellStyle name="Normal 3 3 12" xfId="28155" xr:uid="{00000000-0005-0000-0000-0000F46D0000}"/>
    <cellStyle name="Normal 3 3 12 10" xfId="28156" xr:uid="{00000000-0005-0000-0000-0000F56D0000}"/>
    <cellStyle name="Normal 3 3 12 10 10" xfId="28157" xr:uid="{00000000-0005-0000-0000-0000F66D0000}"/>
    <cellStyle name="Normal 3 3 12 10 10 2" xfId="28158" xr:uid="{00000000-0005-0000-0000-0000F76D0000}"/>
    <cellStyle name="Normal 3 3 12 10 10 3" xfId="28159" xr:uid="{00000000-0005-0000-0000-0000F86D0000}"/>
    <cellStyle name="Normal 3 3 12 10 11" xfId="28160" xr:uid="{00000000-0005-0000-0000-0000F96D0000}"/>
    <cellStyle name="Normal 3 3 12 10 11 2" xfId="28161" xr:uid="{00000000-0005-0000-0000-0000FA6D0000}"/>
    <cellStyle name="Normal 3 3 12 10 11 3" xfId="28162" xr:uid="{00000000-0005-0000-0000-0000FB6D0000}"/>
    <cellStyle name="Normal 3 3 12 10 12" xfId="28163" xr:uid="{00000000-0005-0000-0000-0000FC6D0000}"/>
    <cellStyle name="Normal 3 3 12 10 12 2" xfId="28164" xr:uid="{00000000-0005-0000-0000-0000FD6D0000}"/>
    <cellStyle name="Normal 3 3 12 10 12 3" xfId="28165" xr:uid="{00000000-0005-0000-0000-0000FE6D0000}"/>
    <cellStyle name="Normal 3 3 12 10 13" xfId="28166" xr:uid="{00000000-0005-0000-0000-0000FF6D0000}"/>
    <cellStyle name="Normal 3 3 12 10 13 2" xfId="28167" xr:uid="{00000000-0005-0000-0000-0000006E0000}"/>
    <cellStyle name="Normal 3 3 12 10 13 3" xfId="28168" xr:uid="{00000000-0005-0000-0000-0000016E0000}"/>
    <cellStyle name="Normal 3 3 12 10 14" xfId="28169" xr:uid="{00000000-0005-0000-0000-0000026E0000}"/>
    <cellStyle name="Normal 3 3 12 10 14 2" xfId="28170" xr:uid="{00000000-0005-0000-0000-0000036E0000}"/>
    <cellStyle name="Normal 3 3 12 10 14 3" xfId="28171" xr:uid="{00000000-0005-0000-0000-0000046E0000}"/>
    <cellStyle name="Normal 3 3 12 10 15" xfId="28172" xr:uid="{00000000-0005-0000-0000-0000056E0000}"/>
    <cellStyle name="Normal 3 3 12 10 16" xfId="28173" xr:uid="{00000000-0005-0000-0000-0000066E0000}"/>
    <cellStyle name="Normal 3 3 12 10 2" xfId="28174" xr:uid="{00000000-0005-0000-0000-0000076E0000}"/>
    <cellStyle name="Normal 3 3 12 10 2 2" xfId="28175" xr:uid="{00000000-0005-0000-0000-0000086E0000}"/>
    <cellStyle name="Normal 3 3 12 10 2 3" xfId="28176" xr:uid="{00000000-0005-0000-0000-0000096E0000}"/>
    <cellStyle name="Normal 3 3 12 10 3" xfId="28177" xr:uid="{00000000-0005-0000-0000-00000A6E0000}"/>
    <cellStyle name="Normal 3 3 12 10 3 2" xfId="28178" xr:uid="{00000000-0005-0000-0000-00000B6E0000}"/>
    <cellStyle name="Normal 3 3 12 10 3 3" xfId="28179" xr:uid="{00000000-0005-0000-0000-00000C6E0000}"/>
    <cellStyle name="Normal 3 3 12 10 4" xfId="28180" xr:uid="{00000000-0005-0000-0000-00000D6E0000}"/>
    <cellStyle name="Normal 3 3 12 10 4 2" xfId="28181" xr:uid="{00000000-0005-0000-0000-00000E6E0000}"/>
    <cellStyle name="Normal 3 3 12 10 4 3" xfId="28182" xr:uid="{00000000-0005-0000-0000-00000F6E0000}"/>
    <cellStyle name="Normal 3 3 12 10 5" xfId="28183" xr:uid="{00000000-0005-0000-0000-0000106E0000}"/>
    <cellStyle name="Normal 3 3 12 10 5 2" xfId="28184" xr:uid="{00000000-0005-0000-0000-0000116E0000}"/>
    <cellStyle name="Normal 3 3 12 10 5 3" xfId="28185" xr:uid="{00000000-0005-0000-0000-0000126E0000}"/>
    <cellStyle name="Normal 3 3 12 10 6" xfId="28186" xr:uid="{00000000-0005-0000-0000-0000136E0000}"/>
    <cellStyle name="Normal 3 3 12 10 6 2" xfId="28187" xr:uid="{00000000-0005-0000-0000-0000146E0000}"/>
    <cellStyle name="Normal 3 3 12 10 6 3" xfId="28188" xr:uid="{00000000-0005-0000-0000-0000156E0000}"/>
    <cellStyle name="Normal 3 3 12 10 7" xfId="28189" xr:uid="{00000000-0005-0000-0000-0000166E0000}"/>
    <cellStyle name="Normal 3 3 12 10 7 2" xfId="28190" xr:uid="{00000000-0005-0000-0000-0000176E0000}"/>
    <cellStyle name="Normal 3 3 12 10 7 3" xfId="28191" xr:uid="{00000000-0005-0000-0000-0000186E0000}"/>
    <cellStyle name="Normal 3 3 12 10 8" xfId="28192" xr:uid="{00000000-0005-0000-0000-0000196E0000}"/>
    <cellStyle name="Normal 3 3 12 10 8 2" xfId="28193" xr:uid="{00000000-0005-0000-0000-00001A6E0000}"/>
    <cellStyle name="Normal 3 3 12 10 8 3" xfId="28194" xr:uid="{00000000-0005-0000-0000-00001B6E0000}"/>
    <cellStyle name="Normal 3 3 12 10 9" xfId="28195" xr:uid="{00000000-0005-0000-0000-00001C6E0000}"/>
    <cellStyle name="Normal 3 3 12 10 9 2" xfId="28196" xr:uid="{00000000-0005-0000-0000-00001D6E0000}"/>
    <cellStyle name="Normal 3 3 12 10 9 3" xfId="28197" xr:uid="{00000000-0005-0000-0000-00001E6E0000}"/>
    <cellStyle name="Normal 3 3 12 11" xfId="28198" xr:uid="{00000000-0005-0000-0000-00001F6E0000}"/>
    <cellStyle name="Normal 3 3 12 11 2" xfId="28199" xr:uid="{00000000-0005-0000-0000-0000206E0000}"/>
    <cellStyle name="Normal 3 3 12 11 3" xfId="28200" xr:uid="{00000000-0005-0000-0000-0000216E0000}"/>
    <cellStyle name="Normal 3 3 12 12" xfId="28201" xr:uid="{00000000-0005-0000-0000-0000226E0000}"/>
    <cellStyle name="Normal 3 3 12 12 2" xfId="28202" xr:uid="{00000000-0005-0000-0000-0000236E0000}"/>
    <cellStyle name="Normal 3 3 12 12 3" xfId="28203" xr:uid="{00000000-0005-0000-0000-0000246E0000}"/>
    <cellStyle name="Normal 3 3 12 13" xfId="28204" xr:uid="{00000000-0005-0000-0000-0000256E0000}"/>
    <cellStyle name="Normal 3 3 12 13 2" xfId="28205" xr:uid="{00000000-0005-0000-0000-0000266E0000}"/>
    <cellStyle name="Normal 3 3 12 13 3" xfId="28206" xr:uid="{00000000-0005-0000-0000-0000276E0000}"/>
    <cellStyle name="Normal 3 3 12 14" xfId="28207" xr:uid="{00000000-0005-0000-0000-0000286E0000}"/>
    <cellStyle name="Normal 3 3 12 14 2" xfId="28208" xr:uid="{00000000-0005-0000-0000-0000296E0000}"/>
    <cellStyle name="Normal 3 3 12 14 3" xfId="28209" xr:uid="{00000000-0005-0000-0000-00002A6E0000}"/>
    <cellStyle name="Normal 3 3 12 15" xfId="28210" xr:uid="{00000000-0005-0000-0000-00002B6E0000}"/>
    <cellStyle name="Normal 3 3 12 15 2" xfId="28211" xr:uid="{00000000-0005-0000-0000-00002C6E0000}"/>
    <cellStyle name="Normal 3 3 12 15 3" xfId="28212" xr:uid="{00000000-0005-0000-0000-00002D6E0000}"/>
    <cellStyle name="Normal 3 3 12 16" xfId="28213" xr:uid="{00000000-0005-0000-0000-00002E6E0000}"/>
    <cellStyle name="Normal 3 3 12 16 2" xfId="28214" xr:uid="{00000000-0005-0000-0000-00002F6E0000}"/>
    <cellStyle name="Normal 3 3 12 16 3" xfId="28215" xr:uid="{00000000-0005-0000-0000-0000306E0000}"/>
    <cellStyle name="Normal 3 3 12 17" xfId="28216" xr:uid="{00000000-0005-0000-0000-0000316E0000}"/>
    <cellStyle name="Normal 3 3 12 17 2" xfId="28217" xr:uid="{00000000-0005-0000-0000-0000326E0000}"/>
    <cellStyle name="Normal 3 3 12 17 3" xfId="28218" xr:uid="{00000000-0005-0000-0000-0000336E0000}"/>
    <cellStyle name="Normal 3 3 12 18" xfId="28219" xr:uid="{00000000-0005-0000-0000-0000346E0000}"/>
    <cellStyle name="Normal 3 3 12 18 2" xfId="28220" xr:uid="{00000000-0005-0000-0000-0000356E0000}"/>
    <cellStyle name="Normal 3 3 12 18 3" xfId="28221" xr:uid="{00000000-0005-0000-0000-0000366E0000}"/>
    <cellStyle name="Normal 3 3 12 19" xfId="28222" xr:uid="{00000000-0005-0000-0000-0000376E0000}"/>
    <cellStyle name="Normal 3 3 12 19 2" xfId="28223" xr:uid="{00000000-0005-0000-0000-0000386E0000}"/>
    <cellStyle name="Normal 3 3 12 19 3" xfId="28224" xr:uid="{00000000-0005-0000-0000-0000396E0000}"/>
    <cellStyle name="Normal 3 3 12 2" xfId="28225" xr:uid="{00000000-0005-0000-0000-00003A6E0000}"/>
    <cellStyle name="Normal 3 3 12 2 10" xfId="28226" xr:uid="{00000000-0005-0000-0000-00003B6E0000}"/>
    <cellStyle name="Normal 3 3 12 2 10 2" xfId="28227" xr:uid="{00000000-0005-0000-0000-00003C6E0000}"/>
    <cellStyle name="Normal 3 3 12 2 10 3" xfId="28228" xr:uid="{00000000-0005-0000-0000-00003D6E0000}"/>
    <cellStyle name="Normal 3 3 12 2 11" xfId="28229" xr:uid="{00000000-0005-0000-0000-00003E6E0000}"/>
    <cellStyle name="Normal 3 3 12 2 11 2" xfId="28230" xr:uid="{00000000-0005-0000-0000-00003F6E0000}"/>
    <cellStyle name="Normal 3 3 12 2 11 3" xfId="28231" xr:uid="{00000000-0005-0000-0000-0000406E0000}"/>
    <cellStyle name="Normal 3 3 12 2 12" xfId="28232" xr:uid="{00000000-0005-0000-0000-0000416E0000}"/>
    <cellStyle name="Normal 3 3 12 2 12 2" xfId="28233" xr:uid="{00000000-0005-0000-0000-0000426E0000}"/>
    <cellStyle name="Normal 3 3 12 2 12 3" xfId="28234" xr:uid="{00000000-0005-0000-0000-0000436E0000}"/>
    <cellStyle name="Normal 3 3 12 2 13" xfId="28235" xr:uid="{00000000-0005-0000-0000-0000446E0000}"/>
    <cellStyle name="Normal 3 3 12 2 13 2" xfId="28236" xr:uid="{00000000-0005-0000-0000-0000456E0000}"/>
    <cellStyle name="Normal 3 3 12 2 13 3" xfId="28237" xr:uid="{00000000-0005-0000-0000-0000466E0000}"/>
    <cellStyle name="Normal 3 3 12 2 14" xfId="28238" xr:uid="{00000000-0005-0000-0000-0000476E0000}"/>
    <cellStyle name="Normal 3 3 12 2 14 2" xfId="28239" xr:uid="{00000000-0005-0000-0000-0000486E0000}"/>
    <cellStyle name="Normal 3 3 12 2 14 3" xfId="28240" xr:uid="{00000000-0005-0000-0000-0000496E0000}"/>
    <cellStyle name="Normal 3 3 12 2 15" xfId="28241" xr:uid="{00000000-0005-0000-0000-00004A6E0000}"/>
    <cellStyle name="Normal 3 3 12 2 15 2" xfId="28242" xr:uid="{00000000-0005-0000-0000-00004B6E0000}"/>
    <cellStyle name="Normal 3 3 12 2 15 3" xfId="28243" xr:uid="{00000000-0005-0000-0000-00004C6E0000}"/>
    <cellStyle name="Normal 3 3 12 2 16" xfId="28244" xr:uid="{00000000-0005-0000-0000-00004D6E0000}"/>
    <cellStyle name="Normal 3 3 12 2 17" xfId="28245" xr:uid="{00000000-0005-0000-0000-00004E6E0000}"/>
    <cellStyle name="Normal 3 3 12 2 2" xfId="28246" xr:uid="{00000000-0005-0000-0000-00004F6E0000}"/>
    <cellStyle name="Normal 3 3 12 2 2 10" xfId="28247" xr:uid="{00000000-0005-0000-0000-0000506E0000}"/>
    <cellStyle name="Normal 3 3 12 2 2 10 2" xfId="28248" xr:uid="{00000000-0005-0000-0000-0000516E0000}"/>
    <cellStyle name="Normal 3 3 12 2 2 10 3" xfId="28249" xr:uid="{00000000-0005-0000-0000-0000526E0000}"/>
    <cellStyle name="Normal 3 3 12 2 2 11" xfId="28250" xr:uid="{00000000-0005-0000-0000-0000536E0000}"/>
    <cellStyle name="Normal 3 3 12 2 2 11 2" xfId="28251" xr:uid="{00000000-0005-0000-0000-0000546E0000}"/>
    <cellStyle name="Normal 3 3 12 2 2 11 3" xfId="28252" xr:uid="{00000000-0005-0000-0000-0000556E0000}"/>
    <cellStyle name="Normal 3 3 12 2 2 12" xfId="28253" xr:uid="{00000000-0005-0000-0000-0000566E0000}"/>
    <cellStyle name="Normal 3 3 12 2 2 12 2" xfId="28254" xr:uid="{00000000-0005-0000-0000-0000576E0000}"/>
    <cellStyle name="Normal 3 3 12 2 2 12 3" xfId="28255" xr:uid="{00000000-0005-0000-0000-0000586E0000}"/>
    <cellStyle name="Normal 3 3 12 2 2 13" xfId="28256" xr:uid="{00000000-0005-0000-0000-0000596E0000}"/>
    <cellStyle name="Normal 3 3 12 2 2 13 2" xfId="28257" xr:uid="{00000000-0005-0000-0000-00005A6E0000}"/>
    <cellStyle name="Normal 3 3 12 2 2 13 3" xfId="28258" xr:uid="{00000000-0005-0000-0000-00005B6E0000}"/>
    <cellStyle name="Normal 3 3 12 2 2 14" xfId="28259" xr:uid="{00000000-0005-0000-0000-00005C6E0000}"/>
    <cellStyle name="Normal 3 3 12 2 2 14 2" xfId="28260" xr:uid="{00000000-0005-0000-0000-00005D6E0000}"/>
    <cellStyle name="Normal 3 3 12 2 2 14 3" xfId="28261" xr:uid="{00000000-0005-0000-0000-00005E6E0000}"/>
    <cellStyle name="Normal 3 3 12 2 2 15" xfId="28262" xr:uid="{00000000-0005-0000-0000-00005F6E0000}"/>
    <cellStyle name="Normal 3 3 12 2 2 16" xfId="28263" xr:uid="{00000000-0005-0000-0000-0000606E0000}"/>
    <cellStyle name="Normal 3 3 12 2 2 2" xfId="28264" xr:uid="{00000000-0005-0000-0000-0000616E0000}"/>
    <cellStyle name="Normal 3 3 12 2 2 2 2" xfId="28265" xr:uid="{00000000-0005-0000-0000-0000626E0000}"/>
    <cellStyle name="Normal 3 3 12 2 2 2 3" xfId="28266" xr:uid="{00000000-0005-0000-0000-0000636E0000}"/>
    <cellStyle name="Normal 3 3 12 2 2 3" xfId="28267" xr:uid="{00000000-0005-0000-0000-0000646E0000}"/>
    <cellStyle name="Normal 3 3 12 2 2 3 2" xfId="28268" xr:uid="{00000000-0005-0000-0000-0000656E0000}"/>
    <cellStyle name="Normal 3 3 12 2 2 3 3" xfId="28269" xr:uid="{00000000-0005-0000-0000-0000666E0000}"/>
    <cellStyle name="Normal 3 3 12 2 2 4" xfId="28270" xr:uid="{00000000-0005-0000-0000-0000676E0000}"/>
    <cellStyle name="Normal 3 3 12 2 2 4 2" xfId="28271" xr:uid="{00000000-0005-0000-0000-0000686E0000}"/>
    <cellStyle name="Normal 3 3 12 2 2 4 3" xfId="28272" xr:uid="{00000000-0005-0000-0000-0000696E0000}"/>
    <cellStyle name="Normal 3 3 12 2 2 5" xfId="28273" xr:uid="{00000000-0005-0000-0000-00006A6E0000}"/>
    <cellStyle name="Normal 3 3 12 2 2 5 2" xfId="28274" xr:uid="{00000000-0005-0000-0000-00006B6E0000}"/>
    <cellStyle name="Normal 3 3 12 2 2 5 3" xfId="28275" xr:uid="{00000000-0005-0000-0000-00006C6E0000}"/>
    <cellStyle name="Normal 3 3 12 2 2 6" xfId="28276" xr:uid="{00000000-0005-0000-0000-00006D6E0000}"/>
    <cellStyle name="Normal 3 3 12 2 2 6 2" xfId="28277" xr:uid="{00000000-0005-0000-0000-00006E6E0000}"/>
    <cellStyle name="Normal 3 3 12 2 2 6 3" xfId="28278" xr:uid="{00000000-0005-0000-0000-00006F6E0000}"/>
    <cellStyle name="Normal 3 3 12 2 2 7" xfId="28279" xr:uid="{00000000-0005-0000-0000-0000706E0000}"/>
    <cellStyle name="Normal 3 3 12 2 2 7 2" xfId="28280" xr:uid="{00000000-0005-0000-0000-0000716E0000}"/>
    <cellStyle name="Normal 3 3 12 2 2 7 3" xfId="28281" xr:uid="{00000000-0005-0000-0000-0000726E0000}"/>
    <cellStyle name="Normal 3 3 12 2 2 8" xfId="28282" xr:uid="{00000000-0005-0000-0000-0000736E0000}"/>
    <cellStyle name="Normal 3 3 12 2 2 8 2" xfId="28283" xr:uid="{00000000-0005-0000-0000-0000746E0000}"/>
    <cellStyle name="Normal 3 3 12 2 2 8 3" xfId="28284" xr:uid="{00000000-0005-0000-0000-0000756E0000}"/>
    <cellStyle name="Normal 3 3 12 2 2 9" xfId="28285" xr:uid="{00000000-0005-0000-0000-0000766E0000}"/>
    <cellStyle name="Normal 3 3 12 2 2 9 2" xfId="28286" xr:uid="{00000000-0005-0000-0000-0000776E0000}"/>
    <cellStyle name="Normal 3 3 12 2 2 9 3" xfId="28287" xr:uid="{00000000-0005-0000-0000-0000786E0000}"/>
    <cellStyle name="Normal 3 3 12 2 3" xfId="28288" xr:uid="{00000000-0005-0000-0000-0000796E0000}"/>
    <cellStyle name="Normal 3 3 12 2 3 2" xfId="28289" xr:uid="{00000000-0005-0000-0000-00007A6E0000}"/>
    <cellStyle name="Normal 3 3 12 2 3 3" xfId="28290" xr:uid="{00000000-0005-0000-0000-00007B6E0000}"/>
    <cellStyle name="Normal 3 3 12 2 4" xfId="28291" xr:uid="{00000000-0005-0000-0000-00007C6E0000}"/>
    <cellStyle name="Normal 3 3 12 2 4 2" xfId="28292" xr:uid="{00000000-0005-0000-0000-00007D6E0000}"/>
    <cellStyle name="Normal 3 3 12 2 4 3" xfId="28293" xr:uid="{00000000-0005-0000-0000-00007E6E0000}"/>
    <cellStyle name="Normal 3 3 12 2 5" xfId="28294" xr:uid="{00000000-0005-0000-0000-00007F6E0000}"/>
    <cellStyle name="Normal 3 3 12 2 5 2" xfId="28295" xr:uid="{00000000-0005-0000-0000-0000806E0000}"/>
    <cellStyle name="Normal 3 3 12 2 5 3" xfId="28296" xr:uid="{00000000-0005-0000-0000-0000816E0000}"/>
    <cellStyle name="Normal 3 3 12 2 6" xfId="28297" xr:uid="{00000000-0005-0000-0000-0000826E0000}"/>
    <cellStyle name="Normal 3 3 12 2 6 2" xfId="28298" xr:uid="{00000000-0005-0000-0000-0000836E0000}"/>
    <cellStyle name="Normal 3 3 12 2 6 3" xfId="28299" xr:uid="{00000000-0005-0000-0000-0000846E0000}"/>
    <cellStyle name="Normal 3 3 12 2 7" xfId="28300" xr:uid="{00000000-0005-0000-0000-0000856E0000}"/>
    <cellStyle name="Normal 3 3 12 2 7 2" xfId="28301" xr:uid="{00000000-0005-0000-0000-0000866E0000}"/>
    <cellStyle name="Normal 3 3 12 2 7 3" xfId="28302" xr:uid="{00000000-0005-0000-0000-0000876E0000}"/>
    <cellStyle name="Normal 3 3 12 2 8" xfId="28303" xr:uid="{00000000-0005-0000-0000-0000886E0000}"/>
    <cellStyle name="Normal 3 3 12 2 8 2" xfId="28304" xr:uid="{00000000-0005-0000-0000-0000896E0000}"/>
    <cellStyle name="Normal 3 3 12 2 8 3" xfId="28305" xr:uid="{00000000-0005-0000-0000-00008A6E0000}"/>
    <cellStyle name="Normal 3 3 12 2 9" xfId="28306" xr:uid="{00000000-0005-0000-0000-00008B6E0000}"/>
    <cellStyle name="Normal 3 3 12 2 9 2" xfId="28307" xr:uid="{00000000-0005-0000-0000-00008C6E0000}"/>
    <cellStyle name="Normal 3 3 12 2 9 3" xfId="28308" xr:uid="{00000000-0005-0000-0000-00008D6E0000}"/>
    <cellStyle name="Normal 3 3 12 20" xfId="28309" xr:uid="{00000000-0005-0000-0000-00008E6E0000}"/>
    <cellStyle name="Normal 3 3 12 20 2" xfId="28310" xr:uid="{00000000-0005-0000-0000-00008F6E0000}"/>
    <cellStyle name="Normal 3 3 12 20 3" xfId="28311" xr:uid="{00000000-0005-0000-0000-0000906E0000}"/>
    <cellStyle name="Normal 3 3 12 21" xfId="28312" xr:uid="{00000000-0005-0000-0000-0000916E0000}"/>
    <cellStyle name="Normal 3 3 12 21 2" xfId="28313" xr:uid="{00000000-0005-0000-0000-0000926E0000}"/>
    <cellStyle name="Normal 3 3 12 21 3" xfId="28314" xr:uid="{00000000-0005-0000-0000-0000936E0000}"/>
    <cellStyle name="Normal 3 3 12 22" xfId="28315" xr:uid="{00000000-0005-0000-0000-0000946E0000}"/>
    <cellStyle name="Normal 3 3 12 22 2" xfId="28316" xr:uid="{00000000-0005-0000-0000-0000956E0000}"/>
    <cellStyle name="Normal 3 3 12 22 3" xfId="28317" xr:uid="{00000000-0005-0000-0000-0000966E0000}"/>
    <cellStyle name="Normal 3 3 12 23" xfId="28318" xr:uid="{00000000-0005-0000-0000-0000976E0000}"/>
    <cellStyle name="Normal 3 3 12 23 2" xfId="28319" xr:uid="{00000000-0005-0000-0000-0000986E0000}"/>
    <cellStyle name="Normal 3 3 12 23 3" xfId="28320" xr:uid="{00000000-0005-0000-0000-0000996E0000}"/>
    <cellStyle name="Normal 3 3 12 24" xfId="28321" xr:uid="{00000000-0005-0000-0000-00009A6E0000}"/>
    <cellStyle name="Normal 3 3 12 25" xfId="28322" xr:uid="{00000000-0005-0000-0000-00009B6E0000}"/>
    <cellStyle name="Normal 3 3 12 3" xfId="28323" xr:uid="{00000000-0005-0000-0000-00009C6E0000}"/>
    <cellStyle name="Normal 3 3 12 3 10" xfId="28324" xr:uid="{00000000-0005-0000-0000-00009D6E0000}"/>
    <cellStyle name="Normal 3 3 12 3 10 2" xfId="28325" xr:uid="{00000000-0005-0000-0000-00009E6E0000}"/>
    <cellStyle name="Normal 3 3 12 3 10 3" xfId="28326" xr:uid="{00000000-0005-0000-0000-00009F6E0000}"/>
    <cellStyle name="Normal 3 3 12 3 11" xfId="28327" xr:uid="{00000000-0005-0000-0000-0000A06E0000}"/>
    <cellStyle name="Normal 3 3 12 3 11 2" xfId="28328" xr:uid="{00000000-0005-0000-0000-0000A16E0000}"/>
    <cellStyle name="Normal 3 3 12 3 11 3" xfId="28329" xr:uid="{00000000-0005-0000-0000-0000A26E0000}"/>
    <cellStyle name="Normal 3 3 12 3 12" xfId="28330" xr:uid="{00000000-0005-0000-0000-0000A36E0000}"/>
    <cellStyle name="Normal 3 3 12 3 12 2" xfId="28331" xr:uid="{00000000-0005-0000-0000-0000A46E0000}"/>
    <cellStyle name="Normal 3 3 12 3 12 3" xfId="28332" xr:uid="{00000000-0005-0000-0000-0000A56E0000}"/>
    <cellStyle name="Normal 3 3 12 3 13" xfId="28333" xr:uid="{00000000-0005-0000-0000-0000A66E0000}"/>
    <cellStyle name="Normal 3 3 12 3 13 2" xfId="28334" xr:uid="{00000000-0005-0000-0000-0000A76E0000}"/>
    <cellStyle name="Normal 3 3 12 3 13 3" xfId="28335" xr:uid="{00000000-0005-0000-0000-0000A86E0000}"/>
    <cellStyle name="Normal 3 3 12 3 14" xfId="28336" xr:uid="{00000000-0005-0000-0000-0000A96E0000}"/>
    <cellStyle name="Normal 3 3 12 3 14 2" xfId="28337" xr:uid="{00000000-0005-0000-0000-0000AA6E0000}"/>
    <cellStyle name="Normal 3 3 12 3 14 3" xfId="28338" xr:uid="{00000000-0005-0000-0000-0000AB6E0000}"/>
    <cellStyle name="Normal 3 3 12 3 15" xfId="28339" xr:uid="{00000000-0005-0000-0000-0000AC6E0000}"/>
    <cellStyle name="Normal 3 3 12 3 15 2" xfId="28340" xr:uid="{00000000-0005-0000-0000-0000AD6E0000}"/>
    <cellStyle name="Normal 3 3 12 3 15 3" xfId="28341" xr:uid="{00000000-0005-0000-0000-0000AE6E0000}"/>
    <cellStyle name="Normal 3 3 12 3 16" xfId="28342" xr:uid="{00000000-0005-0000-0000-0000AF6E0000}"/>
    <cellStyle name="Normal 3 3 12 3 17" xfId="28343" xr:uid="{00000000-0005-0000-0000-0000B06E0000}"/>
    <cellStyle name="Normal 3 3 12 3 2" xfId="28344" xr:uid="{00000000-0005-0000-0000-0000B16E0000}"/>
    <cellStyle name="Normal 3 3 12 3 2 10" xfId="28345" xr:uid="{00000000-0005-0000-0000-0000B26E0000}"/>
    <cellStyle name="Normal 3 3 12 3 2 10 2" xfId="28346" xr:uid="{00000000-0005-0000-0000-0000B36E0000}"/>
    <cellStyle name="Normal 3 3 12 3 2 10 3" xfId="28347" xr:uid="{00000000-0005-0000-0000-0000B46E0000}"/>
    <cellStyle name="Normal 3 3 12 3 2 11" xfId="28348" xr:uid="{00000000-0005-0000-0000-0000B56E0000}"/>
    <cellStyle name="Normal 3 3 12 3 2 11 2" xfId="28349" xr:uid="{00000000-0005-0000-0000-0000B66E0000}"/>
    <cellStyle name="Normal 3 3 12 3 2 11 3" xfId="28350" xr:uid="{00000000-0005-0000-0000-0000B76E0000}"/>
    <cellStyle name="Normal 3 3 12 3 2 12" xfId="28351" xr:uid="{00000000-0005-0000-0000-0000B86E0000}"/>
    <cellStyle name="Normal 3 3 12 3 2 12 2" xfId="28352" xr:uid="{00000000-0005-0000-0000-0000B96E0000}"/>
    <cellStyle name="Normal 3 3 12 3 2 12 3" xfId="28353" xr:uid="{00000000-0005-0000-0000-0000BA6E0000}"/>
    <cellStyle name="Normal 3 3 12 3 2 13" xfId="28354" xr:uid="{00000000-0005-0000-0000-0000BB6E0000}"/>
    <cellStyle name="Normal 3 3 12 3 2 13 2" xfId="28355" xr:uid="{00000000-0005-0000-0000-0000BC6E0000}"/>
    <cellStyle name="Normal 3 3 12 3 2 13 3" xfId="28356" xr:uid="{00000000-0005-0000-0000-0000BD6E0000}"/>
    <cellStyle name="Normal 3 3 12 3 2 14" xfId="28357" xr:uid="{00000000-0005-0000-0000-0000BE6E0000}"/>
    <cellStyle name="Normal 3 3 12 3 2 14 2" xfId="28358" xr:uid="{00000000-0005-0000-0000-0000BF6E0000}"/>
    <cellStyle name="Normal 3 3 12 3 2 14 3" xfId="28359" xr:uid="{00000000-0005-0000-0000-0000C06E0000}"/>
    <cellStyle name="Normal 3 3 12 3 2 15" xfId="28360" xr:uid="{00000000-0005-0000-0000-0000C16E0000}"/>
    <cellStyle name="Normal 3 3 12 3 2 16" xfId="28361" xr:uid="{00000000-0005-0000-0000-0000C26E0000}"/>
    <cellStyle name="Normal 3 3 12 3 2 2" xfId="28362" xr:uid="{00000000-0005-0000-0000-0000C36E0000}"/>
    <cellStyle name="Normal 3 3 12 3 2 2 2" xfId="28363" xr:uid="{00000000-0005-0000-0000-0000C46E0000}"/>
    <cellStyle name="Normal 3 3 12 3 2 2 3" xfId="28364" xr:uid="{00000000-0005-0000-0000-0000C56E0000}"/>
    <cellStyle name="Normal 3 3 12 3 2 3" xfId="28365" xr:uid="{00000000-0005-0000-0000-0000C66E0000}"/>
    <cellStyle name="Normal 3 3 12 3 2 3 2" xfId="28366" xr:uid="{00000000-0005-0000-0000-0000C76E0000}"/>
    <cellStyle name="Normal 3 3 12 3 2 3 3" xfId="28367" xr:uid="{00000000-0005-0000-0000-0000C86E0000}"/>
    <cellStyle name="Normal 3 3 12 3 2 4" xfId="28368" xr:uid="{00000000-0005-0000-0000-0000C96E0000}"/>
    <cellStyle name="Normal 3 3 12 3 2 4 2" xfId="28369" xr:uid="{00000000-0005-0000-0000-0000CA6E0000}"/>
    <cellStyle name="Normal 3 3 12 3 2 4 3" xfId="28370" xr:uid="{00000000-0005-0000-0000-0000CB6E0000}"/>
    <cellStyle name="Normal 3 3 12 3 2 5" xfId="28371" xr:uid="{00000000-0005-0000-0000-0000CC6E0000}"/>
    <cellStyle name="Normal 3 3 12 3 2 5 2" xfId="28372" xr:uid="{00000000-0005-0000-0000-0000CD6E0000}"/>
    <cellStyle name="Normal 3 3 12 3 2 5 3" xfId="28373" xr:uid="{00000000-0005-0000-0000-0000CE6E0000}"/>
    <cellStyle name="Normal 3 3 12 3 2 6" xfId="28374" xr:uid="{00000000-0005-0000-0000-0000CF6E0000}"/>
    <cellStyle name="Normal 3 3 12 3 2 6 2" xfId="28375" xr:uid="{00000000-0005-0000-0000-0000D06E0000}"/>
    <cellStyle name="Normal 3 3 12 3 2 6 3" xfId="28376" xr:uid="{00000000-0005-0000-0000-0000D16E0000}"/>
    <cellStyle name="Normal 3 3 12 3 2 7" xfId="28377" xr:uid="{00000000-0005-0000-0000-0000D26E0000}"/>
    <cellStyle name="Normal 3 3 12 3 2 7 2" xfId="28378" xr:uid="{00000000-0005-0000-0000-0000D36E0000}"/>
    <cellStyle name="Normal 3 3 12 3 2 7 3" xfId="28379" xr:uid="{00000000-0005-0000-0000-0000D46E0000}"/>
    <cellStyle name="Normal 3 3 12 3 2 8" xfId="28380" xr:uid="{00000000-0005-0000-0000-0000D56E0000}"/>
    <cellStyle name="Normal 3 3 12 3 2 8 2" xfId="28381" xr:uid="{00000000-0005-0000-0000-0000D66E0000}"/>
    <cellStyle name="Normal 3 3 12 3 2 8 3" xfId="28382" xr:uid="{00000000-0005-0000-0000-0000D76E0000}"/>
    <cellStyle name="Normal 3 3 12 3 2 9" xfId="28383" xr:uid="{00000000-0005-0000-0000-0000D86E0000}"/>
    <cellStyle name="Normal 3 3 12 3 2 9 2" xfId="28384" xr:uid="{00000000-0005-0000-0000-0000D96E0000}"/>
    <cellStyle name="Normal 3 3 12 3 2 9 3" xfId="28385" xr:uid="{00000000-0005-0000-0000-0000DA6E0000}"/>
    <cellStyle name="Normal 3 3 12 3 3" xfId="28386" xr:uid="{00000000-0005-0000-0000-0000DB6E0000}"/>
    <cellStyle name="Normal 3 3 12 3 3 2" xfId="28387" xr:uid="{00000000-0005-0000-0000-0000DC6E0000}"/>
    <cellStyle name="Normal 3 3 12 3 3 3" xfId="28388" xr:uid="{00000000-0005-0000-0000-0000DD6E0000}"/>
    <cellStyle name="Normal 3 3 12 3 4" xfId="28389" xr:uid="{00000000-0005-0000-0000-0000DE6E0000}"/>
    <cellStyle name="Normal 3 3 12 3 4 2" xfId="28390" xr:uid="{00000000-0005-0000-0000-0000DF6E0000}"/>
    <cellStyle name="Normal 3 3 12 3 4 3" xfId="28391" xr:uid="{00000000-0005-0000-0000-0000E06E0000}"/>
    <cellStyle name="Normal 3 3 12 3 5" xfId="28392" xr:uid="{00000000-0005-0000-0000-0000E16E0000}"/>
    <cellStyle name="Normal 3 3 12 3 5 2" xfId="28393" xr:uid="{00000000-0005-0000-0000-0000E26E0000}"/>
    <cellStyle name="Normal 3 3 12 3 5 3" xfId="28394" xr:uid="{00000000-0005-0000-0000-0000E36E0000}"/>
    <cellStyle name="Normal 3 3 12 3 6" xfId="28395" xr:uid="{00000000-0005-0000-0000-0000E46E0000}"/>
    <cellStyle name="Normal 3 3 12 3 6 2" xfId="28396" xr:uid="{00000000-0005-0000-0000-0000E56E0000}"/>
    <cellStyle name="Normal 3 3 12 3 6 3" xfId="28397" xr:uid="{00000000-0005-0000-0000-0000E66E0000}"/>
    <cellStyle name="Normal 3 3 12 3 7" xfId="28398" xr:uid="{00000000-0005-0000-0000-0000E76E0000}"/>
    <cellStyle name="Normal 3 3 12 3 7 2" xfId="28399" xr:uid="{00000000-0005-0000-0000-0000E86E0000}"/>
    <cellStyle name="Normal 3 3 12 3 7 3" xfId="28400" xr:uid="{00000000-0005-0000-0000-0000E96E0000}"/>
    <cellStyle name="Normal 3 3 12 3 8" xfId="28401" xr:uid="{00000000-0005-0000-0000-0000EA6E0000}"/>
    <cellStyle name="Normal 3 3 12 3 8 2" xfId="28402" xr:uid="{00000000-0005-0000-0000-0000EB6E0000}"/>
    <cellStyle name="Normal 3 3 12 3 8 3" xfId="28403" xr:uid="{00000000-0005-0000-0000-0000EC6E0000}"/>
    <cellStyle name="Normal 3 3 12 3 9" xfId="28404" xr:uid="{00000000-0005-0000-0000-0000ED6E0000}"/>
    <cellStyle name="Normal 3 3 12 3 9 2" xfId="28405" xr:uid="{00000000-0005-0000-0000-0000EE6E0000}"/>
    <cellStyle name="Normal 3 3 12 3 9 3" xfId="28406" xr:uid="{00000000-0005-0000-0000-0000EF6E0000}"/>
    <cellStyle name="Normal 3 3 12 4" xfId="28407" xr:uid="{00000000-0005-0000-0000-0000F06E0000}"/>
    <cellStyle name="Normal 3 3 12 4 10" xfId="28408" xr:uid="{00000000-0005-0000-0000-0000F16E0000}"/>
    <cellStyle name="Normal 3 3 12 4 10 2" xfId="28409" xr:uid="{00000000-0005-0000-0000-0000F26E0000}"/>
    <cellStyle name="Normal 3 3 12 4 10 3" xfId="28410" xr:uid="{00000000-0005-0000-0000-0000F36E0000}"/>
    <cellStyle name="Normal 3 3 12 4 11" xfId="28411" xr:uid="{00000000-0005-0000-0000-0000F46E0000}"/>
    <cellStyle name="Normal 3 3 12 4 11 2" xfId="28412" xr:uid="{00000000-0005-0000-0000-0000F56E0000}"/>
    <cellStyle name="Normal 3 3 12 4 11 3" xfId="28413" xr:uid="{00000000-0005-0000-0000-0000F66E0000}"/>
    <cellStyle name="Normal 3 3 12 4 12" xfId="28414" xr:uid="{00000000-0005-0000-0000-0000F76E0000}"/>
    <cellStyle name="Normal 3 3 12 4 12 2" xfId="28415" xr:uid="{00000000-0005-0000-0000-0000F86E0000}"/>
    <cellStyle name="Normal 3 3 12 4 12 3" xfId="28416" xr:uid="{00000000-0005-0000-0000-0000F96E0000}"/>
    <cellStyle name="Normal 3 3 12 4 13" xfId="28417" xr:uid="{00000000-0005-0000-0000-0000FA6E0000}"/>
    <cellStyle name="Normal 3 3 12 4 13 2" xfId="28418" xr:uid="{00000000-0005-0000-0000-0000FB6E0000}"/>
    <cellStyle name="Normal 3 3 12 4 13 3" xfId="28419" xr:uid="{00000000-0005-0000-0000-0000FC6E0000}"/>
    <cellStyle name="Normal 3 3 12 4 14" xfId="28420" xr:uid="{00000000-0005-0000-0000-0000FD6E0000}"/>
    <cellStyle name="Normal 3 3 12 4 14 2" xfId="28421" xr:uid="{00000000-0005-0000-0000-0000FE6E0000}"/>
    <cellStyle name="Normal 3 3 12 4 14 3" xfId="28422" xr:uid="{00000000-0005-0000-0000-0000FF6E0000}"/>
    <cellStyle name="Normal 3 3 12 4 15" xfId="28423" xr:uid="{00000000-0005-0000-0000-0000006F0000}"/>
    <cellStyle name="Normal 3 3 12 4 15 2" xfId="28424" xr:uid="{00000000-0005-0000-0000-0000016F0000}"/>
    <cellStyle name="Normal 3 3 12 4 15 3" xfId="28425" xr:uid="{00000000-0005-0000-0000-0000026F0000}"/>
    <cellStyle name="Normal 3 3 12 4 16" xfId="28426" xr:uid="{00000000-0005-0000-0000-0000036F0000}"/>
    <cellStyle name="Normal 3 3 12 4 17" xfId="28427" xr:uid="{00000000-0005-0000-0000-0000046F0000}"/>
    <cellStyle name="Normal 3 3 12 4 2" xfId="28428" xr:uid="{00000000-0005-0000-0000-0000056F0000}"/>
    <cellStyle name="Normal 3 3 12 4 2 10" xfId="28429" xr:uid="{00000000-0005-0000-0000-0000066F0000}"/>
    <cellStyle name="Normal 3 3 12 4 2 10 2" xfId="28430" xr:uid="{00000000-0005-0000-0000-0000076F0000}"/>
    <cellStyle name="Normal 3 3 12 4 2 10 3" xfId="28431" xr:uid="{00000000-0005-0000-0000-0000086F0000}"/>
    <cellStyle name="Normal 3 3 12 4 2 11" xfId="28432" xr:uid="{00000000-0005-0000-0000-0000096F0000}"/>
    <cellStyle name="Normal 3 3 12 4 2 11 2" xfId="28433" xr:uid="{00000000-0005-0000-0000-00000A6F0000}"/>
    <cellStyle name="Normal 3 3 12 4 2 11 3" xfId="28434" xr:uid="{00000000-0005-0000-0000-00000B6F0000}"/>
    <cellStyle name="Normal 3 3 12 4 2 12" xfId="28435" xr:uid="{00000000-0005-0000-0000-00000C6F0000}"/>
    <cellStyle name="Normal 3 3 12 4 2 12 2" xfId="28436" xr:uid="{00000000-0005-0000-0000-00000D6F0000}"/>
    <cellStyle name="Normal 3 3 12 4 2 12 3" xfId="28437" xr:uid="{00000000-0005-0000-0000-00000E6F0000}"/>
    <cellStyle name="Normal 3 3 12 4 2 13" xfId="28438" xr:uid="{00000000-0005-0000-0000-00000F6F0000}"/>
    <cellStyle name="Normal 3 3 12 4 2 13 2" xfId="28439" xr:uid="{00000000-0005-0000-0000-0000106F0000}"/>
    <cellStyle name="Normal 3 3 12 4 2 13 3" xfId="28440" xr:uid="{00000000-0005-0000-0000-0000116F0000}"/>
    <cellStyle name="Normal 3 3 12 4 2 14" xfId="28441" xr:uid="{00000000-0005-0000-0000-0000126F0000}"/>
    <cellStyle name="Normal 3 3 12 4 2 14 2" xfId="28442" xr:uid="{00000000-0005-0000-0000-0000136F0000}"/>
    <cellStyle name="Normal 3 3 12 4 2 14 3" xfId="28443" xr:uid="{00000000-0005-0000-0000-0000146F0000}"/>
    <cellStyle name="Normal 3 3 12 4 2 15" xfId="28444" xr:uid="{00000000-0005-0000-0000-0000156F0000}"/>
    <cellStyle name="Normal 3 3 12 4 2 16" xfId="28445" xr:uid="{00000000-0005-0000-0000-0000166F0000}"/>
    <cellStyle name="Normal 3 3 12 4 2 2" xfId="28446" xr:uid="{00000000-0005-0000-0000-0000176F0000}"/>
    <cellStyle name="Normal 3 3 12 4 2 2 2" xfId="28447" xr:uid="{00000000-0005-0000-0000-0000186F0000}"/>
    <cellStyle name="Normal 3 3 12 4 2 2 3" xfId="28448" xr:uid="{00000000-0005-0000-0000-0000196F0000}"/>
    <cellStyle name="Normal 3 3 12 4 2 3" xfId="28449" xr:uid="{00000000-0005-0000-0000-00001A6F0000}"/>
    <cellStyle name="Normal 3 3 12 4 2 3 2" xfId="28450" xr:uid="{00000000-0005-0000-0000-00001B6F0000}"/>
    <cellStyle name="Normal 3 3 12 4 2 3 3" xfId="28451" xr:uid="{00000000-0005-0000-0000-00001C6F0000}"/>
    <cellStyle name="Normal 3 3 12 4 2 4" xfId="28452" xr:uid="{00000000-0005-0000-0000-00001D6F0000}"/>
    <cellStyle name="Normal 3 3 12 4 2 4 2" xfId="28453" xr:uid="{00000000-0005-0000-0000-00001E6F0000}"/>
    <cellStyle name="Normal 3 3 12 4 2 4 3" xfId="28454" xr:uid="{00000000-0005-0000-0000-00001F6F0000}"/>
    <cellStyle name="Normal 3 3 12 4 2 5" xfId="28455" xr:uid="{00000000-0005-0000-0000-0000206F0000}"/>
    <cellStyle name="Normal 3 3 12 4 2 5 2" xfId="28456" xr:uid="{00000000-0005-0000-0000-0000216F0000}"/>
    <cellStyle name="Normal 3 3 12 4 2 5 3" xfId="28457" xr:uid="{00000000-0005-0000-0000-0000226F0000}"/>
    <cellStyle name="Normal 3 3 12 4 2 6" xfId="28458" xr:uid="{00000000-0005-0000-0000-0000236F0000}"/>
    <cellStyle name="Normal 3 3 12 4 2 6 2" xfId="28459" xr:uid="{00000000-0005-0000-0000-0000246F0000}"/>
    <cellStyle name="Normal 3 3 12 4 2 6 3" xfId="28460" xr:uid="{00000000-0005-0000-0000-0000256F0000}"/>
    <cellStyle name="Normal 3 3 12 4 2 7" xfId="28461" xr:uid="{00000000-0005-0000-0000-0000266F0000}"/>
    <cellStyle name="Normal 3 3 12 4 2 7 2" xfId="28462" xr:uid="{00000000-0005-0000-0000-0000276F0000}"/>
    <cellStyle name="Normal 3 3 12 4 2 7 3" xfId="28463" xr:uid="{00000000-0005-0000-0000-0000286F0000}"/>
    <cellStyle name="Normal 3 3 12 4 2 8" xfId="28464" xr:uid="{00000000-0005-0000-0000-0000296F0000}"/>
    <cellStyle name="Normal 3 3 12 4 2 8 2" xfId="28465" xr:uid="{00000000-0005-0000-0000-00002A6F0000}"/>
    <cellStyle name="Normal 3 3 12 4 2 8 3" xfId="28466" xr:uid="{00000000-0005-0000-0000-00002B6F0000}"/>
    <cellStyle name="Normal 3 3 12 4 2 9" xfId="28467" xr:uid="{00000000-0005-0000-0000-00002C6F0000}"/>
    <cellStyle name="Normal 3 3 12 4 2 9 2" xfId="28468" xr:uid="{00000000-0005-0000-0000-00002D6F0000}"/>
    <cellStyle name="Normal 3 3 12 4 2 9 3" xfId="28469" xr:uid="{00000000-0005-0000-0000-00002E6F0000}"/>
    <cellStyle name="Normal 3 3 12 4 3" xfId="28470" xr:uid="{00000000-0005-0000-0000-00002F6F0000}"/>
    <cellStyle name="Normal 3 3 12 4 3 2" xfId="28471" xr:uid="{00000000-0005-0000-0000-0000306F0000}"/>
    <cellStyle name="Normal 3 3 12 4 3 3" xfId="28472" xr:uid="{00000000-0005-0000-0000-0000316F0000}"/>
    <cellStyle name="Normal 3 3 12 4 4" xfId="28473" xr:uid="{00000000-0005-0000-0000-0000326F0000}"/>
    <cellStyle name="Normal 3 3 12 4 4 2" xfId="28474" xr:uid="{00000000-0005-0000-0000-0000336F0000}"/>
    <cellStyle name="Normal 3 3 12 4 4 3" xfId="28475" xr:uid="{00000000-0005-0000-0000-0000346F0000}"/>
    <cellStyle name="Normal 3 3 12 4 5" xfId="28476" xr:uid="{00000000-0005-0000-0000-0000356F0000}"/>
    <cellStyle name="Normal 3 3 12 4 5 2" xfId="28477" xr:uid="{00000000-0005-0000-0000-0000366F0000}"/>
    <cellStyle name="Normal 3 3 12 4 5 3" xfId="28478" xr:uid="{00000000-0005-0000-0000-0000376F0000}"/>
    <cellStyle name="Normal 3 3 12 4 6" xfId="28479" xr:uid="{00000000-0005-0000-0000-0000386F0000}"/>
    <cellStyle name="Normal 3 3 12 4 6 2" xfId="28480" xr:uid="{00000000-0005-0000-0000-0000396F0000}"/>
    <cellStyle name="Normal 3 3 12 4 6 3" xfId="28481" xr:uid="{00000000-0005-0000-0000-00003A6F0000}"/>
    <cellStyle name="Normal 3 3 12 4 7" xfId="28482" xr:uid="{00000000-0005-0000-0000-00003B6F0000}"/>
    <cellStyle name="Normal 3 3 12 4 7 2" xfId="28483" xr:uid="{00000000-0005-0000-0000-00003C6F0000}"/>
    <cellStyle name="Normal 3 3 12 4 7 3" xfId="28484" xr:uid="{00000000-0005-0000-0000-00003D6F0000}"/>
    <cellStyle name="Normal 3 3 12 4 8" xfId="28485" xr:uid="{00000000-0005-0000-0000-00003E6F0000}"/>
    <cellStyle name="Normal 3 3 12 4 8 2" xfId="28486" xr:uid="{00000000-0005-0000-0000-00003F6F0000}"/>
    <cellStyle name="Normal 3 3 12 4 8 3" xfId="28487" xr:uid="{00000000-0005-0000-0000-0000406F0000}"/>
    <cellStyle name="Normal 3 3 12 4 9" xfId="28488" xr:uid="{00000000-0005-0000-0000-0000416F0000}"/>
    <cellStyle name="Normal 3 3 12 4 9 2" xfId="28489" xr:uid="{00000000-0005-0000-0000-0000426F0000}"/>
    <cellStyle name="Normal 3 3 12 4 9 3" xfId="28490" xr:uid="{00000000-0005-0000-0000-0000436F0000}"/>
    <cellStyle name="Normal 3 3 12 5" xfId="28491" xr:uid="{00000000-0005-0000-0000-0000446F0000}"/>
    <cellStyle name="Normal 3 3 12 5 10" xfId="28492" xr:uid="{00000000-0005-0000-0000-0000456F0000}"/>
    <cellStyle name="Normal 3 3 12 5 10 2" xfId="28493" xr:uid="{00000000-0005-0000-0000-0000466F0000}"/>
    <cellStyle name="Normal 3 3 12 5 10 3" xfId="28494" xr:uid="{00000000-0005-0000-0000-0000476F0000}"/>
    <cellStyle name="Normal 3 3 12 5 11" xfId="28495" xr:uid="{00000000-0005-0000-0000-0000486F0000}"/>
    <cellStyle name="Normal 3 3 12 5 11 2" xfId="28496" xr:uid="{00000000-0005-0000-0000-0000496F0000}"/>
    <cellStyle name="Normal 3 3 12 5 11 3" xfId="28497" xr:uid="{00000000-0005-0000-0000-00004A6F0000}"/>
    <cellStyle name="Normal 3 3 12 5 12" xfId="28498" xr:uid="{00000000-0005-0000-0000-00004B6F0000}"/>
    <cellStyle name="Normal 3 3 12 5 12 2" xfId="28499" xr:uid="{00000000-0005-0000-0000-00004C6F0000}"/>
    <cellStyle name="Normal 3 3 12 5 12 3" xfId="28500" xr:uid="{00000000-0005-0000-0000-00004D6F0000}"/>
    <cellStyle name="Normal 3 3 12 5 13" xfId="28501" xr:uid="{00000000-0005-0000-0000-00004E6F0000}"/>
    <cellStyle name="Normal 3 3 12 5 13 2" xfId="28502" xr:uid="{00000000-0005-0000-0000-00004F6F0000}"/>
    <cellStyle name="Normal 3 3 12 5 13 3" xfId="28503" xr:uid="{00000000-0005-0000-0000-0000506F0000}"/>
    <cellStyle name="Normal 3 3 12 5 14" xfId="28504" xr:uid="{00000000-0005-0000-0000-0000516F0000}"/>
    <cellStyle name="Normal 3 3 12 5 14 2" xfId="28505" xr:uid="{00000000-0005-0000-0000-0000526F0000}"/>
    <cellStyle name="Normal 3 3 12 5 14 3" xfId="28506" xr:uid="{00000000-0005-0000-0000-0000536F0000}"/>
    <cellStyle name="Normal 3 3 12 5 15" xfId="28507" xr:uid="{00000000-0005-0000-0000-0000546F0000}"/>
    <cellStyle name="Normal 3 3 12 5 16" xfId="28508" xr:uid="{00000000-0005-0000-0000-0000556F0000}"/>
    <cellStyle name="Normal 3 3 12 5 2" xfId="28509" xr:uid="{00000000-0005-0000-0000-0000566F0000}"/>
    <cellStyle name="Normal 3 3 12 5 2 2" xfId="28510" xr:uid="{00000000-0005-0000-0000-0000576F0000}"/>
    <cellStyle name="Normal 3 3 12 5 2 3" xfId="28511" xr:uid="{00000000-0005-0000-0000-0000586F0000}"/>
    <cellStyle name="Normal 3 3 12 5 3" xfId="28512" xr:uid="{00000000-0005-0000-0000-0000596F0000}"/>
    <cellStyle name="Normal 3 3 12 5 3 2" xfId="28513" xr:uid="{00000000-0005-0000-0000-00005A6F0000}"/>
    <cellStyle name="Normal 3 3 12 5 3 3" xfId="28514" xr:uid="{00000000-0005-0000-0000-00005B6F0000}"/>
    <cellStyle name="Normal 3 3 12 5 4" xfId="28515" xr:uid="{00000000-0005-0000-0000-00005C6F0000}"/>
    <cellStyle name="Normal 3 3 12 5 4 2" xfId="28516" xr:uid="{00000000-0005-0000-0000-00005D6F0000}"/>
    <cellStyle name="Normal 3 3 12 5 4 3" xfId="28517" xr:uid="{00000000-0005-0000-0000-00005E6F0000}"/>
    <cellStyle name="Normal 3 3 12 5 5" xfId="28518" xr:uid="{00000000-0005-0000-0000-00005F6F0000}"/>
    <cellStyle name="Normal 3 3 12 5 5 2" xfId="28519" xr:uid="{00000000-0005-0000-0000-0000606F0000}"/>
    <cellStyle name="Normal 3 3 12 5 5 3" xfId="28520" xr:uid="{00000000-0005-0000-0000-0000616F0000}"/>
    <cellStyle name="Normal 3 3 12 5 6" xfId="28521" xr:uid="{00000000-0005-0000-0000-0000626F0000}"/>
    <cellStyle name="Normal 3 3 12 5 6 2" xfId="28522" xr:uid="{00000000-0005-0000-0000-0000636F0000}"/>
    <cellStyle name="Normal 3 3 12 5 6 3" xfId="28523" xr:uid="{00000000-0005-0000-0000-0000646F0000}"/>
    <cellStyle name="Normal 3 3 12 5 7" xfId="28524" xr:uid="{00000000-0005-0000-0000-0000656F0000}"/>
    <cellStyle name="Normal 3 3 12 5 7 2" xfId="28525" xr:uid="{00000000-0005-0000-0000-0000666F0000}"/>
    <cellStyle name="Normal 3 3 12 5 7 3" xfId="28526" xr:uid="{00000000-0005-0000-0000-0000676F0000}"/>
    <cellStyle name="Normal 3 3 12 5 8" xfId="28527" xr:uid="{00000000-0005-0000-0000-0000686F0000}"/>
    <cellStyle name="Normal 3 3 12 5 8 2" xfId="28528" xr:uid="{00000000-0005-0000-0000-0000696F0000}"/>
    <cellStyle name="Normal 3 3 12 5 8 3" xfId="28529" xr:uid="{00000000-0005-0000-0000-00006A6F0000}"/>
    <cellStyle name="Normal 3 3 12 5 9" xfId="28530" xr:uid="{00000000-0005-0000-0000-00006B6F0000}"/>
    <cellStyle name="Normal 3 3 12 5 9 2" xfId="28531" xr:uid="{00000000-0005-0000-0000-00006C6F0000}"/>
    <cellStyle name="Normal 3 3 12 5 9 3" xfId="28532" xr:uid="{00000000-0005-0000-0000-00006D6F0000}"/>
    <cellStyle name="Normal 3 3 12 6" xfId="28533" xr:uid="{00000000-0005-0000-0000-00006E6F0000}"/>
    <cellStyle name="Normal 3 3 12 6 10" xfId="28534" xr:uid="{00000000-0005-0000-0000-00006F6F0000}"/>
    <cellStyle name="Normal 3 3 12 6 10 2" xfId="28535" xr:uid="{00000000-0005-0000-0000-0000706F0000}"/>
    <cellStyle name="Normal 3 3 12 6 10 3" xfId="28536" xr:uid="{00000000-0005-0000-0000-0000716F0000}"/>
    <cellStyle name="Normal 3 3 12 6 11" xfId="28537" xr:uid="{00000000-0005-0000-0000-0000726F0000}"/>
    <cellStyle name="Normal 3 3 12 6 11 2" xfId="28538" xr:uid="{00000000-0005-0000-0000-0000736F0000}"/>
    <cellStyle name="Normal 3 3 12 6 11 3" xfId="28539" xr:uid="{00000000-0005-0000-0000-0000746F0000}"/>
    <cellStyle name="Normal 3 3 12 6 12" xfId="28540" xr:uid="{00000000-0005-0000-0000-0000756F0000}"/>
    <cellStyle name="Normal 3 3 12 6 12 2" xfId="28541" xr:uid="{00000000-0005-0000-0000-0000766F0000}"/>
    <cellStyle name="Normal 3 3 12 6 12 3" xfId="28542" xr:uid="{00000000-0005-0000-0000-0000776F0000}"/>
    <cellStyle name="Normal 3 3 12 6 13" xfId="28543" xr:uid="{00000000-0005-0000-0000-0000786F0000}"/>
    <cellStyle name="Normal 3 3 12 6 13 2" xfId="28544" xr:uid="{00000000-0005-0000-0000-0000796F0000}"/>
    <cellStyle name="Normal 3 3 12 6 13 3" xfId="28545" xr:uid="{00000000-0005-0000-0000-00007A6F0000}"/>
    <cellStyle name="Normal 3 3 12 6 14" xfId="28546" xr:uid="{00000000-0005-0000-0000-00007B6F0000}"/>
    <cellStyle name="Normal 3 3 12 6 14 2" xfId="28547" xr:uid="{00000000-0005-0000-0000-00007C6F0000}"/>
    <cellStyle name="Normal 3 3 12 6 14 3" xfId="28548" xr:uid="{00000000-0005-0000-0000-00007D6F0000}"/>
    <cellStyle name="Normal 3 3 12 6 15" xfId="28549" xr:uid="{00000000-0005-0000-0000-00007E6F0000}"/>
    <cellStyle name="Normal 3 3 12 6 16" xfId="28550" xr:uid="{00000000-0005-0000-0000-00007F6F0000}"/>
    <cellStyle name="Normal 3 3 12 6 2" xfId="28551" xr:uid="{00000000-0005-0000-0000-0000806F0000}"/>
    <cellStyle name="Normal 3 3 12 6 2 2" xfId="28552" xr:uid="{00000000-0005-0000-0000-0000816F0000}"/>
    <cellStyle name="Normal 3 3 12 6 2 3" xfId="28553" xr:uid="{00000000-0005-0000-0000-0000826F0000}"/>
    <cellStyle name="Normal 3 3 12 6 3" xfId="28554" xr:uid="{00000000-0005-0000-0000-0000836F0000}"/>
    <cellStyle name="Normal 3 3 12 6 3 2" xfId="28555" xr:uid="{00000000-0005-0000-0000-0000846F0000}"/>
    <cellStyle name="Normal 3 3 12 6 3 3" xfId="28556" xr:uid="{00000000-0005-0000-0000-0000856F0000}"/>
    <cellStyle name="Normal 3 3 12 6 4" xfId="28557" xr:uid="{00000000-0005-0000-0000-0000866F0000}"/>
    <cellStyle name="Normal 3 3 12 6 4 2" xfId="28558" xr:uid="{00000000-0005-0000-0000-0000876F0000}"/>
    <cellStyle name="Normal 3 3 12 6 4 3" xfId="28559" xr:uid="{00000000-0005-0000-0000-0000886F0000}"/>
    <cellStyle name="Normal 3 3 12 6 5" xfId="28560" xr:uid="{00000000-0005-0000-0000-0000896F0000}"/>
    <cellStyle name="Normal 3 3 12 6 5 2" xfId="28561" xr:uid="{00000000-0005-0000-0000-00008A6F0000}"/>
    <cellStyle name="Normal 3 3 12 6 5 3" xfId="28562" xr:uid="{00000000-0005-0000-0000-00008B6F0000}"/>
    <cellStyle name="Normal 3 3 12 6 6" xfId="28563" xr:uid="{00000000-0005-0000-0000-00008C6F0000}"/>
    <cellStyle name="Normal 3 3 12 6 6 2" xfId="28564" xr:uid="{00000000-0005-0000-0000-00008D6F0000}"/>
    <cellStyle name="Normal 3 3 12 6 6 3" xfId="28565" xr:uid="{00000000-0005-0000-0000-00008E6F0000}"/>
    <cellStyle name="Normal 3 3 12 6 7" xfId="28566" xr:uid="{00000000-0005-0000-0000-00008F6F0000}"/>
    <cellStyle name="Normal 3 3 12 6 7 2" xfId="28567" xr:uid="{00000000-0005-0000-0000-0000906F0000}"/>
    <cellStyle name="Normal 3 3 12 6 7 3" xfId="28568" xr:uid="{00000000-0005-0000-0000-0000916F0000}"/>
    <cellStyle name="Normal 3 3 12 6 8" xfId="28569" xr:uid="{00000000-0005-0000-0000-0000926F0000}"/>
    <cellStyle name="Normal 3 3 12 6 8 2" xfId="28570" xr:uid="{00000000-0005-0000-0000-0000936F0000}"/>
    <cellStyle name="Normal 3 3 12 6 8 3" xfId="28571" xr:uid="{00000000-0005-0000-0000-0000946F0000}"/>
    <cellStyle name="Normal 3 3 12 6 9" xfId="28572" xr:uid="{00000000-0005-0000-0000-0000956F0000}"/>
    <cellStyle name="Normal 3 3 12 6 9 2" xfId="28573" xr:uid="{00000000-0005-0000-0000-0000966F0000}"/>
    <cellStyle name="Normal 3 3 12 6 9 3" xfId="28574" xr:uid="{00000000-0005-0000-0000-0000976F0000}"/>
    <cellStyle name="Normal 3 3 12 7" xfId="28575" xr:uid="{00000000-0005-0000-0000-0000986F0000}"/>
    <cellStyle name="Normal 3 3 12 7 10" xfId="28576" xr:uid="{00000000-0005-0000-0000-0000996F0000}"/>
    <cellStyle name="Normal 3 3 12 7 10 2" xfId="28577" xr:uid="{00000000-0005-0000-0000-00009A6F0000}"/>
    <cellStyle name="Normal 3 3 12 7 10 3" xfId="28578" xr:uid="{00000000-0005-0000-0000-00009B6F0000}"/>
    <cellStyle name="Normal 3 3 12 7 11" xfId="28579" xr:uid="{00000000-0005-0000-0000-00009C6F0000}"/>
    <cellStyle name="Normal 3 3 12 7 11 2" xfId="28580" xr:uid="{00000000-0005-0000-0000-00009D6F0000}"/>
    <cellStyle name="Normal 3 3 12 7 11 3" xfId="28581" xr:uid="{00000000-0005-0000-0000-00009E6F0000}"/>
    <cellStyle name="Normal 3 3 12 7 12" xfId="28582" xr:uid="{00000000-0005-0000-0000-00009F6F0000}"/>
    <cellStyle name="Normal 3 3 12 7 12 2" xfId="28583" xr:uid="{00000000-0005-0000-0000-0000A06F0000}"/>
    <cellStyle name="Normal 3 3 12 7 12 3" xfId="28584" xr:uid="{00000000-0005-0000-0000-0000A16F0000}"/>
    <cellStyle name="Normal 3 3 12 7 13" xfId="28585" xr:uid="{00000000-0005-0000-0000-0000A26F0000}"/>
    <cellStyle name="Normal 3 3 12 7 13 2" xfId="28586" xr:uid="{00000000-0005-0000-0000-0000A36F0000}"/>
    <cellStyle name="Normal 3 3 12 7 13 3" xfId="28587" xr:uid="{00000000-0005-0000-0000-0000A46F0000}"/>
    <cellStyle name="Normal 3 3 12 7 14" xfId="28588" xr:uid="{00000000-0005-0000-0000-0000A56F0000}"/>
    <cellStyle name="Normal 3 3 12 7 14 2" xfId="28589" xr:uid="{00000000-0005-0000-0000-0000A66F0000}"/>
    <cellStyle name="Normal 3 3 12 7 14 3" xfId="28590" xr:uid="{00000000-0005-0000-0000-0000A76F0000}"/>
    <cellStyle name="Normal 3 3 12 7 15" xfId="28591" xr:uid="{00000000-0005-0000-0000-0000A86F0000}"/>
    <cellStyle name="Normal 3 3 12 7 16" xfId="28592" xr:uid="{00000000-0005-0000-0000-0000A96F0000}"/>
    <cellStyle name="Normal 3 3 12 7 2" xfId="28593" xr:uid="{00000000-0005-0000-0000-0000AA6F0000}"/>
    <cellStyle name="Normal 3 3 12 7 2 2" xfId="28594" xr:uid="{00000000-0005-0000-0000-0000AB6F0000}"/>
    <cellStyle name="Normal 3 3 12 7 2 3" xfId="28595" xr:uid="{00000000-0005-0000-0000-0000AC6F0000}"/>
    <cellStyle name="Normal 3 3 12 7 3" xfId="28596" xr:uid="{00000000-0005-0000-0000-0000AD6F0000}"/>
    <cellStyle name="Normal 3 3 12 7 3 2" xfId="28597" xr:uid="{00000000-0005-0000-0000-0000AE6F0000}"/>
    <cellStyle name="Normal 3 3 12 7 3 3" xfId="28598" xr:uid="{00000000-0005-0000-0000-0000AF6F0000}"/>
    <cellStyle name="Normal 3 3 12 7 4" xfId="28599" xr:uid="{00000000-0005-0000-0000-0000B06F0000}"/>
    <cellStyle name="Normal 3 3 12 7 4 2" xfId="28600" xr:uid="{00000000-0005-0000-0000-0000B16F0000}"/>
    <cellStyle name="Normal 3 3 12 7 4 3" xfId="28601" xr:uid="{00000000-0005-0000-0000-0000B26F0000}"/>
    <cellStyle name="Normal 3 3 12 7 5" xfId="28602" xr:uid="{00000000-0005-0000-0000-0000B36F0000}"/>
    <cellStyle name="Normal 3 3 12 7 5 2" xfId="28603" xr:uid="{00000000-0005-0000-0000-0000B46F0000}"/>
    <cellStyle name="Normal 3 3 12 7 5 3" xfId="28604" xr:uid="{00000000-0005-0000-0000-0000B56F0000}"/>
    <cellStyle name="Normal 3 3 12 7 6" xfId="28605" xr:uid="{00000000-0005-0000-0000-0000B66F0000}"/>
    <cellStyle name="Normal 3 3 12 7 6 2" xfId="28606" xr:uid="{00000000-0005-0000-0000-0000B76F0000}"/>
    <cellStyle name="Normal 3 3 12 7 6 3" xfId="28607" xr:uid="{00000000-0005-0000-0000-0000B86F0000}"/>
    <cellStyle name="Normal 3 3 12 7 7" xfId="28608" xr:uid="{00000000-0005-0000-0000-0000B96F0000}"/>
    <cellStyle name="Normal 3 3 12 7 7 2" xfId="28609" xr:uid="{00000000-0005-0000-0000-0000BA6F0000}"/>
    <cellStyle name="Normal 3 3 12 7 7 3" xfId="28610" xr:uid="{00000000-0005-0000-0000-0000BB6F0000}"/>
    <cellStyle name="Normal 3 3 12 7 8" xfId="28611" xr:uid="{00000000-0005-0000-0000-0000BC6F0000}"/>
    <cellStyle name="Normal 3 3 12 7 8 2" xfId="28612" xr:uid="{00000000-0005-0000-0000-0000BD6F0000}"/>
    <cellStyle name="Normal 3 3 12 7 8 3" xfId="28613" xr:uid="{00000000-0005-0000-0000-0000BE6F0000}"/>
    <cellStyle name="Normal 3 3 12 7 9" xfId="28614" xr:uid="{00000000-0005-0000-0000-0000BF6F0000}"/>
    <cellStyle name="Normal 3 3 12 7 9 2" xfId="28615" xr:uid="{00000000-0005-0000-0000-0000C06F0000}"/>
    <cellStyle name="Normal 3 3 12 7 9 3" xfId="28616" xr:uid="{00000000-0005-0000-0000-0000C16F0000}"/>
    <cellStyle name="Normal 3 3 12 8" xfId="28617" xr:uid="{00000000-0005-0000-0000-0000C26F0000}"/>
    <cellStyle name="Normal 3 3 12 8 10" xfId="28618" xr:uid="{00000000-0005-0000-0000-0000C36F0000}"/>
    <cellStyle name="Normal 3 3 12 8 10 2" xfId="28619" xr:uid="{00000000-0005-0000-0000-0000C46F0000}"/>
    <cellStyle name="Normal 3 3 12 8 10 3" xfId="28620" xr:uid="{00000000-0005-0000-0000-0000C56F0000}"/>
    <cellStyle name="Normal 3 3 12 8 11" xfId="28621" xr:uid="{00000000-0005-0000-0000-0000C66F0000}"/>
    <cellStyle name="Normal 3 3 12 8 11 2" xfId="28622" xr:uid="{00000000-0005-0000-0000-0000C76F0000}"/>
    <cellStyle name="Normal 3 3 12 8 11 3" xfId="28623" xr:uid="{00000000-0005-0000-0000-0000C86F0000}"/>
    <cellStyle name="Normal 3 3 12 8 12" xfId="28624" xr:uid="{00000000-0005-0000-0000-0000C96F0000}"/>
    <cellStyle name="Normal 3 3 12 8 12 2" xfId="28625" xr:uid="{00000000-0005-0000-0000-0000CA6F0000}"/>
    <cellStyle name="Normal 3 3 12 8 12 3" xfId="28626" xr:uid="{00000000-0005-0000-0000-0000CB6F0000}"/>
    <cellStyle name="Normal 3 3 12 8 13" xfId="28627" xr:uid="{00000000-0005-0000-0000-0000CC6F0000}"/>
    <cellStyle name="Normal 3 3 12 8 13 2" xfId="28628" xr:uid="{00000000-0005-0000-0000-0000CD6F0000}"/>
    <cellStyle name="Normal 3 3 12 8 13 3" xfId="28629" xr:uid="{00000000-0005-0000-0000-0000CE6F0000}"/>
    <cellStyle name="Normal 3 3 12 8 14" xfId="28630" xr:uid="{00000000-0005-0000-0000-0000CF6F0000}"/>
    <cellStyle name="Normal 3 3 12 8 14 2" xfId="28631" xr:uid="{00000000-0005-0000-0000-0000D06F0000}"/>
    <cellStyle name="Normal 3 3 12 8 14 3" xfId="28632" xr:uid="{00000000-0005-0000-0000-0000D16F0000}"/>
    <cellStyle name="Normal 3 3 12 8 15" xfId="28633" xr:uid="{00000000-0005-0000-0000-0000D26F0000}"/>
    <cellStyle name="Normal 3 3 12 8 16" xfId="28634" xr:uid="{00000000-0005-0000-0000-0000D36F0000}"/>
    <cellStyle name="Normal 3 3 12 8 2" xfId="28635" xr:uid="{00000000-0005-0000-0000-0000D46F0000}"/>
    <cellStyle name="Normal 3 3 12 8 2 2" xfId="28636" xr:uid="{00000000-0005-0000-0000-0000D56F0000}"/>
    <cellStyle name="Normal 3 3 12 8 2 3" xfId="28637" xr:uid="{00000000-0005-0000-0000-0000D66F0000}"/>
    <cellStyle name="Normal 3 3 12 8 3" xfId="28638" xr:uid="{00000000-0005-0000-0000-0000D76F0000}"/>
    <cellStyle name="Normal 3 3 12 8 3 2" xfId="28639" xr:uid="{00000000-0005-0000-0000-0000D86F0000}"/>
    <cellStyle name="Normal 3 3 12 8 3 3" xfId="28640" xr:uid="{00000000-0005-0000-0000-0000D96F0000}"/>
    <cellStyle name="Normal 3 3 12 8 4" xfId="28641" xr:uid="{00000000-0005-0000-0000-0000DA6F0000}"/>
    <cellStyle name="Normal 3 3 12 8 4 2" xfId="28642" xr:uid="{00000000-0005-0000-0000-0000DB6F0000}"/>
    <cellStyle name="Normal 3 3 12 8 4 3" xfId="28643" xr:uid="{00000000-0005-0000-0000-0000DC6F0000}"/>
    <cellStyle name="Normal 3 3 12 8 5" xfId="28644" xr:uid="{00000000-0005-0000-0000-0000DD6F0000}"/>
    <cellStyle name="Normal 3 3 12 8 5 2" xfId="28645" xr:uid="{00000000-0005-0000-0000-0000DE6F0000}"/>
    <cellStyle name="Normal 3 3 12 8 5 3" xfId="28646" xr:uid="{00000000-0005-0000-0000-0000DF6F0000}"/>
    <cellStyle name="Normal 3 3 12 8 6" xfId="28647" xr:uid="{00000000-0005-0000-0000-0000E06F0000}"/>
    <cellStyle name="Normal 3 3 12 8 6 2" xfId="28648" xr:uid="{00000000-0005-0000-0000-0000E16F0000}"/>
    <cellStyle name="Normal 3 3 12 8 6 3" xfId="28649" xr:uid="{00000000-0005-0000-0000-0000E26F0000}"/>
    <cellStyle name="Normal 3 3 12 8 7" xfId="28650" xr:uid="{00000000-0005-0000-0000-0000E36F0000}"/>
    <cellStyle name="Normal 3 3 12 8 7 2" xfId="28651" xr:uid="{00000000-0005-0000-0000-0000E46F0000}"/>
    <cellStyle name="Normal 3 3 12 8 7 3" xfId="28652" xr:uid="{00000000-0005-0000-0000-0000E56F0000}"/>
    <cellStyle name="Normal 3 3 12 8 8" xfId="28653" xr:uid="{00000000-0005-0000-0000-0000E66F0000}"/>
    <cellStyle name="Normal 3 3 12 8 8 2" xfId="28654" xr:uid="{00000000-0005-0000-0000-0000E76F0000}"/>
    <cellStyle name="Normal 3 3 12 8 8 3" xfId="28655" xr:uid="{00000000-0005-0000-0000-0000E86F0000}"/>
    <cellStyle name="Normal 3 3 12 8 9" xfId="28656" xr:uid="{00000000-0005-0000-0000-0000E96F0000}"/>
    <cellStyle name="Normal 3 3 12 8 9 2" xfId="28657" xr:uid="{00000000-0005-0000-0000-0000EA6F0000}"/>
    <cellStyle name="Normal 3 3 12 8 9 3" xfId="28658" xr:uid="{00000000-0005-0000-0000-0000EB6F0000}"/>
    <cellStyle name="Normal 3 3 12 9" xfId="28659" xr:uid="{00000000-0005-0000-0000-0000EC6F0000}"/>
    <cellStyle name="Normal 3 3 12 9 10" xfId="28660" xr:uid="{00000000-0005-0000-0000-0000ED6F0000}"/>
    <cellStyle name="Normal 3 3 12 9 10 2" xfId="28661" xr:uid="{00000000-0005-0000-0000-0000EE6F0000}"/>
    <cellStyle name="Normal 3 3 12 9 10 3" xfId="28662" xr:uid="{00000000-0005-0000-0000-0000EF6F0000}"/>
    <cellStyle name="Normal 3 3 12 9 11" xfId="28663" xr:uid="{00000000-0005-0000-0000-0000F06F0000}"/>
    <cellStyle name="Normal 3 3 12 9 11 2" xfId="28664" xr:uid="{00000000-0005-0000-0000-0000F16F0000}"/>
    <cellStyle name="Normal 3 3 12 9 11 3" xfId="28665" xr:uid="{00000000-0005-0000-0000-0000F26F0000}"/>
    <cellStyle name="Normal 3 3 12 9 12" xfId="28666" xr:uid="{00000000-0005-0000-0000-0000F36F0000}"/>
    <cellStyle name="Normal 3 3 12 9 12 2" xfId="28667" xr:uid="{00000000-0005-0000-0000-0000F46F0000}"/>
    <cellStyle name="Normal 3 3 12 9 12 3" xfId="28668" xr:uid="{00000000-0005-0000-0000-0000F56F0000}"/>
    <cellStyle name="Normal 3 3 12 9 13" xfId="28669" xr:uid="{00000000-0005-0000-0000-0000F66F0000}"/>
    <cellStyle name="Normal 3 3 12 9 13 2" xfId="28670" xr:uid="{00000000-0005-0000-0000-0000F76F0000}"/>
    <cellStyle name="Normal 3 3 12 9 13 3" xfId="28671" xr:uid="{00000000-0005-0000-0000-0000F86F0000}"/>
    <cellStyle name="Normal 3 3 12 9 14" xfId="28672" xr:uid="{00000000-0005-0000-0000-0000F96F0000}"/>
    <cellStyle name="Normal 3 3 12 9 14 2" xfId="28673" xr:uid="{00000000-0005-0000-0000-0000FA6F0000}"/>
    <cellStyle name="Normal 3 3 12 9 14 3" xfId="28674" xr:uid="{00000000-0005-0000-0000-0000FB6F0000}"/>
    <cellStyle name="Normal 3 3 12 9 15" xfId="28675" xr:uid="{00000000-0005-0000-0000-0000FC6F0000}"/>
    <cellStyle name="Normal 3 3 12 9 16" xfId="28676" xr:uid="{00000000-0005-0000-0000-0000FD6F0000}"/>
    <cellStyle name="Normal 3 3 12 9 2" xfId="28677" xr:uid="{00000000-0005-0000-0000-0000FE6F0000}"/>
    <cellStyle name="Normal 3 3 12 9 2 2" xfId="28678" xr:uid="{00000000-0005-0000-0000-0000FF6F0000}"/>
    <cellStyle name="Normal 3 3 12 9 2 3" xfId="28679" xr:uid="{00000000-0005-0000-0000-000000700000}"/>
    <cellStyle name="Normal 3 3 12 9 3" xfId="28680" xr:uid="{00000000-0005-0000-0000-000001700000}"/>
    <cellStyle name="Normal 3 3 12 9 3 2" xfId="28681" xr:uid="{00000000-0005-0000-0000-000002700000}"/>
    <cellStyle name="Normal 3 3 12 9 3 3" xfId="28682" xr:uid="{00000000-0005-0000-0000-000003700000}"/>
    <cellStyle name="Normal 3 3 12 9 4" xfId="28683" xr:uid="{00000000-0005-0000-0000-000004700000}"/>
    <cellStyle name="Normal 3 3 12 9 4 2" xfId="28684" xr:uid="{00000000-0005-0000-0000-000005700000}"/>
    <cellStyle name="Normal 3 3 12 9 4 3" xfId="28685" xr:uid="{00000000-0005-0000-0000-000006700000}"/>
    <cellStyle name="Normal 3 3 12 9 5" xfId="28686" xr:uid="{00000000-0005-0000-0000-000007700000}"/>
    <cellStyle name="Normal 3 3 12 9 5 2" xfId="28687" xr:uid="{00000000-0005-0000-0000-000008700000}"/>
    <cellStyle name="Normal 3 3 12 9 5 3" xfId="28688" xr:uid="{00000000-0005-0000-0000-000009700000}"/>
    <cellStyle name="Normal 3 3 12 9 6" xfId="28689" xr:uid="{00000000-0005-0000-0000-00000A700000}"/>
    <cellStyle name="Normal 3 3 12 9 6 2" xfId="28690" xr:uid="{00000000-0005-0000-0000-00000B700000}"/>
    <cellStyle name="Normal 3 3 12 9 6 3" xfId="28691" xr:uid="{00000000-0005-0000-0000-00000C700000}"/>
    <cellStyle name="Normal 3 3 12 9 7" xfId="28692" xr:uid="{00000000-0005-0000-0000-00000D700000}"/>
    <cellStyle name="Normal 3 3 12 9 7 2" xfId="28693" xr:uid="{00000000-0005-0000-0000-00000E700000}"/>
    <cellStyle name="Normal 3 3 12 9 7 3" xfId="28694" xr:uid="{00000000-0005-0000-0000-00000F700000}"/>
    <cellStyle name="Normal 3 3 12 9 8" xfId="28695" xr:uid="{00000000-0005-0000-0000-000010700000}"/>
    <cellStyle name="Normal 3 3 12 9 8 2" xfId="28696" xr:uid="{00000000-0005-0000-0000-000011700000}"/>
    <cellStyle name="Normal 3 3 12 9 8 3" xfId="28697" xr:uid="{00000000-0005-0000-0000-000012700000}"/>
    <cellStyle name="Normal 3 3 12 9 9" xfId="28698" xr:uid="{00000000-0005-0000-0000-000013700000}"/>
    <cellStyle name="Normal 3 3 12 9 9 2" xfId="28699" xr:uid="{00000000-0005-0000-0000-000014700000}"/>
    <cellStyle name="Normal 3 3 12 9 9 3" xfId="28700" xr:uid="{00000000-0005-0000-0000-000015700000}"/>
    <cellStyle name="Normal 3 3 13" xfId="28701" xr:uid="{00000000-0005-0000-0000-000016700000}"/>
    <cellStyle name="Normal 3 3 13 10" xfId="28702" xr:uid="{00000000-0005-0000-0000-000017700000}"/>
    <cellStyle name="Normal 3 3 13 10 10" xfId="28703" xr:uid="{00000000-0005-0000-0000-000018700000}"/>
    <cellStyle name="Normal 3 3 13 10 10 2" xfId="28704" xr:uid="{00000000-0005-0000-0000-000019700000}"/>
    <cellStyle name="Normal 3 3 13 10 10 3" xfId="28705" xr:uid="{00000000-0005-0000-0000-00001A700000}"/>
    <cellStyle name="Normal 3 3 13 10 11" xfId="28706" xr:uid="{00000000-0005-0000-0000-00001B700000}"/>
    <cellStyle name="Normal 3 3 13 10 11 2" xfId="28707" xr:uid="{00000000-0005-0000-0000-00001C700000}"/>
    <cellStyle name="Normal 3 3 13 10 11 3" xfId="28708" xr:uid="{00000000-0005-0000-0000-00001D700000}"/>
    <cellStyle name="Normal 3 3 13 10 12" xfId="28709" xr:uid="{00000000-0005-0000-0000-00001E700000}"/>
    <cellStyle name="Normal 3 3 13 10 12 2" xfId="28710" xr:uid="{00000000-0005-0000-0000-00001F700000}"/>
    <cellStyle name="Normal 3 3 13 10 12 3" xfId="28711" xr:uid="{00000000-0005-0000-0000-000020700000}"/>
    <cellStyle name="Normal 3 3 13 10 13" xfId="28712" xr:uid="{00000000-0005-0000-0000-000021700000}"/>
    <cellStyle name="Normal 3 3 13 10 13 2" xfId="28713" xr:uid="{00000000-0005-0000-0000-000022700000}"/>
    <cellStyle name="Normal 3 3 13 10 13 3" xfId="28714" xr:uid="{00000000-0005-0000-0000-000023700000}"/>
    <cellStyle name="Normal 3 3 13 10 14" xfId="28715" xr:uid="{00000000-0005-0000-0000-000024700000}"/>
    <cellStyle name="Normal 3 3 13 10 14 2" xfId="28716" xr:uid="{00000000-0005-0000-0000-000025700000}"/>
    <cellStyle name="Normal 3 3 13 10 14 3" xfId="28717" xr:uid="{00000000-0005-0000-0000-000026700000}"/>
    <cellStyle name="Normal 3 3 13 10 15" xfId="28718" xr:uid="{00000000-0005-0000-0000-000027700000}"/>
    <cellStyle name="Normal 3 3 13 10 16" xfId="28719" xr:uid="{00000000-0005-0000-0000-000028700000}"/>
    <cellStyle name="Normal 3 3 13 10 2" xfId="28720" xr:uid="{00000000-0005-0000-0000-000029700000}"/>
    <cellStyle name="Normal 3 3 13 10 2 2" xfId="28721" xr:uid="{00000000-0005-0000-0000-00002A700000}"/>
    <cellStyle name="Normal 3 3 13 10 2 3" xfId="28722" xr:uid="{00000000-0005-0000-0000-00002B700000}"/>
    <cellStyle name="Normal 3 3 13 10 3" xfId="28723" xr:uid="{00000000-0005-0000-0000-00002C700000}"/>
    <cellStyle name="Normal 3 3 13 10 3 2" xfId="28724" xr:uid="{00000000-0005-0000-0000-00002D700000}"/>
    <cellStyle name="Normal 3 3 13 10 3 3" xfId="28725" xr:uid="{00000000-0005-0000-0000-00002E700000}"/>
    <cellStyle name="Normal 3 3 13 10 4" xfId="28726" xr:uid="{00000000-0005-0000-0000-00002F700000}"/>
    <cellStyle name="Normal 3 3 13 10 4 2" xfId="28727" xr:uid="{00000000-0005-0000-0000-000030700000}"/>
    <cellStyle name="Normal 3 3 13 10 4 3" xfId="28728" xr:uid="{00000000-0005-0000-0000-000031700000}"/>
    <cellStyle name="Normal 3 3 13 10 5" xfId="28729" xr:uid="{00000000-0005-0000-0000-000032700000}"/>
    <cellStyle name="Normal 3 3 13 10 5 2" xfId="28730" xr:uid="{00000000-0005-0000-0000-000033700000}"/>
    <cellStyle name="Normal 3 3 13 10 5 3" xfId="28731" xr:uid="{00000000-0005-0000-0000-000034700000}"/>
    <cellStyle name="Normal 3 3 13 10 6" xfId="28732" xr:uid="{00000000-0005-0000-0000-000035700000}"/>
    <cellStyle name="Normal 3 3 13 10 6 2" xfId="28733" xr:uid="{00000000-0005-0000-0000-000036700000}"/>
    <cellStyle name="Normal 3 3 13 10 6 3" xfId="28734" xr:uid="{00000000-0005-0000-0000-000037700000}"/>
    <cellStyle name="Normal 3 3 13 10 7" xfId="28735" xr:uid="{00000000-0005-0000-0000-000038700000}"/>
    <cellStyle name="Normal 3 3 13 10 7 2" xfId="28736" xr:uid="{00000000-0005-0000-0000-000039700000}"/>
    <cellStyle name="Normal 3 3 13 10 7 3" xfId="28737" xr:uid="{00000000-0005-0000-0000-00003A700000}"/>
    <cellStyle name="Normal 3 3 13 10 8" xfId="28738" xr:uid="{00000000-0005-0000-0000-00003B700000}"/>
    <cellStyle name="Normal 3 3 13 10 8 2" xfId="28739" xr:uid="{00000000-0005-0000-0000-00003C700000}"/>
    <cellStyle name="Normal 3 3 13 10 8 3" xfId="28740" xr:uid="{00000000-0005-0000-0000-00003D700000}"/>
    <cellStyle name="Normal 3 3 13 10 9" xfId="28741" xr:uid="{00000000-0005-0000-0000-00003E700000}"/>
    <cellStyle name="Normal 3 3 13 10 9 2" xfId="28742" xr:uid="{00000000-0005-0000-0000-00003F700000}"/>
    <cellStyle name="Normal 3 3 13 10 9 3" xfId="28743" xr:uid="{00000000-0005-0000-0000-000040700000}"/>
    <cellStyle name="Normal 3 3 13 11" xfId="28744" xr:uid="{00000000-0005-0000-0000-000041700000}"/>
    <cellStyle name="Normal 3 3 13 11 2" xfId="28745" xr:uid="{00000000-0005-0000-0000-000042700000}"/>
    <cellStyle name="Normal 3 3 13 11 3" xfId="28746" xr:uid="{00000000-0005-0000-0000-000043700000}"/>
    <cellStyle name="Normal 3 3 13 12" xfId="28747" xr:uid="{00000000-0005-0000-0000-000044700000}"/>
    <cellStyle name="Normal 3 3 13 12 2" xfId="28748" xr:uid="{00000000-0005-0000-0000-000045700000}"/>
    <cellStyle name="Normal 3 3 13 12 3" xfId="28749" xr:uid="{00000000-0005-0000-0000-000046700000}"/>
    <cellStyle name="Normal 3 3 13 13" xfId="28750" xr:uid="{00000000-0005-0000-0000-000047700000}"/>
    <cellStyle name="Normal 3 3 13 13 2" xfId="28751" xr:uid="{00000000-0005-0000-0000-000048700000}"/>
    <cellStyle name="Normal 3 3 13 13 3" xfId="28752" xr:uid="{00000000-0005-0000-0000-000049700000}"/>
    <cellStyle name="Normal 3 3 13 14" xfId="28753" xr:uid="{00000000-0005-0000-0000-00004A700000}"/>
    <cellStyle name="Normal 3 3 13 14 2" xfId="28754" xr:uid="{00000000-0005-0000-0000-00004B700000}"/>
    <cellStyle name="Normal 3 3 13 14 3" xfId="28755" xr:uid="{00000000-0005-0000-0000-00004C700000}"/>
    <cellStyle name="Normal 3 3 13 15" xfId="28756" xr:uid="{00000000-0005-0000-0000-00004D700000}"/>
    <cellStyle name="Normal 3 3 13 15 2" xfId="28757" xr:uid="{00000000-0005-0000-0000-00004E700000}"/>
    <cellStyle name="Normal 3 3 13 15 3" xfId="28758" xr:uid="{00000000-0005-0000-0000-00004F700000}"/>
    <cellStyle name="Normal 3 3 13 16" xfId="28759" xr:uid="{00000000-0005-0000-0000-000050700000}"/>
    <cellStyle name="Normal 3 3 13 16 2" xfId="28760" xr:uid="{00000000-0005-0000-0000-000051700000}"/>
    <cellStyle name="Normal 3 3 13 16 3" xfId="28761" xr:uid="{00000000-0005-0000-0000-000052700000}"/>
    <cellStyle name="Normal 3 3 13 17" xfId="28762" xr:uid="{00000000-0005-0000-0000-000053700000}"/>
    <cellStyle name="Normal 3 3 13 17 2" xfId="28763" xr:uid="{00000000-0005-0000-0000-000054700000}"/>
    <cellStyle name="Normal 3 3 13 17 3" xfId="28764" xr:uid="{00000000-0005-0000-0000-000055700000}"/>
    <cellStyle name="Normal 3 3 13 18" xfId="28765" xr:uid="{00000000-0005-0000-0000-000056700000}"/>
    <cellStyle name="Normal 3 3 13 18 2" xfId="28766" xr:uid="{00000000-0005-0000-0000-000057700000}"/>
    <cellStyle name="Normal 3 3 13 18 3" xfId="28767" xr:uid="{00000000-0005-0000-0000-000058700000}"/>
    <cellStyle name="Normal 3 3 13 19" xfId="28768" xr:uid="{00000000-0005-0000-0000-000059700000}"/>
    <cellStyle name="Normal 3 3 13 19 2" xfId="28769" xr:uid="{00000000-0005-0000-0000-00005A700000}"/>
    <cellStyle name="Normal 3 3 13 19 3" xfId="28770" xr:uid="{00000000-0005-0000-0000-00005B700000}"/>
    <cellStyle name="Normal 3 3 13 2" xfId="28771" xr:uid="{00000000-0005-0000-0000-00005C700000}"/>
    <cellStyle name="Normal 3 3 13 2 10" xfId="28772" xr:uid="{00000000-0005-0000-0000-00005D700000}"/>
    <cellStyle name="Normal 3 3 13 2 10 2" xfId="28773" xr:uid="{00000000-0005-0000-0000-00005E700000}"/>
    <cellStyle name="Normal 3 3 13 2 10 3" xfId="28774" xr:uid="{00000000-0005-0000-0000-00005F700000}"/>
    <cellStyle name="Normal 3 3 13 2 11" xfId="28775" xr:uid="{00000000-0005-0000-0000-000060700000}"/>
    <cellStyle name="Normal 3 3 13 2 11 2" xfId="28776" xr:uid="{00000000-0005-0000-0000-000061700000}"/>
    <cellStyle name="Normal 3 3 13 2 11 3" xfId="28777" xr:uid="{00000000-0005-0000-0000-000062700000}"/>
    <cellStyle name="Normal 3 3 13 2 12" xfId="28778" xr:uid="{00000000-0005-0000-0000-000063700000}"/>
    <cellStyle name="Normal 3 3 13 2 12 2" xfId="28779" xr:uid="{00000000-0005-0000-0000-000064700000}"/>
    <cellStyle name="Normal 3 3 13 2 12 3" xfId="28780" xr:uid="{00000000-0005-0000-0000-000065700000}"/>
    <cellStyle name="Normal 3 3 13 2 13" xfId="28781" xr:uid="{00000000-0005-0000-0000-000066700000}"/>
    <cellStyle name="Normal 3 3 13 2 13 2" xfId="28782" xr:uid="{00000000-0005-0000-0000-000067700000}"/>
    <cellStyle name="Normal 3 3 13 2 13 3" xfId="28783" xr:uid="{00000000-0005-0000-0000-000068700000}"/>
    <cellStyle name="Normal 3 3 13 2 14" xfId="28784" xr:uid="{00000000-0005-0000-0000-000069700000}"/>
    <cellStyle name="Normal 3 3 13 2 14 2" xfId="28785" xr:uid="{00000000-0005-0000-0000-00006A700000}"/>
    <cellStyle name="Normal 3 3 13 2 14 3" xfId="28786" xr:uid="{00000000-0005-0000-0000-00006B700000}"/>
    <cellStyle name="Normal 3 3 13 2 15" xfId="28787" xr:uid="{00000000-0005-0000-0000-00006C700000}"/>
    <cellStyle name="Normal 3 3 13 2 15 2" xfId="28788" xr:uid="{00000000-0005-0000-0000-00006D700000}"/>
    <cellStyle name="Normal 3 3 13 2 15 3" xfId="28789" xr:uid="{00000000-0005-0000-0000-00006E700000}"/>
    <cellStyle name="Normal 3 3 13 2 16" xfId="28790" xr:uid="{00000000-0005-0000-0000-00006F700000}"/>
    <cellStyle name="Normal 3 3 13 2 17" xfId="28791" xr:uid="{00000000-0005-0000-0000-000070700000}"/>
    <cellStyle name="Normal 3 3 13 2 2" xfId="28792" xr:uid="{00000000-0005-0000-0000-000071700000}"/>
    <cellStyle name="Normal 3 3 13 2 2 10" xfId="28793" xr:uid="{00000000-0005-0000-0000-000072700000}"/>
    <cellStyle name="Normal 3 3 13 2 2 10 2" xfId="28794" xr:uid="{00000000-0005-0000-0000-000073700000}"/>
    <cellStyle name="Normal 3 3 13 2 2 10 3" xfId="28795" xr:uid="{00000000-0005-0000-0000-000074700000}"/>
    <cellStyle name="Normal 3 3 13 2 2 11" xfId="28796" xr:uid="{00000000-0005-0000-0000-000075700000}"/>
    <cellStyle name="Normal 3 3 13 2 2 11 2" xfId="28797" xr:uid="{00000000-0005-0000-0000-000076700000}"/>
    <cellStyle name="Normal 3 3 13 2 2 11 3" xfId="28798" xr:uid="{00000000-0005-0000-0000-000077700000}"/>
    <cellStyle name="Normal 3 3 13 2 2 12" xfId="28799" xr:uid="{00000000-0005-0000-0000-000078700000}"/>
    <cellStyle name="Normal 3 3 13 2 2 12 2" xfId="28800" xr:uid="{00000000-0005-0000-0000-000079700000}"/>
    <cellStyle name="Normal 3 3 13 2 2 12 3" xfId="28801" xr:uid="{00000000-0005-0000-0000-00007A700000}"/>
    <cellStyle name="Normal 3 3 13 2 2 13" xfId="28802" xr:uid="{00000000-0005-0000-0000-00007B700000}"/>
    <cellStyle name="Normal 3 3 13 2 2 13 2" xfId="28803" xr:uid="{00000000-0005-0000-0000-00007C700000}"/>
    <cellStyle name="Normal 3 3 13 2 2 13 3" xfId="28804" xr:uid="{00000000-0005-0000-0000-00007D700000}"/>
    <cellStyle name="Normal 3 3 13 2 2 14" xfId="28805" xr:uid="{00000000-0005-0000-0000-00007E700000}"/>
    <cellStyle name="Normal 3 3 13 2 2 14 2" xfId="28806" xr:uid="{00000000-0005-0000-0000-00007F700000}"/>
    <cellStyle name="Normal 3 3 13 2 2 14 3" xfId="28807" xr:uid="{00000000-0005-0000-0000-000080700000}"/>
    <cellStyle name="Normal 3 3 13 2 2 15" xfId="28808" xr:uid="{00000000-0005-0000-0000-000081700000}"/>
    <cellStyle name="Normal 3 3 13 2 2 16" xfId="28809" xr:uid="{00000000-0005-0000-0000-000082700000}"/>
    <cellStyle name="Normal 3 3 13 2 2 2" xfId="28810" xr:uid="{00000000-0005-0000-0000-000083700000}"/>
    <cellStyle name="Normal 3 3 13 2 2 2 2" xfId="28811" xr:uid="{00000000-0005-0000-0000-000084700000}"/>
    <cellStyle name="Normal 3 3 13 2 2 2 3" xfId="28812" xr:uid="{00000000-0005-0000-0000-000085700000}"/>
    <cellStyle name="Normal 3 3 13 2 2 3" xfId="28813" xr:uid="{00000000-0005-0000-0000-000086700000}"/>
    <cellStyle name="Normal 3 3 13 2 2 3 2" xfId="28814" xr:uid="{00000000-0005-0000-0000-000087700000}"/>
    <cellStyle name="Normal 3 3 13 2 2 3 3" xfId="28815" xr:uid="{00000000-0005-0000-0000-000088700000}"/>
    <cellStyle name="Normal 3 3 13 2 2 4" xfId="28816" xr:uid="{00000000-0005-0000-0000-000089700000}"/>
    <cellStyle name="Normal 3 3 13 2 2 4 2" xfId="28817" xr:uid="{00000000-0005-0000-0000-00008A700000}"/>
    <cellStyle name="Normal 3 3 13 2 2 4 3" xfId="28818" xr:uid="{00000000-0005-0000-0000-00008B700000}"/>
    <cellStyle name="Normal 3 3 13 2 2 5" xfId="28819" xr:uid="{00000000-0005-0000-0000-00008C700000}"/>
    <cellStyle name="Normal 3 3 13 2 2 5 2" xfId="28820" xr:uid="{00000000-0005-0000-0000-00008D700000}"/>
    <cellStyle name="Normal 3 3 13 2 2 5 3" xfId="28821" xr:uid="{00000000-0005-0000-0000-00008E700000}"/>
    <cellStyle name="Normal 3 3 13 2 2 6" xfId="28822" xr:uid="{00000000-0005-0000-0000-00008F700000}"/>
    <cellStyle name="Normal 3 3 13 2 2 6 2" xfId="28823" xr:uid="{00000000-0005-0000-0000-000090700000}"/>
    <cellStyle name="Normal 3 3 13 2 2 6 3" xfId="28824" xr:uid="{00000000-0005-0000-0000-000091700000}"/>
    <cellStyle name="Normal 3 3 13 2 2 7" xfId="28825" xr:uid="{00000000-0005-0000-0000-000092700000}"/>
    <cellStyle name="Normal 3 3 13 2 2 7 2" xfId="28826" xr:uid="{00000000-0005-0000-0000-000093700000}"/>
    <cellStyle name="Normal 3 3 13 2 2 7 3" xfId="28827" xr:uid="{00000000-0005-0000-0000-000094700000}"/>
    <cellStyle name="Normal 3 3 13 2 2 8" xfId="28828" xr:uid="{00000000-0005-0000-0000-000095700000}"/>
    <cellStyle name="Normal 3 3 13 2 2 8 2" xfId="28829" xr:uid="{00000000-0005-0000-0000-000096700000}"/>
    <cellStyle name="Normal 3 3 13 2 2 8 3" xfId="28830" xr:uid="{00000000-0005-0000-0000-000097700000}"/>
    <cellStyle name="Normal 3 3 13 2 2 9" xfId="28831" xr:uid="{00000000-0005-0000-0000-000098700000}"/>
    <cellStyle name="Normal 3 3 13 2 2 9 2" xfId="28832" xr:uid="{00000000-0005-0000-0000-000099700000}"/>
    <cellStyle name="Normal 3 3 13 2 2 9 3" xfId="28833" xr:uid="{00000000-0005-0000-0000-00009A700000}"/>
    <cellStyle name="Normal 3 3 13 2 3" xfId="28834" xr:uid="{00000000-0005-0000-0000-00009B700000}"/>
    <cellStyle name="Normal 3 3 13 2 3 2" xfId="28835" xr:uid="{00000000-0005-0000-0000-00009C700000}"/>
    <cellStyle name="Normal 3 3 13 2 3 3" xfId="28836" xr:uid="{00000000-0005-0000-0000-00009D700000}"/>
    <cellStyle name="Normal 3 3 13 2 4" xfId="28837" xr:uid="{00000000-0005-0000-0000-00009E700000}"/>
    <cellStyle name="Normal 3 3 13 2 4 2" xfId="28838" xr:uid="{00000000-0005-0000-0000-00009F700000}"/>
    <cellStyle name="Normal 3 3 13 2 4 3" xfId="28839" xr:uid="{00000000-0005-0000-0000-0000A0700000}"/>
    <cellStyle name="Normal 3 3 13 2 5" xfId="28840" xr:uid="{00000000-0005-0000-0000-0000A1700000}"/>
    <cellStyle name="Normal 3 3 13 2 5 2" xfId="28841" xr:uid="{00000000-0005-0000-0000-0000A2700000}"/>
    <cellStyle name="Normal 3 3 13 2 5 3" xfId="28842" xr:uid="{00000000-0005-0000-0000-0000A3700000}"/>
    <cellStyle name="Normal 3 3 13 2 6" xfId="28843" xr:uid="{00000000-0005-0000-0000-0000A4700000}"/>
    <cellStyle name="Normal 3 3 13 2 6 2" xfId="28844" xr:uid="{00000000-0005-0000-0000-0000A5700000}"/>
    <cellStyle name="Normal 3 3 13 2 6 3" xfId="28845" xr:uid="{00000000-0005-0000-0000-0000A6700000}"/>
    <cellStyle name="Normal 3 3 13 2 7" xfId="28846" xr:uid="{00000000-0005-0000-0000-0000A7700000}"/>
    <cellStyle name="Normal 3 3 13 2 7 2" xfId="28847" xr:uid="{00000000-0005-0000-0000-0000A8700000}"/>
    <cellStyle name="Normal 3 3 13 2 7 3" xfId="28848" xr:uid="{00000000-0005-0000-0000-0000A9700000}"/>
    <cellStyle name="Normal 3 3 13 2 8" xfId="28849" xr:uid="{00000000-0005-0000-0000-0000AA700000}"/>
    <cellStyle name="Normal 3 3 13 2 8 2" xfId="28850" xr:uid="{00000000-0005-0000-0000-0000AB700000}"/>
    <cellStyle name="Normal 3 3 13 2 8 3" xfId="28851" xr:uid="{00000000-0005-0000-0000-0000AC700000}"/>
    <cellStyle name="Normal 3 3 13 2 9" xfId="28852" xr:uid="{00000000-0005-0000-0000-0000AD700000}"/>
    <cellStyle name="Normal 3 3 13 2 9 2" xfId="28853" xr:uid="{00000000-0005-0000-0000-0000AE700000}"/>
    <cellStyle name="Normal 3 3 13 2 9 3" xfId="28854" xr:uid="{00000000-0005-0000-0000-0000AF700000}"/>
    <cellStyle name="Normal 3 3 13 20" xfId="28855" xr:uid="{00000000-0005-0000-0000-0000B0700000}"/>
    <cellStyle name="Normal 3 3 13 20 2" xfId="28856" xr:uid="{00000000-0005-0000-0000-0000B1700000}"/>
    <cellStyle name="Normal 3 3 13 20 3" xfId="28857" xr:uid="{00000000-0005-0000-0000-0000B2700000}"/>
    <cellStyle name="Normal 3 3 13 21" xfId="28858" xr:uid="{00000000-0005-0000-0000-0000B3700000}"/>
    <cellStyle name="Normal 3 3 13 21 2" xfId="28859" xr:uid="{00000000-0005-0000-0000-0000B4700000}"/>
    <cellStyle name="Normal 3 3 13 21 3" xfId="28860" xr:uid="{00000000-0005-0000-0000-0000B5700000}"/>
    <cellStyle name="Normal 3 3 13 22" xfId="28861" xr:uid="{00000000-0005-0000-0000-0000B6700000}"/>
    <cellStyle name="Normal 3 3 13 22 2" xfId="28862" xr:uid="{00000000-0005-0000-0000-0000B7700000}"/>
    <cellStyle name="Normal 3 3 13 22 3" xfId="28863" xr:uid="{00000000-0005-0000-0000-0000B8700000}"/>
    <cellStyle name="Normal 3 3 13 23" xfId="28864" xr:uid="{00000000-0005-0000-0000-0000B9700000}"/>
    <cellStyle name="Normal 3 3 13 23 2" xfId="28865" xr:uid="{00000000-0005-0000-0000-0000BA700000}"/>
    <cellStyle name="Normal 3 3 13 23 3" xfId="28866" xr:uid="{00000000-0005-0000-0000-0000BB700000}"/>
    <cellStyle name="Normal 3 3 13 24" xfId="28867" xr:uid="{00000000-0005-0000-0000-0000BC700000}"/>
    <cellStyle name="Normal 3 3 13 25" xfId="28868" xr:uid="{00000000-0005-0000-0000-0000BD700000}"/>
    <cellStyle name="Normal 3 3 13 3" xfId="28869" xr:uid="{00000000-0005-0000-0000-0000BE700000}"/>
    <cellStyle name="Normal 3 3 13 3 10" xfId="28870" xr:uid="{00000000-0005-0000-0000-0000BF700000}"/>
    <cellStyle name="Normal 3 3 13 3 10 2" xfId="28871" xr:uid="{00000000-0005-0000-0000-0000C0700000}"/>
    <cellStyle name="Normal 3 3 13 3 10 3" xfId="28872" xr:uid="{00000000-0005-0000-0000-0000C1700000}"/>
    <cellStyle name="Normal 3 3 13 3 11" xfId="28873" xr:uid="{00000000-0005-0000-0000-0000C2700000}"/>
    <cellStyle name="Normal 3 3 13 3 11 2" xfId="28874" xr:uid="{00000000-0005-0000-0000-0000C3700000}"/>
    <cellStyle name="Normal 3 3 13 3 11 3" xfId="28875" xr:uid="{00000000-0005-0000-0000-0000C4700000}"/>
    <cellStyle name="Normal 3 3 13 3 12" xfId="28876" xr:uid="{00000000-0005-0000-0000-0000C5700000}"/>
    <cellStyle name="Normal 3 3 13 3 12 2" xfId="28877" xr:uid="{00000000-0005-0000-0000-0000C6700000}"/>
    <cellStyle name="Normal 3 3 13 3 12 3" xfId="28878" xr:uid="{00000000-0005-0000-0000-0000C7700000}"/>
    <cellStyle name="Normal 3 3 13 3 13" xfId="28879" xr:uid="{00000000-0005-0000-0000-0000C8700000}"/>
    <cellStyle name="Normal 3 3 13 3 13 2" xfId="28880" xr:uid="{00000000-0005-0000-0000-0000C9700000}"/>
    <cellStyle name="Normal 3 3 13 3 13 3" xfId="28881" xr:uid="{00000000-0005-0000-0000-0000CA700000}"/>
    <cellStyle name="Normal 3 3 13 3 14" xfId="28882" xr:uid="{00000000-0005-0000-0000-0000CB700000}"/>
    <cellStyle name="Normal 3 3 13 3 14 2" xfId="28883" xr:uid="{00000000-0005-0000-0000-0000CC700000}"/>
    <cellStyle name="Normal 3 3 13 3 14 3" xfId="28884" xr:uid="{00000000-0005-0000-0000-0000CD700000}"/>
    <cellStyle name="Normal 3 3 13 3 15" xfId="28885" xr:uid="{00000000-0005-0000-0000-0000CE700000}"/>
    <cellStyle name="Normal 3 3 13 3 15 2" xfId="28886" xr:uid="{00000000-0005-0000-0000-0000CF700000}"/>
    <cellStyle name="Normal 3 3 13 3 15 3" xfId="28887" xr:uid="{00000000-0005-0000-0000-0000D0700000}"/>
    <cellStyle name="Normal 3 3 13 3 16" xfId="28888" xr:uid="{00000000-0005-0000-0000-0000D1700000}"/>
    <cellStyle name="Normal 3 3 13 3 17" xfId="28889" xr:uid="{00000000-0005-0000-0000-0000D2700000}"/>
    <cellStyle name="Normal 3 3 13 3 2" xfId="28890" xr:uid="{00000000-0005-0000-0000-0000D3700000}"/>
    <cellStyle name="Normal 3 3 13 3 2 10" xfId="28891" xr:uid="{00000000-0005-0000-0000-0000D4700000}"/>
    <cellStyle name="Normal 3 3 13 3 2 10 2" xfId="28892" xr:uid="{00000000-0005-0000-0000-0000D5700000}"/>
    <cellStyle name="Normal 3 3 13 3 2 10 3" xfId="28893" xr:uid="{00000000-0005-0000-0000-0000D6700000}"/>
    <cellStyle name="Normal 3 3 13 3 2 11" xfId="28894" xr:uid="{00000000-0005-0000-0000-0000D7700000}"/>
    <cellStyle name="Normal 3 3 13 3 2 11 2" xfId="28895" xr:uid="{00000000-0005-0000-0000-0000D8700000}"/>
    <cellStyle name="Normal 3 3 13 3 2 11 3" xfId="28896" xr:uid="{00000000-0005-0000-0000-0000D9700000}"/>
    <cellStyle name="Normal 3 3 13 3 2 12" xfId="28897" xr:uid="{00000000-0005-0000-0000-0000DA700000}"/>
    <cellStyle name="Normal 3 3 13 3 2 12 2" xfId="28898" xr:uid="{00000000-0005-0000-0000-0000DB700000}"/>
    <cellStyle name="Normal 3 3 13 3 2 12 3" xfId="28899" xr:uid="{00000000-0005-0000-0000-0000DC700000}"/>
    <cellStyle name="Normal 3 3 13 3 2 13" xfId="28900" xr:uid="{00000000-0005-0000-0000-0000DD700000}"/>
    <cellStyle name="Normal 3 3 13 3 2 13 2" xfId="28901" xr:uid="{00000000-0005-0000-0000-0000DE700000}"/>
    <cellStyle name="Normal 3 3 13 3 2 13 3" xfId="28902" xr:uid="{00000000-0005-0000-0000-0000DF700000}"/>
    <cellStyle name="Normal 3 3 13 3 2 14" xfId="28903" xr:uid="{00000000-0005-0000-0000-0000E0700000}"/>
    <cellStyle name="Normal 3 3 13 3 2 14 2" xfId="28904" xr:uid="{00000000-0005-0000-0000-0000E1700000}"/>
    <cellStyle name="Normal 3 3 13 3 2 14 3" xfId="28905" xr:uid="{00000000-0005-0000-0000-0000E2700000}"/>
    <cellStyle name="Normal 3 3 13 3 2 15" xfId="28906" xr:uid="{00000000-0005-0000-0000-0000E3700000}"/>
    <cellStyle name="Normal 3 3 13 3 2 16" xfId="28907" xr:uid="{00000000-0005-0000-0000-0000E4700000}"/>
    <cellStyle name="Normal 3 3 13 3 2 2" xfId="28908" xr:uid="{00000000-0005-0000-0000-0000E5700000}"/>
    <cellStyle name="Normal 3 3 13 3 2 2 2" xfId="28909" xr:uid="{00000000-0005-0000-0000-0000E6700000}"/>
    <cellStyle name="Normal 3 3 13 3 2 2 3" xfId="28910" xr:uid="{00000000-0005-0000-0000-0000E7700000}"/>
    <cellStyle name="Normal 3 3 13 3 2 3" xfId="28911" xr:uid="{00000000-0005-0000-0000-0000E8700000}"/>
    <cellStyle name="Normal 3 3 13 3 2 3 2" xfId="28912" xr:uid="{00000000-0005-0000-0000-0000E9700000}"/>
    <cellStyle name="Normal 3 3 13 3 2 3 3" xfId="28913" xr:uid="{00000000-0005-0000-0000-0000EA700000}"/>
    <cellStyle name="Normal 3 3 13 3 2 4" xfId="28914" xr:uid="{00000000-0005-0000-0000-0000EB700000}"/>
    <cellStyle name="Normal 3 3 13 3 2 4 2" xfId="28915" xr:uid="{00000000-0005-0000-0000-0000EC700000}"/>
    <cellStyle name="Normal 3 3 13 3 2 4 3" xfId="28916" xr:uid="{00000000-0005-0000-0000-0000ED700000}"/>
    <cellStyle name="Normal 3 3 13 3 2 5" xfId="28917" xr:uid="{00000000-0005-0000-0000-0000EE700000}"/>
    <cellStyle name="Normal 3 3 13 3 2 5 2" xfId="28918" xr:uid="{00000000-0005-0000-0000-0000EF700000}"/>
    <cellStyle name="Normal 3 3 13 3 2 5 3" xfId="28919" xr:uid="{00000000-0005-0000-0000-0000F0700000}"/>
    <cellStyle name="Normal 3 3 13 3 2 6" xfId="28920" xr:uid="{00000000-0005-0000-0000-0000F1700000}"/>
    <cellStyle name="Normal 3 3 13 3 2 6 2" xfId="28921" xr:uid="{00000000-0005-0000-0000-0000F2700000}"/>
    <cellStyle name="Normal 3 3 13 3 2 6 3" xfId="28922" xr:uid="{00000000-0005-0000-0000-0000F3700000}"/>
    <cellStyle name="Normal 3 3 13 3 2 7" xfId="28923" xr:uid="{00000000-0005-0000-0000-0000F4700000}"/>
    <cellStyle name="Normal 3 3 13 3 2 7 2" xfId="28924" xr:uid="{00000000-0005-0000-0000-0000F5700000}"/>
    <cellStyle name="Normal 3 3 13 3 2 7 3" xfId="28925" xr:uid="{00000000-0005-0000-0000-0000F6700000}"/>
    <cellStyle name="Normal 3 3 13 3 2 8" xfId="28926" xr:uid="{00000000-0005-0000-0000-0000F7700000}"/>
    <cellStyle name="Normal 3 3 13 3 2 8 2" xfId="28927" xr:uid="{00000000-0005-0000-0000-0000F8700000}"/>
    <cellStyle name="Normal 3 3 13 3 2 8 3" xfId="28928" xr:uid="{00000000-0005-0000-0000-0000F9700000}"/>
    <cellStyle name="Normal 3 3 13 3 2 9" xfId="28929" xr:uid="{00000000-0005-0000-0000-0000FA700000}"/>
    <cellStyle name="Normal 3 3 13 3 2 9 2" xfId="28930" xr:uid="{00000000-0005-0000-0000-0000FB700000}"/>
    <cellStyle name="Normal 3 3 13 3 2 9 3" xfId="28931" xr:uid="{00000000-0005-0000-0000-0000FC700000}"/>
    <cellStyle name="Normal 3 3 13 3 3" xfId="28932" xr:uid="{00000000-0005-0000-0000-0000FD700000}"/>
    <cellStyle name="Normal 3 3 13 3 3 2" xfId="28933" xr:uid="{00000000-0005-0000-0000-0000FE700000}"/>
    <cellStyle name="Normal 3 3 13 3 3 3" xfId="28934" xr:uid="{00000000-0005-0000-0000-0000FF700000}"/>
    <cellStyle name="Normal 3 3 13 3 4" xfId="28935" xr:uid="{00000000-0005-0000-0000-000000710000}"/>
    <cellStyle name="Normal 3 3 13 3 4 2" xfId="28936" xr:uid="{00000000-0005-0000-0000-000001710000}"/>
    <cellStyle name="Normal 3 3 13 3 4 3" xfId="28937" xr:uid="{00000000-0005-0000-0000-000002710000}"/>
    <cellStyle name="Normal 3 3 13 3 5" xfId="28938" xr:uid="{00000000-0005-0000-0000-000003710000}"/>
    <cellStyle name="Normal 3 3 13 3 5 2" xfId="28939" xr:uid="{00000000-0005-0000-0000-000004710000}"/>
    <cellStyle name="Normal 3 3 13 3 5 3" xfId="28940" xr:uid="{00000000-0005-0000-0000-000005710000}"/>
    <cellStyle name="Normal 3 3 13 3 6" xfId="28941" xr:uid="{00000000-0005-0000-0000-000006710000}"/>
    <cellStyle name="Normal 3 3 13 3 6 2" xfId="28942" xr:uid="{00000000-0005-0000-0000-000007710000}"/>
    <cellStyle name="Normal 3 3 13 3 6 3" xfId="28943" xr:uid="{00000000-0005-0000-0000-000008710000}"/>
    <cellStyle name="Normal 3 3 13 3 7" xfId="28944" xr:uid="{00000000-0005-0000-0000-000009710000}"/>
    <cellStyle name="Normal 3 3 13 3 7 2" xfId="28945" xr:uid="{00000000-0005-0000-0000-00000A710000}"/>
    <cellStyle name="Normal 3 3 13 3 7 3" xfId="28946" xr:uid="{00000000-0005-0000-0000-00000B710000}"/>
    <cellStyle name="Normal 3 3 13 3 8" xfId="28947" xr:uid="{00000000-0005-0000-0000-00000C710000}"/>
    <cellStyle name="Normal 3 3 13 3 8 2" xfId="28948" xr:uid="{00000000-0005-0000-0000-00000D710000}"/>
    <cellStyle name="Normal 3 3 13 3 8 3" xfId="28949" xr:uid="{00000000-0005-0000-0000-00000E710000}"/>
    <cellStyle name="Normal 3 3 13 3 9" xfId="28950" xr:uid="{00000000-0005-0000-0000-00000F710000}"/>
    <cellStyle name="Normal 3 3 13 3 9 2" xfId="28951" xr:uid="{00000000-0005-0000-0000-000010710000}"/>
    <cellStyle name="Normal 3 3 13 3 9 3" xfId="28952" xr:uid="{00000000-0005-0000-0000-000011710000}"/>
    <cellStyle name="Normal 3 3 13 4" xfId="28953" xr:uid="{00000000-0005-0000-0000-000012710000}"/>
    <cellStyle name="Normal 3 3 13 4 10" xfId="28954" xr:uid="{00000000-0005-0000-0000-000013710000}"/>
    <cellStyle name="Normal 3 3 13 4 10 2" xfId="28955" xr:uid="{00000000-0005-0000-0000-000014710000}"/>
    <cellStyle name="Normal 3 3 13 4 10 3" xfId="28956" xr:uid="{00000000-0005-0000-0000-000015710000}"/>
    <cellStyle name="Normal 3 3 13 4 11" xfId="28957" xr:uid="{00000000-0005-0000-0000-000016710000}"/>
    <cellStyle name="Normal 3 3 13 4 11 2" xfId="28958" xr:uid="{00000000-0005-0000-0000-000017710000}"/>
    <cellStyle name="Normal 3 3 13 4 11 3" xfId="28959" xr:uid="{00000000-0005-0000-0000-000018710000}"/>
    <cellStyle name="Normal 3 3 13 4 12" xfId="28960" xr:uid="{00000000-0005-0000-0000-000019710000}"/>
    <cellStyle name="Normal 3 3 13 4 12 2" xfId="28961" xr:uid="{00000000-0005-0000-0000-00001A710000}"/>
    <cellStyle name="Normal 3 3 13 4 12 3" xfId="28962" xr:uid="{00000000-0005-0000-0000-00001B710000}"/>
    <cellStyle name="Normal 3 3 13 4 13" xfId="28963" xr:uid="{00000000-0005-0000-0000-00001C710000}"/>
    <cellStyle name="Normal 3 3 13 4 13 2" xfId="28964" xr:uid="{00000000-0005-0000-0000-00001D710000}"/>
    <cellStyle name="Normal 3 3 13 4 13 3" xfId="28965" xr:uid="{00000000-0005-0000-0000-00001E710000}"/>
    <cellStyle name="Normal 3 3 13 4 14" xfId="28966" xr:uid="{00000000-0005-0000-0000-00001F710000}"/>
    <cellStyle name="Normal 3 3 13 4 14 2" xfId="28967" xr:uid="{00000000-0005-0000-0000-000020710000}"/>
    <cellStyle name="Normal 3 3 13 4 14 3" xfId="28968" xr:uid="{00000000-0005-0000-0000-000021710000}"/>
    <cellStyle name="Normal 3 3 13 4 15" xfId="28969" xr:uid="{00000000-0005-0000-0000-000022710000}"/>
    <cellStyle name="Normal 3 3 13 4 15 2" xfId="28970" xr:uid="{00000000-0005-0000-0000-000023710000}"/>
    <cellStyle name="Normal 3 3 13 4 15 3" xfId="28971" xr:uid="{00000000-0005-0000-0000-000024710000}"/>
    <cellStyle name="Normal 3 3 13 4 16" xfId="28972" xr:uid="{00000000-0005-0000-0000-000025710000}"/>
    <cellStyle name="Normal 3 3 13 4 17" xfId="28973" xr:uid="{00000000-0005-0000-0000-000026710000}"/>
    <cellStyle name="Normal 3 3 13 4 2" xfId="28974" xr:uid="{00000000-0005-0000-0000-000027710000}"/>
    <cellStyle name="Normal 3 3 13 4 2 10" xfId="28975" xr:uid="{00000000-0005-0000-0000-000028710000}"/>
    <cellStyle name="Normal 3 3 13 4 2 10 2" xfId="28976" xr:uid="{00000000-0005-0000-0000-000029710000}"/>
    <cellStyle name="Normal 3 3 13 4 2 10 3" xfId="28977" xr:uid="{00000000-0005-0000-0000-00002A710000}"/>
    <cellStyle name="Normal 3 3 13 4 2 11" xfId="28978" xr:uid="{00000000-0005-0000-0000-00002B710000}"/>
    <cellStyle name="Normal 3 3 13 4 2 11 2" xfId="28979" xr:uid="{00000000-0005-0000-0000-00002C710000}"/>
    <cellStyle name="Normal 3 3 13 4 2 11 3" xfId="28980" xr:uid="{00000000-0005-0000-0000-00002D710000}"/>
    <cellStyle name="Normal 3 3 13 4 2 12" xfId="28981" xr:uid="{00000000-0005-0000-0000-00002E710000}"/>
    <cellStyle name="Normal 3 3 13 4 2 12 2" xfId="28982" xr:uid="{00000000-0005-0000-0000-00002F710000}"/>
    <cellStyle name="Normal 3 3 13 4 2 12 3" xfId="28983" xr:uid="{00000000-0005-0000-0000-000030710000}"/>
    <cellStyle name="Normal 3 3 13 4 2 13" xfId="28984" xr:uid="{00000000-0005-0000-0000-000031710000}"/>
    <cellStyle name="Normal 3 3 13 4 2 13 2" xfId="28985" xr:uid="{00000000-0005-0000-0000-000032710000}"/>
    <cellStyle name="Normal 3 3 13 4 2 13 3" xfId="28986" xr:uid="{00000000-0005-0000-0000-000033710000}"/>
    <cellStyle name="Normal 3 3 13 4 2 14" xfId="28987" xr:uid="{00000000-0005-0000-0000-000034710000}"/>
    <cellStyle name="Normal 3 3 13 4 2 14 2" xfId="28988" xr:uid="{00000000-0005-0000-0000-000035710000}"/>
    <cellStyle name="Normal 3 3 13 4 2 14 3" xfId="28989" xr:uid="{00000000-0005-0000-0000-000036710000}"/>
    <cellStyle name="Normal 3 3 13 4 2 15" xfId="28990" xr:uid="{00000000-0005-0000-0000-000037710000}"/>
    <cellStyle name="Normal 3 3 13 4 2 16" xfId="28991" xr:uid="{00000000-0005-0000-0000-000038710000}"/>
    <cellStyle name="Normal 3 3 13 4 2 2" xfId="28992" xr:uid="{00000000-0005-0000-0000-000039710000}"/>
    <cellStyle name="Normal 3 3 13 4 2 2 2" xfId="28993" xr:uid="{00000000-0005-0000-0000-00003A710000}"/>
    <cellStyle name="Normal 3 3 13 4 2 2 3" xfId="28994" xr:uid="{00000000-0005-0000-0000-00003B710000}"/>
    <cellStyle name="Normal 3 3 13 4 2 3" xfId="28995" xr:uid="{00000000-0005-0000-0000-00003C710000}"/>
    <cellStyle name="Normal 3 3 13 4 2 3 2" xfId="28996" xr:uid="{00000000-0005-0000-0000-00003D710000}"/>
    <cellStyle name="Normal 3 3 13 4 2 3 3" xfId="28997" xr:uid="{00000000-0005-0000-0000-00003E710000}"/>
    <cellStyle name="Normal 3 3 13 4 2 4" xfId="28998" xr:uid="{00000000-0005-0000-0000-00003F710000}"/>
    <cellStyle name="Normal 3 3 13 4 2 4 2" xfId="28999" xr:uid="{00000000-0005-0000-0000-000040710000}"/>
    <cellStyle name="Normal 3 3 13 4 2 4 3" xfId="29000" xr:uid="{00000000-0005-0000-0000-000041710000}"/>
    <cellStyle name="Normal 3 3 13 4 2 5" xfId="29001" xr:uid="{00000000-0005-0000-0000-000042710000}"/>
    <cellStyle name="Normal 3 3 13 4 2 5 2" xfId="29002" xr:uid="{00000000-0005-0000-0000-000043710000}"/>
    <cellStyle name="Normal 3 3 13 4 2 5 3" xfId="29003" xr:uid="{00000000-0005-0000-0000-000044710000}"/>
    <cellStyle name="Normal 3 3 13 4 2 6" xfId="29004" xr:uid="{00000000-0005-0000-0000-000045710000}"/>
    <cellStyle name="Normal 3 3 13 4 2 6 2" xfId="29005" xr:uid="{00000000-0005-0000-0000-000046710000}"/>
    <cellStyle name="Normal 3 3 13 4 2 6 3" xfId="29006" xr:uid="{00000000-0005-0000-0000-000047710000}"/>
    <cellStyle name="Normal 3 3 13 4 2 7" xfId="29007" xr:uid="{00000000-0005-0000-0000-000048710000}"/>
    <cellStyle name="Normal 3 3 13 4 2 7 2" xfId="29008" xr:uid="{00000000-0005-0000-0000-000049710000}"/>
    <cellStyle name="Normal 3 3 13 4 2 7 3" xfId="29009" xr:uid="{00000000-0005-0000-0000-00004A710000}"/>
    <cellStyle name="Normal 3 3 13 4 2 8" xfId="29010" xr:uid="{00000000-0005-0000-0000-00004B710000}"/>
    <cellStyle name="Normal 3 3 13 4 2 8 2" xfId="29011" xr:uid="{00000000-0005-0000-0000-00004C710000}"/>
    <cellStyle name="Normal 3 3 13 4 2 8 3" xfId="29012" xr:uid="{00000000-0005-0000-0000-00004D710000}"/>
    <cellStyle name="Normal 3 3 13 4 2 9" xfId="29013" xr:uid="{00000000-0005-0000-0000-00004E710000}"/>
    <cellStyle name="Normal 3 3 13 4 2 9 2" xfId="29014" xr:uid="{00000000-0005-0000-0000-00004F710000}"/>
    <cellStyle name="Normal 3 3 13 4 2 9 3" xfId="29015" xr:uid="{00000000-0005-0000-0000-000050710000}"/>
    <cellStyle name="Normal 3 3 13 4 3" xfId="29016" xr:uid="{00000000-0005-0000-0000-000051710000}"/>
    <cellStyle name="Normal 3 3 13 4 3 2" xfId="29017" xr:uid="{00000000-0005-0000-0000-000052710000}"/>
    <cellStyle name="Normal 3 3 13 4 3 3" xfId="29018" xr:uid="{00000000-0005-0000-0000-000053710000}"/>
    <cellStyle name="Normal 3 3 13 4 4" xfId="29019" xr:uid="{00000000-0005-0000-0000-000054710000}"/>
    <cellStyle name="Normal 3 3 13 4 4 2" xfId="29020" xr:uid="{00000000-0005-0000-0000-000055710000}"/>
    <cellStyle name="Normal 3 3 13 4 4 3" xfId="29021" xr:uid="{00000000-0005-0000-0000-000056710000}"/>
    <cellStyle name="Normal 3 3 13 4 5" xfId="29022" xr:uid="{00000000-0005-0000-0000-000057710000}"/>
    <cellStyle name="Normal 3 3 13 4 5 2" xfId="29023" xr:uid="{00000000-0005-0000-0000-000058710000}"/>
    <cellStyle name="Normal 3 3 13 4 5 3" xfId="29024" xr:uid="{00000000-0005-0000-0000-000059710000}"/>
    <cellStyle name="Normal 3 3 13 4 6" xfId="29025" xr:uid="{00000000-0005-0000-0000-00005A710000}"/>
    <cellStyle name="Normal 3 3 13 4 6 2" xfId="29026" xr:uid="{00000000-0005-0000-0000-00005B710000}"/>
    <cellStyle name="Normal 3 3 13 4 6 3" xfId="29027" xr:uid="{00000000-0005-0000-0000-00005C710000}"/>
    <cellStyle name="Normal 3 3 13 4 7" xfId="29028" xr:uid="{00000000-0005-0000-0000-00005D710000}"/>
    <cellStyle name="Normal 3 3 13 4 7 2" xfId="29029" xr:uid="{00000000-0005-0000-0000-00005E710000}"/>
    <cellStyle name="Normal 3 3 13 4 7 3" xfId="29030" xr:uid="{00000000-0005-0000-0000-00005F710000}"/>
    <cellStyle name="Normal 3 3 13 4 8" xfId="29031" xr:uid="{00000000-0005-0000-0000-000060710000}"/>
    <cellStyle name="Normal 3 3 13 4 8 2" xfId="29032" xr:uid="{00000000-0005-0000-0000-000061710000}"/>
    <cellStyle name="Normal 3 3 13 4 8 3" xfId="29033" xr:uid="{00000000-0005-0000-0000-000062710000}"/>
    <cellStyle name="Normal 3 3 13 4 9" xfId="29034" xr:uid="{00000000-0005-0000-0000-000063710000}"/>
    <cellStyle name="Normal 3 3 13 4 9 2" xfId="29035" xr:uid="{00000000-0005-0000-0000-000064710000}"/>
    <cellStyle name="Normal 3 3 13 4 9 3" xfId="29036" xr:uid="{00000000-0005-0000-0000-000065710000}"/>
    <cellStyle name="Normal 3 3 13 5" xfId="29037" xr:uid="{00000000-0005-0000-0000-000066710000}"/>
    <cellStyle name="Normal 3 3 13 5 10" xfId="29038" xr:uid="{00000000-0005-0000-0000-000067710000}"/>
    <cellStyle name="Normal 3 3 13 5 10 2" xfId="29039" xr:uid="{00000000-0005-0000-0000-000068710000}"/>
    <cellStyle name="Normal 3 3 13 5 10 3" xfId="29040" xr:uid="{00000000-0005-0000-0000-000069710000}"/>
    <cellStyle name="Normal 3 3 13 5 11" xfId="29041" xr:uid="{00000000-0005-0000-0000-00006A710000}"/>
    <cellStyle name="Normal 3 3 13 5 11 2" xfId="29042" xr:uid="{00000000-0005-0000-0000-00006B710000}"/>
    <cellStyle name="Normal 3 3 13 5 11 3" xfId="29043" xr:uid="{00000000-0005-0000-0000-00006C710000}"/>
    <cellStyle name="Normal 3 3 13 5 12" xfId="29044" xr:uid="{00000000-0005-0000-0000-00006D710000}"/>
    <cellStyle name="Normal 3 3 13 5 12 2" xfId="29045" xr:uid="{00000000-0005-0000-0000-00006E710000}"/>
    <cellStyle name="Normal 3 3 13 5 12 3" xfId="29046" xr:uid="{00000000-0005-0000-0000-00006F710000}"/>
    <cellStyle name="Normal 3 3 13 5 13" xfId="29047" xr:uid="{00000000-0005-0000-0000-000070710000}"/>
    <cellStyle name="Normal 3 3 13 5 13 2" xfId="29048" xr:uid="{00000000-0005-0000-0000-000071710000}"/>
    <cellStyle name="Normal 3 3 13 5 13 3" xfId="29049" xr:uid="{00000000-0005-0000-0000-000072710000}"/>
    <cellStyle name="Normal 3 3 13 5 14" xfId="29050" xr:uid="{00000000-0005-0000-0000-000073710000}"/>
    <cellStyle name="Normal 3 3 13 5 14 2" xfId="29051" xr:uid="{00000000-0005-0000-0000-000074710000}"/>
    <cellStyle name="Normal 3 3 13 5 14 3" xfId="29052" xr:uid="{00000000-0005-0000-0000-000075710000}"/>
    <cellStyle name="Normal 3 3 13 5 15" xfId="29053" xr:uid="{00000000-0005-0000-0000-000076710000}"/>
    <cellStyle name="Normal 3 3 13 5 16" xfId="29054" xr:uid="{00000000-0005-0000-0000-000077710000}"/>
    <cellStyle name="Normal 3 3 13 5 2" xfId="29055" xr:uid="{00000000-0005-0000-0000-000078710000}"/>
    <cellStyle name="Normal 3 3 13 5 2 2" xfId="29056" xr:uid="{00000000-0005-0000-0000-000079710000}"/>
    <cellStyle name="Normal 3 3 13 5 2 3" xfId="29057" xr:uid="{00000000-0005-0000-0000-00007A710000}"/>
    <cellStyle name="Normal 3 3 13 5 3" xfId="29058" xr:uid="{00000000-0005-0000-0000-00007B710000}"/>
    <cellStyle name="Normal 3 3 13 5 3 2" xfId="29059" xr:uid="{00000000-0005-0000-0000-00007C710000}"/>
    <cellStyle name="Normal 3 3 13 5 3 3" xfId="29060" xr:uid="{00000000-0005-0000-0000-00007D710000}"/>
    <cellStyle name="Normal 3 3 13 5 4" xfId="29061" xr:uid="{00000000-0005-0000-0000-00007E710000}"/>
    <cellStyle name="Normal 3 3 13 5 4 2" xfId="29062" xr:uid="{00000000-0005-0000-0000-00007F710000}"/>
    <cellStyle name="Normal 3 3 13 5 4 3" xfId="29063" xr:uid="{00000000-0005-0000-0000-000080710000}"/>
    <cellStyle name="Normal 3 3 13 5 5" xfId="29064" xr:uid="{00000000-0005-0000-0000-000081710000}"/>
    <cellStyle name="Normal 3 3 13 5 5 2" xfId="29065" xr:uid="{00000000-0005-0000-0000-000082710000}"/>
    <cellStyle name="Normal 3 3 13 5 5 3" xfId="29066" xr:uid="{00000000-0005-0000-0000-000083710000}"/>
    <cellStyle name="Normal 3 3 13 5 6" xfId="29067" xr:uid="{00000000-0005-0000-0000-000084710000}"/>
    <cellStyle name="Normal 3 3 13 5 6 2" xfId="29068" xr:uid="{00000000-0005-0000-0000-000085710000}"/>
    <cellStyle name="Normal 3 3 13 5 6 3" xfId="29069" xr:uid="{00000000-0005-0000-0000-000086710000}"/>
    <cellStyle name="Normal 3 3 13 5 7" xfId="29070" xr:uid="{00000000-0005-0000-0000-000087710000}"/>
    <cellStyle name="Normal 3 3 13 5 7 2" xfId="29071" xr:uid="{00000000-0005-0000-0000-000088710000}"/>
    <cellStyle name="Normal 3 3 13 5 7 3" xfId="29072" xr:uid="{00000000-0005-0000-0000-000089710000}"/>
    <cellStyle name="Normal 3 3 13 5 8" xfId="29073" xr:uid="{00000000-0005-0000-0000-00008A710000}"/>
    <cellStyle name="Normal 3 3 13 5 8 2" xfId="29074" xr:uid="{00000000-0005-0000-0000-00008B710000}"/>
    <cellStyle name="Normal 3 3 13 5 8 3" xfId="29075" xr:uid="{00000000-0005-0000-0000-00008C710000}"/>
    <cellStyle name="Normal 3 3 13 5 9" xfId="29076" xr:uid="{00000000-0005-0000-0000-00008D710000}"/>
    <cellStyle name="Normal 3 3 13 5 9 2" xfId="29077" xr:uid="{00000000-0005-0000-0000-00008E710000}"/>
    <cellStyle name="Normal 3 3 13 5 9 3" xfId="29078" xr:uid="{00000000-0005-0000-0000-00008F710000}"/>
    <cellStyle name="Normal 3 3 13 6" xfId="29079" xr:uid="{00000000-0005-0000-0000-000090710000}"/>
    <cellStyle name="Normal 3 3 13 6 10" xfId="29080" xr:uid="{00000000-0005-0000-0000-000091710000}"/>
    <cellStyle name="Normal 3 3 13 6 10 2" xfId="29081" xr:uid="{00000000-0005-0000-0000-000092710000}"/>
    <cellStyle name="Normal 3 3 13 6 10 3" xfId="29082" xr:uid="{00000000-0005-0000-0000-000093710000}"/>
    <cellStyle name="Normal 3 3 13 6 11" xfId="29083" xr:uid="{00000000-0005-0000-0000-000094710000}"/>
    <cellStyle name="Normal 3 3 13 6 11 2" xfId="29084" xr:uid="{00000000-0005-0000-0000-000095710000}"/>
    <cellStyle name="Normal 3 3 13 6 11 3" xfId="29085" xr:uid="{00000000-0005-0000-0000-000096710000}"/>
    <cellStyle name="Normal 3 3 13 6 12" xfId="29086" xr:uid="{00000000-0005-0000-0000-000097710000}"/>
    <cellStyle name="Normal 3 3 13 6 12 2" xfId="29087" xr:uid="{00000000-0005-0000-0000-000098710000}"/>
    <cellStyle name="Normal 3 3 13 6 12 3" xfId="29088" xr:uid="{00000000-0005-0000-0000-000099710000}"/>
    <cellStyle name="Normal 3 3 13 6 13" xfId="29089" xr:uid="{00000000-0005-0000-0000-00009A710000}"/>
    <cellStyle name="Normal 3 3 13 6 13 2" xfId="29090" xr:uid="{00000000-0005-0000-0000-00009B710000}"/>
    <cellStyle name="Normal 3 3 13 6 13 3" xfId="29091" xr:uid="{00000000-0005-0000-0000-00009C710000}"/>
    <cellStyle name="Normal 3 3 13 6 14" xfId="29092" xr:uid="{00000000-0005-0000-0000-00009D710000}"/>
    <cellStyle name="Normal 3 3 13 6 14 2" xfId="29093" xr:uid="{00000000-0005-0000-0000-00009E710000}"/>
    <cellStyle name="Normal 3 3 13 6 14 3" xfId="29094" xr:uid="{00000000-0005-0000-0000-00009F710000}"/>
    <cellStyle name="Normal 3 3 13 6 15" xfId="29095" xr:uid="{00000000-0005-0000-0000-0000A0710000}"/>
    <cellStyle name="Normal 3 3 13 6 16" xfId="29096" xr:uid="{00000000-0005-0000-0000-0000A1710000}"/>
    <cellStyle name="Normal 3 3 13 6 2" xfId="29097" xr:uid="{00000000-0005-0000-0000-0000A2710000}"/>
    <cellStyle name="Normal 3 3 13 6 2 2" xfId="29098" xr:uid="{00000000-0005-0000-0000-0000A3710000}"/>
    <cellStyle name="Normal 3 3 13 6 2 3" xfId="29099" xr:uid="{00000000-0005-0000-0000-0000A4710000}"/>
    <cellStyle name="Normal 3 3 13 6 3" xfId="29100" xr:uid="{00000000-0005-0000-0000-0000A5710000}"/>
    <cellStyle name="Normal 3 3 13 6 3 2" xfId="29101" xr:uid="{00000000-0005-0000-0000-0000A6710000}"/>
    <cellStyle name="Normal 3 3 13 6 3 3" xfId="29102" xr:uid="{00000000-0005-0000-0000-0000A7710000}"/>
    <cellStyle name="Normal 3 3 13 6 4" xfId="29103" xr:uid="{00000000-0005-0000-0000-0000A8710000}"/>
    <cellStyle name="Normal 3 3 13 6 4 2" xfId="29104" xr:uid="{00000000-0005-0000-0000-0000A9710000}"/>
    <cellStyle name="Normal 3 3 13 6 4 3" xfId="29105" xr:uid="{00000000-0005-0000-0000-0000AA710000}"/>
    <cellStyle name="Normal 3 3 13 6 5" xfId="29106" xr:uid="{00000000-0005-0000-0000-0000AB710000}"/>
    <cellStyle name="Normal 3 3 13 6 5 2" xfId="29107" xr:uid="{00000000-0005-0000-0000-0000AC710000}"/>
    <cellStyle name="Normal 3 3 13 6 5 3" xfId="29108" xr:uid="{00000000-0005-0000-0000-0000AD710000}"/>
    <cellStyle name="Normal 3 3 13 6 6" xfId="29109" xr:uid="{00000000-0005-0000-0000-0000AE710000}"/>
    <cellStyle name="Normal 3 3 13 6 6 2" xfId="29110" xr:uid="{00000000-0005-0000-0000-0000AF710000}"/>
    <cellStyle name="Normal 3 3 13 6 6 3" xfId="29111" xr:uid="{00000000-0005-0000-0000-0000B0710000}"/>
    <cellStyle name="Normal 3 3 13 6 7" xfId="29112" xr:uid="{00000000-0005-0000-0000-0000B1710000}"/>
    <cellStyle name="Normal 3 3 13 6 7 2" xfId="29113" xr:uid="{00000000-0005-0000-0000-0000B2710000}"/>
    <cellStyle name="Normal 3 3 13 6 7 3" xfId="29114" xr:uid="{00000000-0005-0000-0000-0000B3710000}"/>
    <cellStyle name="Normal 3 3 13 6 8" xfId="29115" xr:uid="{00000000-0005-0000-0000-0000B4710000}"/>
    <cellStyle name="Normal 3 3 13 6 8 2" xfId="29116" xr:uid="{00000000-0005-0000-0000-0000B5710000}"/>
    <cellStyle name="Normal 3 3 13 6 8 3" xfId="29117" xr:uid="{00000000-0005-0000-0000-0000B6710000}"/>
    <cellStyle name="Normal 3 3 13 6 9" xfId="29118" xr:uid="{00000000-0005-0000-0000-0000B7710000}"/>
    <cellStyle name="Normal 3 3 13 6 9 2" xfId="29119" xr:uid="{00000000-0005-0000-0000-0000B8710000}"/>
    <cellStyle name="Normal 3 3 13 6 9 3" xfId="29120" xr:uid="{00000000-0005-0000-0000-0000B9710000}"/>
    <cellStyle name="Normal 3 3 13 7" xfId="29121" xr:uid="{00000000-0005-0000-0000-0000BA710000}"/>
    <cellStyle name="Normal 3 3 13 7 10" xfId="29122" xr:uid="{00000000-0005-0000-0000-0000BB710000}"/>
    <cellStyle name="Normal 3 3 13 7 10 2" xfId="29123" xr:uid="{00000000-0005-0000-0000-0000BC710000}"/>
    <cellStyle name="Normal 3 3 13 7 10 3" xfId="29124" xr:uid="{00000000-0005-0000-0000-0000BD710000}"/>
    <cellStyle name="Normal 3 3 13 7 11" xfId="29125" xr:uid="{00000000-0005-0000-0000-0000BE710000}"/>
    <cellStyle name="Normal 3 3 13 7 11 2" xfId="29126" xr:uid="{00000000-0005-0000-0000-0000BF710000}"/>
    <cellStyle name="Normal 3 3 13 7 11 3" xfId="29127" xr:uid="{00000000-0005-0000-0000-0000C0710000}"/>
    <cellStyle name="Normal 3 3 13 7 12" xfId="29128" xr:uid="{00000000-0005-0000-0000-0000C1710000}"/>
    <cellStyle name="Normal 3 3 13 7 12 2" xfId="29129" xr:uid="{00000000-0005-0000-0000-0000C2710000}"/>
    <cellStyle name="Normal 3 3 13 7 12 3" xfId="29130" xr:uid="{00000000-0005-0000-0000-0000C3710000}"/>
    <cellStyle name="Normal 3 3 13 7 13" xfId="29131" xr:uid="{00000000-0005-0000-0000-0000C4710000}"/>
    <cellStyle name="Normal 3 3 13 7 13 2" xfId="29132" xr:uid="{00000000-0005-0000-0000-0000C5710000}"/>
    <cellStyle name="Normal 3 3 13 7 13 3" xfId="29133" xr:uid="{00000000-0005-0000-0000-0000C6710000}"/>
    <cellStyle name="Normal 3 3 13 7 14" xfId="29134" xr:uid="{00000000-0005-0000-0000-0000C7710000}"/>
    <cellStyle name="Normal 3 3 13 7 14 2" xfId="29135" xr:uid="{00000000-0005-0000-0000-0000C8710000}"/>
    <cellStyle name="Normal 3 3 13 7 14 3" xfId="29136" xr:uid="{00000000-0005-0000-0000-0000C9710000}"/>
    <cellStyle name="Normal 3 3 13 7 15" xfId="29137" xr:uid="{00000000-0005-0000-0000-0000CA710000}"/>
    <cellStyle name="Normal 3 3 13 7 16" xfId="29138" xr:uid="{00000000-0005-0000-0000-0000CB710000}"/>
    <cellStyle name="Normal 3 3 13 7 2" xfId="29139" xr:uid="{00000000-0005-0000-0000-0000CC710000}"/>
    <cellStyle name="Normal 3 3 13 7 2 2" xfId="29140" xr:uid="{00000000-0005-0000-0000-0000CD710000}"/>
    <cellStyle name="Normal 3 3 13 7 2 3" xfId="29141" xr:uid="{00000000-0005-0000-0000-0000CE710000}"/>
    <cellStyle name="Normal 3 3 13 7 3" xfId="29142" xr:uid="{00000000-0005-0000-0000-0000CF710000}"/>
    <cellStyle name="Normal 3 3 13 7 3 2" xfId="29143" xr:uid="{00000000-0005-0000-0000-0000D0710000}"/>
    <cellStyle name="Normal 3 3 13 7 3 3" xfId="29144" xr:uid="{00000000-0005-0000-0000-0000D1710000}"/>
    <cellStyle name="Normal 3 3 13 7 4" xfId="29145" xr:uid="{00000000-0005-0000-0000-0000D2710000}"/>
    <cellStyle name="Normal 3 3 13 7 4 2" xfId="29146" xr:uid="{00000000-0005-0000-0000-0000D3710000}"/>
    <cellStyle name="Normal 3 3 13 7 4 3" xfId="29147" xr:uid="{00000000-0005-0000-0000-0000D4710000}"/>
    <cellStyle name="Normal 3 3 13 7 5" xfId="29148" xr:uid="{00000000-0005-0000-0000-0000D5710000}"/>
    <cellStyle name="Normal 3 3 13 7 5 2" xfId="29149" xr:uid="{00000000-0005-0000-0000-0000D6710000}"/>
    <cellStyle name="Normal 3 3 13 7 5 3" xfId="29150" xr:uid="{00000000-0005-0000-0000-0000D7710000}"/>
    <cellStyle name="Normal 3 3 13 7 6" xfId="29151" xr:uid="{00000000-0005-0000-0000-0000D8710000}"/>
    <cellStyle name="Normal 3 3 13 7 6 2" xfId="29152" xr:uid="{00000000-0005-0000-0000-0000D9710000}"/>
    <cellStyle name="Normal 3 3 13 7 6 3" xfId="29153" xr:uid="{00000000-0005-0000-0000-0000DA710000}"/>
    <cellStyle name="Normal 3 3 13 7 7" xfId="29154" xr:uid="{00000000-0005-0000-0000-0000DB710000}"/>
    <cellStyle name="Normal 3 3 13 7 7 2" xfId="29155" xr:uid="{00000000-0005-0000-0000-0000DC710000}"/>
    <cellStyle name="Normal 3 3 13 7 7 3" xfId="29156" xr:uid="{00000000-0005-0000-0000-0000DD710000}"/>
    <cellStyle name="Normal 3 3 13 7 8" xfId="29157" xr:uid="{00000000-0005-0000-0000-0000DE710000}"/>
    <cellStyle name="Normal 3 3 13 7 8 2" xfId="29158" xr:uid="{00000000-0005-0000-0000-0000DF710000}"/>
    <cellStyle name="Normal 3 3 13 7 8 3" xfId="29159" xr:uid="{00000000-0005-0000-0000-0000E0710000}"/>
    <cellStyle name="Normal 3 3 13 7 9" xfId="29160" xr:uid="{00000000-0005-0000-0000-0000E1710000}"/>
    <cellStyle name="Normal 3 3 13 7 9 2" xfId="29161" xr:uid="{00000000-0005-0000-0000-0000E2710000}"/>
    <cellStyle name="Normal 3 3 13 7 9 3" xfId="29162" xr:uid="{00000000-0005-0000-0000-0000E3710000}"/>
    <cellStyle name="Normal 3 3 13 8" xfId="29163" xr:uid="{00000000-0005-0000-0000-0000E4710000}"/>
    <cellStyle name="Normal 3 3 13 8 10" xfId="29164" xr:uid="{00000000-0005-0000-0000-0000E5710000}"/>
    <cellStyle name="Normal 3 3 13 8 10 2" xfId="29165" xr:uid="{00000000-0005-0000-0000-0000E6710000}"/>
    <cellStyle name="Normal 3 3 13 8 10 3" xfId="29166" xr:uid="{00000000-0005-0000-0000-0000E7710000}"/>
    <cellStyle name="Normal 3 3 13 8 11" xfId="29167" xr:uid="{00000000-0005-0000-0000-0000E8710000}"/>
    <cellStyle name="Normal 3 3 13 8 11 2" xfId="29168" xr:uid="{00000000-0005-0000-0000-0000E9710000}"/>
    <cellStyle name="Normal 3 3 13 8 11 3" xfId="29169" xr:uid="{00000000-0005-0000-0000-0000EA710000}"/>
    <cellStyle name="Normal 3 3 13 8 12" xfId="29170" xr:uid="{00000000-0005-0000-0000-0000EB710000}"/>
    <cellStyle name="Normal 3 3 13 8 12 2" xfId="29171" xr:uid="{00000000-0005-0000-0000-0000EC710000}"/>
    <cellStyle name="Normal 3 3 13 8 12 3" xfId="29172" xr:uid="{00000000-0005-0000-0000-0000ED710000}"/>
    <cellStyle name="Normal 3 3 13 8 13" xfId="29173" xr:uid="{00000000-0005-0000-0000-0000EE710000}"/>
    <cellStyle name="Normal 3 3 13 8 13 2" xfId="29174" xr:uid="{00000000-0005-0000-0000-0000EF710000}"/>
    <cellStyle name="Normal 3 3 13 8 13 3" xfId="29175" xr:uid="{00000000-0005-0000-0000-0000F0710000}"/>
    <cellStyle name="Normal 3 3 13 8 14" xfId="29176" xr:uid="{00000000-0005-0000-0000-0000F1710000}"/>
    <cellStyle name="Normal 3 3 13 8 14 2" xfId="29177" xr:uid="{00000000-0005-0000-0000-0000F2710000}"/>
    <cellStyle name="Normal 3 3 13 8 14 3" xfId="29178" xr:uid="{00000000-0005-0000-0000-0000F3710000}"/>
    <cellStyle name="Normal 3 3 13 8 15" xfId="29179" xr:uid="{00000000-0005-0000-0000-0000F4710000}"/>
    <cellStyle name="Normal 3 3 13 8 16" xfId="29180" xr:uid="{00000000-0005-0000-0000-0000F5710000}"/>
    <cellStyle name="Normal 3 3 13 8 2" xfId="29181" xr:uid="{00000000-0005-0000-0000-0000F6710000}"/>
    <cellStyle name="Normal 3 3 13 8 2 2" xfId="29182" xr:uid="{00000000-0005-0000-0000-0000F7710000}"/>
    <cellStyle name="Normal 3 3 13 8 2 3" xfId="29183" xr:uid="{00000000-0005-0000-0000-0000F8710000}"/>
    <cellStyle name="Normal 3 3 13 8 3" xfId="29184" xr:uid="{00000000-0005-0000-0000-0000F9710000}"/>
    <cellStyle name="Normal 3 3 13 8 3 2" xfId="29185" xr:uid="{00000000-0005-0000-0000-0000FA710000}"/>
    <cellStyle name="Normal 3 3 13 8 3 3" xfId="29186" xr:uid="{00000000-0005-0000-0000-0000FB710000}"/>
    <cellStyle name="Normal 3 3 13 8 4" xfId="29187" xr:uid="{00000000-0005-0000-0000-0000FC710000}"/>
    <cellStyle name="Normal 3 3 13 8 4 2" xfId="29188" xr:uid="{00000000-0005-0000-0000-0000FD710000}"/>
    <cellStyle name="Normal 3 3 13 8 4 3" xfId="29189" xr:uid="{00000000-0005-0000-0000-0000FE710000}"/>
    <cellStyle name="Normal 3 3 13 8 5" xfId="29190" xr:uid="{00000000-0005-0000-0000-0000FF710000}"/>
    <cellStyle name="Normal 3 3 13 8 5 2" xfId="29191" xr:uid="{00000000-0005-0000-0000-000000720000}"/>
    <cellStyle name="Normal 3 3 13 8 5 3" xfId="29192" xr:uid="{00000000-0005-0000-0000-000001720000}"/>
    <cellStyle name="Normal 3 3 13 8 6" xfId="29193" xr:uid="{00000000-0005-0000-0000-000002720000}"/>
    <cellStyle name="Normal 3 3 13 8 6 2" xfId="29194" xr:uid="{00000000-0005-0000-0000-000003720000}"/>
    <cellStyle name="Normal 3 3 13 8 6 3" xfId="29195" xr:uid="{00000000-0005-0000-0000-000004720000}"/>
    <cellStyle name="Normal 3 3 13 8 7" xfId="29196" xr:uid="{00000000-0005-0000-0000-000005720000}"/>
    <cellStyle name="Normal 3 3 13 8 7 2" xfId="29197" xr:uid="{00000000-0005-0000-0000-000006720000}"/>
    <cellStyle name="Normal 3 3 13 8 7 3" xfId="29198" xr:uid="{00000000-0005-0000-0000-000007720000}"/>
    <cellStyle name="Normal 3 3 13 8 8" xfId="29199" xr:uid="{00000000-0005-0000-0000-000008720000}"/>
    <cellStyle name="Normal 3 3 13 8 8 2" xfId="29200" xr:uid="{00000000-0005-0000-0000-000009720000}"/>
    <cellStyle name="Normal 3 3 13 8 8 3" xfId="29201" xr:uid="{00000000-0005-0000-0000-00000A720000}"/>
    <cellStyle name="Normal 3 3 13 8 9" xfId="29202" xr:uid="{00000000-0005-0000-0000-00000B720000}"/>
    <cellStyle name="Normal 3 3 13 8 9 2" xfId="29203" xr:uid="{00000000-0005-0000-0000-00000C720000}"/>
    <cellStyle name="Normal 3 3 13 8 9 3" xfId="29204" xr:uid="{00000000-0005-0000-0000-00000D720000}"/>
    <cellStyle name="Normal 3 3 13 9" xfId="29205" xr:uid="{00000000-0005-0000-0000-00000E720000}"/>
    <cellStyle name="Normal 3 3 13 9 10" xfId="29206" xr:uid="{00000000-0005-0000-0000-00000F720000}"/>
    <cellStyle name="Normal 3 3 13 9 10 2" xfId="29207" xr:uid="{00000000-0005-0000-0000-000010720000}"/>
    <cellStyle name="Normal 3 3 13 9 10 3" xfId="29208" xr:uid="{00000000-0005-0000-0000-000011720000}"/>
    <cellStyle name="Normal 3 3 13 9 11" xfId="29209" xr:uid="{00000000-0005-0000-0000-000012720000}"/>
    <cellStyle name="Normal 3 3 13 9 11 2" xfId="29210" xr:uid="{00000000-0005-0000-0000-000013720000}"/>
    <cellStyle name="Normal 3 3 13 9 11 3" xfId="29211" xr:uid="{00000000-0005-0000-0000-000014720000}"/>
    <cellStyle name="Normal 3 3 13 9 12" xfId="29212" xr:uid="{00000000-0005-0000-0000-000015720000}"/>
    <cellStyle name="Normal 3 3 13 9 12 2" xfId="29213" xr:uid="{00000000-0005-0000-0000-000016720000}"/>
    <cellStyle name="Normal 3 3 13 9 12 3" xfId="29214" xr:uid="{00000000-0005-0000-0000-000017720000}"/>
    <cellStyle name="Normal 3 3 13 9 13" xfId="29215" xr:uid="{00000000-0005-0000-0000-000018720000}"/>
    <cellStyle name="Normal 3 3 13 9 13 2" xfId="29216" xr:uid="{00000000-0005-0000-0000-000019720000}"/>
    <cellStyle name="Normal 3 3 13 9 13 3" xfId="29217" xr:uid="{00000000-0005-0000-0000-00001A720000}"/>
    <cellStyle name="Normal 3 3 13 9 14" xfId="29218" xr:uid="{00000000-0005-0000-0000-00001B720000}"/>
    <cellStyle name="Normal 3 3 13 9 14 2" xfId="29219" xr:uid="{00000000-0005-0000-0000-00001C720000}"/>
    <cellStyle name="Normal 3 3 13 9 14 3" xfId="29220" xr:uid="{00000000-0005-0000-0000-00001D720000}"/>
    <cellStyle name="Normal 3 3 13 9 15" xfId="29221" xr:uid="{00000000-0005-0000-0000-00001E720000}"/>
    <cellStyle name="Normal 3 3 13 9 16" xfId="29222" xr:uid="{00000000-0005-0000-0000-00001F720000}"/>
    <cellStyle name="Normal 3 3 13 9 2" xfId="29223" xr:uid="{00000000-0005-0000-0000-000020720000}"/>
    <cellStyle name="Normal 3 3 13 9 2 2" xfId="29224" xr:uid="{00000000-0005-0000-0000-000021720000}"/>
    <cellStyle name="Normal 3 3 13 9 2 3" xfId="29225" xr:uid="{00000000-0005-0000-0000-000022720000}"/>
    <cellStyle name="Normal 3 3 13 9 3" xfId="29226" xr:uid="{00000000-0005-0000-0000-000023720000}"/>
    <cellStyle name="Normal 3 3 13 9 3 2" xfId="29227" xr:uid="{00000000-0005-0000-0000-000024720000}"/>
    <cellStyle name="Normal 3 3 13 9 3 3" xfId="29228" xr:uid="{00000000-0005-0000-0000-000025720000}"/>
    <cellStyle name="Normal 3 3 13 9 4" xfId="29229" xr:uid="{00000000-0005-0000-0000-000026720000}"/>
    <cellStyle name="Normal 3 3 13 9 4 2" xfId="29230" xr:uid="{00000000-0005-0000-0000-000027720000}"/>
    <cellStyle name="Normal 3 3 13 9 4 3" xfId="29231" xr:uid="{00000000-0005-0000-0000-000028720000}"/>
    <cellStyle name="Normal 3 3 13 9 5" xfId="29232" xr:uid="{00000000-0005-0000-0000-000029720000}"/>
    <cellStyle name="Normal 3 3 13 9 5 2" xfId="29233" xr:uid="{00000000-0005-0000-0000-00002A720000}"/>
    <cellStyle name="Normal 3 3 13 9 5 3" xfId="29234" xr:uid="{00000000-0005-0000-0000-00002B720000}"/>
    <cellStyle name="Normal 3 3 13 9 6" xfId="29235" xr:uid="{00000000-0005-0000-0000-00002C720000}"/>
    <cellStyle name="Normal 3 3 13 9 6 2" xfId="29236" xr:uid="{00000000-0005-0000-0000-00002D720000}"/>
    <cellStyle name="Normal 3 3 13 9 6 3" xfId="29237" xr:uid="{00000000-0005-0000-0000-00002E720000}"/>
    <cellStyle name="Normal 3 3 13 9 7" xfId="29238" xr:uid="{00000000-0005-0000-0000-00002F720000}"/>
    <cellStyle name="Normal 3 3 13 9 7 2" xfId="29239" xr:uid="{00000000-0005-0000-0000-000030720000}"/>
    <cellStyle name="Normal 3 3 13 9 7 3" xfId="29240" xr:uid="{00000000-0005-0000-0000-000031720000}"/>
    <cellStyle name="Normal 3 3 13 9 8" xfId="29241" xr:uid="{00000000-0005-0000-0000-000032720000}"/>
    <cellStyle name="Normal 3 3 13 9 8 2" xfId="29242" xr:uid="{00000000-0005-0000-0000-000033720000}"/>
    <cellStyle name="Normal 3 3 13 9 8 3" xfId="29243" xr:uid="{00000000-0005-0000-0000-000034720000}"/>
    <cellStyle name="Normal 3 3 13 9 9" xfId="29244" xr:uid="{00000000-0005-0000-0000-000035720000}"/>
    <cellStyle name="Normal 3 3 13 9 9 2" xfId="29245" xr:uid="{00000000-0005-0000-0000-000036720000}"/>
    <cellStyle name="Normal 3 3 13 9 9 3" xfId="29246" xr:uid="{00000000-0005-0000-0000-000037720000}"/>
    <cellStyle name="Normal 3 3 14" xfId="29247" xr:uid="{00000000-0005-0000-0000-000038720000}"/>
    <cellStyle name="Normal 3 3 14 10" xfId="29248" xr:uid="{00000000-0005-0000-0000-000039720000}"/>
    <cellStyle name="Normal 3 3 14 10 10" xfId="29249" xr:uid="{00000000-0005-0000-0000-00003A720000}"/>
    <cellStyle name="Normal 3 3 14 10 10 2" xfId="29250" xr:uid="{00000000-0005-0000-0000-00003B720000}"/>
    <cellStyle name="Normal 3 3 14 10 10 3" xfId="29251" xr:uid="{00000000-0005-0000-0000-00003C720000}"/>
    <cellStyle name="Normal 3 3 14 10 11" xfId="29252" xr:uid="{00000000-0005-0000-0000-00003D720000}"/>
    <cellStyle name="Normal 3 3 14 10 11 2" xfId="29253" xr:uid="{00000000-0005-0000-0000-00003E720000}"/>
    <cellStyle name="Normal 3 3 14 10 11 3" xfId="29254" xr:uid="{00000000-0005-0000-0000-00003F720000}"/>
    <cellStyle name="Normal 3 3 14 10 12" xfId="29255" xr:uid="{00000000-0005-0000-0000-000040720000}"/>
    <cellStyle name="Normal 3 3 14 10 12 2" xfId="29256" xr:uid="{00000000-0005-0000-0000-000041720000}"/>
    <cellStyle name="Normal 3 3 14 10 12 3" xfId="29257" xr:uid="{00000000-0005-0000-0000-000042720000}"/>
    <cellStyle name="Normal 3 3 14 10 13" xfId="29258" xr:uid="{00000000-0005-0000-0000-000043720000}"/>
    <cellStyle name="Normal 3 3 14 10 13 2" xfId="29259" xr:uid="{00000000-0005-0000-0000-000044720000}"/>
    <cellStyle name="Normal 3 3 14 10 13 3" xfId="29260" xr:uid="{00000000-0005-0000-0000-000045720000}"/>
    <cellStyle name="Normal 3 3 14 10 14" xfId="29261" xr:uid="{00000000-0005-0000-0000-000046720000}"/>
    <cellStyle name="Normal 3 3 14 10 14 2" xfId="29262" xr:uid="{00000000-0005-0000-0000-000047720000}"/>
    <cellStyle name="Normal 3 3 14 10 14 3" xfId="29263" xr:uid="{00000000-0005-0000-0000-000048720000}"/>
    <cellStyle name="Normal 3 3 14 10 15" xfId="29264" xr:uid="{00000000-0005-0000-0000-000049720000}"/>
    <cellStyle name="Normal 3 3 14 10 16" xfId="29265" xr:uid="{00000000-0005-0000-0000-00004A720000}"/>
    <cellStyle name="Normal 3 3 14 10 2" xfId="29266" xr:uid="{00000000-0005-0000-0000-00004B720000}"/>
    <cellStyle name="Normal 3 3 14 10 2 2" xfId="29267" xr:uid="{00000000-0005-0000-0000-00004C720000}"/>
    <cellStyle name="Normal 3 3 14 10 2 3" xfId="29268" xr:uid="{00000000-0005-0000-0000-00004D720000}"/>
    <cellStyle name="Normal 3 3 14 10 3" xfId="29269" xr:uid="{00000000-0005-0000-0000-00004E720000}"/>
    <cellStyle name="Normal 3 3 14 10 3 2" xfId="29270" xr:uid="{00000000-0005-0000-0000-00004F720000}"/>
    <cellStyle name="Normal 3 3 14 10 3 3" xfId="29271" xr:uid="{00000000-0005-0000-0000-000050720000}"/>
    <cellStyle name="Normal 3 3 14 10 4" xfId="29272" xr:uid="{00000000-0005-0000-0000-000051720000}"/>
    <cellStyle name="Normal 3 3 14 10 4 2" xfId="29273" xr:uid="{00000000-0005-0000-0000-000052720000}"/>
    <cellStyle name="Normal 3 3 14 10 4 3" xfId="29274" xr:uid="{00000000-0005-0000-0000-000053720000}"/>
    <cellStyle name="Normal 3 3 14 10 5" xfId="29275" xr:uid="{00000000-0005-0000-0000-000054720000}"/>
    <cellStyle name="Normal 3 3 14 10 5 2" xfId="29276" xr:uid="{00000000-0005-0000-0000-000055720000}"/>
    <cellStyle name="Normal 3 3 14 10 5 3" xfId="29277" xr:uid="{00000000-0005-0000-0000-000056720000}"/>
    <cellStyle name="Normal 3 3 14 10 6" xfId="29278" xr:uid="{00000000-0005-0000-0000-000057720000}"/>
    <cellStyle name="Normal 3 3 14 10 6 2" xfId="29279" xr:uid="{00000000-0005-0000-0000-000058720000}"/>
    <cellStyle name="Normal 3 3 14 10 6 3" xfId="29280" xr:uid="{00000000-0005-0000-0000-000059720000}"/>
    <cellStyle name="Normal 3 3 14 10 7" xfId="29281" xr:uid="{00000000-0005-0000-0000-00005A720000}"/>
    <cellStyle name="Normal 3 3 14 10 7 2" xfId="29282" xr:uid="{00000000-0005-0000-0000-00005B720000}"/>
    <cellStyle name="Normal 3 3 14 10 7 3" xfId="29283" xr:uid="{00000000-0005-0000-0000-00005C720000}"/>
    <cellStyle name="Normal 3 3 14 10 8" xfId="29284" xr:uid="{00000000-0005-0000-0000-00005D720000}"/>
    <cellStyle name="Normal 3 3 14 10 8 2" xfId="29285" xr:uid="{00000000-0005-0000-0000-00005E720000}"/>
    <cellStyle name="Normal 3 3 14 10 8 3" xfId="29286" xr:uid="{00000000-0005-0000-0000-00005F720000}"/>
    <cellStyle name="Normal 3 3 14 10 9" xfId="29287" xr:uid="{00000000-0005-0000-0000-000060720000}"/>
    <cellStyle name="Normal 3 3 14 10 9 2" xfId="29288" xr:uid="{00000000-0005-0000-0000-000061720000}"/>
    <cellStyle name="Normal 3 3 14 10 9 3" xfId="29289" xr:uid="{00000000-0005-0000-0000-000062720000}"/>
    <cellStyle name="Normal 3 3 14 11" xfId="29290" xr:uid="{00000000-0005-0000-0000-000063720000}"/>
    <cellStyle name="Normal 3 3 14 11 2" xfId="29291" xr:uid="{00000000-0005-0000-0000-000064720000}"/>
    <cellStyle name="Normal 3 3 14 11 3" xfId="29292" xr:uid="{00000000-0005-0000-0000-000065720000}"/>
    <cellStyle name="Normal 3 3 14 12" xfId="29293" xr:uid="{00000000-0005-0000-0000-000066720000}"/>
    <cellStyle name="Normal 3 3 14 12 2" xfId="29294" xr:uid="{00000000-0005-0000-0000-000067720000}"/>
    <cellStyle name="Normal 3 3 14 12 3" xfId="29295" xr:uid="{00000000-0005-0000-0000-000068720000}"/>
    <cellStyle name="Normal 3 3 14 13" xfId="29296" xr:uid="{00000000-0005-0000-0000-000069720000}"/>
    <cellStyle name="Normal 3 3 14 13 2" xfId="29297" xr:uid="{00000000-0005-0000-0000-00006A720000}"/>
    <cellStyle name="Normal 3 3 14 13 3" xfId="29298" xr:uid="{00000000-0005-0000-0000-00006B720000}"/>
    <cellStyle name="Normal 3 3 14 14" xfId="29299" xr:uid="{00000000-0005-0000-0000-00006C720000}"/>
    <cellStyle name="Normal 3 3 14 14 2" xfId="29300" xr:uid="{00000000-0005-0000-0000-00006D720000}"/>
    <cellStyle name="Normal 3 3 14 14 3" xfId="29301" xr:uid="{00000000-0005-0000-0000-00006E720000}"/>
    <cellStyle name="Normal 3 3 14 15" xfId="29302" xr:uid="{00000000-0005-0000-0000-00006F720000}"/>
    <cellStyle name="Normal 3 3 14 15 2" xfId="29303" xr:uid="{00000000-0005-0000-0000-000070720000}"/>
    <cellStyle name="Normal 3 3 14 15 3" xfId="29304" xr:uid="{00000000-0005-0000-0000-000071720000}"/>
    <cellStyle name="Normal 3 3 14 16" xfId="29305" xr:uid="{00000000-0005-0000-0000-000072720000}"/>
    <cellStyle name="Normal 3 3 14 16 2" xfId="29306" xr:uid="{00000000-0005-0000-0000-000073720000}"/>
    <cellStyle name="Normal 3 3 14 16 3" xfId="29307" xr:uid="{00000000-0005-0000-0000-000074720000}"/>
    <cellStyle name="Normal 3 3 14 17" xfId="29308" xr:uid="{00000000-0005-0000-0000-000075720000}"/>
    <cellStyle name="Normal 3 3 14 17 2" xfId="29309" xr:uid="{00000000-0005-0000-0000-000076720000}"/>
    <cellStyle name="Normal 3 3 14 17 3" xfId="29310" xr:uid="{00000000-0005-0000-0000-000077720000}"/>
    <cellStyle name="Normal 3 3 14 18" xfId="29311" xr:uid="{00000000-0005-0000-0000-000078720000}"/>
    <cellStyle name="Normal 3 3 14 18 2" xfId="29312" xr:uid="{00000000-0005-0000-0000-000079720000}"/>
    <cellStyle name="Normal 3 3 14 18 3" xfId="29313" xr:uid="{00000000-0005-0000-0000-00007A720000}"/>
    <cellStyle name="Normal 3 3 14 19" xfId="29314" xr:uid="{00000000-0005-0000-0000-00007B720000}"/>
    <cellStyle name="Normal 3 3 14 19 2" xfId="29315" xr:uid="{00000000-0005-0000-0000-00007C720000}"/>
    <cellStyle name="Normal 3 3 14 19 3" xfId="29316" xr:uid="{00000000-0005-0000-0000-00007D720000}"/>
    <cellStyle name="Normal 3 3 14 2" xfId="29317" xr:uid="{00000000-0005-0000-0000-00007E720000}"/>
    <cellStyle name="Normal 3 3 14 2 10" xfId="29318" xr:uid="{00000000-0005-0000-0000-00007F720000}"/>
    <cellStyle name="Normal 3 3 14 2 10 2" xfId="29319" xr:uid="{00000000-0005-0000-0000-000080720000}"/>
    <cellStyle name="Normal 3 3 14 2 10 3" xfId="29320" xr:uid="{00000000-0005-0000-0000-000081720000}"/>
    <cellStyle name="Normal 3 3 14 2 11" xfId="29321" xr:uid="{00000000-0005-0000-0000-000082720000}"/>
    <cellStyle name="Normal 3 3 14 2 11 2" xfId="29322" xr:uid="{00000000-0005-0000-0000-000083720000}"/>
    <cellStyle name="Normal 3 3 14 2 11 3" xfId="29323" xr:uid="{00000000-0005-0000-0000-000084720000}"/>
    <cellStyle name="Normal 3 3 14 2 12" xfId="29324" xr:uid="{00000000-0005-0000-0000-000085720000}"/>
    <cellStyle name="Normal 3 3 14 2 12 2" xfId="29325" xr:uid="{00000000-0005-0000-0000-000086720000}"/>
    <cellStyle name="Normal 3 3 14 2 12 3" xfId="29326" xr:uid="{00000000-0005-0000-0000-000087720000}"/>
    <cellStyle name="Normal 3 3 14 2 13" xfId="29327" xr:uid="{00000000-0005-0000-0000-000088720000}"/>
    <cellStyle name="Normal 3 3 14 2 13 2" xfId="29328" xr:uid="{00000000-0005-0000-0000-000089720000}"/>
    <cellStyle name="Normal 3 3 14 2 13 3" xfId="29329" xr:uid="{00000000-0005-0000-0000-00008A720000}"/>
    <cellStyle name="Normal 3 3 14 2 14" xfId="29330" xr:uid="{00000000-0005-0000-0000-00008B720000}"/>
    <cellStyle name="Normal 3 3 14 2 14 2" xfId="29331" xr:uid="{00000000-0005-0000-0000-00008C720000}"/>
    <cellStyle name="Normal 3 3 14 2 14 3" xfId="29332" xr:uid="{00000000-0005-0000-0000-00008D720000}"/>
    <cellStyle name="Normal 3 3 14 2 15" xfId="29333" xr:uid="{00000000-0005-0000-0000-00008E720000}"/>
    <cellStyle name="Normal 3 3 14 2 15 2" xfId="29334" xr:uid="{00000000-0005-0000-0000-00008F720000}"/>
    <cellStyle name="Normal 3 3 14 2 15 3" xfId="29335" xr:uid="{00000000-0005-0000-0000-000090720000}"/>
    <cellStyle name="Normal 3 3 14 2 16" xfId="29336" xr:uid="{00000000-0005-0000-0000-000091720000}"/>
    <cellStyle name="Normal 3 3 14 2 17" xfId="29337" xr:uid="{00000000-0005-0000-0000-000092720000}"/>
    <cellStyle name="Normal 3 3 14 2 2" xfId="29338" xr:uid="{00000000-0005-0000-0000-000093720000}"/>
    <cellStyle name="Normal 3 3 14 2 2 10" xfId="29339" xr:uid="{00000000-0005-0000-0000-000094720000}"/>
    <cellStyle name="Normal 3 3 14 2 2 10 2" xfId="29340" xr:uid="{00000000-0005-0000-0000-000095720000}"/>
    <cellStyle name="Normal 3 3 14 2 2 10 3" xfId="29341" xr:uid="{00000000-0005-0000-0000-000096720000}"/>
    <cellStyle name="Normal 3 3 14 2 2 11" xfId="29342" xr:uid="{00000000-0005-0000-0000-000097720000}"/>
    <cellStyle name="Normal 3 3 14 2 2 11 2" xfId="29343" xr:uid="{00000000-0005-0000-0000-000098720000}"/>
    <cellStyle name="Normal 3 3 14 2 2 11 3" xfId="29344" xr:uid="{00000000-0005-0000-0000-000099720000}"/>
    <cellStyle name="Normal 3 3 14 2 2 12" xfId="29345" xr:uid="{00000000-0005-0000-0000-00009A720000}"/>
    <cellStyle name="Normal 3 3 14 2 2 12 2" xfId="29346" xr:uid="{00000000-0005-0000-0000-00009B720000}"/>
    <cellStyle name="Normal 3 3 14 2 2 12 3" xfId="29347" xr:uid="{00000000-0005-0000-0000-00009C720000}"/>
    <cellStyle name="Normal 3 3 14 2 2 13" xfId="29348" xr:uid="{00000000-0005-0000-0000-00009D720000}"/>
    <cellStyle name="Normal 3 3 14 2 2 13 2" xfId="29349" xr:uid="{00000000-0005-0000-0000-00009E720000}"/>
    <cellStyle name="Normal 3 3 14 2 2 13 3" xfId="29350" xr:uid="{00000000-0005-0000-0000-00009F720000}"/>
    <cellStyle name="Normal 3 3 14 2 2 14" xfId="29351" xr:uid="{00000000-0005-0000-0000-0000A0720000}"/>
    <cellStyle name="Normal 3 3 14 2 2 14 2" xfId="29352" xr:uid="{00000000-0005-0000-0000-0000A1720000}"/>
    <cellStyle name="Normal 3 3 14 2 2 14 3" xfId="29353" xr:uid="{00000000-0005-0000-0000-0000A2720000}"/>
    <cellStyle name="Normal 3 3 14 2 2 15" xfId="29354" xr:uid="{00000000-0005-0000-0000-0000A3720000}"/>
    <cellStyle name="Normal 3 3 14 2 2 16" xfId="29355" xr:uid="{00000000-0005-0000-0000-0000A4720000}"/>
    <cellStyle name="Normal 3 3 14 2 2 2" xfId="29356" xr:uid="{00000000-0005-0000-0000-0000A5720000}"/>
    <cellStyle name="Normal 3 3 14 2 2 2 2" xfId="29357" xr:uid="{00000000-0005-0000-0000-0000A6720000}"/>
    <cellStyle name="Normal 3 3 14 2 2 2 3" xfId="29358" xr:uid="{00000000-0005-0000-0000-0000A7720000}"/>
    <cellStyle name="Normal 3 3 14 2 2 3" xfId="29359" xr:uid="{00000000-0005-0000-0000-0000A8720000}"/>
    <cellStyle name="Normal 3 3 14 2 2 3 2" xfId="29360" xr:uid="{00000000-0005-0000-0000-0000A9720000}"/>
    <cellStyle name="Normal 3 3 14 2 2 3 3" xfId="29361" xr:uid="{00000000-0005-0000-0000-0000AA720000}"/>
    <cellStyle name="Normal 3 3 14 2 2 4" xfId="29362" xr:uid="{00000000-0005-0000-0000-0000AB720000}"/>
    <cellStyle name="Normal 3 3 14 2 2 4 2" xfId="29363" xr:uid="{00000000-0005-0000-0000-0000AC720000}"/>
    <cellStyle name="Normal 3 3 14 2 2 4 3" xfId="29364" xr:uid="{00000000-0005-0000-0000-0000AD720000}"/>
    <cellStyle name="Normal 3 3 14 2 2 5" xfId="29365" xr:uid="{00000000-0005-0000-0000-0000AE720000}"/>
    <cellStyle name="Normal 3 3 14 2 2 5 2" xfId="29366" xr:uid="{00000000-0005-0000-0000-0000AF720000}"/>
    <cellStyle name="Normal 3 3 14 2 2 5 3" xfId="29367" xr:uid="{00000000-0005-0000-0000-0000B0720000}"/>
    <cellStyle name="Normal 3 3 14 2 2 6" xfId="29368" xr:uid="{00000000-0005-0000-0000-0000B1720000}"/>
    <cellStyle name="Normal 3 3 14 2 2 6 2" xfId="29369" xr:uid="{00000000-0005-0000-0000-0000B2720000}"/>
    <cellStyle name="Normal 3 3 14 2 2 6 3" xfId="29370" xr:uid="{00000000-0005-0000-0000-0000B3720000}"/>
    <cellStyle name="Normal 3 3 14 2 2 7" xfId="29371" xr:uid="{00000000-0005-0000-0000-0000B4720000}"/>
    <cellStyle name="Normal 3 3 14 2 2 7 2" xfId="29372" xr:uid="{00000000-0005-0000-0000-0000B5720000}"/>
    <cellStyle name="Normal 3 3 14 2 2 7 3" xfId="29373" xr:uid="{00000000-0005-0000-0000-0000B6720000}"/>
    <cellStyle name="Normal 3 3 14 2 2 8" xfId="29374" xr:uid="{00000000-0005-0000-0000-0000B7720000}"/>
    <cellStyle name="Normal 3 3 14 2 2 8 2" xfId="29375" xr:uid="{00000000-0005-0000-0000-0000B8720000}"/>
    <cellStyle name="Normal 3 3 14 2 2 8 3" xfId="29376" xr:uid="{00000000-0005-0000-0000-0000B9720000}"/>
    <cellStyle name="Normal 3 3 14 2 2 9" xfId="29377" xr:uid="{00000000-0005-0000-0000-0000BA720000}"/>
    <cellStyle name="Normal 3 3 14 2 2 9 2" xfId="29378" xr:uid="{00000000-0005-0000-0000-0000BB720000}"/>
    <cellStyle name="Normal 3 3 14 2 2 9 3" xfId="29379" xr:uid="{00000000-0005-0000-0000-0000BC720000}"/>
    <cellStyle name="Normal 3 3 14 2 3" xfId="29380" xr:uid="{00000000-0005-0000-0000-0000BD720000}"/>
    <cellStyle name="Normal 3 3 14 2 3 2" xfId="29381" xr:uid="{00000000-0005-0000-0000-0000BE720000}"/>
    <cellStyle name="Normal 3 3 14 2 3 3" xfId="29382" xr:uid="{00000000-0005-0000-0000-0000BF720000}"/>
    <cellStyle name="Normal 3 3 14 2 4" xfId="29383" xr:uid="{00000000-0005-0000-0000-0000C0720000}"/>
    <cellStyle name="Normal 3 3 14 2 4 2" xfId="29384" xr:uid="{00000000-0005-0000-0000-0000C1720000}"/>
    <cellStyle name="Normal 3 3 14 2 4 3" xfId="29385" xr:uid="{00000000-0005-0000-0000-0000C2720000}"/>
    <cellStyle name="Normal 3 3 14 2 5" xfId="29386" xr:uid="{00000000-0005-0000-0000-0000C3720000}"/>
    <cellStyle name="Normal 3 3 14 2 5 2" xfId="29387" xr:uid="{00000000-0005-0000-0000-0000C4720000}"/>
    <cellStyle name="Normal 3 3 14 2 5 3" xfId="29388" xr:uid="{00000000-0005-0000-0000-0000C5720000}"/>
    <cellStyle name="Normal 3 3 14 2 6" xfId="29389" xr:uid="{00000000-0005-0000-0000-0000C6720000}"/>
    <cellStyle name="Normal 3 3 14 2 6 2" xfId="29390" xr:uid="{00000000-0005-0000-0000-0000C7720000}"/>
    <cellStyle name="Normal 3 3 14 2 6 3" xfId="29391" xr:uid="{00000000-0005-0000-0000-0000C8720000}"/>
    <cellStyle name="Normal 3 3 14 2 7" xfId="29392" xr:uid="{00000000-0005-0000-0000-0000C9720000}"/>
    <cellStyle name="Normal 3 3 14 2 7 2" xfId="29393" xr:uid="{00000000-0005-0000-0000-0000CA720000}"/>
    <cellStyle name="Normal 3 3 14 2 7 3" xfId="29394" xr:uid="{00000000-0005-0000-0000-0000CB720000}"/>
    <cellStyle name="Normal 3 3 14 2 8" xfId="29395" xr:uid="{00000000-0005-0000-0000-0000CC720000}"/>
    <cellStyle name="Normal 3 3 14 2 8 2" xfId="29396" xr:uid="{00000000-0005-0000-0000-0000CD720000}"/>
    <cellStyle name="Normal 3 3 14 2 8 3" xfId="29397" xr:uid="{00000000-0005-0000-0000-0000CE720000}"/>
    <cellStyle name="Normal 3 3 14 2 9" xfId="29398" xr:uid="{00000000-0005-0000-0000-0000CF720000}"/>
    <cellStyle name="Normal 3 3 14 2 9 2" xfId="29399" xr:uid="{00000000-0005-0000-0000-0000D0720000}"/>
    <cellStyle name="Normal 3 3 14 2 9 3" xfId="29400" xr:uid="{00000000-0005-0000-0000-0000D1720000}"/>
    <cellStyle name="Normal 3 3 14 20" xfId="29401" xr:uid="{00000000-0005-0000-0000-0000D2720000}"/>
    <cellStyle name="Normal 3 3 14 20 2" xfId="29402" xr:uid="{00000000-0005-0000-0000-0000D3720000}"/>
    <cellStyle name="Normal 3 3 14 20 3" xfId="29403" xr:uid="{00000000-0005-0000-0000-0000D4720000}"/>
    <cellStyle name="Normal 3 3 14 21" xfId="29404" xr:uid="{00000000-0005-0000-0000-0000D5720000}"/>
    <cellStyle name="Normal 3 3 14 21 2" xfId="29405" xr:uid="{00000000-0005-0000-0000-0000D6720000}"/>
    <cellStyle name="Normal 3 3 14 21 3" xfId="29406" xr:uid="{00000000-0005-0000-0000-0000D7720000}"/>
    <cellStyle name="Normal 3 3 14 22" xfId="29407" xr:uid="{00000000-0005-0000-0000-0000D8720000}"/>
    <cellStyle name="Normal 3 3 14 22 2" xfId="29408" xr:uid="{00000000-0005-0000-0000-0000D9720000}"/>
    <cellStyle name="Normal 3 3 14 22 3" xfId="29409" xr:uid="{00000000-0005-0000-0000-0000DA720000}"/>
    <cellStyle name="Normal 3 3 14 23" xfId="29410" xr:uid="{00000000-0005-0000-0000-0000DB720000}"/>
    <cellStyle name="Normal 3 3 14 23 2" xfId="29411" xr:uid="{00000000-0005-0000-0000-0000DC720000}"/>
    <cellStyle name="Normal 3 3 14 23 3" xfId="29412" xr:uid="{00000000-0005-0000-0000-0000DD720000}"/>
    <cellStyle name="Normal 3 3 14 24" xfId="29413" xr:uid="{00000000-0005-0000-0000-0000DE720000}"/>
    <cellStyle name="Normal 3 3 14 25" xfId="29414" xr:uid="{00000000-0005-0000-0000-0000DF720000}"/>
    <cellStyle name="Normal 3 3 14 3" xfId="29415" xr:uid="{00000000-0005-0000-0000-0000E0720000}"/>
    <cellStyle name="Normal 3 3 14 3 10" xfId="29416" xr:uid="{00000000-0005-0000-0000-0000E1720000}"/>
    <cellStyle name="Normal 3 3 14 3 10 2" xfId="29417" xr:uid="{00000000-0005-0000-0000-0000E2720000}"/>
    <cellStyle name="Normal 3 3 14 3 10 3" xfId="29418" xr:uid="{00000000-0005-0000-0000-0000E3720000}"/>
    <cellStyle name="Normal 3 3 14 3 11" xfId="29419" xr:uid="{00000000-0005-0000-0000-0000E4720000}"/>
    <cellStyle name="Normal 3 3 14 3 11 2" xfId="29420" xr:uid="{00000000-0005-0000-0000-0000E5720000}"/>
    <cellStyle name="Normal 3 3 14 3 11 3" xfId="29421" xr:uid="{00000000-0005-0000-0000-0000E6720000}"/>
    <cellStyle name="Normal 3 3 14 3 12" xfId="29422" xr:uid="{00000000-0005-0000-0000-0000E7720000}"/>
    <cellStyle name="Normal 3 3 14 3 12 2" xfId="29423" xr:uid="{00000000-0005-0000-0000-0000E8720000}"/>
    <cellStyle name="Normal 3 3 14 3 12 3" xfId="29424" xr:uid="{00000000-0005-0000-0000-0000E9720000}"/>
    <cellStyle name="Normal 3 3 14 3 13" xfId="29425" xr:uid="{00000000-0005-0000-0000-0000EA720000}"/>
    <cellStyle name="Normal 3 3 14 3 13 2" xfId="29426" xr:uid="{00000000-0005-0000-0000-0000EB720000}"/>
    <cellStyle name="Normal 3 3 14 3 13 3" xfId="29427" xr:uid="{00000000-0005-0000-0000-0000EC720000}"/>
    <cellStyle name="Normal 3 3 14 3 14" xfId="29428" xr:uid="{00000000-0005-0000-0000-0000ED720000}"/>
    <cellStyle name="Normal 3 3 14 3 14 2" xfId="29429" xr:uid="{00000000-0005-0000-0000-0000EE720000}"/>
    <cellStyle name="Normal 3 3 14 3 14 3" xfId="29430" xr:uid="{00000000-0005-0000-0000-0000EF720000}"/>
    <cellStyle name="Normal 3 3 14 3 15" xfId="29431" xr:uid="{00000000-0005-0000-0000-0000F0720000}"/>
    <cellStyle name="Normal 3 3 14 3 15 2" xfId="29432" xr:uid="{00000000-0005-0000-0000-0000F1720000}"/>
    <cellStyle name="Normal 3 3 14 3 15 3" xfId="29433" xr:uid="{00000000-0005-0000-0000-0000F2720000}"/>
    <cellStyle name="Normal 3 3 14 3 16" xfId="29434" xr:uid="{00000000-0005-0000-0000-0000F3720000}"/>
    <cellStyle name="Normal 3 3 14 3 17" xfId="29435" xr:uid="{00000000-0005-0000-0000-0000F4720000}"/>
    <cellStyle name="Normal 3 3 14 3 2" xfId="29436" xr:uid="{00000000-0005-0000-0000-0000F5720000}"/>
    <cellStyle name="Normal 3 3 14 3 2 10" xfId="29437" xr:uid="{00000000-0005-0000-0000-0000F6720000}"/>
    <cellStyle name="Normal 3 3 14 3 2 10 2" xfId="29438" xr:uid="{00000000-0005-0000-0000-0000F7720000}"/>
    <cellStyle name="Normal 3 3 14 3 2 10 3" xfId="29439" xr:uid="{00000000-0005-0000-0000-0000F8720000}"/>
    <cellStyle name="Normal 3 3 14 3 2 11" xfId="29440" xr:uid="{00000000-0005-0000-0000-0000F9720000}"/>
    <cellStyle name="Normal 3 3 14 3 2 11 2" xfId="29441" xr:uid="{00000000-0005-0000-0000-0000FA720000}"/>
    <cellStyle name="Normal 3 3 14 3 2 11 3" xfId="29442" xr:uid="{00000000-0005-0000-0000-0000FB720000}"/>
    <cellStyle name="Normal 3 3 14 3 2 12" xfId="29443" xr:uid="{00000000-0005-0000-0000-0000FC720000}"/>
    <cellStyle name="Normal 3 3 14 3 2 12 2" xfId="29444" xr:uid="{00000000-0005-0000-0000-0000FD720000}"/>
    <cellStyle name="Normal 3 3 14 3 2 12 3" xfId="29445" xr:uid="{00000000-0005-0000-0000-0000FE720000}"/>
    <cellStyle name="Normal 3 3 14 3 2 13" xfId="29446" xr:uid="{00000000-0005-0000-0000-0000FF720000}"/>
    <cellStyle name="Normal 3 3 14 3 2 13 2" xfId="29447" xr:uid="{00000000-0005-0000-0000-000000730000}"/>
    <cellStyle name="Normal 3 3 14 3 2 13 3" xfId="29448" xr:uid="{00000000-0005-0000-0000-000001730000}"/>
    <cellStyle name="Normal 3 3 14 3 2 14" xfId="29449" xr:uid="{00000000-0005-0000-0000-000002730000}"/>
    <cellStyle name="Normal 3 3 14 3 2 14 2" xfId="29450" xr:uid="{00000000-0005-0000-0000-000003730000}"/>
    <cellStyle name="Normal 3 3 14 3 2 14 3" xfId="29451" xr:uid="{00000000-0005-0000-0000-000004730000}"/>
    <cellStyle name="Normal 3 3 14 3 2 15" xfId="29452" xr:uid="{00000000-0005-0000-0000-000005730000}"/>
    <cellStyle name="Normal 3 3 14 3 2 16" xfId="29453" xr:uid="{00000000-0005-0000-0000-000006730000}"/>
    <cellStyle name="Normal 3 3 14 3 2 2" xfId="29454" xr:uid="{00000000-0005-0000-0000-000007730000}"/>
    <cellStyle name="Normal 3 3 14 3 2 2 2" xfId="29455" xr:uid="{00000000-0005-0000-0000-000008730000}"/>
    <cellStyle name="Normal 3 3 14 3 2 2 3" xfId="29456" xr:uid="{00000000-0005-0000-0000-000009730000}"/>
    <cellStyle name="Normal 3 3 14 3 2 3" xfId="29457" xr:uid="{00000000-0005-0000-0000-00000A730000}"/>
    <cellStyle name="Normal 3 3 14 3 2 3 2" xfId="29458" xr:uid="{00000000-0005-0000-0000-00000B730000}"/>
    <cellStyle name="Normal 3 3 14 3 2 3 3" xfId="29459" xr:uid="{00000000-0005-0000-0000-00000C730000}"/>
    <cellStyle name="Normal 3 3 14 3 2 4" xfId="29460" xr:uid="{00000000-0005-0000-0000-00000D730000}"/>
    <cellStyle name="Normal 3 3 14 3 2 4 2" xfId="29461" xr:uid="{00000000-0005-0000-0000-00000E730000}"/>
    <cellStyle name="Normal 3 3 14 3 2 4 3" xfId="29462" xr:uid="{00000000-0005-0000-0000-00000F730000}"/>
    <cellStyle name="Normal 3 3 14 3 2 5" xfId="29463" xr:uid="{00000000-0005-0000-0000-000010730000}"/>
    <cellStyle name="Normal 3 3 14 3 2 5 2" xfId="29464" xr:uid="{00000000-0005-0000-0000-000011730000}"/>
    <cellStyle name="Normal 3 3 14 3 2 5 3" xfId="29465" xr:uid="{00000000-0005-0000-0000-000012730000}"/>
    <cellStyle name="Normal 3 3 14 3 2 6" xfId="29466" xr:uid="{00000000-0005-0000-0000-000013730000}"/>
    <cellStyle name="Normal 3 3 14 3 2 6 2" xfId="29467" xr:uid="{00000000-0005-0000-0000-000014730000}"/>
    <cellStyle name="Normal 3 3 14 3 2 6 3" xfId="29468" xr:uid="{00000000-0005-0000-0000-000015730000}"/>
    <cellStyle name="Normal 3 3 14 3 2 7" xfId="29469" xr:uid="{00000000-0005-0000-0000-000016730000}"/>
    <cellStyle name="Normal 3 3 14 3 2 7 2" xfId="29470" xr:uid="{00000000-0005-0000-0000-000017730000}"/>
    <cellStyle name="Normal 3 3 14 3 2 7 3" xfId="29471" xr:uid="{00000000-0005-0000-0000-000018730000}"/>
    <cellStyle name="Normal 3 3 14 3 2 8" xfId="29472" xr:uid="{00000000-0005-0000-0000-000019730000}"/>
    <cellStyle name="Normal 3 3 14 3 2 8 2" xfId="29473" xr:uid="{00000000-0005-0000-0000-00001A730000}"/>
    <cellStyle name="Normal 3 3 14 3 2 8 3" xfId="29474" xr:uid="{00000000-0005-0000-0000-00001B730000}"/>
    <cellStyle name="Normal 3 3 14 3 2 9" xfId="29475" xr:uid="{00000000-0005-0000-0000-00001C730000}"/>
    <cellStyle name="Normal 3 3 14 3 2 9 2" xfId="29476" xr:uid="{00000000-0005-0000-0000-00001D730000}"/>
    <cellStyle name="Normal 3 3 14 3 2 9 3" xfId="29477" xr:uid="{00000000-0005-0000-0000-00001E730000}"/>
    <cellStyle name="Normal 3 3 14 3 3" xfId="29478" xr:uid="{00000000-0005-0000-0000-00001F730000}"/>
    <cellStyle name="Normal 3 3 14 3 3 2" xfId="29479" xr:uid="{00000000-0005-0000-0000-000020730000}"/>
    <cellStyle name="Normal 3 3 14 3 3 3" xfId="29480" xr:uid="{00000000-0005-0000-0000-000021730000}"/>
    <cellStyle name="Normal 3 3 14 3 4" xfId="29481" xr:uid="{00000000-0005-0000-0000-000022730000}"/>
    <cellStyle name="Normal 3 3 14 3 4 2" xfId="29482" xr:uid="{00000000-0005-0000-0000-000023730000}"/>
    <cellStyle name="Normal 3 3 14 3 4 3" xfId="29483" xr:uid="{00000000-0005-0000-0000-000024730000}"/>
    <cellStyle name="Normal 3 3 14 3 5" xfId="29484" xr:uid="{00000000-0005-0000-0000-000025730000}"/>
    <cellStyle name="Normal 3 3 14 3 5 2" xfId="29485" xr:uid="{00000000-0005-0000-0000-000026730000}"/>
    <cellStyle name="Normal 3 3 14 3 5 3" xfId="29486" xr:uid="{00000000-0005-0000-0000-000027730000}"/>
    <cellStyle name="Normal 3 3 14 3 6" xfId="29487" xr:uid="{00000000-0005-0000-0000-000028730000}"/>
    <cellStyle name="Normal 3 3 14 3 6 2" xfId="29488" xr:uid="{00000000-0005-0000-0000-000029730000}"/>
    <cellStyle name="Normal 3 3 14 3 6 3" xfId="29489" xr:uid="{00000000-0005-0000-0000-00002A730000}"/>
    <cellStyle name="Normal 3 3 14 3 7" xfId="29490" xr:uid="{00000000-0005-0000-0000-00002B730000}"/>
    <cellStyle name="Normal 3 3 14 3 7 2" xfId="29491" xr:uid="{00000000-0005-0000-0000-00002C730000}"/>
    <cellStyle name="Normal 3 3 14 3 7 3" xfId="29492" xr:uid="{00000000-0005-0000-0000-00002D730000}"/>
    <cellStyle name="Normal 3 3 14 3 8" xfId="29493" xr:uid="{00000000-0005-0000-0000-00002E730000}"/>
    <cellStyle name="Normal 3 3 14 3 8 2" xfId="29494" xr:uid="{00000000-0005-0000-0000-00002F730000}"/>
    <cellStyle name="Normal 3 3 14 3 8 3" xfId="29495" xr:uid="{00000000-0005-0000-0000-000030730000}"/>
    <cellStyle name="Normal 3 3 14 3 9" xfId="29496" xr:uid="{00000000-0005-0000-0000-000031730000}"/>
    <cellStyle name="Normal 3 3 14 3 9 2" xfId="29497" xr:uid="{00000000-0005-0000-0000-000032730000}"/>
    <cellStyle name="Normal 3 3 14 3 9 3" xfId="29498" xr:uid="{00000000-0005-0000-0000-000033730000}"/>
    <cellStyle name="Normal 3 3 14 4" xfId="29499" xr:uid="{00000000-0005-0000-0000-000034730000}"/>
    <cellStyle name="Normal 3 3 14 4 10" xfId="29500" xr:uid="{00000000-0005-0000-0000-000035730000}"/>
    <cellStyle name="Normal 3 3 14 4 10 2" xfId="29501" xr:uid="{00000000-0005-0000-0000-000036730000}"/>
    <cellStyle name="Normal 3 3 14 4 10 3" xfId="29502" xr:uid="{00000000-0005-0000-0000-000037730000}"/>
    <cellStyle name="Normal 3 3 14 4 11" xfId="29503" xr:uid="{00000000-0005-0000-0000-000038730000}"/>
    <cellStyle name="Normal 3 3 14 4 11 2" xfId="29504" xr:uid="{00000000-0005-0000-0000-000039730000}"/>
    <cellStyle name="Normal 3 3 14 4 11 3" xfId="29505" xr:uid="{00000000-0005-0000-0000-00003A730000}"/>
    <cellStyle name="Normal 3 3 14 4 12" xfId="29506" xr:uid="{00000000-0005-0000-0000-00003B730000}"/>
    <cellStyle name="Normal 3 3 14 4 12 2" xfId="29507" xr:uid="{00000000-0005-0000-0000-00003C730000}"/>
    <cellStyle name="Normal 3 3 14 4 12 3" xfId="29508" xr:uid="{00000000-0005-0000-0000-00003D730000}"/>
    <cellStyle name="Normal 3 3 14 4 13" xfId="29509" xr:uid="{00000000-0005-0000-0000-00003E730000}"/>
    <cellStyle name="Normal 3 3 14 4 13 2" xfId="29510" xr:uid="{00000000-0005-0000-0000-00003F730000}"/>
    <cellStyle name="Normal 3 3 14 4 13 3" xfId="29511" xr:uid="{00000000-0005-0000-0000-000040730000}"/>
    <cellStyle name="Normal 3 3 14 4 14" xfId="29512" xr:uid="{00000000-0005-0000-0000-000041730000}"/>
    <cellStyle name="Normal 3 3 14 4 14 2" xfId="29513" xr:uid="{00000000-0005-0000-0000-000042730000}"/>
    <cellStyle name="Normal 3 3 14 4 14 3" xfId="29514" xr:uid="{00000000-0005-0000-0000-000043730000}"/>
    <cellStyle name="Normal 3 3 14 4 15" xfId="29515" xr:uid="{00000000-0005-0000-0000-000044730000}"/>
    <cellStyle name="Normal 3 3 14 4 15 2" xfId="29516" xr:uid="{00000000-0005-0000-0000-000045730000}"/>
    <cellStyle name="Normal 3 3 14 4 15 3" xfId="29517" xr:uid="{00000000-0005-0000-0000-000046730000}"/>
    <cellStyle name="Normal 3 3 14 4 16" xfId="29518" xr:uid="{00000000-0005-0000-0000-000047730000}"/>
    <cellStyle name="Normal 3 3 14 4 17" xfId="29519" xr:uid="{00000000-0005-0000-0000-000048730000}"/>
    <cellStyle name="Normal 3 3 14 4 2" xfId="29520" xr:uid="{00000000-0005-0000-0000-000049730000}"/>
    <cellStyle name="Normal 3 3 14 4 2 10" xfId="29521" xr:uid="{00000000-0005-0000-0000-00004A730000}"/>
    <cellStyle name="Normal 3 3 14 4 2 10 2" xfId="29522" xr:uid="{00000000-0005-0000-0000-00004B730000}"/>
    <cellStyle name="Normal 3 3 14 4 2 10 3" xfId="29523" xr:uid="{00000000-0005-0000-0000-00004C730000}"/>
    <cellStyle name="Normal 3 3 14 4 2 11" xfId="29524" xr:uid="{00000000-0005-0000-0000-00004D730000}"/>
    <cellStyle name="Normal 3 3 14 4 2 11 2" xfId="29525" xr:uid="{00000000-0005-0000-0000-00004E730000}"/>
    <cellStyle name="Normal 3 3 14 4 2 11 3" xfId="29526" xr:uid="{00000000-0005-0000-0000-00004F730000}"/>
    <cellStyle name="Normal 3 3 14 4 2 12" xfId="29527" xr:uid="{00000000-0005-0000-0000-000050730000}"/>
    <cellStyle name="Normal 3 3 14 4 2 12 2" xfId="29528" xr:uid="{00000000-0005-0000-0000-000051730000}"/>
    <cellStyle name="Normal 3 3 14 4 2 12 3" xfId="29529" xr:uid="{00000000-0005-0000-0000-000052730000}"/>
    <cellStyle name="Normal 3 3 14 4 2 13" xfId="29530" xr:uid="{00000000-0005-0000-0000-000053730000}"/>
    <cellStyle name="Normal 3 3 14 4 2 13 2" xfId="29531" xr:uid="{00000000-0005-0000-0000-000054730000}"/>
    <cellStyle name="Normal 3 3 14 4 2 13 3" xfId="29532" xr:uid="{00000000-0005-0000-0000-000055730000}"/>
    <cellStyle name="Normal 3 3 14 4 2 14" xfId="29533" xr:uid="{00000000-0005-0000-0000-000056730000}"/>
    <cellStyle name="Normal 3 3 14 4 2 14 2" xfId="29534" xr:uid="{00000000-0005-0000-0000-000057730000}"/>
    <cellStyle name="Normal 3 3 14 4 2 14 3" xfId="29535" xr:uid="{00000000-0005-0000-0000-000058730000}"/>
    <cellStyle name="Normal 3 3 14 4 2 15" xfId="29536" xr:uid="{00000000-0005-0000-0000-000059730000}"/>
    <cellStyle name="Normal 3 3 14 4 2 16" xfId="29537" xr:uid="{00000000-0005-0000-0000-00005A730000}"/>
    <cellStyle name="Normal 3 3 14 4 2 2" xfId="29538" xr:uid="{00000000-0005-0000-0000-00005B730000}"/>
    <cellStyle name="Normal 3 3 14 4 2 2 2" xfId="29539" xr:uid="{00000000-0005-0000-0000-00005C730000}"/>
    <cellStyle name="Normal 3 3 14 4 2 2 3" xfId="29540" xr:uid="{00000000-0005-0000-0000-00005D730000}"/>
    <cellStyle name="Normal 3 3 14 4 2 3" xfId="29541" xr:uid="{00000000-0005-0000-0000-00005E730000}"/>
    <cellStyle name="Normal 3 3 14 4 2 3 2" xfId="29542" xr:uid="{00000000-0005-0000-0000-00005F730000}"/>
    <cellStyle name="Normal 3 3 14 4 2 3 3" xfId="29543" xr:uid="{00000000-0005-0000-0000-000060730000}"/>
    <cellStyle name="Normal 3 3 14 4 2 4" xfId="29544" xr:uid="{00000000-0005-0000-0000-000061730000}"/>
    <cellStyle name="Normal 3 3 14 4 2 4 2" xfId="29545" xr:uid="{00000000-0005-0000-0000-000062730000}"/>
    <cellStyle name="Normal 3 3 14 4 2 4 3" xfId="29546" xr:uid="{00000000-0005-0000-0000-000063730000}"/>
    <cellStyle name="Normal 3 3 14 4 2 5" xfId="29547" xr:uid="{00000000-0005-0000-0000-000064730000}"/>
    <cellStyle name="Normal 3 3 14 4 2 5 2" xfId="29548" xr:uid="{00000000-0005-0000-0000-000065730000}"/>
    <cellStyle name="Normal 3 3 14 4 2 5 3" xfId="29549" xr:uid="{00000000-0005-0000-0000-000066730000}"/>
    <cellStyle name="Normal 3 3 14 4 2 6" xfId="29550" xr:uid="{00000000-0005-0000-0000-000067730000}"/>
    <cellStyle name="Normal 3 3 14 4 2 6 2" xfId="29551" xr:uid="{00000000-0005-0000-0000-000068730000}"/>
    <cellStyle name="Normal 3 3 14 4 2 6 3" xfId="29552" xr:uid="{00000000-0005-0000-0000-000069730000}"/>
    <cellStyle name="Normal 3 3 14 4 2 7" xfId="29553" xr:uid="{00000000-0005-0000-0000-00006A730000}"/>
    <cellStyle name="Normal 3 3 14 4 2 7 2" xfId="29554" xr:uid="{00000000-0005-0000-0000-00006B730000}"/>
    <cellStyle name="Normal 3 3 14 4 2 7 3" xfId="29555" xr:uid="{00000000-0005-0000-0000-00006C730000}"/>
    <cellStyle name="Normal 3 3 14 4 2 8" xfId="29556" xr:uid="{00000000-0005-0000-0000-00006D730000}"/>
    <cellStyle name="Normal 3 3 14 4 2 8 2" xfId="29557" xr:uid="{00000000-0005-0000-0000-00006E730000}"/>
    <cellStyle name="Normal 3 3 14 4 2 8 3" xfId="29558" xr:uid="{00000000-0005-0000-0000-00006F730000}"/>
    <cellStyle name="Normal 3 3 14 4 2 9" xfId="29559" xr:uid="{00000000-0005-0000-0000-000070730000}"/>
    <cellStyle name="Normal 3 3 14 4 2 9 2" xfId="29560" xr:uid="{00000000-0005-0000-0000-000071730000}"/>
    <cellStyle name="Normal 3 3 14 4 2 9 3" xfId="29561" xr:uid="{00000000-0005-0000-0000-000072730000}"/>
    <cellStyle name="Normal 3 3 14 4 3" xfId="29562" xr:uid="{00000000-0005-0000-0000-000073730000}"/>
    <cellStyle name="Normal 3 3 14 4 3 2" xfId="29563" xr:uid="{00000000-0005-0000-0000-000074730000}"/>
    <cellStyle name="Normal 3 3 14 4 3 3" xfId="29564" xr:uid="{00000000-0005-0000-0000-000075730000}"/>
    <cellStyle name="Normal 3 3 14 4 4" xfId="29565" xr:uid="{00000000-0005-0000-0000-000076730000}"/>
    <cellStyle name="Normal 3 3 14 4 4 2" xfId="29566" xr:uid="{00000000-0005-0000-0000-000077730000}"/>
    <cellStyle name="Normal 3 3 14 4 4 3" xfId="29567" xr:uid="{00000000-0005-0000-0000-000078730000}"/>
    <cellStyle name="Normal 3 3 14 4 5" xfId="29568" xr:uid="{00000000-0005-0000-0000-000079730000}"/>
    <cellStyle name="Normal 3 3 14 4 5 2" xfId="29569" xr:uid="{00000000-0005-0000-0000-00007A730000}"/>
    <cellStyle name="Normal 3 3 14 4 5 3" xfId="29570" xr:uid="{00000000-0005-0000-0000-00007B730000}"/>
    <cellStyle name="Normal 3 3 14 4 6" xfId="29571" xr:uid="{00000000-0005-0000-0000-00007C730000}"/>
    <cellStyle name="Normal 3 3 14 4 6 2" xfId="29572" xr:uid="{00000000-0005-0000-0000-00007D730000}"/>
    <cellStyle name="Normal 3 3 14 4 6 3" xfId="29573" xr:uid="{00000000-0005-0000-0000-00007E730000}"/>
    <cellStyle name="Normal 3 3 14 4 7" xfId="29574" xr:uid="{00000000-0005-0000-0000-00007F730000}"/>
    <cellStyle name="Normal 3 3 14 4 7 2" xfId="29575" xr:uid="{00000000-0005-0000-0000-000080730000}"/>
    <cellStyle name="Normal 3 3 14 4 7 3" xfId="29576" xr:uid="{00000000-0005-0000-0000-000081730000}"/>
    <cellStyle name="Normal 3 3 14 4 8" xfId="29577" xr:uid="{00000000-0005-0000-0000-000082730000}"/>
    <cellStyle name="Normal 3 3 14 4 8 2" xfId="29578" xr:uid="{00000000-0005-0000-0000-000083730000}"/>
    <cellStyle name="Normal 3 3 14 4 8 3" xfId="29579" xr:uid="{00000000-0005-0000-0000-000084730000}"/>
    <cellStyle name="Normal 3 3 14 4 9" xfId="29580" xr:uid="{00000000-0005-0000-0000-000085730000}"/>
    <cellStyle name="Normal 3 3 14 4 9 2" xfId="29581" xr:uid="{00000000-0005-0000-0000-000086730000}"/>
    <cellStyle name="Normal 3 3 14 4 9 3" xfId="29582" xr:uid="{00000000-0005-0000-0000-000087730000}"/>
    <cellStyle name="Normal 3 3 14 5" xfId="29583" xr:uid="{00000000-0005-0000-0000-000088730000}"/>
    <cellStyle name="Normal 3 3 14 5 10" xfId="29584" xr:uid="{00000000-0005-0000-0000-000089730000}"/>
    <cellStyle name="Normal 3 3 14 5 10 2" xfId="29585" xr:uid="{00000000-0005-0000-0000-00008A730000}"/>
    <cellStyle name="Normal 3 3 14 5 10 3" xfId="29586" xr:uid="{00000000-0005-0000-0000-00008B730000}"/>
    <cellStyle name="Normal 3 3 14 5 11" xfId="29587" xr:uid="{00000000-0005-0000-0000-00008C730000}"/>
    <cellStyle name="Normal 3 3 14 5 11 2" xfId="29588" xr:uid="{00000000-0005-0000-0000-00008D730000}"/>
    <cellStyle name="Normal 3 3 14 5 11 3" xfId="29589" xr:uid="{00000000-0005-0000-0000-00008E730000}"/>
    <cellStyle name="Normal 3 3 14 5 12" xfId="29590" xr:uid="{00000000-0005-0000-0000-00008F730000}"/>
    <cellStyle name="Normal 3 3 14 5 12 2" xfId="29591" xr:uid="{00000000-0005-0000-0000-000090730000}"/>
    <cellStyle name="Normal 3 3 14 5 12 3" xfId="29592" xr:uid="{00000000-0005-0000-0000-000091730000}"/>
    <cellStyle name="Normal 3 3 14 5 13" xfId="29593" xr:uid="{00000000-0005-0000-0000-000092730000}"/>
    <cellStyle name="Normal 3 3 14 5 13 2" xfId="29594" xr:uid="{00000000-0005-0000-0000-000093730000}"/>
    <cellStyle name="Normal 3 3 14 5 13 3" xfId="29595" xr:uid="{00000000-0005-0000-0000-000094730000}"/>
    <cellStyle name="Normal 3 3 14 5 14" xfId="29596" xr:uid="{00000000-0005-0000-0000-000095730000}"/>
    <cellStyle name="Normal 3 3 14 5 14 2" xfId="29597" xr:uid="{00000000-0005-0000-0000-000096730000}"/>
    <cellStyle name="Normal 3 3 14 5 14 3" xfId="29598" xr:uid="{00000000-0005-0000-0000-000097730000}"/>
    <cellStyle name="Normal 3 3 14 5 15" xfId="29599" xr:uid="{00000000-0005-0000-0000-000098730000}"/>
    <cellStyle name="Normal 3 3 14 5 16" xfId="29600" xr:uid="{00000000-0005-0000-0000-000099730000}"/>
    <cellStyle name="Normal 3 3 14 5 2" xfId="29601" xr:uid="{00000000-0005-0000-0000-00009A730000}"/>
    <cellStyle name="Normal 3 3 14 5 2 2" xfId="29602" xr:uid="{00000000-0005-0000-0000-00009B730000}"/>
    <cellStyle name="Normal 3 3 14 5 2 3" xfId="29603" xr:uid="{00000000-0005-0000-0000-00009C730000}"/>
    <cellStyle name="Normal 3 3 14 5 3" xfId="29604" xr:uid="{00000000-0005-0000-0000-00009D730000}"/>
    <cellStyle name="Normal 3 3 14 5 3 2" xfId="29605" xr:uid="{00000000-0005-0000-0000-00009E730000}"/>
    <cellStyle name="Normal 3 3 14 5 3 3" xfId="29606" xr:uid="{00000000-0005-0000-0000-00009F730000}"/>
    <cellStyle name="Normal 3 3 14 5 4" xfId="29607" xr:uid="{00000000-0005-0000-0000-0000A0730000}"/>
    <cellStyle name="Normal 3 3 14 5 4 2" xfId="29608" xr:uid="{00000000-0005-0000-0000-0000A1730000}"/>
    <cellStyle name="Normal 3 3 14 5 4 3" xfId="29609" xr:uid="{00000000-0005-0000-0000-0000A2730000}"/>
    <cellStyle name="Normal 3 3 14 5 5" xfId="29610" xr:uid="{00000000-0005-0000-0000-0000A3730000}"/>
    <cellStyle name="Normal 3 3 14 5 5 2" xfId="29611" xr:uid="{00000000-0005-0000-0000-0000A4730000}"/>
    <cellStyle name="Normal 3 3 14 5 5 3" xfId="29612" xr:uid="{00000000-0005-0000-0000-0000A5730000}"/>
    <cellStyle name="Normal 3 3 14 5 6" xfId="29613" xr:uid="{00000000-0005-0000-0000-0000A6730000}"/>
    <cellStyle name="Normal 3 3 14 5 6 2" xfId="29614" xr:uid="{00000000-0005-0000-0000-0000A7730000}"/>
    <cellStyle name="Normal 3 3 14 5 6 3" xfId="29615" xr:uid="{00000000-0005-0000-0000-0000A8730000}"/>
    <cellStyle name="Normal 3 3 14 5 7" xfId="29616" xr:uid="{00000000-0005-0000-0000-0000A9730000}"/>
    <cellStyle name="Normal 3 3 14 5 7 2" xfId="29617" xr:uid="{00000000-0005-0000-0000-0000AA730000}"/>
    <cellStyle name="Normal 3 3 14 5 7 3" xfId="29618" xr:uid="{00000000-0005-0000-0000-0000AB730000}"/>
    <cellStyle name="Normal 3 3 14 5 8" xfId="29619" xr:uid="{00000000-0005-0000-0000-0000AC730000}"/>
    <cellStyle name="Normal 3 3 14 5 8 2" xfId="29620" xr:uid="{00000000-0005-0000-0000-0000AD730000}"/>
    <cellStyle name="Normal 3 3 14 5 8 3" xfId="29621" xr:uid="{00000000-0005-0000-0000-0000AE730000}"/>
    <cellStyle name="Normal 3 3 14 5 9" xfId="29622" xr:uid="{00000000-0005-0000-0000-0000AF730000}"/>
    <cellStyle name="Normal 3 3 14 5 9 2" xfId="29623" xr:uid="{00000000-0005-0000-0000-0000B0730000}"/>
    <cellStyle name="Normal 3 3 14 5 9 3" xfId="29624" xr:uid="{00000000-0005-0000-0000-0000B1730000}"/>
    <cellStyle name="Normal 3 3 14 6" xfId="29625" xr:uid="{00000000-0005-0000-0000-0000B2730000}"/>
    <cellStyle name="Normal 3 3 14 6 10" xfId="29626" xr:uid="{00000000-0005-0000-0000-0000B3730000}"/>
    <cellStyle name="Normal 3 3 14 6 10 2" xfId="29627" xr:uid="{00000000-0005-0000-0000-0000B4730000}"/>
    <cellStyle name="Normal 3 3 14 6 10 3" xfId="29628" xr:uid="{00000000-0005-0000-0000-0000B5730000}"/>
    <cellStyle name="Normal 3 3 14 6 11" xfId="29629" xr:uid="{00000000-0005-0000-0000-0000B6730000}"/>
    <cellStyle name="Normal 3 3 14 6 11 2" xfId="29630" xr:uid="{00000000-0005-0000-0000-0000B7730000}"/>
    <cellStyle name="Normal 3 3 14 6 11 3" xfId="29631" xr:uid="{00000000-0005-0000-0000-0000B8730000}"/>
    <cellStyle name="Normal 3 3 14 6 12" xfId="29632" xr:uid="{00000000-0005-0000-0000-0000B9730000}"/>
    <cellStyle name="Normal 3 3 14 6 12 2" xfId="29633" xr:uid="{00000000-0005-0000-0000-0000BA730000}"/>
    <cellStyle name="Normal 3 3 14 6 12 3" xfId="29634" xr:uid="{00000000-0005-0000-0000-0000BB730000}"/>
    <cellStyle name="Normal 3 3 14 6 13" xfId="29635" xr:uid="{00000000-0005-0000-0000-0000BC730000}"/>
    <cellStyle name="Normal 3 3 14 6 13 2" xfId="29636" xr:uid="{00000000-0005-0000-0000-0000BD730000}"/>
    <cellStyle name="Normal 3 3 14 6 13 3" xfId="29637" xr:uid="{00000000-0005-0000-0000-0000BE730000}"/>
    <cellStyle name="Normal 3 3 14 6 14" xfId="29638" xr:uid="{00000000-0005-0000-0000-0000BF730000}"/>
    <cellStyle name="Normal 3 3 14 6 14 2" xfId="29639" xr:uid="{00000000-0005-0000-0000-0000C0730000}"/>
    <cellStyle name="Normal 3 3 14 6 14 3" xfId="29640" xr:uid="{00000000-0005-0000-0000-0000C1730000}"/>
    <cellStyle name="Normal 3 3 14 6 15" xfId="29641" xr:uid="{00000000-0005-0000-0000-0000C2730000}"/>
    <cellStyle name="Normal 3 3 14 6 16" xfId="29642" xr:uid="{00000000-0005-0000-0000-0000C3730000}"/>
    <cellStyle name="Normal 3 3 14 6 2" xfId="29643" xr:uid="{00000000-0005-0000-0000-0000C4730000}"/>
    <cellStyle name="Normal 3 3 14 6 2 2" xfId="29644" xr:uid="{00000000-0005-0000-0000-0000C5730000}"/>
    <cellStyle name="Normal 3 3 14 6 2 3" xfId="29645" xr:uid="{00000000-0005-0000-0000-0000C6730000}"/>
    <cellStyle name="Normal 3 3 14 6 3" xfId="29646" xr:uid="{00000000-0005-0000-0000-0000C7730000}"/>
    <cellStyle name="Normal 3 3 14 6 3 2" xfId="29647" xr:uid="{00000000-0005-0000-0000-0000C8730000}"/>
    <cellStyle name="Normal 3 3 14 6 3 3" xfId="29648" xr:uid="{00000000-0005-0000-0000-0000C9730000}"/>
    <cellStyle name="Normal 3 3 14 6 4" xfId="29649" xr:uid="{00000000-0005-0000-0000-0000CA730000}"/>
    <cellStyle name="Normal 3 3 14 6 4 2" xfId="29650" xr:uid="{00000000-0005-0000-0000-0000CB730000}"/>
    <cellStyle name="Normal 3 3 14 6 4 3" xfId="29651" xr:uid="{00000000-0005-0000-0000-0000CC730000}"/>
    <cellStyle name="Normal 3 3 14 6 5" xfId="29652" xr:uid="{00000000-0005-0000-0000-0000CD730000}"/>
    <cellStyle name="Normal 3 3 14 6 5 2" xfId="29653" xr:uid="{00000000-0005-0000-0000-0000CE730000}"/>
    <cellStyle name="Normal 3 3 14 6 5 3" xfId="29654" xr:uid="{00000000-0005-0000-0000-0000CF730000}"/>
    <cellStyle name="Normal 3 3 14 6 6" xfId="29655" xr:uid="{00000000-0005-0000-0000-0000D0730000}"/>
    <cellStyle name="Normal 3 3 14 6 6 2" xfId="29656" xr:uid="{00000000-0005-0000-0000-0000D1730000}"/>
    <cellStyle name="Normal 3 3 14 6 6 3" xfId="29657" xr:uid="{00000000-0005-0000-0000-0000D2730000}"/>
    <cellStyle name="Normal 3 3 14 6 7" xfId="29658" xr:uid="{00000000-0005-0000-0000-0000D3730000}"/>
    <cellStyle name="Normal 3 3 14 6 7 2" xfId="29659" xr:uid="{00000000-0005-0000-0000-0000D4730000}"/>
    <cellStyle name="Normal 3 3 14 6 7 3" xfId="29660" xr:uid="{00000000-0005-0000-0000-0000D5730000}"/>
    <cellStyle name="Normal 3 3 14 6 8" xfId="29661" xr:uid="{00000000-0005-0000-0000-0000D6730000}"/>
    <cellStyle name="Normal 3 3 14 6 8 2" xfId="29662" xr:uid="{00000000-0005-0000-0000-0000D7730000}"/>
    <cellStyle name="Normal 3 3 14 6 8 3" xfId="29663" xr:uid="{00000000-0005-0000-0000-0000D8730000}"/>
    <cellStyle name="Normal 3 3 14 6 9" xfId="29664" xr:uid="{00000000-0005-0000-0000-0000D9730000}"/>
    <cellStyle name="Normal 3 3 14 6 9 2" xfId="29665" xr:uid="{00000000-0005-0000-0000-0000DA730000}"/>
    <cellStyle name="Normal 3 3 14 6 9 3" xfId="29666" xr:uid="{00000000-0005-0000-0000-0000DB730000}"/>
    <cellStyle name="Normal 3 3 14 7" xfId="29667" xr:uid="{00000000-0005-0000-0000-0000DC730000}"/>
    <cellStyle name="Normal 3 3 14 7 10" xfId="29668" xr:uid="{00000000-0005-0000-0000-0000DD730000}"/>
    <cellStyle name="Normal 3 3 14 7 10 2" xfId="29669" xr:uid="{00000000-0005-0000-0000-0000DE730000}"/>
    <cellStyle name="Normal 3 3 14 7 10 3" xfId="29670" xr:uid="{00000000-0005-0000-0000-0000DF730000}"/>
    <cellStyle name="Normal 3 3 14 7 11" xfId="29671" xr:uid="{00000000-0005-0000-0000-0000E0730000}"/>
    <cellStyle name="Normal 3 3 14 7 11 2" xfId="29672" xr:uid="{00000000-0005-0000-0000-0000E1730000}"/>
    <cellStyle name="Normal 3 3 14 7 11 3" xfId="29673" xr:uid="{00000000-0005-0000-0000-0000E2730000}"/>
    <cellStyle name="Normal 3 3 14 7 12" xfId="29674" xr:uid="{00000000-0005-0000-0000-0000E3730000}"/>
    <cellStyle name="Normal 3 3 14 7 12 2" xfId="29675" xr:uid="{00000000-0005-0000-0000-0000E4730000}"/>
    <cellStyle name="Normal 3 3 14 7 12 3" xfId="29676" xr:uid="{00000000-0005-0000-0000-0000E5730000}"/>
    <cellStyle name="Normal 3 3 14 7 13" xfId="29677" xr:uid="{00000000-0005-0000-0000-0000E6730000}"/>
    <cellStyle name="Normal 3 3 14 7 13 2" xfId="29678" xr:uid="{00000000-0005-0000-0000-0000E7730000}"/>
    <cellStyle name="Normal 3 3 14 7 13 3" xfId="29679" xr:uid="{00000000-0005-0000-0000-0000E8730000}"/>
    <cellStyle name="Normal 3 3 14 7 14" xfId="29680" xr:uid="{00000000-0005-0000-0000-0000E9730000}"/>
    <cellStyle name="Normal 3 3 14 7 14 2" xfId="29681" xr:uid="{00000000-0005-0000-0000-0000EA730000}"/>
    <cellStyle name="Normal 3 3 14 7 14 3" xfId="29682" xr:uid="{00000000-0005-0000-0000-0000EB730000}"/>
    <cellStyle name="Normal 3 3 14 7 15" xfId="29683" xr:uid="{00000000-0005-0000-0000-0000EC730000}"/>
    <cellStyle name="Normal 3 3 14 7 16" xfId="29684" xr:uid="{00000000-0005-0000-0000-0000ED730000}"/>
    <cellStyle name="Normal 3 3 14 7 2" xfId="29685" xr:uid="{00000000-0005-0000-0000-0000EE730000}"/>
    <cellStyle name="Normal 3 3 14 7 2 2" xfId="29686" xr:uid="{00000000-0005-0000-0000-0000EF730000}"/>
    <cellStyle name="Normal 3 3 14 7 2 3" xfId="29687" xr:uid="{00000000-0005-0000-0000-0000F0730000}"/>
    <cellStyle name="Normal 3 3 14 7 3" xfId="29688" xr:uid="{00000000-0005-0000-0000-0000F1730000}"/>
    <cellStyle name="Normal 3 3 14 7 3 2" xfId="29689" xr:uid="{00000000-0005-0000-0000-0000F2730000}"/>
    <cellStyle name="Normal 3 3 14 7 3 3" xfId="29690" xr:uid="{00000000-0005-0000-0000-0000F3730000}"/>
    <cellStyle name="Normal 3 3 14 7 4" xfId="29691" xr:uid="{00000000-0005-0000-0000-0000F4730000}"/>
    <cellStyle name="Normal 3 3 14 7 4 2" xfId="29692" xr:uid="{00000000-0005-0000-0000-0000F5730000}"/>
    <cellStyle name="Normal 3 3 14 7 4 3" xfId="29693" xr:uid="{00000000-0005-0000-0000-0000F6730000}"/>
    <cellStyle name="Normal 3 3 14 7 5" xfId="29694" xr:uid="{00000000-0005-0000-0000-0000F7730000}"/>
    <cellStyle name="Normal 3 3 14 7 5 2" xfId="29695" xr:uid="{00000000-0005-0000-0000-0000F8730000}"/>
    <cellStyle name="Normal 3 3 14 7 5 3" xfId="29696" xr:uid="{00000000-0005-0000-0000-0000F9730000}"/>
    <cellStyle name="Normal 3 3 14 7 6" xfId="29697" xr:uid="{00000000-0005-0000-0000-0000FA730000}"/>
    <cellStyle name="Normal 3 3 14 7 6 2" xfId="29698" xr:uid="{00000000-0005-0000-0000-0000FB730000}"/>
    <cellStyle name="Normal 3 3 14 7 6 3" xfId="29699" xr:uid="{00000000-0005-0000-0000-0000FC730000}"/>
    <cellStyle name="Normal 3 3 14 7 7" xfId="29700" xr:uid="{00000000-0005-0000-0000-0000FD730000}"/>
    <cellStyle name="Normal 3 3 14 7 7 2" xfId="29701" xr:uid="{00000000-0005-0000-0000-0000FE730000}"/>
    <cellStyle name="Normal 3 3 14 7 7 3" xfId="29702" xr:uid="{00000000-0005-0000-0000-0000FF730000}"/>
    <cellStyle name="Normal 3 3 14 7 8" xfId="29703" xr:uid="{00000000-0005-0000-0000-000000740000}"/>
    <cellStyle name="Normal 3 3 14 7 8 2" xfId="29704" xr:uid="{00000000-0005-0000-0000-000001740000}"/>
    <cellStyle name="Normal 3 3 14 7 8 3" xfId="29705" xr:uid="{00000000-0005-0000-0000-000002740000}"/>
    <cellStyle name="Normal 3 3 14 7 9" xfId="29706" xr:uid="{00000000-0005-0000-0000-000003740000}"/>
    <cellStyle name="Normal 3 3 14 7 9 2" xfId="29707" xr:uid="{00000000-0005-0000-0000-000004740000}"/>
    <cellStyle name="Normal 3 3 14 7 9 3" xfId="29708" xr:uid="{00000000-0005-0000-0000-000005740000}"/>
    <cellStyle name="Normal 3 3 14 8" xfId="29709" xr:uid="{00000000-0005-0000-0000-000006740000}"/>
    <cellStyle name="Normal 3 3 14 8 10" xfId="29710" xr:uid="{00000000-0005-0000-0000-000007740000}"/>
    <cellStyle name="Normal 3 3 14 8 10 2" xfId="29711" xr:uid="{00000000-0005-0000-0000-000008740000}"/>
    <cellStyle name="Normal 3 3 14 8 10 3" xfId="29712" xr:uid="{00000000-0005-0000-0000-000009740000}"/>
    <cellStyle name="Normal 3 3 14 8 11" xfId="29713" xr:uid="{00000000-0005-0000-0000-00000A740000}"/>
    <cellStyle name="Normal 3 3 14 8 11 2" xfId="29714" xr:uid="{00000000-0005-0000-0000-00000B740000}"/>
    <cellStyle name="Normal 3 3 14 8 11 3" xfId="29715" xr:uid="{00000000-0005-0000-0000-00000C740000}"/>
    <cellStyle name="Normal 3 3 14 8 12" xfId="29716" xr:uid="{00000000-0005-0000-0000-00000D740000}"/>
    <cellStyle name="Normal 3 3 14 8 12 2" xfId="29717" xr:uid="{00000000-0005-0000-0000-00000E740000}"/>
    <cellStyle name="Normal 3 3 14 8 12 3" xfId="29718" xr:uid="{00000000-0005-0000-0000-00000F740000}"/>
    <cellStyle name="Normal 3 3 14 8 13" xfId="29719" xr:uid="{00000000-0005-0000-0000-000010740000}"/>
    <cellStyle name="Normal 3 3 14 8 13 2" xfId="29720" xr:uid="{00000000-0005-0000-0000-000011740000}"/>
    <cellStyle name="Normal 3 3 14 8 13 3" xfId="29721" xr:uid="{00000000-0005-0000-0000-000012740000}"/>
    <cellStyle name="Normal 3 3 14 8 14" xfId="29722" xr:uid="{00000000-0005-0000-0000-000013740000}"/>
    <cellStyle name="Normal 3 3 14 8 14 2" xfId="29723" xr:uid="{00000000-0005-0000-0000-000014740000}"/>
    <cellStyle name="Normal 3 3 14 8 14 3" xfId="29724" xr:uid="{00000000-0005-0000-0000-000015740000}"/>
    <cellStyle name="Normal 3 3 14 8 15" xfId="29725" xr:uid="{00000000-0005-0000-0000-000016740000}"/>
    <cellStyle name="Normal 3 3 14 8 16" xfId="29726" xr:uid="{00000000-0005-0000-0000-000017740000}"/>
    <cellStyle name="Normal 3 3 14 8 2" xfId="29727" xr:uid="{00000000-0005-0000-0000-000018740000}"/>
    <cellStyle name="Normal 3 3 14 8 2 2" xfId="29728" xr:uid="{00000000-0005-0000-0000-000019740000}"/>
    <cellStyle name="Normal 3 3 14 8 2 3" xfId="29729" xr:uid="{00000000-0005-0000-0000-00001A740000}"/>
    <cellStyle name="Normal 3 3 14 8 3" xfId="29730" xr:uid="{00000000-0005-0000-0000-00001B740000}"/>
    <cellStyle name="Normal 3 3 14 8 3 2" xfId="29731" xr:uid="{00000000-0005-0000-0000-00001C740000}"/>
    <cellStyle name="Normal 3 3 14 8 3 3" xfId="29732" xr:uid="{00000000-0005-0000-0000-00001D740000}"/>
    <cellStyle name="Normal 3 3 14 8 4" xfId="29733" xr:uid="{00000000-0005-0000-0000-00001E740000}"/>
    <cellStyle name="Normal 3 3 14 8 4 2" xfId="29734" xr:uid="{00000000-0005-0000-0000-00001F740000}"/>
    <cellStyle name="Normal 3 3 14 8 4 3" xfId="29735" xr:uid="{00000000-0005-0000-0000-000020740000}"/>
    <cellStyle name="Normal 3 3 14 8 5" xfId="29736" xr:uid="{00000000-0005-0000-0000-000021740000}"/>
    <cellStyle name="Normal 3 3 14 8 5 2" xfId="29737" xr:uid="{00000000-0005-0000-0000-000022740000}"/>
    <cellStyle name="Normal 3 3 14 8 5 3" xfId="29738" xr:uid="{00000000-0005-0000-0000-000023740000}"/>
    <cellStyle name="Normal 3 3 14 8 6" xfId="29739" xr:uid="{00000000-0005-0000-0000-000024740000}"/>
    <cellStyle name="Normal 3 3 14 8 6 2" xfId="29740" xr:uid="{00000000-0005-0000-0000-000025740000}"/>
    <cellStyle name="Normal 3 3 14 8 6 3" xfId="29741" xr:uid="{00000000-0005-0000-0000-000026740000}"/>
    <cellStyle name="Normal 3 3 14 8 7" xfId="29742" xr:uid="{00000000-0005-0000-0000-000027740000}"/>
    <cellStyle name="Normal 3 3 14 8 7 2" xfId="29743" xr:uid="{00000000-0005-0000-0000-000028740000}"/>
    <cellStyle name="Normal 3 3 14 8 7 3" xfId="29744" xr:uid="{00000000-0005-0000-0000-000029740000}"/>
    <cellStyle name="Normal 3 3 14 8 8" xfId="29745" xr:uid="{00000000-0005-0000-0000-00002A740000}"/>
    <cellStyle name="Normal 3 3 14 8 8 2" xfId="29746" xr:uid="{00000000-0005-0000-0000-00002B740000}"/>
    <cellStyle name="Normal 3 3 14 8 8 3" xfId="29747" xr:uid="{00000000-0005-0000-0000-00002C740000}"/>
    <cellStyle name="Normal 3 3 14 8 9" xfId="29748" xr:uid="{00000000-0005-0000-0000-00002D740000}"/>
    <cellStyle name="Normal 3 3 14 8 9 2" xfId="29749" xr:uid="{00000000-0005-0000-0000-00002E740000}"/>
    <cellStyle name="Normal 3 3 14 8 9 3" xfId="29750" xr:uid="{00000000-0005-0000-0000-00002F740000}"/>
    <cellStyle name="Normal 3 3 14 9" xfId="29751" xr:uid="{00000000-0005-0000-0000-000030740000}"/>
    <cellStyle name="Normal 3 3 14 9 10" xfId="29752" xr:uid="{00000000-0005-0000-0000-000031740000}"/>
    <cellStyle name="Normal 3 3 14 9 10 2" xfId="29753" xr:uid="{00000000-0005-0000-0000-000032740000}"/>
    <cellStyle name="Normal 3 3 14 9 10 3" xfId="29754" xr:uid="{00000000-0005-0000-0000-000033740000}"/>
    <cellStyle name="Normal 3 3 14 9 11" xfId="29755" xr:uid="{00000000-0005-0000-0000-000034740000}"/>
    <cellStyle name="Normal 3 3 14 9 11 2" xfId="29756" xr:uid="{00000000-0005-0000-0000-000035740000}"/>
    <cellStyle name="Normal 3 3 14 9 11 3" xfId="29757" xr:uid="{00000000-0005-0000-0000-000036740000}"/>
    <cellStyle name="Normal 3 3 14 9 12" xfId="29758" xr:uid="{00000000-0005-0000-0000-000037740000}"/>
    <cellStyle name="Normal 3 3 14 9 12 2" xfId="29759" xr:uid="{00000000-0005-0000-0000-000038740000}"/>
    <cellStyle name="Normal 3 3 14 9 12 3" xfId="29760" xr:uid="{00000000-0005-0000-0000-000039740000}"/>
    <cellStyle name="Normal 3 3 14 9 13" xfId="29761" xr:uid="{00000000-0005-0000-0000-00003A740000}"/>
    <cellStyle name="Normal 3 3 14 9 13 2" xfId="29762" xr:uid="{00000000-0005-0000-0000-00003B740000}"/>
    <cellStyle name="Normal 3 3 14 9 13 3" xfId="29763" xr:uid="{00000000-0005-0000-0000-00003C740000}"/>
    <cellStyle name="Normal 3 3 14 9 14" xfId="29764" xr:uid="{00000000-0005-0000-0000-00003D740000}"/>
    <cellStyle name="Normal 3 3 14 9 14 2" xfId="29765" xr:uid="{00000000-0005-0000-0000-00003E740000}"/>
    <cellStyle name="Normal 3 3 14 9 14 3" xfId="29766" xr:uid="{00000000-0005-0000-0000-00003F740000}"/>
    <cellStyle name="Normal 3 3 14 9 15" xfId="29767" xr:uid="{00000000-0005-0000-0000-000040740000}"/>
    <cellStyle name="Normal 3 3 14 9 16" xfId="29768" xr:uid="{00000000-0005-0000-0000-000041740000}"/>
    <cellStyle name="Normal 3 3 14 9 2" xfId="29769" xr:uid="{00000000-0005-0000-0000-000042740000}"/>
    <cellStyle name="Normal 3 3 14 9 2 2" xfId="29770" xr:uid="{00000000-0005-0000-0000-000043740000}"/>
    <cellStyle name="Normal 3 3 14 9 2 3" xfId="29771" xr:uid="{00000000-0005-0000-0000-000044740000}"/>
    <cellStyle name="Normal 3 3 14 9 3" xfId="29772" xr:uid="{00000000-0005-0000-0000-000045740000}"/>
    <cellStyle name="Normal 3 3 14 9 3 2" xfId="29773" xr:uid="{00000000-0005-0000-0000-000046740000}"/>
    <cellStyle name="Normal 3 3 14 9 3 3" xfId="29774" xr:uid="{00000000-0005-0000-0000-000047740000}"/>
    <cellStyle name="Normal 3 3 14 9 4" xfId="29775" xr:uid="{00000000-0005-0000-0000-000048740000}"/>
    <cellStyle name="Normal 3 3 14 9 4 2" xfId="29776" xr:uid="{00000000-0005-0000-0000-000049740000}"/>
    <cellStyle name="Normal 3 3 14 9 4 3" xfId="29777" xr:uid="{00000000-0005-0000-0000-00004A740000}"/>
    <cellStyle name="Normal 3 3 14 9 5" xfId="29778" xr:uid="{00000000-0005-0000-0000-00004B740000}"/>
    <cellStyle name="Normal 3 3 14 9 5 2" xfId="29779" xr:uid="{00000000-0005-0000-0000-00004C740000}"/>
    <cellStyle name="Normal 3 3 14 9 5 3" xfId="29780" xr:uid="{00000000-0005-0000-0000-00004D740000}"/>
    <cellStyle name="Normal 3 3 14 9 6" xfId="29781" xr:uid="{00000000-0005-0000-0000-00004E740000}"/>
    <cellStyle name="Normal 3 3 14 9 6 2" xfId="29782" xr:uid="{00000000-0005-0000-0000-00004F740000}"/>
    <cellStyle name="Normal 3 3 14 9 6 3" xfId="29783" xr:uid="{00000000-0005-0000-0000-000050740000}"/>
    <cellStyle name="Normal 3 3 14 9 7" xfId="29784" xr:uid="{00000000-0005-0000-0000-000051740000}"/>
    <cellStyle name="Normal 3 3 14 9 7 2" xfId="29785" xr:uid="{00000000-0005-0000-0000-000052740000}"/>
    <cellStyle name="Normal 3 3 14 9 7 3" xfId="29786" xr:uid="{00000000-0005-0000-0000-000053740000}"/>
    <cellStyle name="Normal 3 3 14 9 8" xfId="29787" xr:uid="{00000000-0005-0000-0000-000054740000}"/>
    <cellStyle name="Normal 3 3 14 9 8 2" xfId="29788" xr:uid="{00000000-0005-0000-0000-000055740000}"/>
    <cellStyle name="Normal 3 3 14 9 8 3" xfId="29789" xr:uid="{00000000-0005-0000-0000-000056740000}"/>
    <cellStyle name="Normal 3 3 14 9 9" xfId="29790" xr:uid="{00000000-0005-0000-0000-000057740000}"/>
    <cellStyle name="Normal 3 3 14 9 9 2" xfId="29791" xr:uid="{00000000-0005-0000-0000-000058740000}"/>
    <cellStyle name="Normal 3 3 14 9 9 3" xfId="29792" xr:uid="{00000000-0005-0000-0000-000059740000}"/>
    <cellStyle name="Normal 3 3 15" xfId="29793" xr:uid="{00000000-0005-0000-0000-00005A740000}"/>
    <cellStyle name="Normal 3 3 15 10" xfId="29794" xr:uid="{00000000-0005-0000-0000-00005B740000}"/>
    <cellStyle name="Normal 3 3 15 10 10" xfId="29795" xr:uid="{00000000-0005-0000-0000-00005C740000}"/>
    <cellStyle name="Normal 3 3 15 10 10 2" xfId="29796" xr:uid="{00000000-0005-0000-0000-00005D740000}"/>
    <cellStyle name="Normal 3 3 15 10 10 3" xfId="29797" xr:uid="{00000000-0005-0000-0000-00005E740000}"/>
    <cellStyle name="Normal 3 3 15 10 11" xfId="29798" xr:uid="{00000000-0005-0000-0000-00005F740000}"/>
    <cellStyle name="Normal 3 3 15 10 11 2" xfId="29799" xr:uid="{00000000-0005-0000-0000-000060740000}"/>
    <cellStyle name="Normal 3 3 15 10 11 3" xfId="29800" xr:uid="{00000000-0005-0000-0000-000061740000}"/>
    <cellStyle name="Normal 3 3 15 10 12" xfId="29801" xr:uid="{00000000-0005-0000-0000-000062740000}"/>
    <cellStyle name="Normal 3 3 15 10 12 2" xfId="29802" xr:uid="{00000000-0005-0000-0000-000063740000}"/>
    <cellStyle name="Normal 3 3 15 10 12 3" xfId="29803" xr:uid="{00000000-0005-0000-0000-000064740000}"/>
    <cellStyle name="Normal 3 3 15 10 13" xfId="29804" xr:uid="{00000000-0005-0000-0000-000065740000}"/>
    <cellStyle name="Normal 3 3 15 10 13 2" xfId="29805" xr:uid="{00000000-0005-0000-0000-000066740000}"/>
    <cellStyle name="Normal 3 3 15 10 13 3" xfId="29806" xr:uid="{00000000-0005-0000-0000-000067740000}"/>
    <cellStyle name="Normal 3 3 15 10 14" xfId="29807" xr:uid="{00000000-0005-0000-0000-000068740000}"/>
    <cellStyle name="Normal 3 3 15 10 14 2" xfId="29808" xr:uid="{00000000-0005-0000-0000-000069740000}"/>
    <cellStyle name="Normal 3 3 15 10 14 3" xfId="29809" xr:uid="{00000000-0005-0000-0000-00006A740000}"/>
    <cellStyle name="Normal 3 3 15 10 15" xfId="29810" xr:uid="{00000000-0005-0000-0000-00006B740000}"/>
    <cellStyle name="Normal 3 3 15 10 16" xfId="29811" xr:uid="{00000000-0005-0000-0000-00006C740000}"/>
    <cellStyle name="Normal 3 3 15 10 2" xfId="29812" xr:uid="{00000000-0005-0000-0000-00006D740000}"/>
    <cellStyle name="Normal 3 3 15 10 2 2" xfId="29813" xr:uid="{00000000-0005-0000-0000-00006E740000}"/>
    <cellStyle name="Normal 3 3 15 10 2 3" xfId="29814" xr:uid="{00000000-0005-0000-0000-00006F740000}"/>
    <cellStyle name="Normal 3 3 15 10 3" xfId="29815" xr:uid="{00000000-0005-0000-0000-000070740000}"/>
    <cellStyle name="Normal 3 3 15 10 3 2" xfId="29816" xr:uid="{00000000-0005-0000-0000-000071740000}"/>
    <cellStyle name="Normal 3 3 15 10 3 3" xfId="29817" xr:uid="{00000000-0005-0000-0000-000072740000}"/>
    <cellStyle name="Normal 3 3 15 10 4" xfId="29818" xr:uid="{00000000-0005-0000-0000-000073740000}"/>
    <cellStyle name="Normal 3 3 15 10 4 2" xfId="29819" xr:uid="{00000000-0005-0000-0000-000074740000}"/>
    <cellStyle name="Normal 3 3 15 10 4 3" xfId="29820" xr:uid="{00000000-0005-0000-0000-000075740000}"/>
    <cellStyle name="Normal 3 3 15 10 5" xfId="29821" xr:uid="{00000000-0005-0000-0000-000076740000}"/>
    <cellStyle name="Normal 3 3 15 10 5 2" xfId="29822" xr:uid="{00000000-0005-0000-0000-000077740000}"/>
    <cellStyle name="Normal 3 3 15 10 5 3" xfId="29823" xr:uid="{00000000-0005-0000-0000-000078740000}"/>
    <cellStyle name="Normal 3 3 15 10 6" xfId="29824" xr:uid="{00000000-0005-0000-0000-000079740000}"/>
    <cellStyle name="Normal 3 3 15 10 6 2" xfId="29825" xr:uid="{00000000-0005-0000-0000-00007A740000}"/>
    <cellStyle name="Normal 3 3 15 10 6 3" xfId="29826" xr:uid="{00000000-0005-0000-0000-00007B740000}"/>
    <cellStyle name="Normal 3 3 15 10 7" xfId="29827" xr:uid="{00000000-0005-0000-0000-00007C740000}"/>
    <cellStyle name="Normal 3 3 15 10 7 2" xfId="29828" xr:uid="{00000000-0005-0000-0000-00007D740000}"/>
    <cellStyle name="Normal 3 3 15 10 7 3" xfId="29829" xr:uid="{00000000-0005-0000-0000-00007E740000}"/>
    <cellStyle name="Normal 3 3 15 10 8" xfId="29830" xr:uid="{00000000-0005-0000-0000-00007F740000}"/>
    <cellStyle name="Normal 3 3 15 10 8 2" xfId="29831" xr:uid="{00000000-0005-0000-0000-000080740000}"/>
    <cellStyle name="Normal 3 3 15 10 8 3" xfId="29832" xr:uid="{00000000-0005-0000-0000-000081740000}"/>
    <cellStyle name="Normal 3 3 15 10 9" xfId="29833" xr:uid="{00000000-0005-0000-0000-000082740000}"/>
    <cellStyle name="Normal 3 3 15 10 9 2" xfId="29834" xr:uid="{00000000-0005-0000-0000-000083740000}"/>
    <cellStyle name="Normal 3 3 15 10 9 3" xfId="29835" xr:uid="{00000000-0005-0000-0000-000084740000}"/>
    <cellStyle name="Normal 3 3 15 11" xfId="29836" xr:uid="{00000000-0005-0000-0000-000085740000}"/>
    <cellStyle name="Normal 3 3 15 11 2" xfId="29837" xr:uid="{00000000-0005-0000-0000-000086740000}"/>
    <cellStyle name="Normal 3 3 15 11 3" xfId="29838" xr:uid="{00000000-0005-0000-0000-000087740000}"/>
    <cellStyle name="Normal 3 3 15 12" xfId="29839" xr:uid="{00000000-0005-0000-0000-000088740000}"/>
    <cellStyle name="Normal 3 3 15 12 2" xfId="29840" xr:uid="{00000000-0005-0000-0000-000089740000}"/>
    <cellStyle name="Normal 3 3 15 12 3" xfId="29841" xr:uid="{00000000-0005-0000-0000-00008A740000}"/>
    <cellStyle name="Normal 3 3 15 13" xfId="29842" xr:uid="{00000000-0005-0000-0000-00008B740000}"/>
    <cellStyle name="Normal 3 3 15 13 2" xfId="29843" xr:uid="{00000000-0005-0000-0000-00008C740000}"/>
    <cellStyle name="Normal 3 3 15 13 3" xfId="29844" xr:uid="{00000000-0005-0000-0000-00008D740000}"/>
    <cellStyle name="Normal 3 3 15 14" xfId="29845" xr:uid="{00000000-0005-0000-0000-00008E740000}"/>
    <cellStyle name="Normal 3 3 15 14 2" xfId="29846" xr:uid="{00000000-0005-0000-0000-00008F740000}"/>
    <cellStyle name="Normal 3 3 15 14 3" xfId="29847" xr:uid="{00000000-0005-0000-0000-000090740000}"/>
    <cellStyle name="Normal 3 3 15 15" xfId="29848" xr:uid="{00000000-0005-0000-0000-000091740000}"/>
    <cellStyle name="Normal 3 3 15 15 2" xfId="29849" xr:uid="{00000000-0005-0000-0000-000092740000}"/>
    <cellStyle name="Normal 3 3 15 15 3" xfId="29850" xr:uid="{00000000-0005-0000-0000-000093740000}"/>
    <cellStyle name="Normal 3 3 15 16" xfId="29851" xr:uid="{00000000-0005-0000-0000-000094740000}"/>
    <cellStyle name="Normal 3 3 15 16 2" xfId="29852" xr:uid="{00000000-0005-0000-0000-000095740000}"/>
    <cellStyle name="Normal 3 3 15 16 3" xfId="29853" xr:uid="{00000000-0005-0000-0000-000096740000}"/>
    <cellStyle name="Normal 3 3 15 17" xfId="29854" xr:uid="{00000000-0005-0000-0000-000097740000}"/>
    <cellStyle name="Normal 3 3 15 17 2" xfId="29855" xr:uid="{00000000-0005-0000-0000-000098740000}"/>
    <cellStyle name="Normal 3 3 15 17 3" xfId="29856" xr:uid="{00000000-0005-0000-0000-000099740000}"/>
    <cellStyle name="Normal 3 3 15 18" xfId="29857" xr:uid="{00000000-0005-0000-0000-00009A740000}"/>
    <cellStyle name="Normal 3 3 15 18 2" xfId="29858" xr:uid="{00000000-0005-0000-0000-00009B740000}"/>
    <cellStyle name="Normal 3 3 15 18 3" xfId="29859" xr:uid="{00000000-0005-0000-0000-00009C740000}"/>
    <cellStyle name="Normal 3 3 15 19" xfId="29860" xr:uid="{00000000-0005-0000-0000-00009D740000}"/>
    <cellStyle name="Normal 3 3 15 19 2" xfId="29861" xr:uid="{00000000-0005-0000-0000-00009E740000}"/>
    <cellStyle name="Normal 3 3 15 19 3" xfId="29862" xr:uid="{00000000-0005-0000-0000-00009F740000}"/>
    <cellStyle name="Normal 3 3 15 2" xfId="29863" xr:uid="{00000000-0005-0000-0000-0000A0740000}"/>
    <cellStyle name="Normal 3 3 15 2 10" xfId="29864" xr:uid="{00000000-0005-0000-0000-0000A1740000}"/>
    <cellStyle name="Normal 3 3 15 2 10 2" xfId="29865" xr:uid="{00000000-0005-0000-0000-0000A2740000}"/>
    <cellStyle name="Normal 3 3 15 2 10 3" xfId="29866" xr:uid="{00000000-0005-0000-0000-0000A3740000}"/>
    <cellStyle name="Normal 3 3 15 2 11" xfId="29867" xr:uid="{00000000-0005-0000-0000-0000A4740000}"/>
    <cellStyle name="Normal 3 3 15 2 11 2" xfId="29868" xr:uid="{00000000-0005-0000-0000-0000A5740000}"/>
    <cellStyle name="Normal 3 3 15 2 11 3" xfId="29869" xr:uid="{00000000-0005-0000-0000-0000A6740000}"/>
    <cellStyle name="Normal 3 3 15 2 12" xfId="29870" xr:uid="{00000000-0005-0000-0000-0000A7740000}"/>
    <cellStyle name="Normal 3 3 15 2 12 2" xfId="29871" xr:uid="{00000000-0005-0000-0000-0000A8740000}"/>
    <cellStyle name="Normal 3 3 15 2 12 3" xfId="29872" xr:uid="{00000000-0005-0000-0000-0000A9740000}"/>
    <cellStyle name="Normal 3 3 15 2 13" xfId="29873" xr:uid="{00000000-0005-0000-0000-0000AA740000}"/>
    <cellStyle name="Normal 3 3 15 2 13 2" xfId="29874" xr:uid="{00000000-0005-0000-0000-0000AB740000}"/>
    <cellStyle name="Normal 3 3 15 2 13 3" xfId="29875" xr:uid="{00000000-0005-0000-0000-0000AC740000}"/>
    <cellStyle name="Normal 3 3 15 2 14" xfId="29876" xr:uid="{00000000-0005-0000-0000-0000AD740000}"/>
    <cellStyle name="Normal 3 3 15 2 14 2" xfId="29877" xr:uid="{00000000-0005-0000-0000-0000AE740000}"/>
    <cellStyle name="Normal 3 3 15 2 14 3" xfId="29878" xr:uid="{00000000-0005-0000-0000-0000AF740000}"/>
    <cellStyle name="Normal 3 3 15 2 15" xfId="29879" xr:uid="{00000000-0005-0000-0000-0000B0740000}"/>
    <cellStyle name="Normal 3 3 15 2 15 2" xfId="29880" xr:uid="{00000000-0005-0000-0000-0000B1740000}"/>
    <cellStyle name="Normal 3 3 15 2 15 3" xfId="29881" xr:uid="{00000000-0005-0000-0000-0000B2740000}"/>
    <cellStyle name="Normal 3 3 15 2 16" xfId="29882" xr:uid="{00000000-0005-0000-0000-0000B3740000}"/>
    <cellStyle name="Normal 3 3 15 2 17" xfId="29883" xr:uid="{00000000-0005-0000-0000-0000B4740000}"/>
    <cellStyle name="Normal 3 3 15 2 2" xfId="29884" xr:uid="{00000000-0005-0000-0000-0000B5740000}"/>
    <cellStyle name="Normal 3 3 15 2 2 10" xfId="29885" xr:uid="{00000000-0005-0000-0000-0000B6740000}"/>
    <cellStyle name="Normal 3 3 15 2 2 10 2" xfId="29886" xr:uid="{00000000-0005-0000-0000-0000B7740000}"/>
    <cellStyle name="Normal 3 3 15 2 2 10 3" xfId="29887" xr:uid="{00000000-0005-0000-0000-0000B8740000}"/>
    <cellStyle name="Normal 3 3 15 2 2 11" xfId="29888" xr:uid="{00000000-0005-0000-0000-0000B9740000}"/>
    <cellStyle name="Normal 3 3 15 2 2 11 2" xfId="29889" xr:uid="{00000000-0005-0000-0000-0000BA740000}"/>
    <cellStyle name="Normal 3 3 15 2 2 11 3" xfId="29890" xr:uid="{00000000-0005-0000-0000-0000BB740000}"/>
    <cellStyle name="Normal 3 3 15 2 2 12" xfId="29891" xr:uid="{00000000-0005-0000-0000-0000BC740000}"/>
    <cellStyle name="Normal 3 3 15 2 2 12 2" xfId="29892" xr:uid="{00000000-0005-0000-0000-0000BD740000}"/>
    <cellStyle name="Normal 3 3 15 2 2 12 3" xfId="29893" xr:uid="{00000000-0005-0000-0000-0000BE740000}"/>
    <cellStyle name="Normal 3 3 15 2 2 13" xfId="29894" xr:uid="{00000000-0005-0000-0000-0000BF740000}"/>
    <cellStyle name="Normal 3 3 15 2 2 13 2" xfId="29895" xr:uid="{00000000-0005-0000-0000-0000C0740000}"/>
    <cellStyle name="Normal 3 3 15 2 2 13 3" xfId="29896" xr:uid="{00000000-0005-0000-0000-0000C1740000}"/>
    <cellStyle name="Normal 3 3 15 2 2 14" xfId="29897" xr:uid="{00000000-0005-0000-0000-0000C2740000}"/>
    <cellStyle name="Normal 3 3 15 2 2 14 2" xfId="29898" xr:uid="{00000000-0005-0000-0000-0000C3740000}"/>
    <cellStyle name="Normal 3 3 15 2 2 14 3" xfId="29899" xr:uid="{00000000-0005-0000-0000-0000C4740000}"/>
    <cellStyle name="Normal 3 3 15 2 2 15" xfId="29900" xr:uid="{00000000-0005-0000-0000-0000C5740000}"/>
    <cellStyle name="Normal 3 3 15 2 2 16" xfId="29901" xr:uid="{00000000-0005-0000-0000-0000C6740000}"/>
    <cellStyle name="Normal 3 3 15 2 2 2" xfId="29902" xr:uid="{00000000-0005-0000-0000-0000C7740000}"/>
    <cellStyle name="Normal 3 3 15 2 2 2 2" xfId="29903" xr:uid="{00000000-0005-0000-0000-0000C8740000}"/>
    <cellStyle name="Normal 3 3 15 2 2 2 3" xfId="29904" xr:uid="{00000000-0005-0000-0000-0000C9740000}"/>
    <cellStyle name="Normal 3 3 15 2 2 3" xfId="29905" xr:uid="{00000000-0005-0000-0000-0000CA740000}"/>
    <cellStyle name="Normal 3 3 15 2 2 3 2" xfId="29906" xr:uid="{00000000-0005-0000-0000-0000CB740000}"/>
    <cellStyle name="Normal 3 3 15 2 2 3 3" xfId="29907" xr:uid="{00000000-0005-0000-0000-0000CC740000}"/>
    <cellStyle name="Normal 3 3 15 2 2 4" xfId="29908" xr:uid="{00000000-0005-0000-0000-0000CD740000}"/>
    <cellStyle name="Normal 3 3 15 2 2 4 2" xfId="29909" xr:uid="{00000000-0005-0000-0000-0000CE740000}"/>
    <cellStyle name="Normal 3 3 15 2 2 4 3" xfId="29910" xr:uid="{00000000-0005-0000-0000-0000CF740000}"/>
    <cellStyle name="Normal 3 3 15 2 2 5" xfId="29911" xr:uid="{00000000-0005-0000-0000-0000D0740000}"/>
    <cellStyle name="Normal 3 3 15 2 2 5 2" xfId="29912" xr:uid="{00000000-0005-0000-0000-0000D1740000}"/>
    <cellStyle name="Normal 3 3 15 2 2 5 3" xfId="29913" xr:uid="{00000000-0005-0000-0000-0000D2740000}"/>
    <cellStyle name="Normal 3 3 15 2 2 6" xfId="29914" xr:uid="{00000000-0005-0000-0000-0000D3740000}"/>
    <cellStyle name="Normal 3 3 15 2 2 6 2" xfId="29915" xr:uid="{00000000-0005-0000-0000-0000D4740000}"/>
    <cellStyle name="Normal 3 3 15 2 2 6 3" xfId="29916" xr:uid="{00000000-0005-0000-0000-0000D5740000}"/>
    <cellStyle name="Normal 3 3 15 2 2 7" xfId="29917" xr:uid="{00000000-0005-0000-0000-0000D6740000}"/>
    <cellStyle name="Normal 3 3 15 2 2 7 2" xfId="29918" xr:uid="{00000000-0005-0000-0000-0000D7740000}"/>
    <cellStyle name="Normal 3 3 15 2 2 7 3" xfId="29919" xr:uid="{00000000-0005-0000-0000-0000D8740000}"/>
    <cellStyle name="Normal 3 3 15 2 2 8" xfId="29920" xr:uid="{00000000-0005-0000-0000-0000D9740000}"/>
    <cellStyle name="Normal 3 3 15 2 2 8 2" xfId="29921" xr:uid="{00000000-0005-0000-0000-0000DA740000}"/>
    <cellStyle name="Normal 3 3 15 2 2 8 3" xfId="29922" xr:uid="{00000000-0005-0000-0000-0000DB740000}"/>
    <cellStyle name="Normal 3 3 15 2 2 9" xfId="29923" xr:uid="{00000000-0005-0000-0000-0000DC740000}"/>
    <cellStyle name="Normal 3 3 15 2 2 9 2" xfId="29924" xr:uid="{00000000-0005-0000-0000-0000DD740000}"/>
    <cellStyle name="Normal 3 3 15 2 2 9 3" xfId="29925" xr:uid="{00000000-0005-0000-0000-0000DE740000}"/>
    <cellStyle name="Normal 3 3 15 2 3" xfId="29926" xr:uid="{00000000-0005-0000-0000-0000DF740000}"/>
    <cellStyle name="Normal 3 3 15 2 3 2" xfId="29927" xr:uid="{00000000-0005-0000-0000-0000E0740000}"/>
    <cellStyle name="Normal 3 3 15 2 3 3" xfId="29928" xr:uid="{00000000-0005-0000-0000-0000E1740000}"/>
    <cellStyle name="Normal 3 3 15 2 4" xfId="29929" xr:uid="{00000000-0005-0000-0000-0000E2740000}"/>
    <cellStyle name="Normal 3 3 15 2 4 2" xfId="29930" xr:uid="{00000000-0005-0000-0000-0000E3740000}"/>
    <cellStyle name="Normal 3 3 15 2 4 3" xfId="29931" xr:uid="{00000000-0005-0000-0000-0000E4740000}"/>
    <cellStyle name="Normal 3 3 15 2 5" xfId="29932" xr:uid="{00000000-0005-0000-0000-0000E5740000}"/>
    <cellStyle name="Normal 3 3 15 2 5 2" xfId="29933" xr:uid="{00000000-0005-0000-0000-0000E6740000}"/>
    <cellStyle name="Normal 3 3 15 2 5 3" xfId="29934" xr:uid="{00000000-0005-0000-0000-0000E7740000}"/>
    <cellStyle name="Normal 3 3 15 2 6" xfId="29935" xr:uid="{00000000-0005-0000-0000-0000E8740000}"/>
    <cellStyle name="Normal 3 3 15 2 6 2" xfId="29936" xr:uid="{00000000-0005-0000-0000-0000E9740000}"/>
    <cellStyle name="Normal 3 3 15 2 6 3" xfId="29937" xr:uid="{00000000-0005-0000-0000-0000EA740000}"/>
    <cellStyle name="Normal 3 3 15 2 7" xfId="29938" xr:uid="{00000000-0005-0000-0000-0000EB740000}"/>
    <cellStyle name="Normal 3 3 15 2 7 2" xfId="29939" xr:uid="{00000000-0005-0000-0000-0000EC740000}"/>
    <cellStyle name="Normal 3 3 15 2 7 3" xfId="29940" xr:uid="{00000000-0005-0000-0000-0000ED740000}"/>
    <cellStyle name="Normal 3 3 15 2 8" xfId="29941" xr:uid="{00000000-0005-0000-0000-0000EE740000}"/>
    <cellStyle name="Normal 3 3 15 2 8 2" xfId="29942" xr:uid="{00000000-0005-0000-0000-0000EF740000}"/>
    <cellStyle name="Normal 3 3 15 2 8 3" xfId="29943" xr:uid="{00000000-0005-0000-0000-0000F0740000}"/>
    <cellStyle name="Normal 3 3 15 2 9" xfId="29944" xr:uid="{00000000-0005-0000-0000-0000F1740000}"/>
    <cellStyle name="Normal 3 3 15 2 9 2" xfId="29945" xr:uid="{00000000-0005-0000-0000-0000F2740000}"/>
    <cellStyle name="Normal 3 3 15 2 9 3" xfId="29946" xr:uid="{00000000-0005-0000-0000-0000F3740000}"/>
    <cellStyle name="Normal 3 3 15 20" xfId="29947" xr:uid="{00000000-0005-0000-0000-0000F4740000}"/>
    <cellStyle name="Normal 3 3 15 20 2" xfId="29948" xr:uid="{00000000-0005-0000-0000-0000F5740000}"/>
    <cellStyle name="Normal 3 3 15 20 3" xfId="29949" xr:uid="{00000000-0005-0000-0000-0000F6740000}"/>
    <cellStyle name="Normal 3 3 15 21" xfId="29950" xr:uid="{00000000-0005-0000-0000-0000F7740000}"/>
    <cellStyle name="Normal 3 3 15 21 2" xfId="29951" xr:uid="{00000000-0005-0000-0000-0000F8740000}"/>
    <cellStyle name="Normal 3 3 15 21 3" xfId="29952" xr:uid="{00000000-0005-0000-0000-0000F9740000}"/>
    <cellStyle name="Normal 3 3 15 22" xfId="29953" xr:uid="{00000000-0005-0000-0000-0000FA740000}"/>
    <cellStyle name="Normal 3 3 15 22 2" xfId="29954" xr:uid="{00000000-0005-0000-0000-0000FB740000}"/>
    <cellStyle name="Normal 3 3 15 22 3" xfId="29955" xr:uid="{00000000-0005-0000-0000-0000FC740000}"/>
    <cellStyle name="Normal 3 3 15 23" xfId="29956" xr:uid="{00000000-0005-0000-0000-0000FD740000}"/>
    <cellStyle name="Normal 3 3 15 23 2" xfId="29957" xr:uid="{00000000-0005-0000-0000-0000FE740000}"/>
    <cellStyle name="Normal 3 3 15 23 3" xfId="29958" xr:uid="{00000000-0005-0000-0000-0000FF740000}"/>
    <cellStyle name="Normal 3 3 15 24" xfId="29959" xr:uid="{00000000-0005-0000-0000-000000750000}"/>
    <cellStyle name="Normal 3 3 15 25" xfId="29960" xr:uid="{00000000-0005-0000-0000-000001750000}"/>
    <cellStyle name="Normal 3 3 15 3" xfId="29961" xr:uid="{00000000-0005-0000-0000-000002750000}"/>
    <cellStyle name="Normal 3 3 15 3 10" xfId="29962" xr:uid="{00000000-0005-0000-0000-000003750000}"/>
    <cellStyle name="Normal 3 3 15 3 10 2" xfId="29963" xr:uid="{00000000-0005-0000-0000-000004750000}"/>
    <cellStyle name="Normal 3 3 15 3 10 3" xfId="29964" xr:uid="{00000000-0005-0000-0000-000005750000}"/>
    <cellStyle name="Normal 3 3 15 3 11" xfId="29965" xr:uid="{00000000-0005-0000-0000-000006750000}"/>
    <cellStyle name="Normal 3 3 15 3 11 2" xfId="29966" xr:uid="{00000000-0005-0000-0000-000007750000}"/>
    <cellStyle name="Normal 3 3 15 3 11 3" xfId="29967" xr:uid="{00000000-0005-0000-0000-000008750000}"/>
    <cellStyle name="Normal 3 3 15 3 12" xfId="29968" xr:uid="{00000000-0005-0000-0000-000009750000}"/>
    <cellStyle name="Normal 3 3 15 3 12 2" xfId="29969" xr:uid="{00000000-0005-0000-0000-00000A750000}"/>
    <cellStyle name="Normal 3 3 15 3 12 3" xfId="29970" xr:uid="{00000000-0005-0000-0000-00000B750000}"/>
    <cellStyle name="Normal 3 3 15 3 13" xfId="29971" xr:uid="{00000000-0005-0000-0000-00000C750000}"/>
    <cellStyle name="Normal 3 3 15 3 13 2" xfId="29972" xr:uid="{00000000-0005-0000-0000-00000D750000}"/>
    <cellStyle name="Normal 3 3 15 3 13 3" xfId="29973" xr:uid="{00000000-0005-0000-0000-00000E750000}"/>
    <cellStyle name="Normal 3 3 15 3 14" xfId="29974" xr:uid="{00000000-0005-0000-0000-00000F750000}"/>
    <cellStyle name="Normal 3 3 15 3 14 2" xfId="29975" xr:uid="{00000000-0005-0000-0000-000010750000}"/>
    <cellStyle name="Normal 3 3 15 3 14 3" xfId="29976" xr:uid="{00000000-0005-0000-0000-000011750000}"/>
    <cellStyle name="Normal 3 3 15 3 15" xfId="29977" xr:uid="{00000000-0005-0000-0000-000012750000}"/>
    <cellStyle name="Normal 3 3 15 3 15 2" xfId="29978" xr:uid="{00000000-0005-0000-0000-000013750000}"/>
    <cellStyle name="Normal 3 3 15 3 15 3" xfId="29979" xr:uid="{00000000-0005-0000-0000-000014750000}"/>
    <cellStyle name="Normal 3 3 15 3 16" xfId="29980" xr:uid="{00000000-0005-0000-0000-000015750000}"/>
    <cellStyle name="Normal 3 3 15 3 17" xfId="29981" xr:uid="{00000000-0005-0000-0000-000016750000}"/>
    <cellStyle name="Normal 3 3 15 3 2" xfId="29982" xr:uid="{00000000-0005-0000-0000-000017750000}"/>
    <cellStyle name="Normal 3 3 15 3 2 10" xfId="29983" xr:uid="{00000000-0005-0000-0000-000018750000}"/>
    <cellStyle name="Normal 3 3 15 3 2 10 2" xfId="29984" xr:uid="{00000000-0005-0000-0000-000019750000}"/>
    <cellStyle name="Normal 3 3 15 3 2 10 3" xfId="29985" xr:uid="{00000000-0005-0000-0000-00001A750000}"/>
    <cellStyle name="Normal 3 3 15 3 2 11" xfId="29986" xr:uid="{00000000-0005-0000-0000-00001B750000}"/>
    <cellStyle name="Normal 3 3 15 3 2 11 2" xfId="29987" xr:uid="{00000000-0005-0000-0000-00001C750000}"/>
    <cellStyle name="Normal 3 3 15 3 2 11 3" xfId="29988" xr:uid="{00000000-0005-0000-0000-00001D750000}"/>
    <cellStyle name="Normal 3 3 15 3 2 12" xfId="29989" xr:uid="{00000000-0005-0000-0000-00001E750000}"/>
    <cellStyle name="Normal 3 3 15 3 2 12 2" xfId="29990" xr:uid="{00000000-0005-0000-0000-00001F750000}"/>
    <cellStyle name="Normal 3 3 15 3 2 12 3" xfId="29991" xr:uid="{00000000-0005-0000-0000-000020750000}"/>
    <cellStyle name="Normal 3 3 15 3 2 13" xfId="29992" xr:uid="{00000000-0005-0000-0000-000021750000}"/>
    <cellStyle name="Normal 3 3 15 3 2 13 2" xfId="29993" xr:uid="{00000000-0005-0000-0000-000022750000}"/>
    <cellStyle name="Normal 3 3 15 3 2 13 3" xfId="29994" xr:uid="{00000000-0005-0000-0000-000023750000}"/>
    <cellStyle name="Normal 3 3 15 3 2 14" xfId="29995" xr:uid="{00000000-0005-0000-0000-000024750000}"/>
    <cellStyle name="Normal 3 3 15 3 2 14 2" xfId="29996" xr:uid="{00000000-0005-0000-0000-000025750000}"/>
    <cellStyle name="Normal 3 3 15 3 2 14 3" xfId="29997" xr:uid="{00000000-0005-0000-0000-000026750000}"/>
    <cellStyle name="Normal 3 3 15 3 2 15" xfId="29998" xr:uid="{00000000-0005-0000-0000-000027750000}"/>
    <cellStyle name="Normal 3 3 15 3 2 16" xfId="29999" xr:uid="{00000000-0005-0000-0000-000028750000}"/>
    <cellStyle name="Normal 3 3 15 3 2 2" xfId="30000" xr:uid="{00000000-0005-0000-0000-000029750000}"/>
    <cellStyle name="Normal 3 3 15 3 2 2 2" xfId="30001" xr:uid="{00000000-0005-0000-0000-00002A750000}"/>
    <cellStyle name="Normal 3 3 15 3 2 2 3" xfId="30002" xr:uid="{00000000-0005-0000-0000-00002B750000}"/>
    <cellStyle name="Normal 3 3 15 3 2 3" xfId="30003" xr:uid="{00000000-0005-0000-0000-00002C750000}"/>
    <cellStyle name="Normal 3 3 15 3 2 3 2" xfId="30004" xr:uid="{00000000-0005-0000-0000-00002D750000}"/>
    <cellStyle name="Normal 3 3 15 3 2 3 3" xfId="30005" xr:uid="{00000000-0005-0000-0000-00002E750000}"/>
    <cellStyle name="Normal 3 3 15 3 2 4" xfId="30006" xr:uid="{00000000-0005-0000-0000-00002F750000}"/>
    <cellStyle name="Normal 3 3 15 3 2 4 2" xfId="30007" xr:uid="{00000000-0005-0000-0000-000030750000}"/>
    <cellStyle name="Normal 3 3 15 3 2 4 3" xfId="30008" xr:uid="{00000000-0005-0000-0000-000031750000}"/>
    <cellStyle name="Normal 3 3 15 3 2 5" xfId="30009" xr:uid="{00000000-0005-0000-0000-000032750000}"/>
    <cellStyle name="Normal 3 3 15 3 2 5 2" xfId="30010" xr:uid="{00000000-0005-0000-0000-000033750000}"/>
    <cellStyle name="Normal 3 3 15 3 2 5 3" xfId="30011" xr:uid="{00000000-0005-0000-0000-000034750000}"/>
    <cellStyle name="Normal 3 3 15 3 2 6" xfId="30012" xr:uid="{00000000-0005-0000-0000-000035750000}"/>
    <cellStyle name="Normal 3 3 15 3 2 6 2" xfId="30013" xr:uid="{00000000-0005-0000-0000-000036750000}"/>
    <cellStyle name="Normal 3 3 15 3 2 6 3" xfId="30014" xr:uid="{00000000-0005-0000-0000-000037750000}"/>
    <cellStyle name="Normal 3 3 15 3 2 7" xfId="30015" xr:uid="{00000000-0005-0000-0000-000038750000}"/>
    <cellStyle name="Normal 3 3 15 3 2 7 2" xfId="30016" xr:uid="{00000000-0005-0000-0000-000039750000}"/>
    <cellStyle name="Normal 3 3 15 3 2 7 3" xfId="30017" xr:uid="{00000000-0005-0000-0000-00003A750000}"/>
    <cellStyle name="Normal 3 3 15 3 2 8" xfId="30018" xr:uid="{00000000-0005-0000-0000-00003B750000}"/>
    <cellStyle name="Normal 3 3 15 3 2 8 2" xfId="30019" xr:uid="{00000000-0005-0000-0000-00003C750000}"/>
    <cellStyle name="Normal 3 3 15 3 2 8 3" xfId="30020" xr:uid="{00000000-0005-0000-0000-00003D750000}"/>
    <cellStyle name="Normal 3 3 15 3 2 9" xfId="30021" xr:uid="{00000000-0005-0000-0000-00003E750000}"/>
    <cellStyle name="Normal 3 3 15 3 2 9 2" xfId="30022" xr:uid="{00000000-0005-0000-0000-00003F750000}"/>
    <cellStyle name="Normal 3 3 15 3 2 9 3" xfId="30023" xr:uid="{00000000-0005-0000-0000-000040750000}"/>
    <cellStyle name="Normal 3 3 15 3 3" xfId="30024" xr:uid="{00000000-0005-0000-0000-000041750000}"/>
    <cellStyle name="Normal 3 3 15 3 3 2" xfId="30025" xr:uid="{00000000-0005-0000-0000-000042750000}"/>
    <cellStyle name="Normal 3 3 15 3 3 3" xfId="30026" xr:uid="{00000000-0005-0000-0000-000043750000}"/>
    <cellStyle name="Normal 3 3 15 3 4" xfId="30027" xr:uid="{00000000-0005-0000-0000-000044750000}"/>
    <cellStyle name="Normal 3 3 15 3 4 2" xfId="30028" xr:uid="{00000000-0005-0000-0000-000045750000}"/>
    <cellStyle name="Normal 3 3 15 3 4 3" xfId="30029" xr:uid="{00000000-0005-0000-0000-000046750000}"/>
    <cellStyle name="Normal 3 3 15 3 5" xfId="30030" xr:uid="{00000000-0005-0000-0000-000047750000}"/>
    <cellStyle name="Normal 3 3 15 3 5 2" xfId="30031" xr:uid="{00000000-0005-0000-0000-000048750000}"/>
    <cellStyle name="Normal 3 3 15 3 5 3" xfId="30032" xr:uid="{00000000-0005-0000-0000-000049750000}"/>
    <cellStyle name="Normal 3 3 15 3 6" xfId="30033" xr:uid="{00000000-0005-0000-0000-00004A750000}"/>
    <cellStyle name="Normal 3 3 15 3 6 2" xfId="30034" xr:uid="{00000000-0005-0000-0000-00004B750000}"/>
    <cellStyle name="Normal 3 3 15 3 6 3" xfId="30035" xr:uid="{00000000-0005-0000-0000-00004C750000}"/>
    <cellStyle name="Normal 3 3 15 3 7" xfId="30036" xr:uid="{00000000-0005-0000-0000-00004D750000}"/>
    <cellStyle name="Normal 3 3 15 3 7 2" xfId="30037" xr:uid="{00000000-0005-0000-0000-00004E750000}"/>
    <cellStyle name="Normal 3 3 15 3 7 3" xfId="30038" xr:uid="{00000000-0005-0000-0000-00004F750000}"/>
    <cellStyle name="Normal 3 3 15 3 8" xfId="30039" xr:uid="{00000000-0005-0000-0000-000050750000}"/>
    <cellStyle name="Normal 3 3 15 3 8 2" xfId="30040" xr:uid="{00000000-0005-0000-0000-000051750000}"/>
    <cellStyle name="Normal 3 3 15 3 8 3" xfId="30041" xr:uid="{00000000-0005-0000-0000-000052750000}"/>
    <cellStyle name="Normal 3 3 15 3 9" xfId="30042" xr:uid="{00000000-0005-0000-0000-000053750000}"/>
    <cellStyle name="Normal 3 3 15 3 9 2" xfId="30043" xr:uid="{00000000-0005-0000-0000-000054750000}"/>
    <cellStyle name="Normal 3 3 15 3 9 3" xfId="30044" xr:uid="{00000000-0005-0000-0000-000055750000}"/>
    <cellStyle name="Normal 3 3 15 4" xfId="30045" xr:uid="{00000000-0005-0000-0000-000056750000}"/>
    <cellStyle name="Normal 3 3 15 4 10" xfId="30046" xr:uid="{00000000-0005-0000-0000-000057750000}"/>
    <cellStyle name="Normal 3 3 15 4 10 2" xfId="30047" xr:uid="{00000000-0005-0000-0000-000058750000}"/>
    <cellStyle name="Normal 3 3 15 4 10 3" xfId="30048" xr:uid="{00000000-0005-0000-0000-000059750000}"/>
    <cellStyle name="Normal 3 3 15 4 11" xfId="30049" xr:uid="{00000000-0005-0000-0000-00005A750000}"/>
    <cellStyle name="Normal 3 3 15 4 11 2" xfId="30050" xr:uid="{00000000-0005-0000-0000-00005B750000}"/>
    <cellStyle name="Normal 3 3 15 4 11 3" xfId="30051" xr:uid="{00000000-0005-0000-0000-00005C750000}"/>
    <cellStyle name="Normal 3 3 15 4 12" xfId="30052" xr:uid="{00000000-0005-0000-0000-00005D750000}"/>
    <cellStyle name="Normal 3 3 15 4 12 2" xfId="30053" xr:uid="{00000000-0005-0000-0000-00005E750000}"/>
    <cellStyle name="Normal 3 3 15 4 12 3" xfId="30054" xr:uid="{00000000-0005-0000-0000-00005F750000}"/>
    <cellStyle name="Normal 3 3 15 4 13" xfId="30055" xr:uid="{00000000-0005-0000-0000-000060750000}"/>
    <cellStyle name="Normal 3 3 15 4 13 2" xfId="30056" xr:uid="{00000000-0005-0000-0000-000061750000}"/>
    <cellStyle name="Normal 3 3 15 4 13 3" xfId="30057" xr:uid="{00000000-0005-0000-0000-000062750000}"/>
    <cellStyle name="Normal 3 3 15 4 14" xfId="30058" xr:uid="{00000000-0005-0000-0000-000063750000}"/>
    <cellStyle name="Normal 3 3 15 4 14 2" xfId="30059" xr:uid="{00000000-0005-0000-0000-000064750000}"/>
    <cellStyle name="Normal 3 3 15 4 14 3" xfId="30060" xr:uid="{00000000-0005-0000-0000-000065750000}"/>
    <cellStyle name="Normal 3 3 15 4 15" xfId="30061" xr:uid="{00000000-0005-0000-0000-000066750000}"/>
    <cellStyle name="Normal 3 3 15 4 15 2" xfId="30062" xr:uid="{00000000-0005-0000-0000-000067750000}"/>
    <cellStyle name="Normal 3 3 15 4 15 3" xfId="30063" xr:uid="{00000000-0005-0000-0000-000068750000}"/>
    <cellStyle name="Normal 3 3 15 4 16" xfId="30064" xr:uid="{00000000-0005-0000-0000-000069750000}"/>
    <cellStyle name="Normal 3 3 15 4 17" xfId="30065" xr:uid="{00000000-0005-0000-0000-00006A750000}"/>
    <cellStyle name="Normal 3 3 15 4 2" xfId="30066" xr:uid="{00000000-0005-0000-0000-00006B750000}"/>
    <cellStyle name="Normal 3 3 15 4 2 10" xfId="30067" xr:uid="{00000000-0005-0000-0000-00006C750000}"/>
    <cellStyle name="Normal 3 3 15 4 2 10 2" xfId="30068" xr:uid="{00000000-0005-0000-0000-00006D750000}"/>
    <cellStyle name="Normal 3 3 15 4 2 10 3" xfId="30069" xr:uid="{00000000-0005-0000-0000-00006E750000}"/>
    <cellStyle name="Normal 3 3 15 4 2 11" xfId="30070" xr:uid="{00000000-0005-0000-0000-00006F750000}"/>
    <cellStyle name="Normal 3 3 15 4 2 11 2" xfId="30071" xr:uid="{00000000-0005-0000-0000-000070750000}"/>
    <cellStyle name="Normal 3 3 15 4 2 11 3" xfId="30072" xr:uid="{00000000-0005-0000-0000-000071750000}"/>
    <cellStyle name="Normal 3 3 15 4 2 12" xfId="30073" xr:uid="{00000000-0005-0000-0000-000072750000}"/>
    <cellStyle name="Normal 3 3 15 4 2 12 2" xfId="30074" xr:uid="{00000000-0005-0000-0000-000073750000}"/>
    <cellStyle name="Normal 3 3 15 4 2 12 3" xfId="30075" xr:uid="{00000000-0005-0000-0000-000074750000}"/>
    <cellStyle name="Normal 3 3 15 4 2 13" xfId="30076" xr:uid="{00000000-0005-0000-0000-000075750000}"/>
    <cellStyle name="Normal 3 3 15 4 2 13 2" xfId="30077" xr:uid="{00000000-0005-0000-0000-000076750000}"/>
    <cellStyle name="Normal 3 3 15 4 2 13 3" xfId="30078" xr:uid="{00000000-0005-0000-0000-000077750000}"/>
    <cellStyle name="Normal 3 3 15 4 2 14" xfId="30079" xr:uid="{00000000-0005-0000-0000-000078750000}"/>
    <cellStyle name="Normal 3 3 15 4 2 14 2" xfId="30080" xr:uid="{00000000-0005-0000-0000-000079750000}"/>
    <cellStyle name="Normal 3 3 15 4 2 14 3" xfId="30081" xr:uid="{00000000-0005-0000-0000-00007A750000}"/>
    <cellStyle name="Normal 3 3 15 4 2 15" xfId="30082" xr:uid="{00000000-0005-0000-0000-00007B750000}"/>
    <cellStyle name="Normal 3 3 15 4 2 16" xfId="30083" xr:uid="{00000000-0005-0000-0000-00007C750000}"/>
    <cellStyle name="Normal 3 3 15 4 2 2" xfId="30084" xr:uid="{00000000-0005-0000-0000-00007D750000}"/>
    <cellStyle name="Normal 3 3 15 4 2 2 2" xfId="30085" xr:uid="{00000000-0005-0000-0000-00007E750000}"/>
    <cellStyle name="Normal 3 3 15 4 2 2 3" xfId="30086" xr:uid="{00000000-0005-0000-0000-00007F750000}"/>
    <cellStyle name="Normal 3 3 15 4 2 3" xfId="30087" xr:uid="{00000000-0005-0000-0000-000080750000}"/>
    <cellStyle name="Normal 3 3 15 4 2 3 2" xfId="30088" xr:uid="{00000000-0005-0000-0000-000081750000}"/>
    <cellStyle name="Normal 3 3 15 4 2 3 3" xfId="30089" xr:uid="{00000000-0005-0000-0000-000082750000}"/>
    <cellStyle name="Normal 3 3 15 4 2 4" xfId="30090" xr:uid="{00000000-0005-0000-0000-000083750000}"/>
    <cellStyle name="Normal 3 3 15 4 2 4 2" xfId="30091" xr:uid="{00000000-0005-0000-0000-000084750000}"/>
    <cellStyle name="Normal 3 3 15 4 2 4 3" xfId="30092" xr:uid="{00000000-0005-0000-0000-000085750000}"/>
    <cellStyle name="Normal 3 3 15 4 2 5" xfId="30093" xr:uid="{00000000-0005-0000-0000-000086750000}"/>
    <cellStyle name="Normal 3 3 15 4 2 5 2" xfId="30094" xr:uid="{00000000-0005-0000-0000-000087750000}"/>
    <cellStyle name="Normal 3 3 15 4 2 5 3" xfId="30095" xr:uid="{00000000-0005-0000-0000-000088750000}"/>
    <cellStyle name="Normal 3 3 15 4 2 6" xfId="30096" xr:uid="{00000000-0005-0000-0000-000089750000}"/>
    <cellStyle name="Normal 3 3 15 4 2 6 2" xfId="30097" xr:uid="{00000000-0005-0000-0000-00008A750000}"/>
    <cellStyle name="Normal 3 3 15 4 2 6 3" xfId="30098" xr:uid="{00000000-0005-0000-0000-00008B750000}"/>
    <cellStyle name="Normal 3 3 15 4 2 7" xfId="30099" xr:uid="{00000000-0005-0000-0000-00008C750000}"/>
    <cellStyle name="Normal 3 3 15 4 2 7 2" xfId="30100" xr:uid="{00000000-0005-0000-0000-00008D750000}"/>
    <cellStyle name="Normal 3 3 15 4 2 7 3" xfId="30101" xr:uid="{00000000-0005-0000-0000-00008E750000}"/>
    <cellStyle name="Normal 3 3 15 4 2 8" xfId="30102" xr:uid="{00000000-0005-0000-0000-00008F750000}"/>
    <cellStyle name="Normal 3 3 15 4 2 8 2" xfId="30103" xr:uid="{00000000-0005-0000-0000-000090750000}"/>
    <cellStyle name="Normal 3 3 15 4 2 8 3" xfId="30104" xr:uid="{00000000-0005-0000-0000-000091750000}"/>
    <cellStyle name="Normal 3 3 15 4 2 9" xfId="30105" xr:uid="{00000000-0005-0000-0000-000092750000}"/>
    <cellStyle name="Normal 3 3 15 4 2 9 2" xfId="30106" xr:uid="{00000000-0005-0000-0000-000093750000}"/>
    <cellStyle name="Normal 3 3 15 4 2 9 3" xfId="30107" xr:uid="{00000000-0005-0000-0000-000094750000}"/>
    <cellStyle name="Normal 3 3 15 4 3" xfId="30108" xr:uid="{00000000-0005-0000-0000-000095750000}"/>
    <cellStyle name="Normal 3 3 15 4 3 2" xfId="30109" xr:uid="{00000000-0005-0000-0000-000096750000}"/>
    <cellStyle name="Normal 3 3 15 4 3 3" xfId="30110" xr:uid="{00000000-0005-0000-0000-000097750000}"/>
    <cellStyle name="Normal 3 3 15 4 4" xfId="30111" xr:uid="{00000000-0005-0000-0000-000098750000}"/>
    <cellStyle name="Normal 3 3 15 4 4 2" xfId="30112" xr:uid="{00000000-0005-0000-0000-000099750000}"/>
    <cellStyle name="Normal 3 3 15 4 4 3" xfId="30113" xr:uid="{00000000-0005-0000-0000-00009A750000}"/>
    <cellStyle name="Normal 3 3 15 4 5" xfId="30114" xr:uid="{00000000-0005-0000-0000-00009B750000}"/>
    <cellStyle name="Normal 3 3 15 4 5 2" xfId="30115" xr:uid="{00000000-0005-0000-0000-00009C750000}"/>
    <cellStyle name="Normal 3 3 15 4 5 3" xfId="30116" xr:uid="{00000000-0005-0000-0000-00009D750000}"/>
    <cellStyle name="Normal 3 3 15 4 6" xfId="30117" xr:uid="{00000000-0005-0000-0000-00009E750000}"/>
    <cellStyle name="Normal 3 3 15 4 6 2" xfId="30118" xr:uid="{00000000-0005-0000-0000-00009F750000}"/>
    <cellStyle name="Normal 3 3 15 4 6 3" xfId="30119" xr:uid="{00000000-0005-0000-0000-0000A0750000}"/>
    <cellStyle name="Normal 3 3 15 4 7" xfId="30120" xr:uid="{00000000-0005-0000-0000-0000A1750000}"/>
    <cellStyle name="Normal 3 3 15 4 7 2" xfId="30121" xr:uid="{00000000-0005-0000-0000-0000A2750000}"/>
    <cellStyle name="Normal 3 3 15 4 7 3" xfId="30122" xr:uid="{00000000-0005-0000-0000-0000A3750000}"/>
    <cellStyle name="Normal 3 3 15 4 8" xfId="30123" xr:uid="{00000000-0005-0000-0000-0000A4750000}"/>
    <cellStyle name="Normal 3 3 15 4 8 2" xfId="30124" xr:uid="{00000000-0005-0000-0000-0000A5750000}"/>
    <cellStyle name="Normal 3 3 15 4 8 3" xfId="30125" xr:uid="{00000000-0005-0000-0000-0000A6750000}"/>
    <cellStyle name="Normal 3 3 15 4 9" xfId="30126" xr:uid="{00000000-0005-0000-0000-0000A7750000}"/>
    <cellStyle name="Normal 3 3 15 4 9 2" xfId="30127" xr:uid="{00000000-0005-0000-0000-0000A8750000}"/>
    <cellStyle name="Normal 3 3 15 4 9 3" xfId="30128" xr:uid="{00000000-0005-0000-0000-0000A9750000}"/>
    <cellStyle name="Normal 3 3 15 5" xfId="30129" xr:uid="{00000000-0005-0000-0000-0000AA750000}"/>
    <cellStyle name="Normal 3 3 15 5 10" xfId="30130" xr:uid="{00000000-0005-0000-0000-0000AB750000}"/>
    <cellStyle name="Normal 3 3 15 5 10 2" xfId="30131" xr:uid="{00000000-0005-0000-0000-0000AC750000}"/>
    <cellStyle name="Normal 3 3 15 5 10 3" xfId="30132" xr:uid="{00000000-0005-0000-0000-0000AD750000}"/>
    <cellStyle name="Normal 3 3 15 5 11" xfId="30133" xr:uid="{00000000-0005-0000-0000-0000AE750000}"/>
    <cellStyle name="Normal 3 3 15 5 11 2" xfId="30134" xr:uid="{00000000-0005-0000-0000-0000AF750000}"/>
    <cellStyle name="Normal 3 3 15 5 11 3" xfId="30135" xr:uid="{00000000-0005-0000-0000-0000B0750000}"/>
    <cellStyle name="Normal 3 3 15 5 12" xfId="30136" xr:uid="{00000000-0005-0000-0000-0000B1750000}"/>
    <cellStyle name="Normal 3 3 15 5 12 2" xfId="30137" xr:uid="{00000000-0005-0000-0000-0000B2750000}"/>
    <cellStyle name="Normal 3 3 15 5 12 3" xfId="30138" xr:uid="{00000000-0005-0000-0000-0000B3750000}"/>
    <cellStyle name="Normal 3 3 15 5 13" xfId="30139" xr:uid="{00000000-0005-0000-0000-0000B4750000}"/>
    <cellStyle name="Normal 3 3 15 5 13 2" xfId="30140" xr:uid="{00000000-0005-0000-0000-0000B5750000}"/>
    <cellStyle name="Normal 3 3 15 5 13 3" xfId="30141" xr:uid="{00000000-0005-0000-0000-0000B6750000}"/>
    <cellStyle name="Normal 3 3 15 5 14" xfId="30142" xr:uid="{00000000-0005-0000-0000-0000B7750000}"/>
    <cellStyle name="Normal 3 3 15 5 14 2" xfId="30143" xr:uid="{00000000-0005-0000-0000-0000B8750000}"/>
    <cellStyle name="Normal 3 3 15 5 14 3" xfId="30144" xr:uid="{00000000-0005-0000-0000-0000B9750000}"/>
    <cellStyle name="Normal 3 3 15 5 15" xfId="30145" xr:uid="{00000000-0005-0000-0000-0000BA750000}"/>
    <cellStyle name="Normal 3 3 15 5 16" xfId="30146" xr:uid="{00000000-0005-0000-0000-0000BB750000}"/>
    <cellStyle name="Normal 3 3 15 5 2" xfId="30147" xr:uid="{00000000-0005-0000-0000-0000BC750000}"/>
    <cellStyle name="Normal 3 3 15 5 2 2" xfId="30148" xr:uid="{00000000-0005-0000-0000-0000BD750000}"/>
    <cellStyle name="Normal 3 3 15 5 2 3" xfId="30149" xr:uid="{00000000-0005-0000-0000-0000BE750000}"/>
    <cellStyle name="Normal 3 3 15 5 3" xfId="30150" xr:uid="{00000000-0005-0000-0000-0000BF750000}"/>
    <cellStyle name="Normal 3 3 15 5 3 2" xfId="30151" xr:uid="{00000000-0005-0000-0000-0000C0750000}"/>
    <cellStyle name="Normal 3 3 15 5 3 3" xfId="30152" xr:uid="{00000000-0005-0000-0000-0000C1750000}"/>
    <cellStyle name="Normal 3 3 15 5 4" xfId="30153" xr:uid="{00000000-0005-0000-0000-0000C2750000}"/>
    <cellStyle name="Normal 3 3 15 5 4 2" xfId="30154" xr:uid="{00000000-0005-0000-0000-0000C3750000}"/>
    <cellStyle name="Normal 3 3 15 5 4 3" xfId="30155" xr:uid="{00000000-0005-0000-0000-0000C4750000}"/>
    <cellStyle name="Normal 3 3 15 5 5" xfId="30156" xr:uid="{00000000-0005-0000-0000-0000C5750000}"/>
    <cellStyle name="Normal 3 3 15 5 5 2" xfId="30157" xr:uid="{00000000-0005-0000-0000-0000C6750000}"/>
    <cellStyle name="Normal 3 3 15 5 5 3" xfId="30158" xr:uid="{00000000-0005-0000-0000-0000C7750000}"/>
    <cellStyle name="Normal 3 3 15 5 6" xfId="30159" xr:uid="{00000000-0005-0000-0000-0000C8750000}"/>
    <cellStyle name="Normal 3 3 15 5 6 2" xfId="30160" xr:uid="{00000000-0005-0000-0000-0000C9750000}"/>
    <cellStyle name="Normal 3 3 15 5 6 3" xfId="30161" xr:uid="{00000000-0005-0000-0000-0000CA750000}"/>
    <cellStyle name="Normal 3 3 15 5 7" xfId="30162" xr:uid="{00000000-0005-0000-0000-0000CB750000}"/>
    <cellStyle name="Normal 3 3 15 5 7 2" xfId="30163" xr:uid="{00000000-0005-0000-0000-0000CC750000}"/>
    <cellStyle name="Normal 3 3 15 5 7 3" xfId="30164" xr:uid="{00000000-0005-0000-0000-0000CD750000}"/>
    <cellStyle name="Normal 3 3 15 5 8" xfId="30165" xr:uid="{00000000-0005-0000-0000-0000CE750000}"/>
    <cellStyle name="Normal 3 3 15 5 8 2" xfId="30166" xr:uid="{00000000-0005-0000-0000-0000CF750000}"/>
    <cellStyle name="Normal 3 3 15 5 8 3" xfId="30167" xr:uid="{00000000-0005-0000-0000-0000D0750000}"/>
    <cellStyle name="Normal 3 3 15 5 9" xfId="30168" xr:uid="{00000000-0005-0000-0000-0000D1750000}"/>
    <cellStyle name="Normal 3 3 15 5 9 2" xfId="30169" xr:uid="{00000000-0005-0000-0000-0000D2750000}"/>
    <cellStyle name="Normal 3 3 15 5 9 3" xfId="30170" xr:uid="{00000000-0005-0000-0000-0000D3750000}"/>
    <cellStyle name="Normal 3 3 15 6" xfId="30171" xr:uid="{00000000-0005-0000-0000-0000D4750000}"/>
    <cellStyle name="Normal 3 3 15 6 10" xfId="30172" xr:uid="{00000000-0005-0000-0000-0000D5750000}"/>
    <cellStyle name="Normal 3 3 15 6 10 2" xfId="30173" xr:uid="{00000000-0005-0000-0000-0000D6750000}"/>
    <cellStyle name="Normal 3 3 15 6 10 3" xfId="30174" xr:uid="{00000000-0005-0000-0000-0000D7750000}"/>
    <cellStyle name="Normal 3 3 15 6 11" xfId="30175" xr:uid="{00000000-0005-0000-0000-0000D8750000}"/>
    <cellStyle name="Normal 3 3 15 6 11 2" xfId="30176" xr:uid="{00000000-0005-0000-0000-0000D9750000}"/>
    <cellStyle name="Normal 3 3 15 6 11 3" xfId="30177" xr:uid="{00000000-0005-0000-0000-0000DA750000}"/>
    <cellStyle name="Normal 3 3 15 6 12" xfId="30178" xr:uid="{00000000-0005-0000-0000-0000DB750000}"/>
    <cellStyle name="Normal 3 3 15 6 12 2" xfId="30179" xr:uid="{00000000-0005-0000-0000-0000DC750000}"/>
    <cellStyle name="Normal 3 3 15 6 12 3" xfId="30180" xr:uid="{00000000-0005-0000-0000-0000DD750000}"/>
    <cellStyle name="Normal 3 3 15 6 13" xfId="30181" xr:uid="{00000000-0005-0000-0000-0000DE750000}"/>
    <cellStyle name="Normal 3 3 15 6 13 2" xfId="30182" xr:uid="{00000000-0005-0000-0000-0000DF750000}"/>
    <cellStyle name="Normal 3 3 15 6 13 3" xfId="30183" xr:uid="{00000000-0005-0000-0000-0000E0750000}"/>
    <cellStyle name="Normal 3 3 15 6 14" xfId="30184" xr:uid="{00000000-0005-0000-0000-0000E1750000}"/>
    <cellStyle name="Normal 3 3 15 6 14 2" xfId="30185" xr:uid="{00000000-0005-0000-0000-0000E2750000}"/>
    <cellStyle name="Normal 3 3 15 6 14 3" xfId="30186" xr:uid="{00000000-0005-0000-0000-0000E3750000}"/>
    <cellStyle name="Normal 3 3 15 6 15" xfId="30187" xr:uid="{00000000-0005-0000-0000-0000E4750000}"/>
    <cellStyle name="Normal 3 3 15 6 16" xfId="30188" xr:uid="{00000000-0005-0000-0000-0000E5750000}"/>
    <cellStyle name="Normal 3 3 15 6 2" xfId="30189" xr:uid="{00000000-0005-0000-0000-0000E6750000}"/>
    <cellStyle name="Normal 3 3 15 6 2 2" xfId="30190" xr:uid="{00000000-0005-0000-0000-0000E7750000}"/>
    <cellStyle name="Normal 3 3 15 6 2 3" xfId="30191" xr:uid="{00000000-0005-0000-0000-0000E8750000}"/>
    <cellStyle name="Normal 3 3 15 6 3" xfId="30192" xr:uid="{00000000-0005-0000-0000-0000E9750000}"/>
    <cellStyle name="Normal 3 3 15 6 3 2" xfId="30193" xr:uid="{00000000-0005-0000-0000-0000EA750000}"/>
    <cellStyle name="Normal 3 3 15 6 3 3" xfId="30194" xr:uid="{00000000-0005-0000-0000-0000EB750000}"/>
    <cellStyle name="Normal 3 3 15 6 4" xfId="30195" xr:uid="{00000000-0005-0000-0000-0000EC750000}"/>
    <cellStyle name="Normal 3 3 15 6 4 2" xfId="30196" xr:uid="{00000000-0005-0000-0000-0000ED750000}"/>
    <cellStyle name="Normal 3 3 15 6 4 3" xfId="30197" xr:uid="{00000000-0005-0000-0000-0000EE750000}"/>
    <cellStyle name="Normal 3 3 15 6 5" xfId="30198" xr:uid="{00000000-0005-0000-0000-0000EF750000}"/>
    <cellStyle name="Normal 3 3 15 6 5 2" xfId="30199" xr:uid="{00000000-0005-0000-0000-0000F0750000}"/>
    <cellStyle name="Normal 3 3 15 6 5 3" xfId="30200" xr:uid="{00000000-0005-0000-0000-0000F1750000}"/>
    <cellStyle name="Normal 3 3 15 6 6" xfId="30201" xr:uid="{00000000-0005-0000-0000-0000F2750000}"/>
    <cellStyle name="Normal 3 3 15 6 6 2" xfId="30202" xr:uid="{00000000-0005-0000-0000-0000F3750000}"/>
    <cellStyle name="Normal 3 3 15 6 6 3" xfId="30203" xr:uid="{00000000-0005-0000-0000-0000F4750000}"/>
    <cellStyle name="Normal 3 3 15 6 7" xfId="30204" xr:uid="{00000000-0005-0000-0000-0000F5750000}"/>
    <cellStyle name="Normal 3 3 15 6 7 2" xfId="30205" xr:uid="{00000000-0005-0000-0000-0000F6750000}"/>
    <cellStyle name="Normal 3 3 15 6 7 3" xfId="30206" xr:uid="{00000000-0005-0000-0000-0000F7750000}"/>
    <cellStyle name="Normal 3 3 15 6 8" xfId="30207" xr:uid="{00000000-0005-0000-0000-0000F8750000}"/>
    <cellStyle name="Normal 3 3 15 6 8 2" xfId="30208" xr:uid="{00000000-0005-0000-0000-0000F9750000}"/>
    <cellStyle name="Normal 3 3 15 6 8 3" xfId="30209" xr:uid="{00000000-0005-0000-0000-0000FA750000}"/>
    <cellStyle name="Normal 3 3 15 6 9" xfId="30210" xr:uid="{00000000-0005-0000-0000-0000FB750000}"/>
    <cellStyle name="Normal 3 3 15 6 9 2" xfId="30211" xr:uid="{00000000-0005-0000-0000-0000FC750000}"/>
    <cellStyle name="Normal 3 3 15 6 9 3" xfId="30212" xr:uid="{00000000-0005-0000-0000-0000FD750000}"/>
    <cellStyle name="Normal 3 3 15 7" xfId="30213" xr:uid="{00000000-0005-0000-0000-0000FE750000}"/>
    <cellStyle name="Normal 3 3 15 7 10" xfId="30214" xr:uid="{00000000-0005-0000-0000-0000FF750000}"/>
    <cellStyle name="Normal 3 3 15 7 10 2" xfId="30215" xr:uid="{00000000-0005-0000-0000-000000760000}"/>
    <cellStyle name="Normal 3 3 15 7 10 3" xfId="30216" xr:uid="{00000000-0005-0000-0000-000001760000}"/>
    <cellStyle name="Normal 3 3 15 7 11" xfId="30217" xr:uid="{00000000-0005-0000-0000-000002760000}"/>
    <cellStyle name="Normal 3 3 15 7 11 2" xfId="30218" xr:uid="{00000000-0005-0000-0000-000003760000}"/>
    <cellStyle name="Normal 3 3 15 7 11 3" xfId="30219" xr:uid="{00000000-0005-0000-0000-000004760000}"/>
    <cellStyle name="Normal 3 3 15 7 12" xfId="30220" xr:uid="{00000000-0005-0000-0000-000005760000}"/>
    <cellStyle name="Normal 3 3 15 7 12 2" xfId="30221" xr:uid="{00000000-0005-0000-0000-000006760000}"/>
    <cellStyle name="Normal 3 3 15 7 12 3" xfId="30222" xr:uid="{00000000-0005-0000-0000-000007760000}"/>
    <cellStyle name="Normal 3 3 15 7 13" xfId="30223" xr:uid="{00000000-0005-0000-0000-000008760000}"/>
    <cellStyle name="Normal 3 3 15 7 13 2" xfId="30224" xr:uid="{00000000-0005-0000-0000-000009760000}"/>
    <cellStyle name="Normal 3 3 15 7 13 3" xfId="30225" xr:uid="{00000000-0005-0000-0000-00000A760000}"/>
    <cellStyle name="Normal 3 3 15 7 14" xfId="30226" xr:uid="{00000000-0005-0000-0000-00000B760000}"/>
    <cellStyle name="Normal 3 3 15 7 14 2" xfId="30227" xr:uid="{00000000-0005-0000-0000-00000C760000}"/>
    <cellStyle name="Normal 3 3 15 7 14 3" xfId="30228" xr:uid="{00000000-0005-0000-0000-00000D760000}"/>
    <cellStyle name="Normal 3 3 15 7 15" xfId="30229" xr:uid="{00000000-0005-0000-0000-00000E760000}"/>
    <cellStyle name="Normal 3 3 15 7 16" xfId="30230" xr:uid="{00000000-0005-0000-0000-00000F760000}"/>
    <cellStyle name="Normal 3 3 15 7 2" xfId="30231" xr:uid="{00000000-0005-0000-0000-000010760000}"/>
    <cellStyle name="Normal 3 3 15 7 2 2" xfId="30232" xr:uid="{00000000-0005-0000-0000-000011760000}"/>
    <cellStyle name="Normal 3 3 15 7 2 3" xfId="30233" xr:uid="{00000000-0005-0000-0000-000012760000}"/>
    <cellStyle name="Normal 3 3 15 7 3" xfId="30234" xr:uid="{00000000-0005-0000-0000-000013760000}"/>
    <cellStyle name="Normal 3 3 15 7 3 2" xfId="30235" xr:uid="{00000000-0005-0000-0000-000014760000}"/>
    <cellStyle name="Normal 3 3 15 7 3 3" xfId="30236" xr:uid="{00000000-0005-0000-0000-000015760000}"/>
    <cellStyle name="Normal 3 3 15 7 4" xfId="30237" xr:uid="{00000000-0005-0000-0000-000016760000}"/>
    <cellStyle name="Normal 3 3 15 7 4 2" xfId="30238" xr:uid="{00000000-0005-0000-0000-000017760000}"/>
    <cellStyle name="Normal 3 3 15 7 4 3" xfId="30239" xr:uid="{00000000-0005-0000-0000-000018760000}"/>
    <cellStyle name="Normal 3 3 15 7 5" xfId="30240" xr:uid="{00000000-0005-0000-0000-000019760000}"/>
    <cellStyle name="Normal 3 3 15 7 5 2" xfId="30241" xr:uid="{00000000-0005-0000-0000-00001A760000}"/>
    <cellStyle name="Normal 3 3 15 7 5 3" xfId="30242" xr:uid="{00000000-0005-0000-0000-00001B760000}"/>
    <cellStyle name="Normal 3 3 15 7 6" xfId="30243" xr:uid="{00000000-0005-0000-0000-00001C760000}"/>
    <cellStyle name="Normal 3 3 15 7 6 2" xfId="30244" xr:uid="{00000000-0005-0000-0000-00001D760000}"/>
    <cellStyle name="Normal 3 3 15 7 6 3" xfId="30245" xr:uid="{00000000-0005-0000-0000-00001E760000}"/>
    <cellStyle name="Normal 3 3 15 7 7" xfId="30246" xr:uid="{00000000-0005-0000-0000-00001F760000}"/>
    <cellStyle name="Normal 3 3 15 7 7 2" xfId="30247" xr:uid="{00000000-0005-0000-0000-000020760000}"/>
    <cellStyle name="Normal 3 3 15 7 7 3" xfId="30248" xr:uid="{00000000-0005-0000-0000-000021760000}"/>
    <cellStyle name="Normal 3 3 15 7 8" xfId="30249" xr:uid="{00000000-0005-0000-0000-000022760000}"/>
    <cellStyle name="Normal 3 3 15 7 8 2" xfId="30250" xr:uid="{00000000-0005-0000-0000-000023760000}"/>
    <cellStyle name="Normal 3 3 15 7 8 3" xfId="30251" xr:uid="{00000000-0005-0000-0000-000024760000}"/>
    <cellStyle name="Normal 3 3 15 7 9" xfId="30252" xr:uid="{00000000-0005-0000-0000-000025760000}"/>
    <cellStyle name="Normal 3 3 15 7 9 2" xfId="30253" xr:uid="{00000000-0005-0000-0000-000026760000}"/>
    <cellStyle name="Normal 3 3 15 7 9 3" xfId="30254" xr:uid="{00000000-0005-0000-0000-000027760000}"/>
    <cellStyle name="Normal 3 3 15 8" xfId="30255" xr:uid="{00000000-0005-0000-0000-000028760000}"/>
    <cellStyle name="Normal 3 3 15 8 10" xfId="30256" xr:uid="{00000000-0005-0000-0000-000029760000}"/>
    <cellStyle name="Normal 3 3 15 8 10 2" xfId="30257" xr:uid="{00000000-0005-0000-0000-00002A760000}"/>
    <cellStyle name="Normal 3 3 15 8 10 3" xfId="30258" xr:uid="{00000000-0005-0000-0000-00002B760000}"/>
    <cellStyle name="Normal 3 3 15 8 11" xfId="30259" xr:uid="{00000000-0005-0000-0000-00002C760000}"/>
    <cellStyle name="Normal 3 3 15 8 11 2" xfId="30260" xr:uid="{00000000-0005-0000-0000-00002D760000}"/>
    <cellStyle name="Normal 3 3 15 8 11 3" xfId="30261" xr:uid="{00000000-0005-0000-0000-00002E760000}"/>
    <cellStyle name="Normal 3 3 15 8 12" xfId="30262" xr:uid="{00000000-0005-0000-0000-00002F760000}"/>
    <cellStyle name="Normal 3 3 15 8 12 2" xfId="30263" xr:uid="{00000000-0005-0000-0000-000030760000}"/>
    <cellStyle name="Normal 3 3 15 8 12 3" xfId="30264" xr:uid="{00000000-0005-0000-0000-000031760000}"/>
    <cellStyle name="Normal 3 3 15 8 13" xfId="30265" xr:uid="{00000000-0005-0000-0000-000032760000}"/>
    <cellStyle name="Normal 3 3 15 8 13 2" xfId="30266" xr:uid="{00000000-0005-0000-0000-000033760000}"/>
    <cellStyle name="Normal 3 3 15 8 13 3" xfId="30267" xr:uid="{00000000-0005-0000-0000-000034760000}"/>
    <cellStyle name="Normal 3 3 15 8 14" xfId="30268" xr:uid="{00000000-0005-0000-0000-000035760000}"/>
    <cellStyle name="Normal 3 3 15 8 14 2" xfId="30269" xr:uid="{00000000-0005-0000-0000-000036760000}"/>
    <cellStyle name="Normal 3 3 15 8 14 3" xfId="30270" xr:uid="{00000000-0005-0000-0000-000037760000}"/>
    <cellStyle name="Normal 3 3 15 8 15" xfId="30271" xr:uid="{00000000-0005-0000-0000-000038760000}"/>
    <cellStyle name="Normal 3 3 15 8 16" xfId="30272" xr:uid="{00000000-0005-0000-0000-000039760000}"/>
    <cellStyle name="Normal 3 3 15 8 2" xfId="30273" xr:uid="{00000000-0005-0000-0000-00003A760000}"/>
    <cellStyle name="Normal 3 3 15 8 2 2" xfId="30274" xr:uid="{00000000-0005-0000-0000-00003B760000}"/>
    <cellStyle name="Normal 3 3 15 8 2 3" xfId="30275" xr:uid="{00000000-0005-0000-0000-00003C760000}"/>
    <cellStyle name="Normal 3 3 15 8 3" xfId="30276" xr:uid="{00000000-0005-0000-0000-00003D760000}"/>
    <cellStyle name="Normal 3 3 15 8 3 2" xfId="30277" xr:uid="{00000000-0005-0000-0000-00003E760000}"/>
    <cellStyle name="Normal 3 3 15 8 3 3" xfId="30278" xr:uid="{00000000-0005-0000-0000-00003F760000}"/>
    <cellStyle name="Normal 3 3 15 8 4" xfId="30279" xr:uid="{00000000-0005-0000-0000-000040760000}"/>
    <cellStyle name="Normal 3 3 15 8 4 2" xfId="30280" xr:uid="{00000000-0005-0000-0000-000041760000}"/>
    <cellStyle name="Normal 3 3 15 8 4 3" xfId="30281" xr:uid="{00000000-0005-0000-0000-000042760000}"/>
    <cellStyle name="Normal 3 3 15 8 5" xfId="30282" xr:uid="{00000000-0005-0000-0000-000043760000}"/>
    <cellStyle name="Normal 3 3 15 8 5 2" xfId="30283" xr:uid="{00000000-0005-0000-0000-000044760000}"/>
    <cellStyle name="Normal 3 3 15 8 5 3" xfId="30284" xr:uid="{00000000-0005-0000-0000-000045760000}"/>
    <cellStyle name="Normal 3 3 15 8 6" xfId="30285" xr:uid="{00000000-0005-0000-0000-000046760000}"/>
    <cellStyle name="Normal 3 3 15 8 6 2" xfId="30286" xr:uid="{00000000-0005-0000-0000-000047760000}"/>
    <cellStyle name="Normal 3 3 15 8 6 3" xfId="30287" xr:uid="{00000000-0005-0000-0000-000048760000}"/>
    <cellStyle name="Normal 3 3 15 8 7" xfId="30288" xr:uid="{00000000-0005-0000-0000-000049760000}"/>
    <cellStyle name="Normal 3 3 15 8 7 2" xfId="30289" xr:uid="{00000000-0005-0000-0000-00004A760000}"/>
    <cellStyle name="Normal 3 3 15 8 7 3" xfId="30290" xr:uid="{00000000-0005-0000-0000-00004B760000}"/>
    <cellStyle name="Normal 3 3 15 8 8" xfId="30291" xr:uid="{00000000-0005-0000-0000-00004C760000}"/>
    <cellStyle name="Normal 3 3 15 8 8 2" xfId="30292" xr:uid="{00000000-0005-0000-0000-00004D760000}"/>
    <cellStyle name="Normal 3 3 15 8 8 3" xfId="30293" xr:uid="{00000000-0005-0000-0000-00004E760000}"/>
    <cellStyle name="Normal 3 3 15 8 9" xfId="30294" xr:uid="{00000000-0005-0000-0000-00004F760000}"/>
    <cellStyle name="Normal 3 3 15 8 9 2" xfId="30295" xr:uid="{00000000-0005-0000-0000-000050760000}"/>
    <cellStyle name="Normal 3 3 15 8 9 3" xfId="30296" xr:uid="{00000000-0005-0000-0000-000051760000}"/>
    <cellStyle name="Normal 3 3 15 9" xfId="30297" xr:uid="{00000000-0005-0000-0000-000052760000}"/>
    <cellStyle name="Normal 3 3 15 9 10" xfId="30298" xr:uid="{00000000-0005-0000-0000-000053760000}"/>
    <cellStyle name="Normal 3 3 15 9 10 2" xfId="30299" xr:uid="{00000000-0005-0000-0000-000054760000}"/>
    <cellStyle name="Normal 3 3 15 9 10 3" xfId="30300" xr:uid="{00000000-0005-0000-0000-000055760000}"/>
    <cellStyle name="Normal 3 3 15 9 11" xfId="30301" xr:uid="{00000000-0005-0000-0000-000056760000}"/>
    <cellStyle name="Normal 3 3 15 9 11 2" xfId="30302" xr:uid="{00000000-0005-0000-0000-000057760000}"/>
    <cellStyle name="Normal 3 3 15 9 11 3" xfId="30303" xr:uid="{00000000-0005-0000-0000-000058760000}"/>
    <cellStyle name="Normal 3 3 15 9 12" xfId="30304" xr:uid="{00000000-0005-0000-0000-000059760000}"/>
    <cellStyle name="Normal 3 3 15 9 12 2" xfId="30305" xr:uid="{00000000-0005-0000-0000-00005A760000}"/>
    <cellStyle name="Normal 3 3 15 9 12 3" xfId="30306" xr:uid="{00000000-0005-0000-0000-00005B760000}"/>
    <cellStyle name="Normal 3 3 15 9 13" xfId="30307" xr:uid="{00000000-0005-0000-0000-00005C760000}"/>
    <cellStyle name="Normal 3 3 15 9 13 2" xfId="30308" xr:uid="{00000000-0005-0000-0000-00005D760000}"/>
    <cellStyle name="Normal 3 3 15 9 13 3" xfId="30309" xr:uid="{00000000-0005-0000-0000-00005E760000}"/>
    <cellStyle name="Normal 3 3 15 9 14" xfId="30310" xr:uid="{00000000-0005-0000-0000-00005F760000}"/>
    <cellStyle name="Normal 3 3 15 9 14 2" xfId="30311" xr:uid="{00000000-0005-0000-0000-000060760000}"/>
    <cellStyle name="Normal 3 3 15 9 14 3" xfId="30312" xr:uid="{00000000-0005-0000-0000-000061760000}"/>
    <cellStyle name="Normal 3 3 15 9 15" xfId="30313" xr:uid="{00000000-0005-0000-0000-000062760000}"/>
    <cellStyle name="Normal 3 3 15 9 16" xfId="30314" xr:uid="{00000000-0005-0000-0000-000063760000}"/>
    <cellStyle name="Normal 3 3 15 9 2" xfId="30315" xr:uid="{00000000-0005-0000-0000-000064760000}"/>
    <cellStyle name="Normal 3 3 15 9 2 2" xfId="30316" xr:uid="{00000000-0005-0000-0000-000065760000}"/>
    <cellStyle name="Normal 3 3 15 9 2 3" xfId="30317" xr:uid="{00000000-0005-0000-0000-000066760000}"/>
    <cellStyle name="Normal 3 3 15 9 3" xfId="30318" xr:uid="{00000000-0005-0000-0000-000067760000}"/>
    <cellStyle name="Normal 3 3 15 9 3 2" xfId="30319" xr:uid="{00000000-0005-0000-0000-000068760000}"/>
    <cellStyle name="Normal 3 3 15 9 3 3" xfId="30320" xr:uid="{00000000-0005-0000-0000-000069760000}"/>
    <cellStyle name="Normal 3 3 15 9 4" xfId="30321" xr:uid="{00000000-0005-0000-0000-00006A760000}"/>
    <cellStyle name="Normal 3 3 15 9 4 2" xfId="30322" xr:uid="{00000000-0005-0000-0000-00006B760000}"/>
    <cellStyle name="Normal 3 3 15 9 4 3" xfId="30323" xr:uid="{00000000-0005-0000-0000-00006C760000}"/>
    <cellStyle name="Normal 3 3 15 9 5" xfId="30324" xr:uid="{00000000-0005-0000-0000-00006D760000}"/>
    <cellStyle name="Normal 3 3 15 9 5 2" xfId="30325" xr:uid="{00000000-0005-0000-0000-00006E760000}"/>
    <cellStyle name="Normal 3 3 15 9 5 3" xfId="30326" xr:uid="{00000000-0005-0000-0000-00006F760000}"/>
    <cellStyle name="Normal 3 3 15 9 6" xfId="30327" xr:uid="{00000000-0005-0000-0000-000070760000}"/>
    <cellStyle name="Normal 3 3 15 9 6 2" xfId="30328" xr:uid="{00000000-0005-0000-0000-000071760000}"/>
    <cellStyle name="Normal 3 3 15 9 6 3" xfId="30329" xr:uid="{00000000-0005-0000-0000-000072760000}"/>
    <cellStyle name="Normal 3 3 15 9 7" xfId="30330" xr:uid="{00000000-0005-0000-0000-000073760000}"/>
    <cellStyle name="Normal 3 3 15 9 7 2" xfId="30331" xr:uid="{00000000-0005-0000-0000-000074760000}"/>
    <cellStyle name="Normal 3 3 15 9 7 3" xfId="30332" xr:uid="{00000000-0005-0000-0000-000075760000}"/>
    <cellStyle name="Normal 3 3 15 9 8" xfId="30333" xr:uid="{00000000-0005-0000-0000-000076760000}"/>
    <cellStyle name="Normal 3 3 15 9 8 2" xfId="30334" xr:uid="{00000000-0005-0000-0000-000077760000}"/>
    <cellStyle name="Normal 3 3 15 9 8 3" xfId="30335" xr:uid="{00000000-0005-0000-0000-000078760000}"/>
    <cellStyle name="Normal 3 3 15 9 9" xfId="30336" xr:uid="{00000000-0005-0000-0000-000079760000}"/>
    <cellStyle name="Normal 3 3 15 9 9 2" xfId="30337" xr:uid="{00000000-0005-0000-0000-00007A760000}"/>
    <cellStyle name="Normal 3 3 15 9 9 3" xfId="30338" xr:uid="{00000000-0005-0000-0000-00007B760000}"/>
    <cellStyle name="Normal 3 3 16" xfId="30339" xr:uid="{00000000-0005-0000-0000-00007C760000}"/>
    <cellStyle name="Normal 3 3 16 10" xfId="30340" xr:uid="{00000000-0005-0000-0000-00007D760000}"/>
    <cellStyle name="Normal 3 3 16 10 10" xfId="30341" xr:uid="{00000000-0005-0000-0000-00007E760000}"/>
    <cellStyle name="Normal 3 3 16 10 10 2" xfId="30342" xr:uid="{00000000-0005-0000-0000-00007F760000}"/>
    <cellStyle name="Normal 3 3 16 10 10 3" xfId="30343" xr:uid="{00000000-0005-0000-0000-000080760000}"/>
    <cellStyle name="Normal 3 3 16 10 11" xfId="30344" xr:uid="{00000000-0005-0000-0000-000081760000}"/>
    <cellStyle name="Normal 3 3 16 10 11 2" xfId="30345" xr:uid="{00000000-0005-0000-0000-000082760000}"/>
    <cellStyle name="Normal 3 3 16 10 11 3" xfId="30346" xr:uid="{00000000-0005-0000-0000-000083760000}"/>
    <cellStyle name="Normal 3 3 16 10 12" xfId="30347" xr:uid="{00000000-0005-0000-0000-000084760000}"/>
    <cellStyle name="Normal 3 3 16 10 12 2" xfId="30348" xr:uid="{00000000-0005-0000-0000-000085760000}"/>
    <cellStyle name="Normal 3 3 16 10 12 3" xfId="30349" xr:uid="{00000000-0005-0000-0000-000086760000}"/>
    <cellStyle name="Normal 3 3 16 10 13" xfId="30350" xr:uid="{00000000-0005-0000-0000-000087760000}"/>
    <cellStyle name="Normal 3 3 16 10 13 2" xfId="30351" xr:uid="{00000000-0005-0000-0000-000088760000}"/>
    <cellStyle name="Normal 3 3 16 10 13 3" xfId="30352" xr:uid="{00000000-0005-0000-0000-000089760000}"/>
    <cellStyle name="Normal 3 3 16 10 14" xfId="30353" xr:uid="{00000000-0005-0000-0000-00008A760000}"/>
    <cellStyle name="Normal 3 3 16 10 14 2" xfId="30354" xr:uid="{00000000-0005-0000-0000-00008B760000}"/>
    <cellStyle name="Normal 3 3 16 10 14 3" xfId="30355" xr:uid="{00000000-0005-0000-0000-00008C760000}"/>
    <cellStyle name="Normal 3 3 16 10 15" xfId="30356" xr:uid="{00000000-0005-0000-0000-00008D760000}"/>
    <cellStyle name="Normal 3 3 16 10 16" xfId="30357" xr:uid="{00000000-0005-0000-0000-00008E760000}"/>
    <cellStyle name="Normal 3 3 16 10 2" xfId="30358" xr:uid="{00000000-0005-0000-0000-00008F760000}"/>
    <cellStyle name="Normal 3 3 16 10 2 2" xfId="30359" xr:uid="{00000000-0005-0000-0000-000090760000}"/>
    <cellStyle name="Normal 3 3 16 10 2 3" xfId="30360" xr:uid="{00000000-0005-0000-0000-000091760000}"/>
    <cellStyle name="Normal 3 3 16 10 3" xfId="30361" xr:uid="{00000000-0005-0000-0000-000092760000}"/>
    <cellStyle name="Normal 3 3 16 10 3 2" xfId="30362" xr:uid="{00000000-0005-0000-0000-000093760000}"/>
    <cellStyle name="Normal 3 3 16 10 3 3" xfId="30363" xr:uid="{00000000-0005-0000-0000-000094760000}"/>
    <cellStyle name="Normal 3 3 16 10 4" xfId="30364" xr:uid="{00000000-0005-0000-0000-000095760000}"/>
    <cellStyle name="Normal 3 3 16 10 4 2" xfId="30365" xr:uid="{00000000-0005-0000-0000-000096760000}"/>
    <cellStyle name="Normal 3 3 16 10 4 3" xfId="30366" xr:uid="{00000000-0005-0000-0000-000097760000}"/>
    <cellStyle name="Normal 3 3 16 10 5" xfId="30367" xr:uid="{00000000-0005-0000-0000-000098760000}"/>
    <cellStyle name="Normal 3 3 16 10 5 2" xfId="30368" xr:uid="{00000000-0005-0000-0000-000099760000}"/>
    <cellStyle name="Normal 3 3 16 10 5 3" xfId="30369" xr:uid="{00000000-0005-0000-0000-00009A760000}"/>
    <cellStyle name="Normal 3 3 16 10 6" xfId="30370" xr:uid="{00000000-0005-0000-0000-00009B760000}"/>
    <cellStyle name="Normal 3 3 16 10 6 2" xfId="30371" xr:uid="{00000000-0005-0000-0000-00009C760000}"/>
    <cellStyle name="Normal 3 3 16 10 6 3" xfId="30372" xr:uid="{00000000-0005-0000-0000-00009D760000}"/>
    <cellStyle name="Normal 3 3 16 10 7" xfId="30373" xr:uid="{00000000-0005-0000-0000-00009E760000}"/>
    <cellStyle name="Normal 3 3 16 10 7 2" xfId="30374" xr:uid="{00000000-0005-0000-0000-00009F760000}"/>
    <cellStyle name="Normal 3 3 16 10 7 3" xfId="30375" xr:uid="{00000000-0005-0000-0000-0000A0760000}"/>
    <cellStyle name="Normal 3 3 16 10 8" xfId="30376" xr:uid="{00000000-0005-0000-0000-0000A1760000}"/>
    <cellStyle name="Normal 3 3 16 10 8 2" xfId="30377" xr:uid="{00000000-0005-0000-0000-0000A2760000}"/>
    <cellStyle name="Normal 3 3 16 10 8 3" xfId="30378" xr:uid="{00000000-0005-0000-0000-0000A3760000}"/>
    <cellStyle name="Normal 3 3 16 10 9" xfId="30379" xr:uid="{00000000-0005-0000-0000-0000A4760000}"/>
    <cellStyle name="Normal 3 3 16 10 9 2" xfId="30380" xr:uid="{00000000-0005-0000-0000-0000A5760000}"/>
    <cellStyle name="Normal 3 3 16 10 9 3" xfId="30381" xr:uid="{00000000-0005-0000-0000-0000A6760000}"/>
    <cellStyle name="Normal 3 3 16 11" xfId="30382" xr:uid="{00000000-0005-0000-0000-0000A7760000}"/>
    <cellStyle name="Normal 3 3 16 11 2" xfId="30383" xr:uid="{00000000-0005-0000-0000-0000A8760000}"/>
    <cellStyle name="Normal 3 3 16 11 3" xfId="30384" xr:uid="{00000000-0005-0000-0000-0000A9760000}"/>
    <cellStyle name="Normal 3 3 16 12" xfId="30385" xr:uid="{00000000-0005-0000-0000-0000AA760000}"/>
    <cellStyle name="Normal 3 3 16 12 2" xfId="30386" xr:uid="{00000000-0005-0000-0000-0000AB760000}"/>
    <cellStyle name="Normal 3 3 16 12 3" xfId="30387" xr:uid="{00000000-0005-0000-0000-0000AC760000}"/>
    <cellStyle name="Normal 3 3 16 13" xfId="30388" xr:uid="{00000000-0005-0000-0000-0000AD760000}"/>
    <cellStyle name="Normal 3 3 16 13 2" xfId="30389" xr:uid="{00000000-0005-0000-0000-0000AE760000}"/>
    <cellStyle name="Normal 3 3 16 13 3" xfId="30390" xr:uid="{00000000-0005-0000-0000-0000AF760000}"/>
    <cellStyle name="Normal 3 3 16 14" xfId="30391" xr:uid="{00000000-0005-0000-0000-0000B0760000}"/>
    <cellStyle name="Normal 3 3 16 14 2" xfId="30392" xr:uid="{00000000-0005-0000-0000-0000B1760000}"/>
    <cellStyle name="Normal 3 3 16 14 3" xfId="30393" xr:uid="{00000000-0005-0000-0000-0000B2760000}"/>
    <cellStyle name="Normal 3 3 16 15" xfId="30394" xr:uid="{00000000-0005-0000-0000-0000B3760000}"/>
    <cellStyle name="Normal 3 3 16 15 2" xfId="30395" xr:uid="{00000000-0005-0000-0000-0000B4760000}"/>
    <cellStyle name="Normal 3 3 16 15 3" xfId="30396" xr:uid="{00000000-0005-0000-0000-0000B5760000}"/>
    <cellStyle name="Normal 3 3 16 16" xfId="30397" xr:uid="{00000000-0005-0000-0000-0000B6760000}"/>
    <cellStyle name="Normal 3 3 16 16 2" xfId="30398" xr:uid="{00000000-0005-0000-0000-0000B7760000}"/>
    <cellStyle name="Normal 3 3 16 16 3" xfId="30399" xr:uid="{00000000-0005-0000-0000-0000B8760000}"/>
    <cellStyle name="Normal 3 3 16 17" xfId="30400" xr:uid="{00000000-0005-0000-0000-0000B9760000}"/>
    <cellStyle name="Normal 3 3 16 17 2" xfId="30401" xr:uid="{00000000-0005-0000-0000-0000BA760000}"/>
    <cellStyle name="Normal 3 3 16 17 3" xfId="30402" xr:uid="{00000000-0005-0000-0000-0000BB760000}"/>
    <cellStyle name="Normal 3 3 16 18" xfId="30403" xr:uid="{00000000-0005-0000-0000-0000BC760000}"/>
    <cellStyle name="Normal 3 3 16 18 2" xfId="30404" xr:uid="{00000000-0005-0000-0000-0000BD760000}"/>
    <cellStyle name="Normal 3 3 16 18 3" xfId="30405" xr:uid="{00000000-0005-0000-0000-0000BE760000}"/>
    <cellStyle name="Normal 3 3 16 19" xfId="30406" xr:uid="{00000000-0005-0000-0000-0000BF760000}"/>
    <cellStyle name="Normal 3 3 16 19 2" xfId="30407" xr:uid="{00000000-0005-0000-0000-0000C0760000}"/>
    <cellStyle name="Normal 3 3 16 19 3" xfId="30408" xr:uid="{00000000-0005-0000-0000-0000C1760000}"/>
    <cellStyle name="Normal 3 3 16 2" xfId="30409" xr:uid="{00000000-0005-0000-0000-0000C2760000}"/>
    <cellStyle name="Normal 3 3 16 2 10" xfId="30410" xr:uid="{00000000-0005-0000-0000-0000C3760000}"/>
    <cellStyle name="Normal 3 3 16 2 10 2" xfId="30411" xr:uid="{00000000-0005-0000-0000-0000C4760000}"/>
    <cellStyle name="Normal 3 3 16 2 10 3" xfId="30412" xr:uid="{00000000-0005-0000-0000-0000C5760000}"/>
    <cellStyle name="Normal 3 3 16 2 11" xfId="30413" xr:uid="{00000000-0005-0000-0000-0000C6760000}"/>
    <cellStyle name="Normal 3 3 16 2 11 2" xfId="30414" xr:uid="{00000000-0005-0000-0000-0000C7760000}"/>
    <cellStyle name="Normal 3 3 16 2 11 3" xfId="30415" xr:uid="{00000000-0005-0000-0000-0000C8760000}"/>
    <cellStyle name="Normal 3 3 16 2 12" xfId="30416" xr:uid="{00000000-0005-0000-0000-0000C9760000}"/>
    <cellStyle name="Normal 3 3 16 2 12 2" xfId="30417" xr:uid="{00000000-0005-0000-0000-0000CA760000}"/>
    <cellStyle name="Normal 3 3 16 2 12 3" xfId="30418" xr:uid="{00000000-0005-0000-0000-0000CB760000}"/>
    <cellStyle name="Normal 3 3 16 2 13" xfId="30419" xr:uid="{00000000-0005-0000-0000-0000CC760000}"/>
    <cellStyle name="Normal 3 3 16 2 13 2" xfId="30420" xr:uid="{00000000-0005-0000-0000-0000CD760000}"/>
    <cellStyle name="Normal 3 3 16 2 13 3" xfId="30421" xr:uid="{00000000-0005-0000-0000-0000CE760000}"/>
    <cellStyle name="Normal 3 3 16 2 14" xfId="30422" xr:uid="{00000000-0005-0000-0000-0000CF760000}"/>
    <cellStyle name="Normal 3 3 16 2 14 2" xfId="30423" xr:uid="{00000000-0005-0000-0000-0000D0760000}"/>
    <cellStyle name="Normal 3 3 16 2 14 3" xfId="30424" xr:uid="{00000000-0005-0000-0000-0000D1760000}"/>
    <cellStyle name="Normal 3 3 16 2 15" xfId="30425" xr:uid="{00000000-0005-0000-0000-0000D2760000}"/>
    <cellStyle name="Normal 3 3 16 2 15 2" xfId="30426" xr:uid="{00000000-0005-0000-0000-0000D3760000}"/>
    <cellStyle name="Normal 3 3 16 2 15 3" xfId="30427" xr:uid="{00000000-0005-0000-0000-0000D4760000}"/>
    <cellStyle name="Normal 3 3 16 2 16" xfId="30428" xr:uid="{00000000-0005-0000-0000-0000D5760000}"/>
    <cellStyle name="Normal 3 3 16 2 17" xfId="30429" xr:uid="{00000000-0005-0000-0000-0000D6760000}"/>
    <cellStyle name="Normal 3 3 16 2 2" xfId="30430" xr:uid="{00000000-0005-0000-0000-0000D7760000}"/>
    <cellStyle name="Normal 3 3 16 2 2 10" xfId="30431" xr:uid="{00000000-0005-0000-0000-0000D8760000}"/>
    <cellStyle name="Normal 3 3 16 2 2 10 2" xfId="30432" xr:uid="{00000000-0005-0000-0000-0000D9760000}"/>
    <cellStyle name="Normal 3 3 16 2 2 10 3" xfId="30433" xr:uid="{00000000-0005-0000-0000-0000DA760000}"/>
    <cellStyle name="Normal 3 3 16 2 2 11" xfId="30434" xr:uid="{00000000-0005-0000-0000-0000DB760000}"/>
    <cellStyle name="Normal 3 3 16 2 2 11 2" xfId="30435" xr:uid="{00000000-0005-0000-0000-0000DC760000}"/>
    <cellStyle name="Normal 3 3 16 2 2 11 3" xfId="30436" xr:uid="{00000000-0005-0000-0000-0000DD760000}"/>
    <cellStyle name="Normal 3 3 16 2 2 12" xfId="30437" xr:uid="{00000000-0005-0000-0000-0000DE760000}"/>
    <cellStyle name="Normal 3 3 16 2 2 12 2" xfId="30438" xr:uid="{00000000-0005-0000-0000-0000DF760000}"/>
    <cellStyle name="Normal 3 3 16 2 2 12 3" xfId="30439" xr:uid="{00000000-0005-0000-0000-0000E0760000}"/>
    <cellStyle name="Normal 3 3 16 2 2 13" xfId="30440" xr:uid="{00000000-0005-0000-0000-0000E1760000}"/>
    <cellStyle name="Normal 3 3 16 2 2 13 2" xfId="30441" xr:uid="{00000000-0005-0000-0000-0000E2760000}"/>
    <cellStyle name="Normal 3 3 16 2 2 13 3" xfId="30442" xr:uid="{00000000-0005-0000-0000-0000E3760000}"/>
    <cellStyle name="Normal 3 3 16 2 2 14" xfId="30443" xr:uid="{00000000-0005-0000-0000-0000E4760000}"/>
    <cellStyle name="Normal 3 3 16 2 2 14 2" xfId="30444" xr:uid="{00000000-0005-0000-0000-0000E5760000}"/>
    <cellStyle name="Normal 3 3 16 2 2 14 3" xfId="30445" xr:uid="{00000000-0005-0000-0000-0000E6760000}"/>
    <cellStyle name="Normal 3 3 16 2 2 15" xfId="30446" xr:uid="{00000000-0005-0000-0000-0000E7760000}"/>
    <cellStyle name="Normal 3 3 16 2 2 16" xfId="30447" xr:uid="{00000000-0005-0000-0000-0000E8760000}"/>
    <cellStyle name="Normal 3 3 16 2 2 2" xfId="30448" xr:uid="{00000000-0005-0000-0000-0000E9760000}"/>
    <cellStyle name="Normal 3 3 16 2 2 2 2" xfId="30449" xr:uid="{00000000-0005-0000-0000-0000EA760000}"/>
    <cellStyle name="Normal 3 3 16 2 2 2 3" xfId="30450" xr:uid="{00000000-0005-0000-0000-0000EB760000}"/>
    <cellStyle name="Normal 3 3 16 2 2 3" xfId="30451" xr:uid="{00000000-0005-0000-0000-0000EC760000}"/>
    <cellStyle name="Normal 3 3 16 2 2 3 2" xfId="30452" xr:uid="{00000000-0005-0000-0000-0000ED760000}"/>
    <cellStyle name="Normal 3 3 16 2 2 3 3" xfId="30453" xr:uid="{00000000-0005-0000-0000-0000EE760000}"/>
    <cellStyle name="Normal 3 3 16 2 2 4" xfId="30454" xr:uid="{00000000-0005-0000-0000-0000EF760000}"/>
    <cellStyle name="Normal 3 3 16 2 2 4 2" xfId="30455" xr:uid="{00000000-0005-0000-0000-0000F0760000}"/>
    <cellStyle name="Normal 3 3 16 2 2 4 3" xfId="30456" xr:uid="{00000000-0005-0000-0000-0000F1760000}"/>
    <cellStyle name="Normal 3 3 16 2 2 5" xfId="30457" xr:uid="{00000000-0005-0000-0000-0000F2760000}"/>
    <cellStyle name="Normal 3 3 16 2 2 5 2" xfId="30458" xr:uid="{00000000-0005-0000-0000-0000F3760000}"/>
    <cellStyle name="Normal 3 3 16 2 2 5 3" xfId="30459" xr:uid="{00000000-0005-0000-0000-0000F4760000}"/>
    <cellStyle name="Normal 3 3 16 2 2 6" xfId="30460" xr:uid="{00000000-0005-0000-0000-0000F5760000}"/>
    <cellStyle name="Normal 3 3 16 2 2 6 2" xfId="30461" xr:uid="{00000000-0005-0000-0000-0000F6760000}"/>
    <cellStyle name="Normal 3 3 16 2 2 6 3" xfId="30462" xr:uid="{00000000-0005-0000-0000-0000F7760000}"/>
    <cellStyle name="Normal 3 3 16 2 2 7" xfId="30463" xr:uid="{00000000-0005-0000-0000-0000F8760000}"/>
    <cellStyle name="Normal 3 3 16 2 2 7 2" xfId="30464" xr:uid="{00000000-0005-0000-0000-0000F9760000}"/>
    <cellStyle name="Normal 3 3 16 2 2 7 3" xfId="30465" xr:uid="{00000000-0005-0000-0000-0000FA760000}"/>
    <cellStyle name="Normal 3 3 16 2 2 8" xfId="30466" xr:uid="{00000000-0005-0000-0000-0000FB760000}"/>
    <cellStyle name="Normal 3 3 16 2 2 8 2" xfId="30467" xr:uid="{00000000-0005-0000-0000-0000FC760000}"/>
    <cellStyle name="Normal 3 3 16 2 2 8 3" xfId="30468" xr:uid="{00000000-0005-0000-0000-0000FD760000}"/>
    <cellStyle name="Normal 3 3 16 2 2 9" xfId="30469" xr:uid="{00000000-0005-0000-0000-0000FE760000}"/>
    <cellStyle name="Normal 3 3 16 2 2 9 2" xfId="30470" xr:uid="{00000000-0005-0000-0000-0000FF760000}"/>
    <cellStyle name="Normal 3 3 16 2 2 9 3" xfId="30471" xr:uid="{00000000-0005-0000-0000-000000770000}"/>
    <cellStyle name="Normal 3 3 16 2 3" xfId="30472" xr:uid="{00000000-0005-0000-0000-000001770000}"/>
    <cellStyle name="Normal 3 3 16 2 3 2" xfId="30473" xr:uid="{00000000-0005-0000-0000-000002770000}"/>
    <cellStyle name="Normal 3 3 16 2 3 3" xfId="30474" xr:uid="{00000000-0005-0000-0000-000003770000}"/>
    <cellStyle name="Normal 3 3 16 2 4" xfId="30475" xr:uid="{00000000-0005-0000-0000-000004770000}"/>
    <cellStyle name="Normal 3 3 16 2 4 2" xfId="30476" xr:uid="{00000000-0005-0000-0000-000005770000}"/>
    <cellStyle name="Normal 3 3 16 2 4 3" xfId="30477" xr:uid="{00000000-0005-0000-0000-000006770000}"/>
    <cellStyle name="Normal 3 3 16 2 5" xfId="30478" xr:uid="{00000000-0005-0000-0000-000007770000}"/>
    <cellStyle name="Normal 3 3 16 2 5 2" xfId="30479" xr:uid="{00000000-0005-0000-0000-000008770000}"/>
    <cellStyle name="Normal 3 3 16 2 5 3" xfId="30480" xr:uid="{00000000-0005-0000-0000-000009770000}"/>
    <cellStyle name="Normal 3 3 16 2 6" xfId="30481" xr:uid="{00000000-0005-0000-0000-00000A770000}"/>
    <cellStyle name="Normal 3 3 16 2 6 2" xfId="30482" xr:uid="{00000000-0005-0000-0000-00000B770000}"/>
    <cellStyle name="Normal 3 3 16 2 6 3" xfId="30483" xr:uid="{00000000-0005-0000-0000-00000C770000}"/>
    <cellStyle name="Normal 3 3 16 2 7" xfId="30484" xr:uid="{00000000-0005-0000-0000-00000D770000}"/>
    <cellStyle name="Normal 3 3 16 2 7 2" xfId="30485" xr:uid="{00000000-0005-0000-0000-00000E770000}"/>
    <cellStyle name="Normal 3 3 16 2 7 3" xfId="30486" xr:uid="{00000000-0005-0000-0000-00000F770000}"/>
    <cellStyle name="Normal 3 3 16 2 8" xfId="30487" xr:uid="{00000000-0005-0000-0000-000010770000}"/>
    <cellStyle name="Normal 3 3 16 2 8 2" xfId="30488" xr:uid="{00000000-0005-0000-0000-000011770000}"/>
    <cellStyle name="Normal 3 3 16 2 8 3" xfId="30489" xr:uid="{00000000-0005-0000-0000-000012770000}"/>
    <cellStyle name="Normal 3 3 16 2 9" xfId="30490" xr:uid="{00000000-0005-0000-0000-000013770000}"/>
    <cellStyle name="Normal 3 3 16 2 9 2" xfId="30491" xr:uid="{00000000-0005-0000-0000-000014770000}"/>
    <cellStyle name="Normal 3 3 16 2 9 3" xfId="30492" xr:uid="{00000000-0005-0000-0000-000015770000}"/>
    <cellStyle name="Normal 3 3 16 20" xfId="30493" xr:uid="{00000000-0005-0000-0000-000016770000}"/>
    <cellStyle name="Normal 3 3 16 20 2" xfId="30494" xr:uid="{00000000-0005-0000-0000-000017770000}"/>
    <cellStyle name="Normal 3 3 16 20 3" xfId="30495" xr:uid="{00000000-0005-0000-0000-000018770000}"/>
    <cellStyle name="Normal 3 3 16 21" xfId="30496" xr:uid="{00000000-0005-0000-0000-000019770000}"/>
    <cellStyle name="Normal 3 3 16 21 2" xfId="30497" xr:uid="{00000000-0005-0000-0000-00001A770000}"/>
    <cellStyle name="Normal 3 3 16 21 3" xfId="30498" xr:uid="{00000000-0005-0000-0000-00001B770000}"/>
    <cellStyle name="Normal 3 3 16 22" xfId="30499" xr:uid="{00000000-0005-0000-0000-00001C770000}"/>
    <cellStyle name="Normal 3 3 16 22 2" xfId="30500" xr:uid="{00000000-0005-0000-0000-00001D770000}"/>
    <cellStyle name="Normal 3 3 16 22 3" xfId="30501" xr:uid="{00000000-0005-0000-0000-00001E770000}"/>
    <cellStyle name="Normal 3 3 16 23" xfId="30502" xr:uid="{00000000-0005-0000-0000-00001F770000}"/>
    <cellStyle name="Normal 3 3 16 23 2" xfId="30503" xr:uid="{00000000-0005-0000-0000-000020770000}"/>
    <cellStyle name="Normal 3 3 16 23 3" xfId="30504" xr:uid="{00000000-0005-0000-0000-000021770000}"/>
    <cellStyle name="Normal 3 3 16 24" xfId="30505" xr:uid="{00000000-0005-0000-0000-000022770000}"/>
    <cellStyle name="Normal 3 3 16 25" xfId="30506" xr:uid="{00000000-0005-0000-0000-000023770000}"/>
    <cellStyle name="Normal 3 3 16 3" xfId="30507" xr:uid="{00000000-0005-0000-0000-000024770000}"/>
    <cellStyle name="Normal 3 3 16 3 10" xfId="30508" xr:uid="{00000000-0005-0000-0000-000025770000}"/>
    <cellStyle name="Normal 3 3 16 3 10 2" xfId="30509" xr:uid="{00000000-0005-0000-0000-000026770000}"/>
    <cellStyle name="Normal 3 3 16 3 10 3" xfId="30510" xr:uid="{00000000-0005-0000-0000-000027770000}"/>
    <cellStyle name="Normal 3 3 16 3 11" xfId="30511" xr:uid="{00000000-0005-0000-0000-000028770000}"/>
    <cellStyle name="Normal 3 3 16 3 11 2" xfId="30512" xr:uid="{00000000-0005-0000-0000-000029770000}"/>
    <cellStyle name="Normal 3 3 16 3 11 3" xfId="30513" xr:uid="{00000000-0005-0000-0000-00002A770000}"/>
    <cellStyle name="Normal 3 3 16 3 12" xfId="30514" xr:uid="{00000000-0005-0000-0000-00002B770000}"/>
    <cellStyle name="Normal 3 3 16 3 12 2" xfId="30515" xr:uid="{00000000-0005-0000-0000-00002C770000}"/>
    <cellStyle name="Normal 3 3 16 3 12 3" xfId="30516" xr:uid="{00000000-0005-0000-0000-00002D770000}"/>
    <cellStyle name="Normal 3 3 16 3 13" xfId="30517" xr:uid="{00000000-0005-0000-0000-00002E770000}"/>
    <cellStyle name="Normal 3 3 16 3 13 2" xfId="30518" xr:uid="{00000000-0005-0000-0000-00002F770000}"/>
    <cellStyle name="Normal 3 3 16 3 13 3" xfId="30519" xr:uid="{00000000-0005-0000-0000-000030770000}"/>
    <cellStyle name="Normal 3 3 16 3 14" xfId="30520" xr:uid="{00000000-0005-0000-0000-000031770000}"/>
    <cellStyle name="Normal 3 3 16 3 14 2" xfId="30521" xr:uid="{00000000-0005-0000-0000-000032770000}"/>
    <cellStyle name="Normal 3 3 16 3 14 3" xfId="30522" xr:uid="{00000000-0005-0000-0000-000033770000}"/>
    <cellStyle name="Normal 3 3 16 3 15" xfId="30523" xr:uid="{00000000-0005-0000-0000-000034770000}"/>
    <cellStyle name="Normal 3 3 16 3 15 2" xfId="30524" xr:uid="{00000000-0005-0000-0000-000035770000}"/>
    <cellStyle name="Normal 3 3 16 3 15 3" xfId="30525" xr:uid="{00000000-0005-0000-0000-000036770000}"/>
    <cellStyle name="Normal 3 3 16 3 16" xfId="30526" xr:uid="{00000000-0005-0000-0000-000037770000}"/>
    <cellStyle name="Normal 3 3 16 3 17" xfId="30527" xr:uid="{00000000-0005-0000-0000-000038770000}"/>
    <cellStyle name="Normal 3 3 16 3 2" xfId="30528" xr:uid="{00000000-0005-0000-0000-000039770000}"/>
    <cellStyle name="Normal 3 3 16 3 2 10" xfId="30529" xr:uid="{00000000-0005-0000-0000-00003A770000}"/>
    <cellStyle name="Normal 3 3 16 3 2 10 2" xfId="30530" xr:uid="{00000000-0005-0000-0000-00003B770000}"/>
    <cellStyle name="Normal 3 3 16 3 2 10 3" xfId="30531" xr:uid="{00000000-0005-0000-0000-00003C770000}"/>
    <cellStyle name="Normal 3 3 16 3 2 11" xfId="30532" xr:uid="{00000000-0005-0000-0000-00003D770000}"/>
    <cellStyle name="Normal 3 3 16 3 2 11 2" xfId="30533" xr:uid="{00000000-0005-0000-0000-00003E770000}"/>
    <cellStyle name="Normal 3 3 16 3 2 11 3" xfId="30534" xr:uid="{00000000-0005-0000-0000-00003F770000}"/>
    <cellStyle name="Normal 3 3 16 3 2 12" xfId="30535" xr:uid="{00000000-0005-0000-0000-000040770000}"/>
    <cellStyle name="Normal 3 3 16 3 2 12 2" xfId="30536" xr:uid="{00000000-0005-0000-0000-000041770000}"/>
    <cellStyle name="Normal 3 3 16 3 2 12 3" xfId="30537" xr:uid="{00000000-0005-0000-0000-000042770000}"/>
    <cellStyle name="Normal 3 3 16 3 2 13" xfId="30538" xr:uid="{00000000-0005-0000-0000-000043770000}"/>
    <cellStyle name="Normal 3 3 16 3 2 13 2" xfId="30539" xr:uid="{00000000-0005-0000-0000-000044770000}"/>
    <cellStyle name="Normal 3 3 16 3 2 13 3" xfId="30540" xr:uid="{00000000-0005-0000-0000-000045770000}"/>
    <cellStyle name="Normal 3 3 16 3 2 14" xfId="30541" xr:uid="{00000000-0005-0000-0000-000046770000}"/>
    <cellStyle name="Normal 3 3 16 3 2 14 2" xfId="30542" xr:uid="{00000000-0005-0000-0000-000047770000}"/>
    <cellStyle name="Normal 3 3 16 3 2 14 3" xfId="30543" xr:uid="{00000000-0005-0000-0000-000048770000}"/>
    <cellStyle name="Normal 3 3 16 3 2 15" xfId="30544" xr:uid="{00000000-0005-0000-0000-000049770000}"/>
    <cellStyle name="Normal 3 3 16 3 2 16" xfId="30545" xr:uid="{00000000-0005-0000-0000-00004A770000}"/>
    <cellStyle name="Normal 3 3 16 3 2 2" xfId="30546" xr:uid="{00000000-0005-0000-0000-00004B770000}"/>
    <cellStyle name="Normal 3 3 16 3 2 2 2" xfId="30547" xr:uid="{00000000-0005-0000-0000-00004C770000}"/>
    <cellStyle name="Normal 3 3 16 3 2 2 3" xfId="30548" xr:uid="{00000000-0005-0000-0000-00004D770000}"/>
    <cellStyle name="Normal 3 3 16 3 2 3" xfId="30549" xr:uid="{00000000-0005-0000-0000-00004E770000}"/>
    <cellStyle name="Normal 3 3 16 3 2 3 2" xfId="30550" xr:uid="{00000000-0005-0000-0000-00004F770000}"/>
    <cellStyle name="Normal 3 3 16 3 2 3 3" xfId="30551" xr:uid="{00000000-0005-0000-0000-000050770000}"/>
    <cellStyle name="Normal 3 3 16 3 2 4" xfId="30552" xr:uid="{00000000-0005-0000-0000-000051770000}"/>
    <cellStyle name="Normal 3 3 16 3 2 4 2" xfId="30553" xr:uid="{00000000-0005-0000-0000-000052770000}"/>
    <cellStyle name="Normal 3 3 16 3 2 4 3" xfId="30554" xr:uid="{00000000-0005-0000-0000-000053770000}"/>
    <cellStyle name="Normal 3 3 16 3 2 5" xfId="30555" xr:uid="{00000000-0005-0000-0000-000054770000}"/>
    <cellStyle name="Normal 3 3 16 3 2 5 2" xfId="30556" xr:uid="{00000000-0005-0000-0000-000055770000}"/>
    <cellStyle name="Normal 3 3 16 3 2 5 3" xfId="30557" xr:uid="{00000000-0005-0000-0000-000056770000}"/>
    <cellStyle name="Normal 3 3 16 3 2 6" xfId="30558" xr:uid="{00000000-0005-0000-0000-000057770000}"/>
    <cellStyle name="Normal 3 3 16 3 2 6 2" xfId="30559" xr:uid="{00000000-0005-0000-0000-000058770000}"/>
    <cellStyle name="Normal 3 3 16 3 2 6 3" xfId="30560" xr:uid="{00000000-0005-0000-0000-000059770000}"/>
    <cellStyle name="Normal 3 3 16 3 2 7" xfId="30561" xr:uid="{00000000-0005-0000-0000-00005A770000}"/>
    <cellStyle name="Normal 3 3 16 3 2 7 2" xfId="30562" xr:uid="{00000000-0005-0000-0000-00005B770000}"/>
    <cellStyle name="Normal 3 3 16 3 2 7 3" xfId="30563" xr:uid="{00000000-0005-0000-0000-00005C770000}"/>
    <cellStyle name="Normal 3 3 16 3 2 8" xfId="30564" xr:uid="{00000000-0005-0000-0000-00005D770000}"/>
    <cellStyle name="Normal 3 3 16 3 2 8 2" xfId="30565" xr:uid="{00000000-0005-0000-0000-00005E770000}"/>
    <cellStyle name="Normal 3 3 16 3 2 8 3" xfId="30566" xr:uid="{00000000-0005-0000-0000-00005F770000}"/>
    <cellStyle name="Normal 3 3 16 3 2 9" xfId="30567" xr:uid="{00000000-0005-0000-0000-000060770000}"/>
    <cellStyle name="Normal 3 3 16 3 2 9 2" xfId="30568" xr:uid="{00000000-0005-0000-0000-000061770000}"/>
    <cellStyle name="Normal 3 3 16 3 2 9 3" xfId="30569" xr:uid="{00000000-0005-0000-0000-000062770000}"/>
    <cellStyle name="Normal 3 3 16 3 3" xfId="30570" xr:uid="{00000000-0005-0000-0000-000063770000}"/>
    <cellStyle name="Normal 3 3 16 3 3 2" xfId="30571" xr:uid="{00000000-0005-0000-0000-000064770000}"/>
    <cellStyle name="Normal 3 3 16 3 3 3" xfId="30572" xr:uid="{00000000-0005-0000-0000-000065770000}"/>
    <cellStyle name="Normal 3 3 16 3 4" xfId="30573" xr:uid="{00000000-0005-0000-0000-000066770000}"/>
    <cellStyle name="Normal 3 3 16 3 4 2" xfId="30574" xr:uid="{00000000-0005-0000-0000-000067770000}"/>
    <cellStyle name="Normal 3 3 16 3 4 3" xfId="30575" xr:uid="{00000000-0005-0000-0000-000068770000}"/>
    <cellStyle name="Normal 3 3 16 3 5" xfId="30576" xr:uid="{00000000-0005-0000-0000-000069770000}"/>
    <cellStyle name="Normal 3 3 16 3 5 2" xfId="30577" xr:uid="{00000000-0005-0000-0000-00006A770000}"/>
    <cellStyle name="Normal 3 3 16 3 5 3" xfId="30578" xr:uid="{00000000-0005-0000-0000-00006B770000}"/>
    <cellStyle name="Normal 3 3 16 3 6" xfId="30579" xr:uid="{00000000-0005-0000-0000-00006C770000}"/>
    <cellStyle name="Normal 3 3 16 3 6 2" xfId="30580" xr:uid="{00000000-0005-0000-0000-00006D770000}"/>
    <cellStyle name="Normal 3 3 16 3 6 3" xfId="30581" xr:uid="{00000000-0005-0000-0000-00006E770000}"/>
    <cellStyle name="Normal 3 3 16 3 7" xfId="30582" xr:uid="{00000000-0005-0000-0000-00006F770000}"/>
    <cellStyle name="Normal 3 3 16 3 7 2" xfId="30583" xr:uid="{00000000-0005-0000-0000-000070770000}"/>
    <cellStyle name="Normal 3 3 16 3 7 3" xfId="30584" xr:uid="{00000000-0005-0000-0000-000071770000}"/>
    <cellStyle name="Normal 3 3 16 3 8" xfId="30585" xr:uid="{00000000-0005-0000-0000-000072770000}"/>
    <cellStyle name="Normal 3 3 16 3 8 2" xfId="30586" xr:uid="{00000000-0005-0000-0000-000073770000}"/>
    <cellStyle name="Normal 3 3 16 3 8 3" xfId="30587" xr:uid="{00000000-0005-0000-0000-000074770000}"/>
    <cellStyle name="Normal 3 3 16 3 9" xfId="30588" xr:uid="{00000000-0005-0000-0000-000075770000}"/>
    <cellStyle name="Normal 3 3 16 3 9 2" xfId="30589" xr:uid="{00000000-0005-0000-0000-000076770000}"/>
    <cellStyle name="Normal 3 3 16 3 9 3" xfId="30590" xr:uid="{00000000-0005-0000-0000-000077770000}"/>
    <cellStyle name="Normal 3 3 16 4" xfId="30591" xr:uid="{00000000-0005-0000-0000-000078770000}"/>
    <cellStyle name="Normal 3 3 16 4 10" xfId="30592" xr:uid="{00000000-0005-0000-0000-000079770000}"/>
    <cellStyle name="Normal 3 3 16 4 10 2" xfId="30593" xr:uid="{00000000-0005-0000-0000-00007A770000}"/>
    <cellStyle name="Normal 3 3 16 4 10 3" xfId="30594" xr:uid="{00000000-0005-0000-0000-00007B770000}"/>
    <cellStyle name="Normal 3 3 16 4 11" xfId="30595" xr:uid="{00000000-0005-0000-0000-00007C770000}"/>
    <cellStyle name="Normal 3 3 16 4 11 2" xfId="30596" xr:uid="{00000000-0005-0000-0000-00007D770000}"/>
    <cellStyle name="Normal 3 3 16 4 11 3" xfId="30597" xr:uid="{00000000-0005-0000-0000-00007E770000}"/>
    <cellStyle name="Normal 3 3 16 4 12" xfId="30598" xr:uid="{00000000-0005-0000-0000-00007F770000}"/>
    <cellStyle name="Normal 3 3 16 4 12 2" xfId="30599" xr:uid="{00000000-0005-0000-0000-000080770000}"/>
    <cellStyle name="Normal 3 3 16 4 12 3" xfId="30600" xr:uid="{00000000-0005-0000-0000-000081770000}"/>
    <cellStyle name="Normal 3 3 16 4 13" xfId="30601" xr:uid="{00000000-0005-0000-0000-000082770000}"/>
    <cellStyle name="Normal 3 3 16 4 13 2" xfId="30602" xr:uid="{00000000-0005-0000-0000-000083770000}"/>
    <cellStyle name="Normal 3 3 16 4 13 3" xfId="30603" xr:uid="{00000000-0005-0000-0000-000084770000}"/>
    <cellStyle name="Normal 3 3 16 4 14" xfId="30604" xr:uid="{00000000-0005-0000-0000-000085770000}"/>
    <cellStyle name="Normal 3 3 16 4 14 2" xfId="30605" xr:uid="{00000000-0005-0000-0000-000086770000}"/>
    <cellStyle name="Normal 3 3 16 4 14 3" xfId="30606" xr:uid="{00000000-0005-0000-0000-000087770000}"/>
    <cellStyle name="Normal 3 3 16 4 15" xfId="30607" xr:uid="{00000000-0005-0000-0000-000088770000}"/>
    <cellStyle name="Normal 3 3 16 4 15 2" xfId="30608" xr:uid="{00000000-0005-0000-0000-000089770000}"/>
    <cellStyle name="Normal 3 3 16 4 15 3" xfId="30609" xr:uid="{00000000-0005-0000-0000-00008A770000}"/>
    <cellStyle name="Normal 3 3 16 4 16" xfId="30610" xr:uid="{00000000-0005-0000-0000-00008B770000}"/>
    <cellStyle name="Normal 3 3 16 4 17" xfId="30611" xr:uid="{00000000-0005-0000-0000-00008C770000}"/>
    <cellStyle name="Normal 3 3 16 4 2" xfId="30612" xr:uid="{00000000-0005-0000-0000-00008D770000}"/>
    <cellStyle name="Normal 3 3 16 4 2 10" xfId="30613" xr:uid="{00000000-0005-0000-0000-00008E770000}"/>
    <cellStyle name="Normal 3 3 16 4 2 10 2" xfId="30614" xr:uid="{00000000-0005-0000-0000-00008F770000}"/>
    <cellStyle name="Normal 3 3 16 4 2 10 3" xfId="30615" xr:uid="{00000000-0005-0000-0000-000090770000}"/>
    <cellStyle name="Normal 3 3 16 4 2 11" xfId="30616" xr:uid="{00000000-0005-0000-0000-000091770000}"/>
    <cellStyle name="Normal 3 3 16 4 2 11 2" xfId="30617" xr:uid="{00000000-0005-0000-0000-000092770000}"/>
    <cellStyle name="Normal 3 3 16 4 2 11 3" xfId="30618" xr:uid="{00000000-0005-0000-0000-000093770000}"/>
    <cellStyle name="Normal 3 3 16 4 2 12" xfId="30619" xr:uid="{00000000-0005-0000-0000-000094770000}"/>
    <cellStyle name="Normal 3 3 16 4 2 12 2" xfId="30620" xr:uid="{00000000-0005-0000-0000-000095770000}"/>
    <cellStyle name="Normal 3 3 16 4 2 12 3" xfId="30621" xr:uid="{00000000-0005-0000-0000-000096770000}"/>
    <cellStyle name="Normal 3 3 16 4 2 13" xfId="30622" xr:uid="{00000000-0005-0000-0000-000097770000}"/>
    <cellStyle name="Normal 3 3 16 4 2 13 2" xfId="30623" xr:uid="{00000000-0005-0000-0000-000098770000}"/>
    <cellStyle name="Normal 3 3 16 4 2 13 3" xfId="30624" xr:uid="{00000000-0005-0000-0000-000099770000}"/>
    <cellStyle name="Normal 3 3 16 4 2 14" xfId="30625" xr:uid="{00000000-0005-0000-0000-00009A770000}"/>
    <cellStyle name="Normal 3 3 16 4 2 14 2" xfId="30626" xr:uid="{00000000-0005-0000-0000-00009B770000}"/>
    <cellStyle name="Normal 3 3 16 4 2 14 3" xfId="30627" xr:uid="{00000000-0005-0000-0000-00009C770000}"/>
    <cellStyle name="Normal 3 3 16 4 2 15" xfId="30628" xr:uid="{00000000-0005-0000-0000-00009D770000}"/>
    <cellStyle name="Normal 3 3 16 4 2 16" xfId="30629" xr:uid="{00000000-0005-0000-0000-00009E770000}"/>
    <cellStyle name="Normal 3 3 16 4 2 2" xfId="30630" xr:uid="{00000000-0005-0000-0000-00009F770000}"/>
    <cellStyle name="Normal 3 3 16 4 2 2 2" xfId="30631" xr:uid="{00000000-0005-0000-0000-0000A0770000}"/>
    <cellStyle name="Normal 3 3 16 4 2 2 3" xfId="30632" xr:uid="{00000000-0005-0000-0000-0000A1770000}"/>
    <cellStyle name="Normal 3 3 16 4 2 3" xfId="30633" xr:uid="{00000000-0005-0000-0000-0000A2770000}"/>
    <cellStyle name="Normal 3 3 16 4 2 3 2" xfId="30634" xr:uid="{00000000-0005-0000-0000-0000A3770000}"/>
    <cellStyle name="Normal 3 3 16 4 2 3 3" xfId="30635" xr:uid="{00000000-0005-0000-0000-0000A4770000}"/>
    <cellStyle name="Normal 3 3 16 4 2 4" xfId="30636" xr:uid="{00000000-0005-0000-0000-0000A5770000}"/>
    <cellStyle name="Normal 3 3 16 4 2 4 2" xfId="30637" xr:uid="{00000000-0005-0000-0000-0000A6770000}"/>
    <cellStyle name="Normal 3 3 16 4 2 4 3" xfId="30638" xr:uid="{00000000-0005-0000-0000-0000A7770000}"/>
    <cellStyle name="Normal 3 3 16 4 2 5" xfId="30639" xr:uid="{00000000-0005-0000-0000-0000A8770000}"/>
    <cellStyle name="Normal 3 3 16 4 2 5 2" xfId="30640" xr:uid="{00000000-0005-0000-0000-0000A9770000}"/>
    <cellStyle name="Normal 3 3 16 4 2 5 3" xfId="30641" xr:uid="{00000000-0005-0000-0000-0000AA770000}"/>
    <cellStyle name="Normal 3 3 16 4 2 6" xfId="30642" xr:uid="{00000000-0005-0000-0000-0000AB770000}"/>
    <cellStyle name="Normal 3 3 16 4 2 6 2" xfId="30643" xr:uid="{00000000-0005-0000-0000-0000AC770000}"/>
    <cellStyle name="Normal 3 3 16 4 2 6 3" xfId="30644" xr:uid="{00000000-0005-0000-0000-0000AD770000}"/>
    <cellStyle name="Normal 3 3 16 4 2 7" xfId="30645" xr:uid="{00000000-0005-0000-0000-0000AE770000}"/>
    <cellStyle name="Normal 3 3 16 4 2 7 2" xfId="30646" xr:uid="{00000000-0005-0000-0000-0000AF770000}"/>
    <cellStyle name="Normal 3 3 16 4 2 7 3" xfId="30647" xr:uid="{00000000-0005-0000-0000-0000B0770000}"/>
    <cellStyle name="Normal 3 3 16 4 2 8" xfId="30648" xr:uid="{00000000-0005-0000-0000-0000B1770000}"/>
    <cellStyle name="Normal 3 3 16 4 2 8 2" xfId="30649" xr:uid="{00000000-0005-0000-0000-0000B2770000}"/>
    <cellStyle name="Normal 3 3 16 4 2 8 3" xfId="30650" xr:uid="{00000000-0005-0000-0000-0000B3770000}"/>
    <cellStyle name="Normal 3 3 16 4 2 9" xfId="30651" xr:uid="{00000000-0005-0000-0000-0000B4770000}"/>
    <cellStyle name="Normal 3 3 16 4 2 9 2" xfId="30652" xr:uid="{00000000-0005-0000-0000-0000B5770000}"/>
    <cellStyle name="Normal 3 3 16 4 2 9 3" xfId="30653" xr:uid="{00000000-0005-0000-0000-0000B6770000}"/>
    <cellStyle name="Normal 3 3 16 4 3" xfId="30654" xr:uid="{00000000-0005-0000-0000-0000B7770000}"/>
    <cellStyle name="Normal 3 3 16 4 3 2" xfId="30655" xr:uid="{00000000-0005-0000-0000-0000B8770000}"/>
    <cellStyle name="Normal 3 3 16 4 3 3" xfId="30656" xr:uid="{00000000-0005-0000-0000-0000B9770000}"/>
    <cellStyle name="Normal 3 3 16 4 4" xfId="30657" xr:uid="{00000000-0005-0000-0000-0000BA770000}"/>
    <cellStyle name="Normal 3 3 16 4 4 2" xfId="30658" xr:uid="{00000000-0005-0000-0000-0000BB770000}"/>
    <cellStyle name="Normal 3 3 16 4 4 3" xfId="30659" xr:uid="{00000000-0005-0000-0000-0000BC770000}"/>
    <cellStyle name="Normal 3 3 16 4 5" xfId="30660" xr:uid="{00000000-0005-0000-0000-0000BD770000}"/>
    <cellStyle name="Normal 3 3 16 4 5 2" xfId="30661" xr:uid="{00000000-0005-0000-0000-0000BE770000}"/>
    <cellStyle name="Normal 3 3 16 4 5 3" xfId="30662" xr:uid="{00000000-0005-0000-0000-0000BF770000}"/>
    <cellStyle name="Normal 3 3 16 4 6" xfId="30663" xr:uid="{00000000-0005-0000-0000-0000C0770000}"/>
    <cellStyle name="Normal 3 3 16 4 6 2" xfId="30664" xr:uid="{00000000-0005-0000-0000-0000C1770000}"/>
    <cellStyle name="Normal 3 3 16 4 6 3" xfId="30665" xr:uid="{00000000-0005-0000-0000-0000C2770000}"/>
    <cellStyle name="Normal 3 3 16 4 7" xfId="30666" xr:uid="{00000000-0005-0000-0000-0000C3770000}"/>
    <cellStyle name="Normal 3 3 16 4 7 2" xfId="30667" xr:uid="{00000000-0005-0000-0000-0000C4770000}"/>
    <cellStyle name="Normal 3 3 16 4 7 3" xfId="30668" xr:uid="{00000000-0005-0000-0000-0000C5770000}"/>
    <cellStyle name="Normal 3 3 16 4 8" xfId="30669" xr:uid="{00000000-0005-0000-0000-0000C6770000}"/>
    <cellStyle name="Normal 3 3 16 4 8 2" xfId="30670" xr:uid="{00000000-0005-0000-0000-0000C7770000}"/>
    <cellStyle name="Normal 3 3 16 4 8 3" xfId="30671" xr:uid="{00000000-0005-0000-0000-0000C8770000}"/>
    <cellStyle name="Normal 3 3 16 4 9" xfId="30672" xr:uid="{00000000-0005-0000-0000-0000C9770000}"/>
    <cellStyle name="Normal 3 3 16 4 9 2" xfId="30673" xr:uid="{00000000-0005-0000-0000-0000CA770000}"/>
    <cellStyle name="Normal 3 3 16 4 9 3" xfId="30674" xr:uid="{00000000-0005-0000-0000-0000CB770000}"/>
    <cellStyle name="Normal 3 3 16 5" xfId="30675" xr:uid="{00000000-0005-0000-0000-0000CC770000}"/>
    <cellStyle name="Normal 3 3 16 5 10" xfId="30676" xr:uid="{00000000-0005-0000-0000-0000CD770000}"/>
    <cellStyle name="Normal 3 3 16 5 10 2" xfId="30677" xr:uid="{00000000-0005-0000-0000-0000CE770000}"/>
    <cellStyle name="Normal 3 3 16 5 10 3" xfId="30678" xr:uid="{00000000-0005-0000-0000-0000CF770000}"/>
    <cellStyle name="Normal 3 3 16 5 11" xfId="30679" xr:uid="{00000000-0005-0000-0000-0000D0770000}"/>
    <cellStyle name="Normal 3 3 16 5 11 2" xfId="30680" xr:uid="{00000000-0005-0000-0000-0000D1770000}"/>
    <cellStyle name="Normal 3 3 16 5 11 3" xfId="30681" xr:uid="{00000000-0005-0000-0000-0000D2770000}"/>
    <cellStyle name="Normal 3 3 16 5 12" xfId="30682" xr:uid="{00000000-0005-0000-0000-0000D3770000}"/>
    <cellStyle name="Normal 3 3 16 5 12 2" xfId="30683" xr:uid="{00000000-0005-0000-0000-0000D4770000}"/>
    <cellStyle name="Normal 3 3 16 5 12 3" xfId="30684" xr:uid="{00000000-0005-0000-0000-0000D5770000}"/>
    <cellStyle name="Normal 3 3 16 5 13" xfId="30685" xr:uid="{00000000-0005-0000-0000-0000D6770000}"/>
    <cellStyle name="Normal 3 3 16 5 13 2" xfId="30686" xr:uid="{00000000-0005-0000-0000-0000D7770000}"/>
    <cellStyle name="Normal 3 3 16 5 13 3" xfId="30687" xr:uid="{00000000-0005-0000-0000-0000D8770000}"/>
    <cellStyle name="Normal 3 3 16 5 14" xfId="30688" xr:uid="{00000000-0005-0000-0000-0000D9770000}"/>
    <cellStyle name="Normal 3 3 16 5 14 2" xfId="30689" xr:uid="{00000000-0005-0000-0000-0000DA770000}"/>
    <cellStyle name="Normal 3 3 16 5 14 3" xfId="30690" xr:uid="{00000000-0005-0000-0000-0000DB770000}"/>
    <cellStyle name="Normal 3 3 16 5 15" xfId="30691" xr:uid="{00000000-0005-0000-0000-0000DC770000}"/>
    <cellStyle name="Normal 3 3 16 5 16" xfId="30692" xr:uid="{00000000-0005-0000-0000-0000DD770000}"/>
    <cellStyle name="Normal 3 3 16 5 2" xfId="30693" xr:uid="{00000000-0005-0000-0000-0000DE770000}"/>
    <cellStyle name="Normal 3 3 16 5 2 2" xfId="30694" xr:uid="{00000000-0005-0000-0000-0000DF770000}"/>
    <cellStyle name="Normal 3 3 16 5 2 3" xfId="30695" xr:uid="{00000000-0005-0000-0000-0000E0770000}"/>
    <cellStyle name="Normal 3 3 16 5 3" xfId="30696" xr:uid="{00000000-0005-0000-0000-0000E1770000}"/>
    <cellStyle name="Normal 3 3 16 5 3 2" xfId="30697" xr:uid="{00000000-0005-0000-0000-0000E2770000}"/>
    <cellStyle name="Normal 3 3 16 5 3 3" xfId="30698" xr:uid="{00000000-0005-0000-0000-0000E3770000}"/>
    <cellStyle name="Normal 3 3 16 5 4" xfId="30699" xr:uid="{00000000-0005-0000-0000-0000E4770000}"/>
    <cellStyle name="Normal 3 3 16 5 4 2" xfId="30700" xr:uid="{00000000-0005-0000-0000-0000E5770000}"/>
    <cellStyle name="Normal 3 3 16 5 4 3" xfId="30701" xr:uid="{00000000-0005-0000-0000-0000E6770000}"/>
    <cellStyle name="Normal 3 3 16 5 5" xfId="30702" xr:uid="{00000000-0005-0000-0000-0000E7770000}"/>
    <cellStyle name="Normal 3 3 16 5 5 2" xfId="30703" xr:uid="{00000000-0005-0000-0000-0000E8770000}"/>
    <cellStyle name="Normal 3 3 16 5 5 3" xfId="30704" xr:uid="{00000000-0005-0000-0000-0000E9770000}"/>
    <cellStyle name="Normal 3 3 16 5 6" xfId="30705" xr:uid="{00000000-0005-0000-0000-0000EA770000}"/>
    <cellStyle name="Normal 3 3 16 5 6 2" xfId="30706" xr:uid="{00000000-0005-0000-0000-0000EB770000}"/>
    <cellStyle name="Normal 3 3 16 5 6 3" xfId="30707" xr:uid="{00000000-0005-0000-0000-0000EC770000}"/>
    <cellStyle name="Normal 3 3 16 5 7" xfId="30708" xr:uid="{00000000-0005-0000-0000-0000ED770000}"/>
    <cellStyle name="Normal 3 3 16 5 7 2" xfId="30709" xr:uid="{00000000-0005-0000-0000-0000EE770000}"/>
    <cellStyle name="Normal 3 3 16 5 7 3" xfId="30710" xr:uid="{00000000-0005-0000-0000-0000EF770000}"/>
    <cellStyle name="Normal 3 3 16 5 8" xfId="30711" xr:uid="{00000000-0005-0000-0000-0000F0770000}"/>
    <cellStyle name="Normal 3 3 16 5 8 2" xfId="30712" xr:uid="{00000000-0005-0000-0000-0000F1770000}"/>
    <cellStyle name="Normal 3 3 16 5 8 3" xfId="30713" xr:uid="{00000000-0005-0000-0000-0000F2770000}"/>
    <cellStyle name="Normal 3 3 16 5 9" xfId="30714" xr:uid="{00000000-0005-0000-0000-0000F3770000}"/>
    <cellStyle name="Normal 3 3 16 5 9 2" xfId="30715" xr:uid="{00000000-0005-0000-0000-0000F4770000}"/>
    <cellStyle name="Normal 3 3 16 5 9 3" xfId="30716" xr:uid="{00000000-0005-0000-0000-0000F5770000}"/>
    <cellStyle name="Normal 3 3 16 6" xfId="30717" xr:uid="{00000000-0005-0000-0000-0000F6770000}"/>
    <cellStyle name="Normal 3 3 16 6 10" xfId="30718" xr:uid="{00000000-0005-0000-0000-0000F7770000}"/>
    <cellStyle name="Normal 3 3 16 6 10 2" xfId="30719" xr:uid="{00000000-0005-0000-0000-0000F8770000}"/>
    <cellStyle name="Normal 3 3 16 6 10 3" xfId="30720" xr:uid="{00000000-0005-0000-0000-0000F9770000}"/>
    <cellStyle name="Normal 3 3 16 6 11" xfId="30721" xr:uid="{00000000-0005-0000-0000-0000FA770000}"/>
    <cellStyle name="Normal 3 3 16 6 11 2" xfId="30722" xr:uid="{00000000-0005-0000-0000-0000FB770000}"/>
    <cellStyle name="Normal 3 3 16 6 11 3" xfId="30723" xr:uid="{00000000-0005-0000-0000-0000FC770000}"/>
    <cellStyle name="Normal 3 3 16 6 12" xfId="30724" xr:uid="{00000000-0005-0000-0000-0000FD770000}"/>
    <cellStyle name="Normal 3 3 16 6 12 2" xfId="30725" xr:uid="{00000000-0005-0000-0000-0000FE770000}"/>
    <cellStyle name="Normal 3 3 16 6 12 3" xfId="30726" xr:uid="{00000000-0005-0000-0000-0000FF770000}"/>
    <cellStyle name="Normal 3 3 16 6 13" xfId="30727" xr:uid="{00000000-0005-0000-0000-000000780000}"/>
    <cellStyle name="Normal 3 3 16 6 13 2" xfId="30728" xr:uid="{00000000-0005-0000-0000-000001780000}"/>
    <cellStyle name="Normal 3 3 16 6 13 3" xfId="30729" xr:uid="{00000000-0005-0000-0000-000002780000}"/>
    <cellStyle name="Normal 3 3 16 6 14" xfId="30730" xr:uid="{00000000-0005-0000-0000-000003780000}"/>
    <cellStyle name="Normal 3 3 16 6 14 2" xfId="30731" xr:uid="{00000000-0005-0000-0000-000004780000}"/>
    <cellStyle name="Normal 3 3 16 6 14 3" xfId="30732" xr:uid="{00000000-0005-0000-0000-000005780000}"/>
    <cellStyle name="Normal 3 3 16 6 15" xfId="30733" xr:uid="{00000000-0005-0000-0000-000006780000}"/>
    <cellStyle name="Normal 3 3 16 6 16" xfId="30734" xr:uid="{00000000-0005-0000-0000-000007780000}"/>
    <cellStyle name="Normal 3 3 16 6 2" xfId="30735" xr:uid="{00000000-0005-0000-0000-000008780000}"/>
    <cellStyle name="Normal 3 3 16 6 2 2" xfId="30736" xr:uid="{00000000-0005-0000-0000-000009780000}"/>
    <cellStyle name="Normal 3 3 16 6 2 3" xfId="30737" xr:uid="{00000000-0005-0000-0000-00000A780000}"/>
    <cellStyle name="Normal 3 3 16 6 3" xfId="30738" xr:uid="{00000000-0005-0000-0000-00000B780000}"/>
    <cellStyle name="Normal 3 3 16 6 3 2" xfId="30739" xr:uid="{00000000-0005-0000-0000-00000C780000}"/>
    <cellStyle name="Normal 3 3 16 6 3 3" xfId="30740" xr:uid="{00000000-0005-0000-0000-00000D780000}"/>
    <cellStyle name="Normal 3 3 16 6 4" xfId="30741" xr:uid="{00000000-0005-0000-0000-00000E780000}"/>
    <cellStyle name="Normal 3 3 16 6 4 2" xfId="30742" xr:uid="{00000000-0005-0000-0000-00000F780000}"/>
    <cellStyle name="Normal 3 3 16 6 4 3" xfId="30743" xr:uid="{00000000-0005-0000-0000-000010780000}"/>
    <cellStyle name="Normal 3 3 16 6 5" xfId="30744" xr:uid="{00000000-0005-0000-0000-000011780000}"/>
    <cellStyle name="Normal 3 3 16 6 5 2" xfId="30745" xr:uid="{00000000-0005-0000-0000-000012780000}"/>
    <cellStyle name="Normal 3 3 16 6 5 3" xfId="30746" xr:uid="{00000000-0005-0000-0000-000013780000}"/>
    <cellStyle name="Normal 3 3 16 6 6" xfId="30747" xr:uid="{00000000-0005-0000-0000-000014780000}"/>
    <cellStyle name="Normal 3 3 16 6 6 2" xfId="30748" xr:uid="{00000000-0005-0000-0000-000015780000}"/>
    <cellStyle name="Normal 3 3 16 6 6 3" xfId="30749" xr:uid="{00000000-0005-0000-0000-000016780000}"/>
    <cellStyle name="Normal 3 3 16 6 7" xfId="30750" xr:uid="{00000000-0005-0000-0000-000017780000}"/>
    <cellStyle name="Normal 3 3 16 6 7 2" xfId="30751" xr:uid="{00000000-0005-0000-0000-000018780000}"/>
    <cellStyle name="Normal 3 3 16 6 7 3" xfId="30752" xr:uid="{00000000-0005-0000-0000-000019780000}"/>
    <cellStyle name="Normal 3 3 16 6 8" xfId="30753" xr:uid="{00000000-0005-0000-0000-00001A780000}"/>
    <cellStyle name="Normal 3 3 16 6 8 2" xfId="30754" xr:uid="{00000000-0005-0000-0000-00001B780000}"/>
    <cellStyle name="Normal 3 3 16 6 8 3" xfId="30755" xr:uid="{00000000-0005-0000-0000-00001C780000}"/>
    <cellStyle name="Normal 3 3 16 6 9" xfId="30756" xr:uid="{00000000-0005-0000-0000-00001D780000}"/>
    <cellStyle name="Normal 3 3 16 6 9 2" xfId="30757" xr:uid="{00000000-0005-0000-0000-00001E780000}"/>
    <cellStyle name="Normal 3 3 16 6 9 3" xfId="30758" xr:uid="{00000000-0005-0000-0000-00001F780000}"/>
    <cellStyle name="Normal 3 3 16 7" xfId="30759" xr:uid="{00000000-0005-0000-0000-000020780000}"/>
    <cellStyle name="Normal 3 3 16 7 10" xfId="30760" xr:uid="{00000000-0005-0000-0000-000021780000}"/>
    <cellStyle name="Normal 3 3 16 7 10 2" xfId="30761" xr:uid="{00000000-0005-0000-0000-000022780000}"/>
    <cellStyle name="Normal 3 3 16 7 10 3" xfId="30762" xr:uid="{00000000-0005-0000-0000-000023780000}"/>
    <cellStyle name="Normal 3 3 16 7 11" xfId="30763" xr:uid="{00000000-0005-0000-0000-000024780000}"/>
    <cellStyle name="Normal 3 3 16 7 11 2" xfId="30764" xr:uid="{00000000-0005-0000-0000-000025780000}"/>
    <cellStyle name="Normal 3 3 16 7 11 3" xfId="30765" xr:uid="{00000000-0005-0000-0000-000026780000}"/>
    <cellStyle name="Normal 3 3 16 7 12" xfId="30766" xr:uid="{00000000-0005-0000-0000-000027780000}"/>
    <cellStyle name="Normal 3 3 16 7 12 2" xfId="30767" xr:uid="{00000000-0005-0000-0000-000028780000}"/>
    <cellStyle name="Normal 3 3 16 7 12 3" xfId="30768" xr:uid="{00000000-0005-0000-0000-000029780000}"/>
    <cellStyle name="Normal 3 3 16 7 13" xfId="30769" xr:uid="{00000000-0005-0000-0000-00002A780000}"/>
    <cellStyle name="Normal 3 3 16 7 13 2" xfId="30770" xr:uid="{00000000-0005-0000-0000-00002B780000}"/>
    <cellStyle name="Normal 3 3 16 7 13 3" xfId="30771" xr:uid="{00000000-0005-0000-0000-00002C780000}"/>
    <cellStyle name="Normal 3 3 16 7 14" xfId="30772" xr:uid="{00000000-0005-0000-0000-00002D780000}"/>
    <cellStyle name="Normal 3 3 16 7 14 2" xfId="30773" xr:uid="{00000000-0005-0000-0000-00002E780000}"/>
    <cellStyle name="Normal 3 3 16 7 14 3" xfId="30774" xr:uid="{00000000-0005-0000-0000-00002F780000}"/>
    <cellStyle name="Normal 3 3 16 7 15" xfId="30775" xr:uid="{00000000-0005-0000-0000-000030780000}"/>
    <cellStyle name="Normal 3 3 16 7 16" xfId="30776" xr:uid="{00000000-0005-0000-0000-000031780000}"/>
    <cellStyle name="Normal 3 3 16 7 2" xfId="30777" xr:uid="{00000000-0005-0000-0000-000032780000}"/>
    <cellStyle name="Normal 3 3 16 7 2 2" xfId="30778" xr:uid="{00000000-0005-0000-0000-000033780000}"/>
    <cellStyle name="Normal 3 3 16 7 2 3" xfId="30779" xr:uid="{00000000-0005-0000-0000-000034780000}"/>
    <cellStyle name="Normal 3 3 16 7 3" xfId="30780" xr:uid="{00000000-0005-0000-0000-000035780000}"/>
    <cellStyle name="Normal 3 3 16 7 3 2" xfId="30781" xr:uid="{00000000-0005-0000-0000-000036780000}"/>
    <cellStyle name="Normal 3 3 16 7 3 3" xfId="30782" xr:uid="{00000000-0005-0000-0000-000037780000}"/>
    <cellStyle name="Normal 3 3 16 7 4" xfId="30783" xr:uid="{00000000-0005-0000-0000-000038780000}"/>
    <cellStyle name="Normal 3 3 16 7 4 2" xfId="30784" xr:uid="{00000000-0005-0000-0000-000039780000}"/>
    <cellStyle name="Normal 3 3 16 7 4 3" xfId="30785" xr:uid="{00000000-0005-0000-0000-00003A780000}"/>
    <cellStyle name="Normal 3 3 16 7 5" xfId="30786" xr:uid="{00000000-0005-0000-0000-00003B780000}"/>
    <cellStyle name="Normal 3 3 16 7 5 2" xfId="30787" xr:uid="{00000000-0005-0000-0000-00003C780000}"/>
    <cellStyle name="Normal 3 3 16 7 5 3" xfId="30788" xr:uid="{00000000-0005-0000-0000-00003D780000}"/>
    <cellStyle name="Normal 3 3 16 7 6" xfId="30789" xr:uid="{00000000-0005-0000-0000-00003E780000}"/>
    <cellStyle name="Normal 3 3 16 7 6 2" xfId="30790" xr:uid="{00000000-0005-0000-0000-00003F780000}"/>
    <cellStyle name="Normal 3 3 16 7 6 3" xfId="30791" xr:uid="{00000000-0005-0000-0000-000040780000}"/>
    <cellStyle name="Normal 3 3 16 7 7" xfId="30792" xr:uid="{00000000-0005-0000-0000-000041780000}"/>
    <cellStyle name="Normal 3 3 16 7 7 2" xfId="30793" xr:uid="{00000000-0005-0000-0000-000042780000}"/>
    <cellStyle name="Normal 3 3 16 7 7 3" xfId="30794" xr:uid="{00000000-0005-0000-0000-000043780000}"/>
    <cellStyle name="Normal 3 3 16 7 8" xfId="30795" xr:uid="{00000000-0005-0000-0000-000044780000}"/>
    <cellStyle name="Normal 3 3 16 7 8 2" xfId="30796" xr:uid="{00000000-0005-0000-0000-000045780000}"/>
    <cellStyle name="Normal 3 3 16 7 8 3" xfId="30797" xr:uid="{00000000-0005-0000-0000-000046780000}"/>
    <cellStyle name="Normal 3 3 16 7 9" xfId="30798" xr:uid="{00000000-0005-0000-0000-000047780000}"/>
    <cellStyle name="Normal 3 3 16 7 9 2" xfId="30799" xr:uid="{00000000-0005-0000-0000-000048780000}"/>
    <cellStyle name="Normal 3 3 16 7 9 3" xfId="30800" xr:uid="{00000000-0005-0000-0000-000049780000}"/>
    <cellStyle name="Normal 3 3 16 8" xfId="30801" xr:uid="{00000000-0005-0000-0000-00004A780000}"/>
    <cellStyle name="Normal 3 3 16 8 10" xfId="30802" xr:uid="{00000000-0005-0000-0000-00004B780000}"/>
    <cellStyle name="Normal 3 3 16 8 10 2" xfId="30803" xr:uid="{00000000-0005-0000-0000-00004C780000}"/>
    <cellStyle name="Normal 3 3 16 8 10 3" xfId="30804" xr:uid="{00000000-0005-0000-0000-00004D780000}"/>
    <cellStyle name="Normal 3 3 16 8 11" xfId="30805" xr:uid="{00000000-0005-0000-0000-00004E780000}"/>
    <cellStyle name="Normal 3 3 16 8 11 2" xfId="30806" xr:uid="{00000000-0005-0000-0000-00004F780000}"/>
    <cellStyle name="Normal 3 3 16 8 11 3" xfId="30807" xr:uid="{00000000-0005-0000-0000-000050780000}"/>
    <cellStyle name="Normal 3 3 16 8 12" xfId="30808" xr:uid="{00000000-0005-0000-0000-000051780000}"/>
    <cellStyle name="Normal 3 3 16 8 12 2" xfId="30809" xr:uid="{00000000-0005-0000-0000-000052780000}"/>
    <cellStyle name="Normal 3 3 16 8 12 3" xfId="30810" xr:uid="{00000000-0005-0000-0000-000053780000}"/>
    <cellStyle name="Normal 3 3 16 8 13" xfId="30811" xr:uid="{00000000-0005-0000-0000-000054780000}"/>
    <cellStyle name="Normal 3 3 16 8 13 2" xfId="30812" xr:uid="{00000000-0005-0000-0000-000055780000}"/>
    <cellStyle name="Normal 3 3 16 8 13 3" xfId="30813" xr:uid="{00000000-0005-0000-0000-000056780000}"/>
    <cellStyle name="Normal 3 3 16 8 14" xfId="30814" xr:uid="{00000000-0005-0000-0000-000057780000}"/>
    <cellStyle name="Normal 3 3 16 8 14 2" xfId="30815" xr:uid="{00000000-0005-0000-0000-000058780000}"/>
    <cellStyle name="Normal 3 3 16 8 14 3" xfId="30816" xr:uid="{00000000-0005-0000-0000-000059780000}"/>
    <cellStyle name="Normal 3 3 16 8 15" xfId="30817" xr:uid="{00000000-0005-0000-0000-00005A780000}"/>
    <cellStyle name="Normal 3 3 16 8 16" xfId="30818" xr:uid="{00000000-0005-0000-0000-00005B780000}"/>
    <cellStyle name="Normal 3 3 16 8 2" xfId="30819" xr:uid="{00000000-0005-0000-0000-00005C780000}"/>
    <cellStyle name="Normal 3 3 16 8 2 2" xfId="30820" xr:uid="{00000000-0005-0000-0000-00005D780000}"/>
    <cellStyle name="Normal 3 3 16 8 2 3" xfId="30821" xr:uid="{00000000-0005-0000-0000-00005E780000}"/>
    <cellStyle name="Normal 3 3 16 8 3" xfId="30822" xr:uid="{00000000-0005-0000-0000-00005F780000}"/>
    <cellStyle name="Normal 3 3 16 8 3 2" xfId="30823" xr:uid="{00000000-0005-0000-0000-000060780000}"/>
    <cellStyle name="Normal 3 3 16 8 3 3" xfId="30824" xr:uid="{00000000-0005-0000-0000-000061780000}"/>
    <cellStyle name="Normal 3 3 16 8 4" xfId="30825" xr:uid="{00000000-0005-0000-0000-000062780000}"/>
    <cellStyle name="Normal 3 3 16 8 4 2" xfId="30826" xr:uid="{00000000-0005-0000-0000-000063780000}"/>
    <cellStyle name="Normal 3 3 16 8 4 3" xfId="30827" xr:uid="{00000000-0005-0000-0000-000064780000}"/>
    <cellStyle name="Normal 3 3 16 8 5" xfId="30828" xr:uid="{00000000-0005-0000-0000-000065780000}"/>
    <cellStyle name="Normal 3 3 16 8 5 2" xfId="30829" xr:uid="{00000000-0005-0000-0000-000066780000}"/>
    <cellStyle name="Normal 3 3 16 8 5 3" xfId="30830" xr:uid="{00000000-0005-0000-0000-000067780000}"/>
    <cellStyle name="Normal 3 3 16 8 6" xfId="30831" xr:uid="{00000000-0005-0000-0000-000068780000}"/>
    <cellStyle name="Normal 3 3 16 8 6 2" xfId="30832" xr:uid="{00000000-0005-0000-0000-000069780000}"/>
    <cellStyle name="Normal 3 3 16 8 6 3" xfId="30833" xr:uid="{00000000-0005-0000-0000-00006A780000}"/>
    <cellStyle name="Normal 3 3 16 8 7" xfId="30834" xr:uid="{00000000-0005-0000-0000-00006B780000}"/>
    <cellStyle name="Normal 3 3 16 8 7 2" xfId="30835" xr:uid="{00000000-0005-0000-0000-00006C780000}"/>
    <cellStyle name="Normal 3 3 16 8 7 3" xfId="30836" xr:uid="{00000000-0005-0000-0000-00006D780000}"/>
    <cellStyle name="Normal 3 3 16 8 8" xfId="30837" xr:uid="{00000000-0005-0000-0000-00006E780000}"/>
    <cellStyle name="Normal 3 3 16 8 8 2" xfId="30838" xr:uid="{00000000-0005-0000-0000-00006F780000}"/>
    <cellStyle name="Normal 3 3 16 8 8 3" xfId="30839" xr:uid="{00000000-0005-0000-0000-000070780000}"/>
    <cellStyle name="Normal 3 3 16 8 9" xfId="30840" xr:uid="{00000000-0005-0000-0000-000071780000}"/>
    <cellStyle name="Normal 3 3 16 8 9 2" xfId="30841" xr:uid="{00000000-0005-0000-0000-000072780000}"/>
    <cellStyle name="Normal 3 3 16 8 9 3" xfId="30842" xr:uid="{00000000-0005-0000-0000-000073780000}"/>
    <cellStyle name="Normal 3 3 16 9" xfId="30843" xr:uid="{00000000-0005-0000-0000-000074780000}"/>
    <cellStyle name="Normal 3 3 16 9 10" xfId="30844" xr:uid="{00000000-0005-0000-0000-000075780000}"/>
    <cellStyle name="Normal 3 3 16 9 10 2" xfId="30845" xr:uid="{00000000-0005-0000-0000-000076780000}"/>
    <cellStyle name="Normal 3 3 16 9 10 3" xfId="30846" xr:uid="{00000000-0005-0000-0000-000077780000}"/>
    <cellStyle name="Normal 3 3 16 9 11" xfId="30847" xr:uid="{00000000-0005-0000-0000-000078780000}"/>
    <cellStyle name="Normal 3 3 16 9 11 2" xfId="30848" xr:uid="{00000000-0005-0000-0000-000079780000}"/>
    <cellStyle name="Normal 3 3 16 9 11 3" xfId="30849" xr:uid="{00000000-0005-0000-0000-00007A780000}"/>
    <cellStyle name="Normal 3 3 16 9 12" xfId="30850" xr:uid="{00000000-0005-0000-0000-00007B780000}"/>
    <cellStyle name="Normal 3 3 16 9 12 2" xfId="30851" xr:uid="{00000000-0005-0000-0000-00007C780000}"/>
    <cellStyle name="Normal 3 3 16 9 12 3" xfId="30852" xr:uid="{00000000-0005-0000-0000-00007D780000}"/>
    <cellStyle name="Normal 3 3 16 9 13" xfId="30853" xr:uid="{00000000-0005-0000-0000-00007E780000}"/>
    <cellStyle name="Normal 3 3 16 9 13 2" xfId="30854" xr:uid="{00000000-0005-0000-0000-00007F780000}"/>
    <cellStyle name="Normal 3 3 16 9 13 3" xfId="30855" xr:uid="{00000000-0005-0000-0000-000080780000}"/>
    <cellStyle name="Normal 3 3 16 9 14" xfId="30856" xr:uid="{00000000-0005-0000-0000-000081780000}"/>
    <cellStyle name="Normal 3 3 16 9 14 2" xfId="30857" xr:uid="{00000000-0005-0000-0000-000082780000}"/>
    <cellStyle name="Normal 3 3 16 9 14 3" xfId="30858" xr:uid="{00000000-0005-0000-0000-000083780000}"/>
    <cellStyle name="Normal 3 3 16 9 15" xfId="30859" xr:uid="{00000000-0005-0000-0000-000084780000}"/>
    <cellStyle name="Normal 3 3 16 9 16" xfId="30860" xr:uid="{00000000-0005-0000-0000-000085780000}"/>
    <cellStyle name="Normal 3 3 16 9 2" xfId="30861" xr:uid="{00000000-0005-0000-0000-000086780000}"/>
    <cellStyle name="Normal 3 3 16 9 2 2" xfId="30862" xr:uid="{00000000-0005-0000-0000-000087780000}"/>
    <cellStyle name="Normal 3 3 16 9 2 3" xfId="30863" xr:uid="{00000000-0005-0000-0000-000088780000}"/>
    <cellStyle name="Normal 3 3 16 9 3" xfId="30864" xr:uid="{00000000-0005-0000-0000-000089780000}"/>
    <cellStyle name="Normal 3 3 16 9 3 2" xfId="30865" xr:uid="{00000000-0005-0000-0000-00008A780000}"/>
    <cellStyle name="Normal 3 3 16 9 3 3" xfId="30866" xr:uid="{00000000-0005-0000-0000-00008B780000}"/>
    <cellStyle name="Normal 3 3 16 9 4" xfId="30867" xr:uid="{00000000-0005-0000-0000-00008C780000}"/>
    <cellStyle name="Normal 3 3 16 9 4 2" xfId="30868" xr:uid="{00000000-0005-0000-0000-00008D780000}"/>
    <cellStyle name="Normal 3 3 16 9 4 3" xfId="30869" xr:uid="{00000000-0005-0000-0000-00008E780000}"/>
    <cellStyle name="Normal 3 3 16 9 5" xfId="30870" xr:uid="{00000000-0005-0000-0000-00008F780000}"/>
    <cellStyle name="Normal 3 3 16 9 5 2" xfId="30871" xr:uid="{00000000-0005-0000-0000-000090780000}"/>
    <cellStyle name="Normal 3 3 16 9 5 3" xfId="30872" xr:uid="{00000000-0005-0000-0000-000091780000}"/>
    <cellStyle name="Normal 3 3 16 9 6" xfId="30873" xr:uid="{00000000-0005-0000-0000-000092780000}"/>
    <cellStyle name="Normal 3 3 16 9 6 2" xfId="30874" xr:uid="{00000000-0005-0000-0000-000093780000}"/>
    <cellStyle name="Normal 3 3 16 9 6 3" xfId="30875" xr:uid="{00000000-0005-0000-0000-000094780000}"/>
    <cellStyle name="Normal 3 3 16 9 7" xfId="30876" xr:uid="{00000000-0005-0000-0000-000095780000}"/>
    <cellStyle name="Normal 3 3 16 9 7 2" xfId="30877" xr:uid="{00000000-0005-0000-0000-000096780000}"/>
    <cellStyle name="Normal 3 3 16 9 7 3" xfId="30878" xr:uid="{00000000-0005-0000-0000-000097780000}"/>
    <cellStyle name="Normal 3 3 16 9 8" xfId="30879" xr:uid="{00000000-0005-0000-0000-000098780000}"/>
    <cellStyle name="Normal 3 3 16 9 8 2" xfId="30880" xr:uid="{00000000-0005-0000-0000-000099780000}"/>
    <cellStyle name="Normal 3 3 16 9 8 3" xfId="30881" xr:uid="{00000000-0005-0000-0000-00009A780000}"/>
    <cellStyle name="Normal 3 3 16 9 9" xfId="30882" xr:uid="{00000000-0005-0000-0000-00009B780000}"/>
    <cellStyle name="Normal 3 3 16 9 9 2" xfId="30883" xr:uid="{00000000-0005-0000-0000-00009C780000}"/>
    <cellStyle name="Normal 3 3 16 9 9 3" xfId="30884" xr:uid="{00000000-0005-0000-0000-00009D780000}"/>
    <cellStyle name="Normal 3 3 17" xfId="30885" xr:uid="{00000000-0005-0000-0000-00009E780000}"/>
    <cellStyle name="Normal 3 3 17 10" xfId="30886" xr:uid="{00000000-0005-0000-0000-00009F780000}"/>
    <cellStyle name="Normal 3 3 17 10 10" xfId="30887" xr:uid="{00000000-0005-0000-0000-0000A0780000}"/>
    <cellStyle name="Normal 3 3 17 10 10 2" xfId="30888" xr:uid="{00000000-0005-0000-0000-0000A1780000}"/>
    <cellStyle name="Normal 3 3 17 10 10 3" xfId="30889" xr:uid="{00000000-0005-0000-0000-0000A2780000}"/>
    <cellStyle name="Normal 3 3 17 10 11" xfId="30890" xr:uid="{00000000-0005-0000-0000-0000A3780000}"/>
    <cellStyle name="Normal 3 3 17 10 11 2" xfId="30891" xr:uid="{00000000-0005-0000-0000-0000A4780000}"/>
    <cellStyle name="Normal 3 3 17 10 11 3" xfId="30892" xr:uid="{00000000-0005-0000-0000-0000A5780000}"/>
    <cellStyle name="Normal 3 3 17 10 12" xfId="30893" xr:uid="{00000000-0005-0000-0000-0000A6780000}"/>
    <cellStyle name="Normal 3 3 17 10 12 2" xfId="30894" xr:uid="{00000000-0005-0000-0000-0000A7780000}"/>
    <cellStyle name="Normal 3 3 17 10 12 3" xfId="30895" xr:uid="{00000000-0005-0000-0000-0000A8780000}"/>
    <cellStyle name="Normal 3 3 17 10 13" xfId="30896" xr:uid="{00000000-0005-0000-0000-0000A9780000}"/>
    <cellStyle name="Normal 3 3 17 10 13 2" xfId="30897" xr:uid="{00000000-0005-0000-0000-0000AA780000}"/>
    <cellStyle name="Normal 3 3 17 10 13 3" xfId="30898" xr:uid="{00000000-0005-0000-0000-0000AB780000}"/>
    <cellStyle name="Normal 3 3 17 10 14" xfId="30899" xr:uid="{00000000-0005-0000-0000-0000AC780000}"/>
    <cellStyle name="Normal 3 3 17 10 14 2" xfId="30900" xr:uid="{00000000-0005-0000-0000-0000AD780000}"/>
    <cellStyle name="Normal 3 3 17 10 14 3" xfId="30901" xr:uid="{00000000-0005-0000-0000-0000AE780000}"/>
    <cellStyle name="Normal 3 3 17 10 15" xfId="30902" xr:uid="{00000000-0005-0000-0000-0000AF780000}"/>
    <cellStyle name="Normal 3 3 17 10 16" xfId="30903" xr:uid="{00000000-0005-0000-0000-0000B0780000}"/>
    <cellStyle name="Normal 3 3 17 10 2" xfId="30904" xr:uid="{00000000-0005-0000-0000-0000B1780000}"/>
    <cellStyle name="Normal 3 3 17 10 2 2" xfId="30905" xr:uid="{00000000-0005-0000-0000-0000B2780000}"/>
    <cellStyle name="Normal 3 3 17 10 2 3" xfId="30906" xr:uid="{00000000-0005-0000-0000-0000B3780000}"/>
    <cellStyle name="Normal 3 3 17 10 3" xfId="30907" xr:uid="{00000000-0005-0000-0000-0000B4780000}"/>
    <cellStyle name="Normal 3 3 17 10 3 2" xfId="30908" xr:uid="{00000000-0005-0000-0000-0000B5780000}"/>
    <cellStyle name="Normal 3 3 17 10 3 3" xfId="30909" xr:uid="{00000000-0005-0000-0000-0000B6780000}"/>
    <cellStyle name="Normal 3 3 17 10 4" xfId="30910" xr:uid="{00000000-0005-0000-0000-0000B7780000}"/>
    <cellStyle name="Normal 3 3 17 10 4 2" xfId="30911" xr:uid="{00000000-0005-0000-0000-0000B8780000}"/>
    <cellStyle name="Normal 3 3 17 10 4 3" xfId="30912" xr:uid="{00000000-0005-0000-0000-0000B9780000}"/>
    <cellStyle name="Normal 3 3 17 10 5" xfId="30913" xr:uid="{00000000-0005-0000-0000-0000BA780000}"/>
    <cellStyle name="Normal 3 3 17 10 5 2" xfId="30914" xr:uid="{00000000-0005-0000-0000-0000BB780000}"/>
    <cellStyle name="Normal 3 3 17 10 5 3" xfId="30915" xr:uid="{00000000-0005-0000-0000-0000BC780000}"/>
    <cellStyle name="Normal 3 3 17 10 6" xfId="30916" xr:uid="{00000000-0005-0000-0000-0000BD780000}"/>
    <cellStyle name="Normal 3 3 17 10 6 2" xfId="30917" xr:uid="{00000000-0005-0000-0000-0000BE780000}"/>
    <cellStyle name="Normal 3 3 17 10 6 3" xfId="30918" xr:uid="{00000000-0005-0000-0000-0000BF780000}"/>
    <cellStyle name="Normal 3 3 17 10 7" xfId="30919" xr:uid="{00000000-0005-0000-0000-0000C0780000}"/>
    <cellStyle name="Normal 3 3 17 10 7 2" xfId="30920" xr:uid="{00000000-0005-0000-0000-0000C1780000}"/>
    <cellStyle name="Normal 3 3 17 10 7 3" xfId="30921" xr:uid="{00000000-0005-0000-0000-0000C2780000}"/>
    <cellStyle name="Normal 3 3 17 10 8" xfId="30922" xr:uid="{00000000-0005-0000-0000-0000C3780000}"/>
    <cellStyle name="Normal 3 3 17 10 8 2" xfId="30923" xr:uid="{00000000-0005-0000-0000-0000C4780000}"/>
    <cellStyle name="Normal 3 3 17 10 8 3" xfId="30924" xr:uid="{00000000-0005-0000-0000-0000C5780000}"/>
    <cellStyle name="Normal 3 3 17 10 9" xfId="30925" xr:uid="{00000000-0005-0000-0000-0000C6780000}"/>
    <cellStyle name="Normal 3 3 17 10 9 2" xfId="30926" xr:uid="{00000000-0005-0000-0000-0000C7780000}"/>
    <cellStyle name="Normal 3 3 17 10 9 3" xfId="30927" xr:uid="{00000000-0005-0000-0000-0000C8780000}"/>
    <cellStyle name="Normal 3 3 17 11" xfId="30928" xr:uid="{00000000-0005-0000-0000-0000C9780000}"/>
    <cellStyle name="Normal 3 3 17 11 2" xfId="30929" xr:uid="{00000000-0005-0000-0000-0000CA780000}"/>
    <cellStyle name="Normal 3 3 17 11 3" xfId="30930" xr:uid="{00000000-0005-0000-0000-0000CB780000}"/>
    <cellStyle name="Normal 3 3 17 12" xfId="30931" xr:uid="{00000000-0005-0000-0000-0000CC780000}"/>
    <cellStyle name="Normal 3 3 17 12 2" xfId="30932" xr:uid="{00000000-0005-0000-0000-0000CD780000}"/>
    <cellStyle name="Normal 3 3 17 12 3" xfId="30933" xr:uid="{00000000-0005-0000-0000-0000CE780000}"/>
    <cellStyle name="Normal 3 3 17 13" xfId="30934" xr:uid="{00000000-0005-0000-0000-0000CF780000}"/>
    <cellStyle name="Normal 3 3 17 13 2" xfId="30935" xr:uid="{00000000-0005-0000-0000-0000D0780000}"/>
    <cellStyle name="Normal 3 3 17 13 3" xfId="30936" xr:uid="{00000000-0005-0000-0000-0000D1780000}"/>
    <cellStyle name="Normal 3 3 17 14" xfId="30937" xr:uid="{00000000-0005-0000-0000-0000D2780000}"/>
    <cellStyle name="Normal 3 3 17 14 2" xfId="30938" xr:uid="{00000000-0005-0000-0000-0000D3780000}"/>
    <cellStyle name="Normal 3 3 17 14 3" xfId="30939" xr:uid="{00000000-0005-0000-0000-0000D4780000}"/>
    <cellStyle name="Normal 3 3 17 15" xfId="30940" xr:uid="{00000000-0005-0000-0000-0000D5780000}"/>
    <cellStyle name="Normal 3 3 17 15 2" xfId="30941" xr:uid="{00000000-0005-0000-0000-0000D6780000}"/>
    <cellStyle name="Normal 3 3 17 15 3" xfId="30942" xr:uid="{00000000-0005-0000-0000-0000D7780000}"/>
    <cellStyle name="Normal 3 3 17 16" xfId="30943" xr:uid="{00000000-0005-0000-0000-0000D8780000}"/>
    <cellStyle name="Normal 3 3 17 16 2" xfId="30944" xr:uid="{00000000-0005-0000-0000-0000D9780000}"/>
    <cellStyle name="Normal 3 3 17 16 3" xfId="30945" xr:uid="{00000000-0005-0000-0000-0000DA780000}"/>
    <cellStyle name="Normal 3 3 17 17" xfId="30946" xr:uid="{00000000-0005-0000-0000-0000DB780000}"/>
    <cellStyle name="Normal 3 3 17 17 2" xfId="30947" xr:uid="{00000000-0005-0000-0000-0000DC780000}"/>
    <cellStyle name="Normal 3 3 17 17 3" xfId="30948" xr:uid="{00000000-0005-0000-0000-0000DD780000}"/>
    <cellStyle name="Normal 3 3 17 18" xfId="30949" xr:uid="{00000000-0005-0000-0000-0000DE780000}"/>
    <cellStyle name="Normal 3 3 17 18 2" xfId="30950" xr:uid="{00000000-0005-0000-0000-0000DF780000}"/>
    <cellStyle name="Normal 3 3 17 18 3" xfId="30951" xr:uid="{00000000-0005-0000-0000-0000E0780000}"/>
    <cellStyle name="Normal 3 3 17 19" xfId="30952" xr:uid="{00000000-0005-0000-0000-0000E1780000}"/>
    <cellStyle name="Normal 3 3 17 19 2" xfId="30953" xr:uid="{00000000-0005-0000-0000-0000E2780000}"/>
    <cellStyle name="Normal 3 3 17 19 3" xfId="30954" xr:uid="{00000000-0005-0000-0000-0000E3780000}"/>
    <cellStyle name="Normal 3 3 17 2" xfId="30955" xr:uid="{00000000-0005-0000-0000-0000E4780000}"/>
    <cellStyle name="Normal 3 3 17 2 10" xfId="30956" xr:uid="{00000000-0005-0000-0000-0000E5780000}"/>
    <cellStyle name="Normal 3 3 17 2 10 2" xfId="30957" xr:uid="{00000000-0005-0000-0000-0000E6780000}"/>
    <cellStyle name="Normal 3 3 17 2 10 3" xfId="30958" xr:uid="{00000000-0005-0000-0000-0000E7780000}"/>
    <cellStyle name="Normal 3 3 17 2 11" xfId="30959" xr:uid="{00000000-0005-0000-0000-0000E8780000}"/>
    <cellStyle name="Normal 3 3 17 2 11 2" xfId="30960" xr:uid="{00000000-0005-0000-0000-0000E9780000}"/>
    <cellStyle name="Normal 3 3 17 2 11 3" xfId="30961" xr:uid="{00000000-0005-0000-0000-0000EA780000}"/>
    <cellStyle name="Normal 3 3 17 2 12" xfId="30962" xr:uid="{00000000-0005-0000-0000-0000EB780000}"/>
    <cellStyle name="Normal 3 3 17 2 12 2" xfId="30963" xr:uid="{00000000-0005-0000-0000-0000EC780000}"/>
    <cellStyle name="Normal 3 3 17 2 12 3" xfId="30964" xr:uid="{00000000-0005-0000-0000-0000ED780000}"/>
    <cellStyle name="Normal 3 3 17 2 13" xfId="30965" xr:uid="{00000000-0005-0000-0000-0000EE780000}"/>
    <cellStyle name="Normal 3 3 17 2 13 2" xfId="30966" xr:uid="{00000000-0005-0000-0000-0000EF780000}"/>
    <cellStyle name="Normal 3 3 17 2 13 3" xfId="30967" xr:uid="{00000000-0005-0000-0000-0000F0780000}"/>
    <cellStyle name="Normal 3 3 17 2 14" xfId="30968" xr:uid="{00000000-0005-0000-0000-0000F1780000}"/>
    <cellStyle name="Normal 3 3 17 2 14 2" xfId="30969" xr:uid="{00000000-0005-0000-0000-0000F2780000}"/>
    <cellStyle name="Normal 3 3 17 2 14 3" xfId="30970" xr:uid="{00000000-0005-0000-0000-0000F3780000}"/>
    <cellStyle name="Normal 3 3 17 2 15" xfId="30971" xr:uid="{00000000-0005-0000-0000-0000F4780000}"/>
    <cellStyle name="Normal 3 3 17 2 15 2" xfId="30972" xr:uid="{00000000-0005-0000-0000-0000F5780000}"/>
    <cellStyle name="Normal 3 3 17 2 15 3" xfId="30973" xr:uid="{00000000-0005-0000-0000-0000F6780000}"/>
    <cellStyle name="Normal 3 3 17 2 16" xfId="30974" xr:uid="{00000000-0005-0000-0000-0000F7780000}"/>
    <cellStyle name="Normal 3 3 17 2 17" xfId="30975" xr:uid="{00000000-0005-0000-0000-0000F8780000}"/>
    <cellStyle name="Normal 3 3 17 2 2" xfId="30976" xr:uid="{00000000-0005-0000-0000-0000F9780000}"/>
    <cellStyle name="Normal 3 3 17 2 2 10" xfId="30977" xr:uid="{00000000-0005-0000-0000-0000FA780000}"/>
    <cellStyle name="Normal 3 3 17 2 2 10 2" xfId="30978" xr:uid="{00000000-0005-0000-0000-0000FB780000}"/>
    <cellStyle name="Normal 3 3 17 2 2 10 3" xfId="30979" xr:uid="{00000000-0005-0000-0000-0000FC780000}"/>
    <cellStyle name="Normal 3 3 17 2 2 11" xfId="30980" xr:uid="{00000000-0005-0000-0000-0000FD780000}"/>
    <cellStyle name="Normal 3 3 17 2 2 11 2" xfId="30981" xr:uid="{00000000-0005-0000-0000-0000FE780000}"/>
    <cellStyle name="Normal 3 3 17 2 2 11 3" xfId="30982" xr:uid="{00000000-0005-0000-0000-0000FF780000}"/>
    <cellStyle name="Normal 3 3 17 2 2 12" xfId="30983" xr:uid="{00000000-0005-0000-0000-000000790000}"/>
    <cellStyle name="Normal 3 3 17 2 2 12 2" xfId="30984" xr:uid="{00000000-0005-0000-0000-000001790000}"/>
    <cellStyle name="Normal 3 3 17 2 2 12 3" xfId="30985" xr:uid="{00000000-0005-0000-0000-000002790000}"/>
    <cellStyle name="Normal 3 3 17 2 2 13" xfId="30986" xr:uid="{00000000-0005-0000-0000-000003790000}"/>
    <cellStyle name="Normal 3 3 17 2 2 13 2" xfId="30987" xr:uid="{00000000-0005-0000-0000-000004790000}"/>
    <cellStyle name="Normal 3 3 17 2 2 13 3" xfId="30988" xr:uid="{00000000-0005-0000-0000-000005790000}"/>
    <cellStyle name="Normal 3 3 17 2 2 14" xfId="30989" xr:uid="{00000000-0005-0000-0000-000006790000}"/>
    <cellStyle name="Normal 3 3 17 2 2 14 2" xfId="30990" xr:uid="{00000000-0005-0000-0000-000007790000}"/>
    <cellStyle name="Normal 3 3 17 2 2 14 3" xfId="30991" xr:uid="{00000000-0005-0000-0000-000008790000}"/>
    <cellStyle name="Normal 3 3 17 2 2 15" xfId="30992" xr:uid="{00000000-0005-0000-0000-000009790000}"/>
    <cellStyle name="Normal 3 3 17 2 2 16" xfId="30993" xr:uid="{00000000-0005-0000-0000-00000A790000}"/>
    <cellStyle name="Normal 3 3 17 2 2 2" xfId="30994" xr:uid="{00000000-0005-0000-0000-00000B790000}"/>
    <cellStyle name="Normal 3 3 17 2 2 2 2" xfId="30995" xr:uid="{00000000-0005-0000-0000-00000C790000}"/>
    <cellStyle name="Normal 3 3 17 2 2 2 3" xfId="30996" xr:uid="{00000000-0005-0000-0000-00000D790000}"/>
    <cellStyle name="Normal 3 3 17 2 2 3" xfId="30997" xr:uid="{00000000-0005-0000-0000-00000E790000}"/>
    <cellStyle name="Normal 3 3 17 2 2 3 2" xfId="30998" xr:uid="{00000000-0005-0000-0000-00000F790000}"/>
    <cellStyle name="Normal 3 3 17 2 2 3 3" xfId="30999" xr:uid="{00000000-0005-0000-0000-000010790000}"/>
    <cellStyle name="Normal 3 3 17 2 2 4" xfId="31000" xr:uid="{00000000-0005-0000-0000-000011790000}"/>
    <cellStyle name="Normal 3 3 17 2 2 4 2" xfId="31001" xr:uid="{00000000-0005-0000-0000-000012790000}"/>
    <cellStyle name="Normal 3 3 17 2 2 4 3" xfId="31002" xr:uid="{00000000-0005-0000-0000-000013790000}"/>
    <cellStyle name="Normal 3 3 17 2 2 5" xfId="31003" xr:uid="{00000000-0005-0000-0000-000014790000}"/>
    <cellStyle name="Normal 3 3 17 2 2 5 2" xfId="31004" xr:uid="{00000000-0005-0000-0000-000015790000}"/>
    <cellStyle name="Normal 3 3 17 2 2 5 3" xfId="31005" xr:uid="{00000000-0005-0000-0000-000016790000}"/>
    <cellStyle name="Normal 3 3 17 2 2 6" xfId="31006" xr:uid="{00000000-0005-0000-0000-000017790000}"/>
    <cellStyle name="Normal 3 3 17 2 2 6 2" xfId="31007" xr:uid="{00000000-0005-0000-0000-000018790000}"/>
    <cellStyle name="Normal 3 3 17 2 2 6 3" xfId="31008" xr:uid="{00000000-0005-0000-0000-000019790000}"/>
    <cellStyle name="Normal 3 3 17 2 2 7" xfId="31009" xr:uid="{00000000-0005-0000-0000-00001A790000}"/>
    <cellStyle name="Normal 3 3 17 2 2 7 2" xfId="31010" xr:uid="{00000000-0005-0000-0000-00001B790000}"/>
    <cellStyle name="Normal 3 3 17 2 2 7 3" xfId="31011" xr:uid="{00000000-0005-0000-0000-00001C790000}"/>
    <cellStyle name="Normal 3 3 17 2 2 8" xfId="31012" xr:uid="{00000000-0005-0000-0000-00001D790000}"/>
    <cellStyle name="Normal 3 3 17 2 2 8 2" xfId="31013" xr:uid="{00000000-0005-0000-0000-00001E790000}"/>
    <cellStyle name="Normal 3 3 17 2 2 8 3" xfId="31014" xr:uid="{00000000-0005-0000-0000-00001F790000}"/>
    <cellStyle name="Normal 3 3 17 2 2 9" xfId="31015" xr:uid="{00000000-0005-0000-0000-000020790000}"/>
    <cellStyle name="Normal 3 3 17 2 2 9 2" xfId="31016" xr:uid="{00000000-0005-0000-0000-000021790000}"/>
    <cellStyle name="Normal 3 3 17 2 2 9 3" xfId="31017" xr:uid="{00000000-0005-0000-0000-000022790000}"/>
    <cellStyle name="Normal 3 3 17 2 3" xfId="31018" xr:uid="{00000000-0005-0000-0000-000023790000}"/>
    <cellStyle name="Normal 3 3 17 2 3 2" xfId="31019" xr:uid="{00000000-0005-0000-0000-000024790000}"/>
    <cellStyle name="Normal 3 3 17 2 3 3" xfId="31020" xr:uid="{00000000-0005-0000-0000-000025790000}"/>
    <cellStyle name="Normal 3 3 17 2 4" xfId="31021" xr:uid="{00000000-0005-0000-0000-000026790000}"/>
    <cellStyle name="Normal 3 3 17 2 4 2" xfId="31022" xr:uid="{00000000-0005-0000-0000-000027790000}"/>
    <cellStyle name="Normal 3 3 17 2 4 3" xfId="31023" xr:uid="{00000000-0005-0000-0000-000028790000}"/>
    <cellStyle name="Normal 3 3 17 2 5" xfId="31024" xr:uid="{00000000-0005-0000-0000-000029790000}"/>
    <cellStyle name="Normal 3 3 17 2 5 2" xfId="31025" xr:uid="{00000000-0005-0000-0000-00002A790000}"/>
    <cellStyle name="Normal 3 3 17 2 5 3" xfId="31026" xr:uid="{00000000-0005-0000-0000-00002B790000}"/>
    <cellStyle name="Normal 3 3 17 2 6" xfId="31027" xr:uid="{00000000-0005-0000-0000-00002C790000}"/>
    <cellStyle name="Normal 3 3 17 2 6 2" xfId="31028" xr:uid="{00000000-0005-0000-0000-00002D790000}"/>
    <cellStyle name="Normal 3 3 17 2 6 3" xfId="31029" xr:uid="{00000000-0005-0000-0000-00002E790000}"/>
    <cellStyle name="Normal 3 3 17 2 7" xfId="31030" xr:uid="{00000000-0005-0000-0000-00002F790000}"/>
    <cellStyle name="Normal 3 3 17 2 7 2" xfId="31031" xr:uid="{00000000-0005-0000-0000-000030790000}"/>
    <cellStyle name="Normal 3 3 17 2 7 3" xfId="31032" xr:uid="{00000000-0005-0000-0000-000031790000}"/>
    <cellStyle name="Normal 3 3 17 2 8" xfId="31033" xr:uid="{00000000-0005-0000-0000-000032790000}"/>
    <cellStyle name="Normal 3 3 17 2 8 2" xfId="31034" xr:uid="{00000000-0005-0000-0000-000033790000}"/>
    <cellStyle name="Normal 3 3 17 2 8 3" xfId="31035" xr:uid="{00000000-0005-0000-0000-000034790000}"/>
    <cellStyle name="Normal 3 3 17 2 9" xfId="31036" xr:uid="{00000000-0005-0000-0000-000035790000}"/>
    <cellStyle name="Normal 3 3 17 2 9 2" xfId="31037" xr:uid="{00000000-0005-0000-0000-000036790000}"/>
    <cellStyle name="Normal 3 3 17 2 9 3" xfId="31038" xr:uid="{00000000-0005-0000-0000-000037790000}"/>
    <cellStyle name="Normal 3 3 17 20" xfId="31039" xr:uid="{00000000-0005-0000-0000-000038790000}"/>
    <cellStyle name="Normal 3 3 17 20 2" xfId="31040" xr:uid="{00000000-0005-0000-0000-000039790000}"/>
    <cellStyle name="Normal 3 3 17 20 3" xfId="31041" xr:uid="{00000000-0005-0000-0000-00003A790000}"/>
    <cellStyle name="Normal 3 3 17 21" xfId="31042" xr:uid="{00000000-0005-0000-0000-00003B790000}"/>
    <cellStyle name="Normal 3 3 17 21 2" xfId="31043" xr:uid="{00000000-0005-0000-0000-00003C790000}"/>
    <cellStyle name="Normal 3 3 17 21 3" xfId="31044" xr:uid="{00000000-0005-0000-0000-00003D790000}"/>
    <cellStyle name="Normal 3 3 17 22" xfId="31045" xr:uid="{00000000-0005-0000-0000-00003E790000}"/>
    <cellStyle name="Normal 3 3 17 22 2" xfId="31046" xr:uid="{00000000-0005-0000-0000-00003F790000}"/>
    <cellStyle name="Normal 3 3 17 22 3" xfId="31047" xr:uid="{00000000-0005-0000-0000-000040790000}"/>
    <cellStyle name="Normal 3 3 17 23" xfId="31048" xr:uid="{00000000-0005-0000-0000-000041790000}"/>
    <cellStyle name="Normal 3 3 17 23 2" xfId="31049" xr:uid="{00000000-0005-0000-0000-000042790000}"/>
    <cellStyle name="Normal 3 3 17 23 3" xfId="31050" xr:uid="{00000000-0005-0000-0000-000043790000}"/>
    <cellStyle name="Normal 3 3 17 24" xfId="31051" xr:uid="{00000000-0005-0000-0000-000044790000}"/>
    <cellStyle name="Normal 3 3 17 25" xfId="31052" xr:uid="{00000000-0005-0000-0000-000045790000}"/>
    <cellStyle name="Normal 3 3 17 3" xfId="31053" xr:uid="{00000000-0005-0000-0000-000046790000}"/>
    <cellStyle name="Normal 3 3 17 3 10" xfId="31054" xr:uid="{00000000-0005-0000-0000-000047790000}"/>
    <cellStyle name="Normal 3 3 17 3 10 2" xfId="31055" xr:uid="{00000000-0005-0000-0000-000048790000}"/>
    <cellStyle name="Normal 3 3 17 3 10 3" xfId="31056" xr:uid="{00000000-0005-0000-0000-000049790000}"/>
    <cellStyle name="Normal 3 3 17 3 11" xfId="31057" xr:uid="{00000000-0005-0000-0000-00004A790000}"/>
    <cellStyle name="Normal 3 3 17 3 11 2" xfId="31058" xr:uid="{00000000-0005-0000-0000-00004B790000}"/>
    <cellStyle name="Normal 3 3 17 3 11 3" xfId="31059" xr:uid="{00000000-0005-0000-0000-00004C790000}"/>
    <cellStyle name="Normal 3 3 17 3 12" xfId="31060" xr:uid="{00000000-0005-0000-0000-00004D790000}"/>
    <cellStyle name="Normal 3 3 17 3 12 2" xfId="31061" xr:uid="{00000000-0005-0000-0000-00004E790000}"/>
    <cellStyle name="Normal 3 3 17 3 12 3" xfId="31062" xr:uid="{00000000-0005-0000-0000-00004F790000}"/>
    <cellStyle name="Normal 3 3 17 3 13" xfId="31063" xr:uid="{00000000-0005-0000-0000-000050790000}"/>
    <cellStyle name="Normal 3 3 17 3 13 2" xfId="31064" xr:uid="{00000000-0005-0000-0000-000051790000}"/>
    <cellStyle name="Normal 3 3 17 3 13 3" xfId="31065" xr:uid="{00000000-0005-0000-0000-000052790000}"/>
    <cellStyle name="Normal 3 3 17 3 14" xfId="31066" xr:uid="{00000000-0005-0000-0000-000053790000}"/>
    <cellStyle name="Normal 3 3 17 3 14 2" xfId="31067" xr:uid="{00000000-0005-0000-0000-000054790000}"/>
    <cellStyle name="Normal 3 3 17 3 14 3" xfId="31068" xr:uid="{00000000-0005-0000-0000-000055790000}"/>
    <cellStyle name="Normal 3 3 17 3 15" xfId="31069" xr:uid="{00000000-0005-0000-0000-000056790000}"/>
    <cellStyle name="Normal 3 3 17 3 15 2" xfId="31070" xr:uid="{00000000-0005-0000-0000-000057790000}"/>
    <cellStyle name="Normal 3 3 17 3 15 3" xfId="31071" xr:uid="{00000000-0005-0000-0000-000058790000}"/>
    <cellStyle name="Normal 3 3 17 3 16" xfId="31072" xr:uid="{00000000-0005-0000-0000-000059790000}"/>
    <cellStyle name="Normal 3 3 17 3 17" xfId="31073" xr:uid="{00000000-0005-0000-0000-00005A790000}"/>
    <cellStyle name="Normal 3 3 17 3 2" xfId="31074" xr:uid="{00000000-0005-0000-0000-00005B790000}"/>
    <cellStyle name="Normal 3 3 17 3 2 10" xfId="31075" xr:uid="{00000000-0005-0000-0000-00005C790000}"/>
    <cellStyle name="Normal 3 3 17 3 2 10 2" xfId="31076" xr:uid="{00000000-0005-0000-0000-00005D790000}"/>
    <cellStyle name="Normal 3 3 17 3 2 10 3" xfId="31077" xr:uid="{00000000-0005-0000-0000-00005E790000}"/>
    <cellStyle name="Normal 3 3 17 3 2 11" xfId="31078" xr:uid="{00000000-0005-0000-0000-00005F790000}"/>
    <cellStyle name="Normal 3 3 17 3 2 11 2" xfId="31079" xr:uid="{00000000-0005-0000-0000-000060790000}"/>
    <cellStyle name="Normal 3 3 17 3 2 11 3" xfId="31080" xr:uid="{00000000-0005-0000-0000-000061790000}"/>
    <cellStyle name="Normal 3 3 17 3 2 12" xfId="31081" xr:uid="{00000000-0005-0000-0000-000062790000}"/>
    <cellStyle name="Normal 3 3 17 3 2 12 2" xfId="31082" xr:uid="{00000000-0005-0000-0000-000063790000}"/>
    <cellStyle name="Normal 3 3 17 3 2 12 3" xfId="31083" xr:uid="{00000000-0005-0000-0000-000064790000}"/>
    <cellStyle name="Normal 3 3 17 3 2 13" xfId="31084" xr:uid="{00000000-0005-0000-0000-000065790000}"/>
    <cellStyle name="Normal 3 3 17 3 2 13 2" xfId="31085" xr:uid="{00000000-0005-0000-0000-000066790000}"/>
    <cellStyle name="Normal 3 3 17 3 2 13 3" xfId="31086" xr:uid="{00000000-0005-0000-0000-000067790000}"/>
    <cellStyle name="Normal 3 3 17 3 2 14" xfId="31087" xr:uid="{00000000-0005-0000-0000-000068790000}"/>
    <cellStyle name="Normal 3 3 17 3 2 14 2" xfId="31088" xr:uid="{00000000-0005-0000-0000-000069790000}"/>
    <cellStyle name="Normal 3 3 17 3 2 14 3" xfId="31089" xr:uid="{00000000-0005-0000-0000-00006A790000}"/>
    <cellStyle name="Normal 3 3 17 3 2 15" xfId="31090" xr:uid="{00000000-0005-0000-0000-00006B790000}"/>
    <cellStyle name="Normal 3 3 17 3 2 16" xfId="31091" xr:uid="{00000000-0005-0000-0000-00006C790000}"/>
    <cellStyle name="Normal 3 3 17 3 2 2" xfId="31092" xr:uid="{00000000-0005-0000-0000-00006D790000}"/>
    <cellStyle name="Normal 3 3 17 3 2 2 2" xfId="31093" xr:uid="{00000000-0005-0000-0000-00006E790000}"/>
    <cellStyle name="Normal 3 3 17 3 2 2 3" xfId="31094" xr:uid="{00000000-0005-0000-0000-00006F790000}"/>
    <cellStyle name="Normal 3 3 17 3 2 3" xfId="31095" xr:uid="{00000000-0005-0000-0000-000070790000}"/>
    <cellStyle name="Normal 3 3 17 3 2 3 2" xfId="31096" xr:uid="{00000000-0005-0000-0000-000071790000}"/>
    <cellStyle name="Normal 3 3 17 3 2 3 3" xfId="31097" xr:uid="{00000000-0005-0000-0000-000072790000}"/>
    <cellStyle name="Normal 3 3 17 3 2 4" xfId="31098" xr:uid="{00000000-0005-0000-0000-000073790000}"/>
    <cellStyle name="Normal 3 3 17 3 2 4 2" xfId="31099" xr:uid="{00000000-0005-0000-0000-000074790000}"/>
    <cellStyle name="Normal 3 3 17 3 2 4 3" xfId="31100" xr:uid="{00000000-0005-0000-0000-000075790000}"/>
    <cellStyle name="Normal 3 3 17 3 2 5" xfId="31101" xr:uid="{00000000-0005-0000-0000-000076790000}"/>
    <cellStyle name="Normal 3 3 17 3 2 5 2" xfId="31102" xr:uid="{00000000-0005-0000-0000-000077790000}"/>
    <cellStyle name="Normal 3 3 17 3 2 5 3" xfId="31103" xr:uid="{00000000-0005-0000-0000-000078790000}"/>
    <cellStyle name="Normal 3 3 17 3 2 6" xfId="31104" xr:uid="{00000000-0005-0000-0000-000079790000}"/>
    <cellStyle name="Normal 3 3 17 3 2 6 2" xfId="31105" xr:uid="{00000000-0005-0000-0000-00007A790000}"/>
    <cellStyle name="Normal 3 3 17 3 2 6 3" xfId="31106" xr:uid="{00000000-0005-0000-0000-00007B790000}"/>
    <cellStyle name="Normal 3 3 17 3 2 7" xfId="31107" xr:uid="{00000000-0005-0000-0000-00007C790000}"/>
    <cellStyle name="Normal 3 3 17 3 2 7 2" xfId="31108" xr:uid="{00000000-0005-0000-0000-00007D790000}"/>
    <cellStyle name="Normal 3 3 17 3 2 7 3" xfId="31109" xr:uid="{00000000-0005-0000-0000-00007E790000}"/>
    <cellStyle name="Normal 3 3 17 3 2 8" xfId="31110" xr:uid="{00000000-0005-0000-0000-00007F790000}"/>
    <cellStyle name="Normal 3 3 17 3 2 8 2" xfId="31111" xr:uid="{00000000-0005-0000-0000-000080790000}"/>
    <cellStyle name="Normal 3 3 17 3 2 8 3" xfId="31112" xr:uid="{00000000-0005-0000-0000-000081790000}"/>
    <cellStyle name="Normal 3 3 17 3 2 9" xfId="31113" xr:uid="{00000000-0005-0000-0000-000082790000}"/>
    <cellStyle name="Normal 3 3 17 3 2 9 2" xfId="31114" xr:uid="{00000000-0005-0000-0000-000083790000}"/>
    <cellStyle name="Normal 3 3 17 3 2 9 3" xfId="31115" xr:uid="{00000000-0005-0000-0000-000084790000}"/>
    <cellStyle name="Normal 3 3 17 3 3" xfId="31116" xr:uid="{00000000-0005-0000-0000-000085790000}"/>
    <cellStyle name="Normal 3 3 17 3 3 2" xfId="31117" xr:uid="{00000000-0005-0000-0000-000086790000}"/>
    <cellStyle name="Normal 3 3 17 3 3 3" xfId="31118" xr:uid="{00000000-0005-0000-0000-000087790000}"/>
    <cellStyle name="Normal 3 3 17 3 4" xfId="31119" xr:uid="{00000000-0005-0000-0000-000088790000}"/>
    <cellStyle name="Normal 3 3 17 3 4 2" xfId="31120" xr:uid="{00000000-0005-0000-0000-000089790000}"/>
    <cellStyle name="Normal 3 3 17 3 4 3" xfId="31121" xr:uid="{00000000-0005-0000-0000-00008A790000}"/>
    <cellStyle name="Normal 3 3 17 3 5" xfId="31122" xr:uid="{00000000-0005-0000-0000-00008B790000}"/>
    <cellStyle name="Normal 3 3 17 3 5 2" xfId="31123" xr:uid="{00000000-0005-0000-0000-00008C790000}"/>
    <cellStyle name="Normal 3 3 17 3 5 3" xfId="31124" xr:uid="{00000000-0005-0000-0000-00008D790000}"/>
    <cellStyle name="Normal 3 3 17 3 6" xfId="31125" xr:uid="{00000000-0005-0000-0000-00008E790000}"/>
    <cellStyle name="Normal 3 3 17 3 6 2" xfId="31126" xr:uid="{00000000-0005-0000-0000-00008F790000}"/>
    <cellStyle name="Normal 3 3 17 3 6 3" xfId="31127" xr:uid="{00000000-0005-0000-0000-000090790000}"/>
    <cellStyle name="Normal 3 3 17 3 7" xfId="31128" xr:uid="{00000000-0005-0000-0000-000091790000}"/>
    <cellStyle name="Normal 3 3 17 3 7 2" xfId="31129" xr:uid="{00000000-0005-0000-0000-000092790000}"/>
    <cellStyle name="Normal 3 3 17 3 7 3" xfId="31130" xr:uid="{00000000-0005-0000-0000-000093790000}"/>
    <cellStyle name="Normal 3 3 17 3 8" xfId="31131" xr:uid="{00000000-0005-0000-0000-000094790000}"/>
    <cellStyle name="Normal 3 3 17 3 8 2" xfId="31132" xr:uid="{00000000-0005-0000-0000-000095790000}"/>
    <cellStyle name="Normal 3 3 17 3 8 3" xfId="31133" xr:uid="{00000000-0005-0000-0000-000096790000}"/>
    <cellStyle name="Normal 3 3 17 3 9" xfId="31134" xr:uid="{00000000-0005-0000-0000-000097790000}"/>
    <cellStyle name="Normal 3 3 17 3 9 2" xfId="31135" xr:uid="{00000000-0005-0000-0000-000098790000}"/>
    <cellStyle name="Normal 3 3 17 3 9 3" xfId="31136" xr:uid="{00000000-0005-0000-0000-000099790000}"/>
    <cellStyle name="Normal 3 3 17 4" xfId="31137" xr:uid="{00000000-0005-0000-0000-00009A790000}"/>
    <cellStyle name="Normal 3 3 17 4 10" xfId="31138" xr:uid="{00000000-0005-0000-0000-00009B790000}"/>
    <cellStyle name="Normal 3 3 17 4 10 2" xfId="31139" xr:uid="{00000000-0005-0000-0000-00009C790000}"/>
    <cellStyle name="Normal 3 3 17 4 10 3" xfId="31140" xr:uid="{00000000-0005-0000-0000-00009D790000}"/>
    <cellStyle name="Normal 3 3 17 4 11" xfId="31141" xr:uid="{00000000-0005-0000-0000-00009E790000}"/>
    <cellStyle name="Normal 3 3 17 4 11 2" xfId="31142" xr:uid="{00000000-0005-0000-0000-00009F790000}"/>
    <cellStyle name="Normal 3 3 17 4 11 3" xfId="31143" xr:uid="{00000000-0005-0000-0000-0000A0790000}"/>
    <cellStyle name="Normal 3 3 17 4 12" xfId="31144" xr:uid="{00000000-0005-0000-0000-0000A1790000}"/>
    <cellStyle name="Normal 3 3 17 4 12 2" xfId="31145" xr:uid="{00000000-0005-0000-0000-0000A2790000}"/>
    <cellStyle name="Normal 3 3 17 4 12 3" xfId="31146" xr:uid="{00000000-0005-0000-0000-0000A3790000}"/>
    <cellStyle name="Normal 3 3 17 4 13" xfId="31147" xr:uid="{00000000-0005-0000-0000-0000A4790000}"/>
    <cellStyle name="Normal 3 3 17 4 13 2" xfId="31148" xr:uid="{00000000-0005-0000-0000-0000A5790000}"/>
    <cellStyle name="Normal 3 3 17 4 13 3" xfId="31149" xr:uid="{00000000-0005-0000-0000-0000A6790000}"/>
    <cellStyle name="Normal 3 3 17 4 14" xfId="31150" xr:uid="{00000000-0005-0000-0000-0000A7790000}"/>
    <cellStyle name="Normal 3 3 17 4 14 2" xfId="31151" xr:uid="{00000000-0005-0000-0000-0000A8790000}"/>
    <cellStyle name="Normal 3 3 17 4 14 3" xfId="31152" xr:uid="{00000000-0005-0000-0000-0000A9790000}"/>
    <cellStyle name="Normal 3 3 17 4 15" xfId="31153" xr:uid="{00000000-0005-0000-0000-0000AA790000}"/>
    <cellStyle name="Normal 3 3 17 4 15 2" xfId="31154" xr:uid="{00000000-0005-0000-0000-0000AB790000}"/>
    <cellStyle name="Normal 3 3 17 4 15 3" xfId="31155" xr:uid="{00000000-0005-0000-0000-0000AC790000}"/>
    <cellStyle name="Normal 3 3 17 4 16" xfId="31156" xr:uid="{00000000-0005-0000-0000-0000AD790000}"/>
    <cellStyle name="Normal 3 3 17 4 17" xfId="31157" xr:uid="{00000000-0005-0000-0000-0000AE790000}"/>
    <cellStyle name="Normal 3 3 17 4 2" xfId="31158" xr:uid="{00000000-0005-0000-0000-0000AF790000}"/>
    <cellStyle name="Normal 3 3 17 4 2 10" xfId="31159" xr:uid="{00000000-0005-0000-0000-0000B0790000}"/>
    <cellStyle name="Normal 3 3 17 4 2 10 2" xfId="31160" xr:uid="{00000000-0005-0000-0000-0000B1790000}"/>
    <cellStyle name="Normal 3 3 17 4 2 10 3" xfId="31161" xr:uid="{00000000-0005-0000-0000-0000B2790000}"/>
    <cellStyle name="Normal 3 3 17 4 2 11" xfId="31162" xr:uid="{00000000-0005-0000-0000-0000B3790000}"/>
    <cellStyle name="Normal 3 3 17 4 2 11 2" xfId="31163" xr:uid="{00000000-0005-0000-0000-0000B4790000}"/>
    <cellStyle name="Normal 3 3 17 4 2 11 3" xfId="31164" xr:uid="{00000000-0005-0000-0000-0000B5790000}"/>
    <cellStyle name="Normal 3 3 17 4 2 12" xfId="31165" xr:uid="{00000000-0005-0000-0000-0000B6790000}"/>
    <cellStyle name="Normal 3 3 17 4 2 12 2" xfId="31166" xr:uid="{00000000-0005-0000-0000-0000B7790000}"/>
    <cellStyle name="Normal 3 3 17 4 2 12 3" xfId="31167" xr:uid="{00000000-0005-0000-0000-0000B8790000}"/>
    <cellStyle name="Normal 3 3 17 4 2 13" xfId="31168" xr:uid="{00000000-0005-0000-0000-0000B9790000}"/>
    <cellStyle name="Normal 3 3 17 4 2 13 2" xfId="31169" xr:uid="{00000000-0005-0000-0000-0000BA790000}"/>
    <cellStyle name="Normal 3 3 17 4 2 13 3" xfId="31170" xr:uid="{00000000-0005-0000-0000-0000BB790000}"/>
    <cellStyle name="Normal 3 3 17 4 2 14" xfId="31171" xr:uid="{00000000-0005-0000-0000-0000BC790000}"/>
    <cellStyle name="Normal 3 3 17 4 2 14 2" xfId="31172" xr:uid="{00000000-0005-0000-0000-0000BD790000}"/>
    <cellStyle name="Normal 3 3 17 4 2 14 3" xfId="31173" xr:uid="{00000000-0005-0000-0000-0000BE790000}"/>
    <cellStyle name="Normal 3 3 17 4 2 15" xfId="31174" xr:uid="{00000000-0005-0000-0000-0000BF790000}"/>
    <cellStyle name="Normal 3 3 17 4 2 16" xfId="31175" xr:uid="{00000000-0005-0000-0000-0000C0790000}"/>
    <cellStyle name="Normal 3 3 17 4 2 2" xfId="31176" xr:uid="{00000000-0005-0000-0000-0000C1790000}"/>
    <cellStyle name="Normal 3 3 17 4 2 2 2" xfId="31177" xr:uid="{00000000-0005-0000-0000-0000C2790000}"/>
    <cellStyle name="Normal 3 3 17 4 2 2 3" xfId="31178" xr:uid="{00000000-0005-0000-0000-0000C3790000}"/>
    <cellStyle name="Normal 3 3 17 4 2 3" xfId="31179" xr:uid="{00000000-0005-0000-0000-0000C4790000}"/>
    <cellStyle name="Normal 3 3 17 4 2 3 2" xfId="31180" xr:uid="{00000000-0005-0000-0000-0000C5790000}"/>
    <cellStyle name="Normal 3 3 17 4 2 3 3" xfId="31181" xr:uid="{00000000-0005-0000-0000-0000C6790000}"/>
    <cellStyle name="Normal 3 3 17 4 2 4" xfId="31182" xr:uid="{00000000-0005-0000-0000-0000C7790000}"/>
    <cellStyle name="Normal 3 3 17 4 2 4 2" xfId="31183" xr:uid="{00000000-0005-0000-0000-0000C8790000}"/>
    <cellStyle name="Normal 3 3 17 4 2 4 3" xfId="31184" xr:uid="{00000000-0005-0000-0000-0000C9790000}"/>
    <cellStyle name="Normal 3 3 17 4 2 5" xfId="31185" xr:uid="{00000000-0005-0000-0000-0000CA790000}"/>
    <cellStyle name="Normal 3 3 17 4 2 5 2" xfId="31186" xr:uid="{00000000-0005-0000-0000-0000CB790000}"/>
    <cellStyle name="Normal 3 3 17 4 2 5 3" xfId="31187" xr:uid="{00000000-0005-0000-0000-0000CC790000}"/>
    <cellStyle name="Normal 3 3 17 4 2 6" xfId="31188" xr:uid="{00000000-0005-0000-0000-0000CD790000}"/>
    <cellStyle name="Normal 3 3 17 4 2 6 2" xfId="31189" xr:uid="{00000000-0005-0000-0000-0000CE790000}"/>
    <cellStyle name="Normal 3 3 17 4 2 6 3" xfId="31190" xr:uid="{00000000-0005-0000-0000-0000CF790000}"/>
    <cellStyle name="Normal 3 3 17 4 2 7" xfId="31191" xr:uid="{00000000-0005-0000-0000-0000D0790000}"/>
    <cellStyle name="Normal 3 3 17 4 2 7 2" xfId="31192" xr:uid="{00000000-0005-0000-0000-0000D1790000}"/>
    <cellStyle name="Normal 3 3 17 4 2 7 3" xfId="31193" xr:uid="{00000000-0005-0000-0000-0000D2790000}"/>
    <cellStyle name="Normal 3 3 17 4 2 8" xfId="31194" xr:uid="{00000000-0005-0000-0000-0000D3790000}"/>
    <cellStyle name="Normal 3 3 17 4 2 8 2" xfId="31195" xr:uid="{00000000-0005-0000-0000-0000D4790000}"/>
    <cellStyle name="Normal 3 3 17 4 2 8 3" xfId="31196" xr:uid="{00000000-0005-0000-0000-0000D5790000}"/>
    <cellStyle name="Normal 3 3 17 4 2 9" xfId="31197" xr:uid="{00000000-0005-0000-0000-0000D6790000}"/>
    <cellStyle name="Normal 3 3 17 4 2 9 2" xfId="31198" xr:uid="{00000000-0005-0000-0000-0000D7790000}"/>
    <cellStyle name="Normal 3 3 17 4 2 9 3" xfId="31199" xr:uid="{00000000-0005-0000-0000-0000D8790000}"/>
    <cellStyle name="Normal 3 3 17 4 3" xfId="31200" xr:uid="{00000000-0005-0000-0000-0000D9790000}"/>
    <cellStyle name="Normal 3 3 17 4 3 2" xfId="31201" xr:uid="{00000000-0005-0000-0000-0000DA790000}"/>
    <cellStyle name="Normal 3 3 17 4 3 3" xfId="31202" xr:uid="{00000000-0005-0000-0000-0000DB790000}"/>
    <cellStyle name="Normal 3 3 17 4 4" xfId="31203" xr:uid="{00000000-0005-0000-0000-0000DC790000}"/>
    <cellStyle name="Normal 3 3 17 4 4 2" xfId="31204" xr:uid="{00000000-0005-0000-0000-0000DD790000}"/>
    <cellStyle name="Normal 3 3 17 4 4 3" xfId="31205" xr:uid="{00000000-0005-0000-0000-0000DE790000}"/>
    <cellStyle name="Normal 3 3 17 4 5" xfId="31206" xr:uid="{00000000-0005-0000-0000-0000DF790000}"/>
    <cellStyle name="Normal 3 3 17 4 5 2" xfId="31207" xr:uid="{00000000-0005-0000-0000-0000E0790000}"/>
    <cellStyle name="Normal 3 3 17 4 5 3" xfId="31208" xr:uid="{00000000-0005-0000-0000-0000E1790000}"/>
    <cellStyle name="Normal 3 3 17 4 6" xfId="31209" xr:uid="{00000000-0005-0000-0000-0000E2790000}"/>
    <cellStyle name="Normal 3 3 17 4 6 2" xfId="31210" xr:uid="{00000000-0005-0000-0000-0000E3790000}"/>
    <cellStyle name="Normal 3 3 17 4 6 3" xfId="31211" xr:uid="{00000000-0005-0000-0000-0000E4790000}"/>
    <cellStyle name="Normal 3 3 17 4 7" xfId="31212" xr:uid="{00000000-0005-0000-0000-0000E5790000}"/>
    <cellStyle name="Normal 3 3 17 4 7 2" xfId="31213" xr:uid="{00000000-0005-0000-0000-0000E6790000}"/>
    <cellStyle name="Normal 3 3 17 4 7 3" xfId="31214" xr:uid="{00000000-0005-0000-0000-0000E7790000}"/>
    <cellStyle name="Normal 3 3 17 4 8" xfId="31215" xr:uid="{00000000-0005-0000-0000-0000E8790000}"/>
    <cellStyle name="Normal 3 3 17 4 8 2" xfId="31216" xr:uid="{00000000-0005-0000-0000-0000E9790000}"/>
    <cellStyle name="Normal 3 3 17 4 8 3" xfId="31217" xr:uid="{00000000-0005-0000-0000-0000EA790000}"/>
    <cellStyle name="Normal 3 3 17 4 9" xfId="31218" xr:uid="{00000000-0005-0000-0000-0000EB790000}"/>
    <cellStyle name="Normal 3 3 17 4 9 2" xfId="31219" xr:uid="{00000000-0005-0000-0000-0000EC790000}"/>
    <cellStyle name="Normal 3 3 17 4 9 3" xfId="31220" xr:uid="{00000000-0005-0000-0000-0000ED790000}"/>
    <cellStyle name="Normal 3 3 17 5" xfId="31221" xr:uid="{00000000-0005-0000-0000-0000EE790000}"/>
    <cellStyle name="Normal 3 3 17 5 10" xfId="31222" xr:uid="{00000000-0005-0000-0000-0000EF790000}"/>
    <cellStyle name="Normal 3 3 17 5 10 2" xfId="31223" xr:uid="{00000000-0005-0000-0000-0000F0790000}"/>
    <cellStyle name="Normal 3 3 17 5 10 3" xfId="31224" xr:uid="{00000000-0005-0000-0000-0000F1790000}"/>
    <cellStyle name="Normal 3 3 17 5 11" xfId="31225" xr:uid="{00000000-0005-0000-0000-0000F2790000}"/>
    <cellStyle name="Normal 3 3 17 5 11 2" xfId="31226" xr:uid="{00000000-0005-0000-0000-0000F3790000}"/>
    <cellStyle name="Normal 3 3 17 5 11 3" xfId="31227" xr:uid="{00000000-0005-0000-0000-0000F4790000}"/>
    <cellStyle name="Normal 3 3 17 5 12" xfId="31228" xr:uid="{00000000-0005-0000-0000-0000F5790000}"/>
    <cellStyle name="Normal 3 3 17 5 12 2" xfId="31229" xr:uid="{00000000-0005-0000-0000-0000F6790000}"/>
    <cellStyle name="Normal 3 3 17 5 12 3" xfId="31230" xr:uid="{00000000-0005-0000-0000-0000F7790000}"/>
    <cellStyle name="Normal 3 3 17 5 13" xfId="31231" xr:uid="{00000000-0005-0000-0000-0000F8790000}"/>
    <cellStyle name="Normal 3 3 17 5 13 2" xfId="31232" xr:uid="{00000000-0005-0000-0000-0000F9790000}"/>
    <cellStyle name="Normal 3 3 17 5 13 3" xfId="31233" xr:uid="{00000000-0005-0000-0000-0000FA790000}"/>
    <cellStyle name="Normal 3 3 17 5 14" xfId="31234" xr:uid="{00000000-0005-0000-0000-0000FB790000}"/>
    <cellStyle name="Normal 3 3 17 5 14 2" xfId="31235" xr:uid="{00000000-0005-0000-0000-0000FC790000}"/>
    <cellStyle name="Normal 3 3 17 5 14 3" xfId="31236" xr:uid="{00000000-0005-0000-0000-0000FD790000}"/>
    <cellStyle name="Normal 3 3 17 5 15" xfId="31237" xr:uid="{00000000-0005-0000-0000-0000FE790000}"/>
    <cellStyle name="Normal 3 3 17 5 16" xfId="31238" xr:uid="{00000000-0005-0000-0000-0000FF790000}"/>
    <cellStyle name="Normal 3 3 17 5 2" xfId="31239" xr:uid="{00000000-0005-0000-0000-0000007A0000}"/>
    <cellStyle name="Normal 3 3 17 5 2 2" xfId="31240" xr:uid="{00000000-0005-0000-0000-0000017A0000}"/>
    <cellStyle name="Normal 3 3 17 5 2 3" xfId="31241" xr:uid="{00000000-0005-0000-0000-0000027A0000}"/>
    <cellStyle name="Normal 3 3 17 5 3" xfId="31242" xr:uid="{00000000-0005-0000-0000-0000037A0000}"/>
    <cellStyle name="Normal 3 3 17 5 3 2" xfId="31243" xr:uid="{00000000-0005-0000-0000-0000047A0000}"/>
    <cellStyle name="Normal 3 3 17 5 3 3" xfId="31244" xr:uid="{00000000-0005-0000-0000-0000057A0000}"/>
    <cellStyle name="Normal 3 3 17 5 4" xfId="31245" xr:uid="{00000000-0005-0000-0000-0000067A0000}"/>
    <cellStyle name="Normal 3 3 17 5 4 2" xfId="31246" xr:uid="{00000000-0005-0000-0000-0000077A0000}"/>
    <cellStyle name="Normal 3 3 17 5 4 3" xfId="31247" xr:uid="{00000000-0005-0000-0000-0000087A0000}"/>
    <cellStyle name="Normal 3 3 17 5 5" xfId="31248" xr:uid="{00000000-0005-0000-0000-0000097A0000}"/>
    <cellStyle name="Normal 3 3 17 5 5 2" xfId="31249" xr:uid="{00000000-0005-0000-0000-00000A7A0000}"/>
    <cellStyle name="Normal 3 3 17 5 5 3" xfId="31250" xr:uid="{00000000-0005-0000-0000-00000B7A0000}"/>
    <cellStyle name="Normal 3 3 17 5 6" xfId="31251" xr:uid="{00000000-0005-0000-0000-00000C7A0000}"/>
    <cellStyle name="Normal 3 3 17 5 6 2" xfId="31252" xr:uid="{00000000-0005-0000-0000-00000D7A0000}"/>
    <cellStyle name="Normal 3 3 17 5 6 3" xfId="31253" xr:uid="{00000000-0005-0000-0000-00000E7A0000}"/>
    <cellStyle name="Normal 3 3 17 5 7" xfId="31254" xr:uid="{00000000-0005-0000-0000-00000F7A0000}"/>
    <cellStyle name="Normal 3 3 17 5 7 2" xfId="31255" xr:uid="{00000000-0005-0000-0000-0000107A0000}"/>
    <cellStyle name="Normal 3 3 17 5 7 3" xfId="31256" xr:uid="{00000000-0005-0000-0000-0000117A0000}"/>
    <cellStyle name="Normal 3 3 17 5 8" xfId="31257" xr:uid="{00000000-0005-0000-0000-0000127A0000}"/>
    <cellStyle name="Normal 3 3 17 5 8 2" xfId="31258" xr:uid="{00000000-0005-0000-0000-0000137A0000}"/>
    <cellStyle name="Normal 3 3 17 5 8 3" xfId="31259" xr:uid="{00000000-0005-0000-0000-0000147A0000}"/>
    <cellStyle name="Normal 3 3 17 5 9" xfId="31260" xr:uid="{00000000-0005-0000-0000-0000157A0000}"/>
    <cellStyle name="Normal 3 3 17 5 9 2" xfId="31261" xr:uid="{00000000-0005-0000-0000-0000167A0000}"/>
    <cellStyle name="Normal 3 3 17 5 9 3" xfId="31262" xr:uid="{00000000-0005-0000-0000-0000177A0000}"/>
    <cellStyle name="Normal 3 3 17 6" xfId="31263" xr:uid="{00000000-0005-0000-0000-0000187A0000}"/>
    <cellStyle name="Normal 3 3 17 6 10" xfId="31264" xr:uid="{00000000-0005-0000-0000-0000197A0000}"/>
    <cellStyle name="Normal 3 3 17 6 10 2" xfId="31265" xr:uid="{00000000-0005-0000-0000-00001A7A0000}"/>
    <cellStyle name="Normal 3 3 17 6 10 3" xfId="31266" xr:uid="{00000000-0005-0000-0000-00001B7A0000}"/>
    <cellStyle name="Normal 3 3 17 6 11" xfId="31267" xr:uid="{00000000-0005-0000-0000-00001C7A0000}"/>
    <cellStyle name="Normal 3 3 17 6 11 2" xfId="31268" xr:uid="{00000000-0005-0000-0000-00001D7A0000}"/>
    <cellStyle name="Normal 3 3 17 6 11 3" xfId="31269" xr:uid="{00000000-0005-0000-0000-00001E7A0000}"/>
    <cellStyle name="Normal 3 3 17 6 12" xfId="31270" xr:uid="{00000000-0005-0000-0000-00001F7A0000}"/>
    <cellStyle name="Normal 3 3 17 6 12 2" xfId="31271" xr:uid="{00000000-0005-0000-0000-0000207A0000}"/>
    <cellStyle name="Normal 3 3 17 6 12 3" xfId="31272" xr:uid="{00000000-0005-0000-0000-0000217A0000}"/>
    <cellStyle name="Normal 3 3 17 6 13" xfId="31273" xr:uid="{00000000-0005-0000-0000-0000227A0000}"/>
    <cellStyle name="Normal 3 3 17 6 13 2" xfId="31274" xr:uid="{00000000-0005-0000-0000-0000237A0000}"/>
    <cellStyle name="Normal 3 3 17 6 13 3" xfId="31275" xr:uid="{00000000-0005-0000-0000-0000247A0000}"/>
    <cellStyle name="Normal 3 3 17 6 14" xfId="31276" xr:uid="{00000000-0005-0000-0000-0000257A0000}"/>
    <cellStyle name="Normal 3 3 17 6 14 2" xfId="31277" xr:uid="{00000000-0005-0000-0000-0000267A0000}"/>
    <cellStyle name="Normal 3 3 17 6 14 3" xfId="31278" xr:uid="{00000000-0005-0000-0000-0000277A0000}"/>
    <cellStyle name="Normal 3 3 17 6 15" xfId="31279" xr:uid="{00000000-0005-0000-0000-0000287A0000}"/>
    <cellStyle name="Normal 3 3 17 6 16" xfId="31280" xr:uid="{00000000-0005-0000-0000-0000297A0000}"/>
    <cellStyle name="Normal 3 3 17 6 2" xfId="31281" xr:uid="{00000000-0005-0000-0000-00002A7A0000}"/>
    <cellStyle name="Normal 3 3 17 6 2 2" xfId="31282" xr:uid="{00000000-0005-0000-0000-00002B7A0000}"/>
    <cellStyle name="Normal 3 3 17 6 2 3" xfId="31283" xr:uid="{00000000-0005-0000-0000-00002C7A0000}"/>
    <cellStyle name="Normal 3 3 17 6 3" xfId="31284" xr:uid="{00000000-0005-0000-0000-00002D7A0000}"/>
    <cellStyle name="Normal 3 3 17 6 3 2" xfId="31285" xr:uid="{00000000-0005-0000-0000-00002E7A0000}"/>
    <cellStyle name="Normal 3 3 17 6 3 3" xfId="31286" xr:uid="{00000000-0005-0000-0000-00002F7A0000}"/>
    <cellStyle name="Normal 3 3 17 6 4" xfId="31287" xr:uid="{00000000-0005-0000-0000-0000307A0000}"/>
    <cellStyle name="Normal 3 3 17 6 4 2" xfId="31288" xr:uid="{00000000-0005-0000-0000-0000317A0000}"/>
    <cellStyle name="Normal 3 3 17 6 4 3" xfId="31289" xr:uid="{00000000-0005-0000-0000-0000327A0000}"/>
    <cellStyle name="Normal 3 3 17 6 5" xfId="31290" xr:uid="{00000000-0005-0000-0000-0000337A0000}"/>
    <cellStyle name="Normal 3 3 17 6 5 2" xfId="31291" xr:uid="{00000000-0005-0000-0000-0000347A0000}"/>
    <cellStyle name="Normal 3 3 17 6 5 3" xfId="31292" xr:uid="{00000000-0005-0000-0000-0000357A0000}"/>
    <cellStyle name="Normal 3 3 17 6 6" xfId="31293" xr:uid="{00000000-0005-0000-0000-0000367A0000}"/>
    <cellStyle name="Normal 3 3 17 6 6 2" xfId="31294" xr:uid="{00000000-0005-0000-0000-0000377A0000}"/>
    <cellStyle name="Normal 3 3 17 6 6 3" xfId="31295" xr:uid="{00000000-0005-0000-0000-0000387A0000}"/>
    <cellStyle name="Normal 3 3 17 6 7" xfId="31296" xr:uid="{00000000-0005-0000-0000-0000397A0000}"/>
    <cellStyle name="Normal 3 3 17 6 7 2" xfId="31297" xr:uid="{00000000-0005-0000-0000-00003A7A0000}"/>
    <cellStyle name="Normal 3 3 17 6 7 3" xfId="31298" xr:uid="{00000000-0005-0000-0000-00003B7A0000}"/>
    <cellStyle name="Normal 3 3 17 6 8" xfId="31299" xr:uid="{00000000-0005-0000-0000-00003C7A0000}"/>
    <cellStyle name="Normal 3 3 17 6 8 2" xfId="31300" xr:uid="{00000000-0005-0000-0000-00003D7A0000}"/>
    <cellStyle name="Normal 3 3 17 6 8 3" xfId="31301" xr:uid="{00000000-0005-0000-0000-00003E7A0000}"/>
    <cellStyle name="Normal 3 3 17 6 9" xfId="31302" xr:uid="{00000000-0005-0000-0000-00003F7A0000}"/>
    <cellStyle name="Normal 3 3 17 6 9 2" xfId="31303" xr:uid="{00000000-0005-0000-0000-0000407A0000}"/>
    <cellStyle name="Normal 3 3 17 6 9 3" xfId="31304" xr:uid="{00000000-0005-0000-0000-0000417A0000}"/>
    <cellStyle name="Normal 3 3 17 7" xfId="31305" xr:uid="{00000000-0005-0000-0000-0000427A0000}"/>
    <cellStyle name="Normal 3 3 17 7 10" xfId="31306" xr:uid="{00000000-0005-0000-0000-0000437A0000}"/>
    <cellStyle name="Normal 3 3 17 7 10 2" xfId="31307" xr:uid="{00000000-0005-0000-0000-0000447A0000}"/>
    <cellStyle name="Normal 3 3 17 7 10 3" xfId="31308" xr:uid="{00000000-0005-0000-0000-0000457A0000}"/>
    <cellStyle name="Normal 3 3 17 7 11" xfId="31309" xr:uid="{00000000-0005-0000-0000-0000467A0000}"/>
    <cellStyle name="Normal 3 3 17 7 11 2" xfId="31310" xr:uid="{00000000-0005-0000-0000-0000477A0000}"/>
    <cellStyle name="Normal 3 3 17 7 11 3" xfId="31311" xr:uid="{00000000-0005-0000-0000-0000487A0000}"/>
    <cellStyle name="Normal 3 3 17 7 12" xfId="31312" xr:uid="{00000000-0005-0000-0000-0000497A0000}"/>
    <cellStyle name="Normal 3 3 17 7 12 2" xfId="31313" xr:uid="{00000000-0005-0000-0000-00004A7A0000}"/>
    <cellStyle name="Normal 3 3 17 7 12 3" xfId="31314" xr:uid="{00000000-0005-0000-0000-00004B7A0000}"/>
    <cellStyle name="Normal 3 3 17 7 13" xfId="31315" xr:uid="{00000000-0005-0000-0000-00004C7A0000}"/>
    <cellStyle name="Normal 3 3 17 7 13 2" xfId="31316" xr:uid="{00000000-0005-0000-0000-00004D7A0000}"/>
    <cellStyle name="Normal 3 3 17 7 13 3" xfId="31317" xr:uid="{00000000-0005-0000-0000-00004E7A0000}"/>
    <cellStyle name="Normal 3 3 17 7 14" xfId="31318" xr:uid="{00000000-0005-0000-0000-00004F7A0000}"/>
    <cellStyle name="Normal 3 3 17 7 14 2" xfId="31319" xr:uid="{00000000-0005-0000-0000-0000507A0000}"/>
    <cellStyle name="Normal 3 3 17 7 14 3" xfId="31320" xr:uid="{00000000-0005-0000-0000-0000517A0000}"/>
    <cellStyle name="Normal 3 3 17 7 15" xfId="31321" xr:uid="{00000000-0005-0000-0000-0000527A0000}"/>
    <cellStyle name="Normal 3 3 17 7 16" xfId="31322" xr:uid="{00000000-0005-0000-0000-0000537A0000}"/>
    <cellStyle name="Normal 3 3 17 7 2" xfId="31323" xr:uid="{00000000-0005-0000-0000-0000547A0000}"/>
    <cellStyle name="Normal 3 3 17 7 2 2" xfId="31324" xr:uid="{00000000-0005-0000-0000-0000557A0000}"/>
    <cellStyle name="Normal 3 3 17 7 2 3" xfId="31325" xr:uid="{00000000-0005-0000-0000-0000567A0000}"/>
    <cellStyle name="Normal 3 3 17 7 3" xfId="31326" xr:uid="{00000000-0005-0000-0000-0000577A0000}"/>
    <cellStyle name="Normal 3 3 17 7 3 2" xfId="31327" xr:uid="{00000000-0005-0000-0000-0000587A0000}"/>
    <cellStyle name="Normal 3 3 17 7 3 3" xfId="31328" xr:uid="{00000000-0005-0000-0000-0000597A0000}"/>
    <cellStyle name="Normal 3 3 17 7 4" xfId="31329" xr:uid="{00000000-0005-0000-0000-00005A7A0000}"/>
    <cellStyle name="Normal 3 3 17 7 4 2" xfId="31330" xr:uid="{00000000-0005-0000-0000-00005B7A0000}"/>
    <cellStyle name="Normal 3 3 17 7 4 3" xfId="31331" xr:uid="{00000000-0005-0000-0000-00005C7A0000}"/>
    <cellStyle name="Normal 3 3 17 7 5" xfId="31332" xr:uid="{00000000-0005-0000-0000-00005D7A0000}"/>
    <cellStyle name="Normal 3 3 17 7 5 2" xfId="31333" xr:uid="{00000000-0005-0000-0000-00005E7A0000}"/>
    <cellStyle name="Normal 3 3 17 7 5 3" xfId="31334" xr:uid="{00000000-0005-0000-0000-00005F7A0000}"/>
    <cellStyle name="Normal 3 3 17 7 6" xfId="31335" xr:uid="{00000000-0005-0000-0000-0000607A0000}"/>
    <cellStyle name="Normal 3 3 17 7 6 2" xfId="31336" xr:uid="{00000000-0005-0000-0000-0000617A0000}"/>
    <cellStyle name="Normal 3 3 17 7 6 3" xfId="31337" xr:uid="{00000000-0005-0000-0000-0000627A0000}"/>
    <cellStyle name="Normal 3 3 17 7 7" xfId="31338" xr:uid="{00000000-0005-0000-0000-0000637A0000}"/>
    <cellStyle name="Normal 3 3 17 7 7 2" xfId="31339" xr:uid="{00000000-0005-0000-0000-0000647A0000}"/>
    <cellStyle name="Normal 3 3 17 7 7 3" xfId="31340" xr:uid="{00000000-0005-0000-0000-0000657A0000}"/>
    <cellStyle name="Normal 3 3 17 7 8" xfId="31341" xr:uid="{00000000-0005-0000-0000-0000667A0000}"/>
    <cellStyle name="Normal 3 3 17 7 8 2" xfId="31342" xr:uid="{00000000-0005-0000-0000-0000677A0000}"/>
    <cellStyle name="Normal 3 3 17 7 8 3" xfId="31343" xr:uid="{00000000-0005-0000-0000-0000687A0000}"/>
    <cellStyle name="Normal 3 3 17 7 9" xfId="31344" xr:uid="{00000000-0005-0000-0000-0000697A0000}"/>
    <cellStyle name="Normal 3 3 17 7 9 2" xfId="31345" xr:uid="{00000000-0005-0000-0000-00006A7A0000}"/>
    <cellStyle name="Normal 3 3 17 7 9 3" xfId="31346" xr:uid="{00000000-0005-0000-0000-00006B7A0000}"/>
    <cellStyle name="Normal 3 3 17 8" xfId="31347" xr:uid="{00000000-0005-0000-0000-00006C7A0000}"/>
    <cellStyle name="Normal 3 3 17 8 10" xfId="31348" xr:uid="{00000000-0005-0000-0000-00006D7A0000}"/>
    <cellStyle name="Normal 3 3 17 8 10 2" xfId="31349" xr:uid="{00000000-0005-0000-0000-00006E7A0000}"/>
    <cellStyle name="Normal 3 3 17 8 10 3" xfId="31350" xr:uid="{00000000-0005-0000-0000-00006F7A0000}"/>
    <cellStyle name="Normal 3 3 17 8 11" xfId="31351" xr:uid="{00000000-0005-0000-0000-0000707A0000}"/>
    <cellStyle name="Normal 3 3 17 8 11 2" xfId="31352" xr:uid="{00000000-0005-0000-0000-0000717A0000}"/>
    <cellStyle name="Normal 3 3 17 8 11 3" xfId="31353" xr:uid="{00000000-0005-0000-0000-0000727A0000}"/>
    <cellStyle name="Normal 3 3 17 8 12" xfId="31354" xr:uid="{00000000-0005-0000-0000-0000737A0000}"/>
    <cellStyle name="Normal 3 3 17 8 12 2" xfId="31355" xr:uid="{00000000-0005-0000-0000-0000747A0000}"/>
    <cellStyle name="Normal 3 3 17 8 12 3" xfId="31356" xr:uid="{00000000-0005-0000-0000-0000757A0000}"/>
    <cellStyle name="Normal 3 3 17 8 13" xfId="31357" xr:uid="{00000000-0005-0000-0000-0000767A0000}"/>
    <cellStyle name="Normal 3 3 17 8 13 2" xfId="31358" xr:uid="{00000000-0005-0000-0000-0000777A0000}"/>
    <cellStyle name="Normal 3 3 17 8 13 3" xfId="31359" xr:uid="{00000000-0005-0000-0000-0000787A0000}"/>
    <cellStyle name="Normal 3 3 17 8 14" xfId="31360" xr:uid="{00000000-0005-0000-0000-0000797A0000}"/>
    <cellStyle name="Normal 3 3 17 8 14 2" xfId="31361" xr:uid="{00000000-0005-0000-0000-00007A7A0000}"/>
    <cellStyle name="Normal 3 3 17 8 14 3" xfId="31362" xr:uid="{00000000-0005-0000-0000-00007B7A0000}"/>
    <cellStyle name="Normal 3 3 17 8 15" xfId="31363" xr:uid="{00000000-0005-0000-0000-00007C7A0000}"/>
    <cellStyle name="Normal 3 3 17 8 16" xfId="31364" xr:uid="{00000000-0005-0000-0000-00007D7A0000}"/>
    <cellStyle name="Normal 3 3 17 8 2" xfId="31365" xr:uid="{00000000-0005-0000-0000-00007E7A0000}"/>
    <cellStyle name="Normal 3 3 17 8 2 2" xfId="31366" xr:uid="{00000000-0005-0000-0000-00007F7A0000}"/>
    <cellStyle name="Normal 3 3 17 8 2 3" xfId="31367" xr:uid="{00000000-0005-0000-0000-0000807A0000}"/>
    <cellStyle name="Normal 3 3 17 8 3" xfId="31368" xr:uid="{00000000-0005-0000-0000-0000817A0000}"/>
    <cellStyle name="Normal 3 3 17 8 3 2" xfId="31369" xr:uid="{00000000-0005-0000-0000-0000827A0000}"/>
    <cellStyle name="Normal 3 3 17 8 3 3" xfId="31370" xr:uid="{00000000-0005-0000-0000-0000837A0000}"/>
    <cellStyle name="Normal 3 3 17 8 4" xfId="31371" xr:uid="{00000000-0005-0000-0000-0000847A0000}"/>
    <cellStyle name="Normal 3 3 17 8 4 2" xfId="31372" xr:uid="{00000000-0005-0000-0000-0000857A0000}"/>
    <cellStyle name="Normal 3 3 17 8 4 3" xfId="31373" xr:uid="{00000000-0005-0000-0000-0000867A0000}"/>
    <cellStyle name="Normal 3 3 17 8 5" xfId="31374" xr:uid="{00000000-0005-0000-0000-0000877A0000}"/>
    <cellStyle name="Normal 3 3 17 8 5 2" xfId="31375" xr:uid="{00000000-0005-0000-0000-0000887A0000}"/>
    <cellStyle name="Normal 3 3 17 8 5 3" xfId="31376" xr:uid="{00000000-0005-0000-0000-0000897A0000}"/>
    <cellStyle name="Normal 3 3 17 8 6" xfId="31377" xr:uid="{00000000-0005-0000-0000-00008A7A0000}"/>
    <cellStyle name="Normal 3 3 17 8 6 2" xfId="31378" xr:uid="{00000000-0005-0000-0000-00008B7A0000}"/>
    <cellStyle name="Normal 3 3 17 8 6 3" xfId="31379" xr:uid="{00000000-0005-0000-0000-00008C7A0000}"/>
    <cellStyle name="Normal 3 3 17 8 7" xfId="31380" xr:uid="{00000000-0005-0000-0000-00008D7A0000}"/>
    <cellStyle name="Normal 3 3 17 8 7 2" xfId="31381" xr:uid="{00000000-0005-0000-0000-00008E7A0000}"/>
    <cellStyle name="Normal 3 3 17 8 7 3" xfId="31382" xr:uid="{00000000-0005-0000-0000-00008F7A0000}"/>
    <cellStyle name="Normal 3 3 17 8 8" xfId="31383" xr:uid="{00000000-0005-0000-0000-0000907A0000}"/>
    <cellStyle name="Normal 3 3 17 8 8 2" xfId="31384" xr:uid="{00000000-0005-0000-0000-0000917A0000}"/>
    <cellStyle name="Normal 3 3 17 8 8 3" xfId="31385" xr:uid="{00000000-0005-0000-0000-0000927A0000}"/>
    <cellStyle name="Normal 3 3 17 8 9" xfId="31386" xr:uid="{00000000-0005-0000-0000-0000937A0000}"/>
    <cellStyle name="Normal 3 3 17 8 9 2" xfId="31387" xr:uid="{00000000-0005-0000-0000-0000947A0000}"/>
    <cellStyle name="Normal 3 3 17 8 9 3" xfId="31388" xr:uid="{00000000-0005-0000-0000-0000957A0000}"/>
    <cellStyle name="Normal 3 3 17 9" xfId="31389" xr:uid="{00000000-0005-0000-0000-0000967A0000}"/>
    <cellStyle name="Normal 3 3 17 9 10" xfId="31390" xr:uid="{00000000-0005-0000-0000-0000977A0000}"/>
    <cellStyle name="Normal 3 3 17 9 10 2" xfId="31391" xr:uid="{00000000-0005-0000-0000-0000987A0000}"/>
    <cellStyle name="Normal 3 3 17 9 10 3" xfId="31392" xr:uid="{00000000-0005-0000-0000-0000997A0000}"/>
    <cellStyle name="Normal 3 3 17 9 11" xfId="31393" xr:uid="{00000000-0005-0000-0000-00009A7A0000}"/>
    <cellStyle name="Normal 3 3 17 9 11 2" xfId="31394" xr:uid="{00000000-0005-0000-0000-00009B7A0000}"/>
    <cellStyle name="Normal 3 3 17 9 11 3" xfId="31395" xr:uid="{00000000-0005-0000-0000-00009C7A0000}"/>
    <cellStyle name="Normal 3 3 17 9 12" xfId="31396" xr:uid="{00000000-0005-0000-0000-00009D7A0000}"/>
    <cellStyle name="Normal 3 3 17 9 12 2" xfId="31397" xr:uid="{00000000-0005-0000-0000-00009E7A0000}"/>
    <cellStyle name="Normal 3 3 17 9 12 3" xfId="31398" xr:uid="{00000000-0005-0000-0000-00009F7A0000}"/>
    <cellStyle name="Normal 3 3 17 9 13" xfId="31399" xr:uid="{00000000-0005-0000-0000-0000A07A0000}"/>
    <cellStyle name="Normal 3 3 17 9 13 2" xfId="31400" xr:uid="{00000000-0005-0000-0000-0000A17A0000}"/>
    <cellStyle name="Normal 3 3 17 9 13 3" xfId="31401" xr:uid="{00000000-0005-0000-0000-0000A27A0000}"/>
    <cellStyle name="Normal 3 3 17 9 14" xfId="31402" xr:uid="{00000000-0005-0000-0000-0000A37A0000}"/>
    <cellStyle name="Normal 3 3 17 9 14 2" xfId="31403" xr:uid="{00000000-0005-0000-0000-0000A47A0000}"/>
    <cellStyle name="Normal 3 3 17 9 14 3" xfId="31404" xr:uid="{00000000-0005-0000-0000-0000A57A0000}"/>
    <cellStyle name="Normal 3 3 17 9 15" xfId="31405" xr:uid="{00000000-0005-0000-0000-0000A67A0000}"/>
    <cellStyle name="Normal 3 3 17 9 16" xfId="31406" xr:uid="{00000000-0005-0000-0000-0000A77A0000}"/>
    <cellStyle name="Normal 3 3 17 9 2" xfId="31407" xr:uid="{00000000-0005-0000-0000-0000A87A0000}"/>
    <cellStyle name="Normal 3 3 17 9 2 2" xfId="31408" xr:uid="{00000000-0005-0000-0000-0000A97A0000}"/>
    <cellStyle name="Normal 3 3 17 9 2 3" xfId="31409" xr:uid="{00000000-0005-0000-0000-0000AA7A0000}"/>
    <cellStyle name="Normal 3 3 17 9 3" xfId="31410" xr:uid="{00000000-0005-0000-0000-0000AB7A0000}"/>
    <cellStyle name="Normal 3 3 17 9 3 2" xfId="31411" xr:uid="{00000000-0005-0000-0000-0000AC7A0000}"/>
    <cellStyle name="Normal 3 3 17 9 3 3" xfId="31412" xr:uid="{00000000-0005-0000-0000-0000AD7A0000}"/>
    <cellStyle name="Normal 3 3 17 9 4" xfId="31413" xr:uid="{00000000-0005-0000-0000-0000AE7A0000}"/>
    <cellStyle name="Normal 3 3 17 9 4 2" xfId="31414" xr:uid="{00000000-0005-0000-0000-0000AF7A0000}"/>
    <cellStyle name="Normal 3 3 17 9 4 3" xfId="31415" xr:uid="{00000000-0005-0000-0000-0000B07A0000}"/>
    <cellStyle name="Normal 3 3 17 9 5" xfId="31416" xr:uid="{00000000-0005-0000-0000-0000B17A0000}"/>
    <cellStyle name="Normal 3 3 17 9 5 2" xfId="31417" xr:uid="{00000000-0005-0000-0000-0000B27A0000}"/>
    <cellStyle name="Normal 3 3 17 9 5 3" xfId="31418" xr:uid="{00000000-0005-0000-0000-0000B37A0000}"/>
    <cellStyle name="Normal 3 3 17 9 6" xfId="31419" xr:uid="{00000000-0005-0000-0000-0000B47A0000}"/>
    <cellStyle name="Normal 3 3 17 9 6 2" xfId="31420" xr:uid="{00000000-0005-0000-0000-0000B57A0000}"/>
    <cellStyle name="Normal 3 3 17 9 6 3" xfId="31421" xr:uid="{00000000-0005-0000-0000-0000B67A0000}"/>
    <cellStyle name="Normal 3 3 17 9 7" xfId="31422" xr:uid="{00000000-0005-0000-0000-0000B77A0000}"/>
    <cellStyle name="Normal 3 3 17 9 7 2" xfId="31423" xr:uid="{00000000-0005-0000-0000-0000B87A0000}"/>
    <cellStyle name="Normal 3 3 17 9 7 3" xfId="31424" xr:uid="{00000000-0005-0000-0000-0000B97A0000}"/>
    <cellStyle name="Normal 3 3 17 9 8" xfId="31425" xr:uid="{00000000-0005-0000-0000-0000BA7A0000}"/>
    <cellStyle name="Normal 3 3 17 9 8 2" xfId="31426" xr:uid="{00000000-0005-0000-0000-0000BB7A0000}"/>
    <cellStyle name="Normal 3 3 17 9 8 3" xfId="31427" xr:uid="{00000000-0005-0000-0000-0000BC7A0000}"/>
    <cellStyle name="Normal 3 3 17 9 9" xfId="31428" xr:uid="{00000000-0005-0000-0000-0000BD7A0000}"/>
    <cellStyle name="Normal 3 3 17 9 9 2" xfId="31429" xr:uid="{00000000-0005-0000-0000-0000BE7A0000}"/>
    <cellStyle name="Normal 3 3 17 9 9 3" xfId="31430" xr:uid="{00000000-0005-0000-0000-0000BF7A0000}"/>
    <cellStyle name="Normal 3 3 18" xfId="31431" xr:uid="{00000000-0005-0000-0000-0000C07A0000}"/>
    <cellStyle name="Normal 3 3 18 10" xfId="31432" xr:uid="{00000000-0005-0000-0000-0000C17A0000}"/>
    <cellStyle name="Normal 3 3 18 10 10" xfId="31433" xr:uid="{00000000-0005-0000-0000-0000C27A0000}"/>
    <cellStyle name="Normal 3 3 18 10 10 2" xfId="31434" xr:uid="{00000000-0005-0000-0000-0000C37A0000}"/>
    <cellStyle name="Normal 3 3 18 10 10 3" xfId="31435" xr:uid="{00000000-0005-0000-0000-0000C47A0000}"/>
    <cellStyle name="Normal 3 3 18 10 11" xfId="31436" xr:uid="{00000000-0005-0000-0000-0000C57A0000}"/>
    <cellStyle name="Normal 3 3 18 10 11 2" xfId="31437" xr:uid="{00000000-0005-0000-0000-0000C67A0000}"/>
    <cellStyle name="Normal 3 3 18 10 11 3" xfId="31438" xr:uid="{00000000-0005-0000-0000-0000C77A0000}"/>
    <cellStyle name="Normal 3 3 18 10 12" xfId="31439" xr:uid="{00000000-0005-0000-0000-0000C87A0000}"/>
    <cellStyle name="Normal 3 3 18 10 12 2" xfId="31440" xr:uid="{00000000-0005-0000-0000-0000C97A0000}"/>
    <cellStyle name="Normal 3 3 18 10 12 3" xfId="31441" xr:uid="{00000000-0005-0000-0000-0000CA7A0000}"/>
    <cellStyle name="Normal 3 3 18 10 13" xfId="31442" xr:uid="{00000000-0005-0000-0000-0000CB7A0000}"/>
    <cellStyle name="Normal 3 3 18 10 13 2" xfId="31443" xr:uid="{00000000-0005-0000-0000-0000CC7A0000}"/>
    <cellStyle name="Normal 3 3 18 10 13 3" xfId="31444" xr:uid="{00000000-0005-0000-0000-0000CD7A0000}"/>
    <cellStyle name="Normal 3 3 18 10 14" xfId="31445" xr:uid="{00000000-0005-0000-0000-0000CE7A0000}"/>
    <cellStyle name="Normal 3 3 18 10 14 2" xfId="31446" xr:uid="{00000000-0005-0000-0000-0000CF7A0000}"/>
    <cellStyle name="Normal 3 3 18 10 14 3" xfId="31447" xr:uid="{00000000-0005-0000-0000-0000D07A0000}"/>
    <cellStyle name="Normal 3 3 18 10 15" xfId="31448" xr:uid="{00000000-0005-0000-0000-0000D17A0000}"/>
    <cellStyle name="Normal 3 3 18 10 16" xfId="31449" xr:uid="{00000000-0005-0000-0000-0000D27A0000}"/>
    <cellStyle name="Normal 3 3 18 10 2" xfId="31450" xr:uid="{00000000-0005-0000-0000-0000D37A0000}"/>
    <cellStyle name="Normal 3 3 18 10 2 2" xfId="31451" xr:uid="{00000000-0005-0000-0000-0000D47A0000}"/>
    <cellStyle name="Normal 3 3 18 10 2 3" xfId="31452" xr:uid="{00000000-0005-0000-0000-0000D57A0000}"/>
    <cellStyle name="Normal 3 3 18 10 3" xfId="31453" xr:uid="{00000000-0005-0000-0000-0000D67A0000}"/>
    <cellStyle name="Normal 3 3 18 10 3 2" xfId="31454" xr:uid="{00000000-0005-0000-0000-0000D77A0000}"/>
    <cellStyle name="Normal 3 3 18 10 3 3" xfId="31455" xr:uid="{00000000-0005-0000-0000-0000D87A0000}"/>
    <cellStyle name="Normal 3 3 18 10 4" xfId="31456" xr:uid="{00000000-0005-0000-0000-0000D97A0000}"/>
    <cellStyle name="Normal 3 3 18 10 4 2" xfId="31457" xr:uid="{00000000-0005-0000-0000-0000DA7A0000}"/>
    <cellStyle name="Normal 3 3 18 10 4 3" xfId="31458" xr:uid="{00000000-0005-0000-0000-0000DB7A0000}"/>
    <cellStyle name="Normal 3 3 18 10 5" xfId="31459" xr:uid="{00000000-0005-0000-0000-0000DC7A0000}"/>
    <cellStyle name="Normal 3 3 18 10 5 2" xfId="31460" xr:uid="{00000000-0005-0000-0000-0000DD7A0000}"/>
    <cellStyle name="Normal 3 3 18 10 5 3" xfId="31461" xr:uid="{00000000-0005-0000-0000-0000DE7A0000}"/>
    <cellStyle name="Normal 3 3 18 10 6" xfId="31462" xr:uid="{00000000-0005-0000-0000-0000DF7A0000}"/>
    <cellStyle name="Normal 3 3 18 10 6 2" xfId="31463" xr:uid="{00000000-0005-0000-0000-0000E07A0000}"/>
    <cellStyle name="Normal 3 3 18 10 6 3" xfId="31464" xr:uid="{00000000-0005-0000-0000-0000E17A0000}"/>
    <cellStyle name="Normal 3 3 18 10 7" xfId="31465" xr:uid="{00000000-0005-0000-0000-0000E27A0000}"/>
    <cellStyle name="Normal 3 3 18 10 7 2" xfId="31466" xr:uid="{00000000-0005-0000-0000-0000E37A0000}"/>
    <cellStyle name="Normal 3 3 18 10 7 3" xfId="31467" xr:uid="{00000000-0005-0000-0000-0000E47A0000}"/>
    <cellStyle name="Normal 3 3 18 10 8" xfId="31468" xr:uid="{00000000-0005-0000-0000-0000E57A0000}"/>
    <cellStyle name="Normal 3 3 18 10 8 2" xfId="31469" xr:uid="{00000000-0005-0000-0000-0000E67A0000}"/>
    <cellStyle name="Normal 3 3 18 10 8 3" xfId="31470" xr:uid="{00000000-0005-0000-0000-0000E77A0000}"/>
    <cellStyle name="Normal 3 3 18 10 9" xfId="31471" xr:uid="{00000000-0005-0000-0000-0000E87A0000}"/>
    <cellStyle name="Normal 3 3 18 10 9 2" xfId="31472" xr:uid="{00000000-0005-0000-0000-0000E97A0000}"/>
    <cellStyle name="Normal 3 3 18 10 9 3" xfId="31473" xr:uid="{00000000-0005-0000-0000-0000EA7A0000}"/>
    <cellStyle name="Normal 3 3 18 11" xfId="31474" xr:uid="{00000000-0005-0000-0000-0000EB7A0000}"/>
    <cellStyle name="Normal 3 3 18 11 2" xfId="31475" xr:uid="{00000000-0005-0000-0000-0000EC7A0000}"/>
    <cellStyle name="Normal 3 3 18 11 3" xfId="31476" xr:uid="{00000000-0005-0000-0000-0000ED7A0000}"/>
    <cellStyle name="Normal 3 3 18 12" xfId="31477" xr:uid="{00000000-0005-0000-0000-0000EE7A0000}"/>
    <cellStyle name="Normal 3 3 18 12 2" xfId="31478" xr:uid="{00000000-0005-0000-0000-0000EF7A0000}"/>
    <cellStyle name="Normal 3 3 18 12 3" xfId="31479" xr:uid="{00000000-0005-0000-0000-0000F07A0000}"/>
    <cellStyle name="Normal 3 3 18 13" xfId="31480" xr:uid="{00000000-0005-0000-0000-0000F17A0000}"/>
    <cellStyle name="Normal 3 3 18 13 2" xfId="31481" xr:uid="{00000000-0005-0000-0000-0000F27A0000}"/>
    <cellStyle name="Normal 3 3 18 13 3" xfId="31482" xr:uid="{00000000-0005-0000-0000-0000F37A0000}"/>
    <cellStyle name="Normal 3 3 18 14" xfId="31483" xr:uid="{00000000-0005-0000-0000-0000F47A0000}"/>
    <cellStyle name="Normal 3 3 18 14 2" xfId="31484" xr:uid="{00000000-0005-0000-0000-0000F57A0000}"/>
    <cellStyle name="Normal 3 3 18 14 3" xfId="31485" xr:uid="{00000000-0005-0000-0000-0000F67A0000}"/>
    <cellStyle name="Normal 3 3 18 15" xfId="31486" xr:uid="{00000000-0005-0000-0000-0000F77A0000}"/>
    <cellStyle name="Normal 3 3 18 15 2" xfId="31487" xr:uid="{00000000-0005-0000-0000-0000F87A0000}"/>
    <cellStyle name="Normal 3 3 18 15 3" xfId="31488" xr:uid="{00000000-0005-0000-0000-0000F97A0000}"/>
    <cellStyle name="Normal 3 3 18 16" xfId="31489" xr:uid="{00000000-0005-0000-0000-0000FA7A0000}"/>
    <cellStyle name="Normal 3 3 18 16 2" xfId="31490" xr:uid="{00000000-0005-0000-0000-0000FB7A0000}"/>
    <cellStyle name="Normal 3 3 18 16 3" xfId="31491" xr:uid="{00000000-0005-0000-0000-0000FC7A0000}"/>
    <cellStyle name="Normal 3 3 18 17" xfId="31492" xr:uid="{00000000-0005-0000-0000-0000FD7A0000}"/>
    <cellStyle name="Normal 3 3 18 17 2" xfId="31493" xr:uid="{00000000-0005-0000-0000-0000FE7A0000}"/>
    <cellStyle name="Normal 3 3 18 17 3" xfId="31494" xr:uid="{00000000-0005-0000-0000-0000FF7A0000}"/>
    <cellStyle name="Normal 3 3 18 18" xfId="31495" xr:uid="{00000000-0005-0000-0000-0000007B0000}"/>
    <cellStyle name="Normal 3 3 18 18 2" xfId="31496" xr:uid="{00000000-0005-0000-0000-0000017B0000}"/>
    <cellStyle name="Normal 3 3 18 18 3" xfId="31497" xr:uid="{00000000-0005-0000-0000-0000027B0000}"/>
    <cellStyle name="Normal 3 3 18 19" xfId="31498" xr:uid="{00000000-0005-0000-0000-0000037B0000}"/>
    <cellStyle name="Normal 3 3 18 19 2" xfId="31499" xr:uid="{00000000-0005-0000-0000-0000047B0000}"/>
    <cellStyle name="Normal 3 3 18 19 3" xfId="31500" xr:uid="{00000000-0005-0000-0000-0000057B0000}"/>
    <cellStyle name="Normal 3 3 18 2" xfId="31501" xr:uid="{00000000-0005-0000-0000-0000067B0000}"/>
    <cellStyle name="Normal 3 3 18 2 10" xfId="31502" xr:uid="{00000000-0005-0000-0000-0000077B0000}"/>
    <cellStyle name="Normal 3 3 18 2 10 2" xfId="31503" xr:uid="{00000000-0005-0000-0000-0000087B0000}"/>
    <cellStyle name="Normal 3 3 18 2 10 3" xfId="31504" xr:uid="{00000000-0005-0000-0000-0000097B0000}"/>
    <cellStyle name="Normal 3 3 18 2 11" xfId="31505" xr:uid="{00000000-0005-0000-0000-00000A7B0000}"/>
    <cellStyle name="Normal 3 3 18 2 11 2" xfId="31506" xr:uid="{00000000-0005-0000-0000-00000B7B0000}"/>
    <cellStyle name="Normal 3 3 18 2 11 3" xfId="31507" xr:uid="{00000000-0005-0000-0000-00000C7B0000}"/>
    <cellStyle name="Normal 3 3 18 2 12" xfId="31508" xr:uid="{00000000-0005-0000-0000-00000D7B0000}"/>
    <cellStyle name="Normal 3 3 18 2 12 2" xfId="31509" xr:uid="{00000000-0005-0000-0000-00000E7B0000}"/>
    <cellStyle name="Normal 3 3 18 2 12 3" xfId="31510" xr:uid="{00000000-0005-0000-0000-00000F7B0000}"/>
    <cellStyle name="Normal 3 3 18 2 13" xfId="31511" xr:uid="{00000000-0005-0000-0000-0000107B0000}"/>
    <cellStyle name="Normal 3 3 18 2 13 2" xfId="31512" xr:uid="{00000000-0005-0000-0000-0000117B0000}"/>
    <cellStyle name="Normal 3 3 18 2 13 3" xfId="31513" xr:uid="{00000000-0005-0000-0000-0000127B0000}"/>
    <cellStyle name="Normal 3 3 18 2 14" xfId="31514" xr:uid="{00000000-0005-0000-0000-0000137B0000}"/>
    <cellStyle name="Normal 3 3 18 2 14 2" xfId="31515" xr:uid="{00000000-0005-0000-0000-0000147B0000}"/>
    <cellStyle name="Normal 3 3 18 2 14 3" xfId="31516" xr:uid="{00000000-0005-0000-0000-0000157B0000}"/>
    <cellStyle name="Normal 3 3 18 2 15" xfId="31517" xr:uid="{00000000-0005-0000-0000-0000167B0000}"/>
    <cellStyle name="Normal 3 3 18 2 15 2" xfId="31518" xr:uid="{00000000-0005-0000-0000-0000177B0000}"/>
    <cellStyle name="Normal 3 3 18 2 15 3" xfId="31519" xr:uid="{00000000-0005-0000-0000-0000187B0000}"/>
    <cellStyle name="Normal 3 3 18 2 16" xfId="31520" xr:uid="{00000000-0005-0000-0000-0000197B0000}"/>
    <cellStyle name="Normal 3 3 18 2 17" xfId="31521" xr:uid="{00000000-0005-0000-0000-00001A7B0000}"/>
    <cellStyle name="Normal 3 3 18 2 2" xfId="31522" xr:uid="{00000000-0005-0000-0000-00001B7B0000}"/>
    <cellStyle name="Normal 3 3 18 2 2 10" xfId="31523" xr:uid="{00000000-0005-0000-0000-00001C7B0000}"/>
    <cellStyle name="Normal 3 3 18 2 2 10 2" xfId="31524" xr:uid="{00000000-0005-0000-0000-00001D7B0000}"/>
    <cellStyle name="Normal 3 3 18 2 2 10 3" xfId="31525" xr:uid="{00000000-0005-0000-0000-00001E7B0000}"/>
    <cellStyle name="Normal 3 3 18 2 2 11" xfId="31526" xr:uid="{00000000-0005-0000-0000-00001F7B0000}"/>
    <cellStyle name="Normal 3 3 18 2 2 11 2" xfId="31527" xr:uid="{00000000-0005-0000-0000-0000207B0000}"/>
    <cellStyle name="Normal 3 3 18 2 2 11 3" xfId="31528" xr:uid="{00000000-0005-0000-0000-0000217B0000}"/>
    <cellStyle name="Normal 3 3 18 2 2 12" xfId="31529" xr:uid="{00000000-0005-0000-0000-0000227B0000}"/>
    <cellStyle name="Normal 3 3 18 2 2 12 2" xfId="31530" xr:uid="{00000000-0005-0000-0000-0000237B0000}"/>
    <cellStyle name="Normal 3 3 18 2 2 12 3" xfId="31531" xr:uid="{00000000-0005-0000-0000-0000247B0000}"/>
    <cellStyle name="Normal 3 3 18 2 2 13" xfId="31532" xr:uid="{00000000-0005-0000-0000-0000257B0000}"/>
    <cellStyle name="Normal 3 3 18 2 2 13 2" xfId="31533" xr:uid="{00000000-0005-0000-0000-0000267B0000}"/>
    <cellStyle name="Normal 3 3 18 2 2 13 3" xfId="31534" xr:uid="{00000000-0005-0000-0000-0000277B0000}"/>
    <cellStyle name="Normal 3 3 18 2 2 14" xfId="31535" xr:uid="{00000000-0005-0000-0000-0000287B0000}"/>
    <cellStyle name="Normal 3 3 18 2 2 14 2" xfId="31536" xr:uid="{00000000-0005-0000-0000-0000297B0000}"/>
    <cellStyle name="Normal 3 3 18 2 2 14 3" xfId="31537" xr:uid="{00000000-0005-0000-0000-00002A7B0000}"/>
    <cellStyle name="Normal 3 3 18 2 2 15" xfId="31538" xr:uid="{00000000-0005-0000-0000-00002B7B0000}"/>
    <cellStyle name="Normal 3 3 18 2 2 16" xfId="31539" xr:uid="{00000000-0005-0000-0000-00002C7B0000}"/>
    <cellStyle name="Normal 3 3 18 2 2 2" xfId="31540" xr:uid="{00000000-0005-0000-0000-00002D7B0000}"/>
    <cellStyle name="Normal 3 3 18 2 2 2 2" xfId="31541" xr:uid="{00000000-0005-0000-0000-00002E7B0000}"/>
    <cellStyle name="Normal 3 3 18 2 2 2 3" xfId="31542" xr:uid="{00000000-0005-0000-0000-00002F7B0000}"/>
    <cellStyle name="Normal 3 3 18 2 2 3" xfId="31543" xr:uid="{00000000-0005-0000-0000-0000307B0000}"/>
    <cellStyle name="Normal 3 3 18 2 2 3 2" xfId="31544" xr:uid="{00000000-0005-0000-0000-0000317B0000}"/>
    <cellStyle name="Normal 3 3 18 2 2 3 3" xfId="31545" xr:uid="{00000000-0005-0000-0000-0000327B0000}"/>
    <cellStyle name="Normal 3 3 18 2 2 4" xfId="31546" xr:uid="{00000000-0005-0000-0000-0000337B0000}"/>
    <cellStyle name="Normal 3 3 18 2 2 4 2" xfId="31547" xr:uid="{00000000-0005-0000-0000-0000347B0000}"/>
    <cellStyle name="Normal 3 3 18 2 2 4 3" xfId="31548" xr:uid="{00000000-0005-0000-0000-0000357B0000}"/>
    <cellStyle name="Normal 3 3 18 2 2 5" xfId="31549" xr:uid="{00000000-0005-0000-0000-0000367B0000}"/>
    <cellStyle name="Normal 3 3 18 2 2 5 2" xfId="31550" xr:uid="{00000000-0005-0000-0000-0000377B0000}"/>
    <cellStyle name="Normal 3 3 18 2 2 5 3" xfId="31551" xr:uid="{00000000-0005-0000-0000-0000387B0000}"/>
    <cellStyle name="Normal 3 3 18 2 2 6" xfId="31552" xr:uid="{00000000-0005-0000-0000-0000397B0000}"/>
    <cellStyle name="Normal 3 3 18 2 2 6 2" xfId="31553" xr:uid="{00000000-0005-0000-0000-00003A7B0000}"/>
    <cellStyle name="Normal 3 3 18 2 2 6 3" xfId="31554" xr:uid="{00000000-0005-0000-0000-00003B7B0000}"/>
    <cellStyle name="Normal 3 3 18 2 2 7" xfId="31555" xr:uid="{00000000-0005-0000-0000-00003C7B0000}"/>
    <cellStyle name="Normal 3 3 18 2 2 7 2" xfId="31556" xr:uid="{00000000-0005-0000-0000-00003D7B0000}"/>
    <cellStyle name="Normal 3 3 18 2 2 7 3" xfId="31557" xr:uid="{00000000-0005-0000-0000-00003E7B0000}"/>
    <cellStyle name="Normal 3 3 18 2 2 8" xfId="31558" xr:uid="{00000000-0005-0000-0000-00003F7B0000}"/>
    <cellStyle name="Normal 3 3 18 2 2 8 2" xfId="31559" xr:uid="{00000000-0005-0000-0000-0000407B0000}"/>
    <cellStyle name="Normal 3 3 18 2 2 8 3" xfId="31560" xr:uid="{00000000-0005-0000-0000-0000417B0000}"/>
    <cellStyle name="Normal 3 3 18 2 2 9" xfId="31561" xr:uid="{00000000-0005-0000-0000-0000427B0000}"/>
    <cellStyle name="Normal 3 3 18 2 2 9 2" xfId="31562" xr:uid="{00000000-0005-0000-0000-0000437B0000}"/>
    <cellStyle name="Normal 3 3 18 2 2 9 3" xfId="31563" xr:uid="{00000000-0005-0000-0000-0000447B0000}"/>
    <cellStyle name="Normal 3 3 18 2 3" xfId="31564" xr:uid="{00000000-0005-0000-0000-0000457B0000}"/>
    <cellStyle name="Normal 3 3 18 2 3 2" xfId="31565" xr:uid="{00000000-0005-0000-0000-0000467B0000}"/>
    <cellStyle name="Normal 3 3 18 2 3 3" xfId="31566" xr:uid="{00000000-0005-0000-0000-0000477B0000}"/>
    <cellStyle name="Normal 3 3 18 2 4" xfId="31567" xr:uid="{00000000-0005-0000-0000-0000487B0000}"/>
    <cellStyle name="Normal 3 3 18 2 4 2" xfId="31568" xr:uid="{00000000-0005-0000-0000-0000497B0000}"/>
    <cellStyle name="Normal 3 3 18 2 4 3" xfId="31569" xr:uid="{00000000-0005-0000-0000-00004A7B0000}"/>
    <cellStyle name="Normal 3 3 18 2 5" xfId="31570" xr:uid="{00000000-0005-0000-0000-00004B7B0000}"/>
    <cellStyle name="Normal 3 3 18 2 5 2" xfId="31571" xr:uid="{00000000-0005-0000-0000-00004C7B0000}"/>
    <cellStyle name="Normal 3 3 18 2 5 3" xfId="31572" xr:uid="{00000000-0005-0000-0000-00004D7B0000}"/>
    <cellStyle name="Normal 3 3 18 2 6" xfId="31573" xr:uid="{00000000-0005-0000-0000-00004E7B0000}"/>
    <cellStyle name="Normal 3 3 18 2 6 2" xfId="31574" xr:uid="{00000000-0005-0000-0000-00004F7B0000}"/>
    <cellStyle name="Normal 3 3 18 2 6 3" xfId="31575" xr:uid="{00000000-0005-0000-0000-0000507B0000}"/>
    <cellStyle name="Normal 3 3 18 2 7" xfId="31576" xr:uid="{00000000-0005-0000-0000-0000517B0000}"/>
    <cellStyle name="Normal 3 3 18 2 7 2" xfId="31577" xr:uid="{00000000-0005-0000-0000-0000527B0000}"/>
    <cellStyle name="Normal 3 3 18 2 7 3" xfId="31578" xr:uid="{00000000-0005-0000-0000-0000537B0000}"/>
    <cellStyle name="Normal 3 3 18 2 8" xfId="31579" xr:uid="{00000000-0005-0000-0000-0000547B0000}"/>
    <cellStyle name="Normal 3 3 18 2 8 2" xfId="31580" xr:uid="{00000000-0005-0000-0000-0000557B0000}"/>
    <cellStyle name="Normal 3 3 18 2 8 3" xfId="31581" xr:uid="{00000000-0005-0000-0000-0000567B0000}"/>
    <cellStyle name="Normal 3 3 18 2 9" xfId="31582" xr:uid="{00000000-0005-0000-0000-0000577B0000}"/>
    <cellStyle name="Normal 3 3 18 2 9 2" xfId="31583" xr:uid="{00000000-0005-0000-0000-0000587B0000}"/>
    <cellStyle name="Normal 3 3 18 2 9 3" xfId="31584" xr:uid="{00000000-0005-0000-0000-0000597B0000}"/>
    <cellStyle name="Normal 3 3 18 20" xfId="31585" xr:uid="{00000000-0005-0000-0000-00005A7B0000}"/>
    <cellStyle name="Normal 3 3 18 20 2" xfId="31586" xr:uid="{00000000-0005-0000-0000-00005B7B0000}"/>
    <cellStyle name="Normal 3 3 18 20 3" xfId="31587" xr:uid="{00000000-0005-0000-0000-00005C7B0000}"/>
    <cellStyle name="Normal 3 3 18 21" xfId="31588" xr:uid="{00000000-0005-0000-0000-00005D7B0000}"/>
    <cellStyle name="Normal 3 3 18 21 2" xfId="31589" xr:uid="{00000000-0005-0000-0000-00005E7B0000}"/>
    <cellStyle name="Normal 3 3 18 21 3" xfId="31590" xr:uid="{00000000-0005-0000-0000-00005F7B0000}"/>
    <cellStyle name="Normal 3 3 18 22" xfId="31591" xr:uid="{00000000-0005-0000-0000-0000607B0000}"/>
    <cellStyle name="Normal 3 3 18 22 2" xfId="31592" xr:uid="{00000000-0005-0000-0000-0000617B0000}"/>
    <cellStyle name="Normal 3 3 18 22 3" xfId="31593" xr:uid="{00000000-0005-0000-0000-0000627B0000}"/>
    <cellStyle name="Normal 3 3 18 23" xfId="31594" xr:uid="{00000000-0005-0000-0000-0000637B0000}"/>
    <cellStyle name="Normal 3 3 18 23 2" xfId="31595" xr:uid="{00000000-0005-0000-0000-0000647B0000}"/>
    <cellStyle name="Normal 3 3 18 23 3" xfId="31596" xr:uid="{00000000-0005-0000-0000-0000657B0000}"/>
    <cellStyle name="Normal 3 3 18 24" xfId="31597" xr:uid="{00000000-0005-0000-0000-0000667B0000}"/>
    <cellStyle name="Normal 3 3 18 25" xfId="31598" xr:uid="{00000000-0005-0000-0000-0000677B0000}"/>
    <cellStyle name="Normal 3 3 18 3" xfId="31599" xr:uid="{00000000-0005-0000-0000-0000687B0000}"/>
    <cellStyle name="Normal 3 3 18 3 10" xfId="31600" xr:uid="{00000000-0005-0000-0000-0000697B0000}"/>
    <cellStyle name="Normal 3 3 18 3 10 2" xfId="31601" xr:uid="{00000000-0005-0000-0000-00006A7B0000}"/>
    <cellStyle name="Normal 3 3 18 3 10 3" xfId="31602" xr:uid="{00000000-0005-0000-0000-00006B7B0000}"/>
    <cellStyle name="Normal 3 3 18 3 11" xfId="31603" xr:uid="{00000000-0005-0000-0000-00006C7B0000}"/>
    <cellStyle name="Normal 3 3 18 3 11 2" xfId="31604" xr:uid="{00000000-0005-0000-0000-00006D7B0000}"/>
    <cellStyle name="Normal 3 3 18 3 11 3" xfId="31605" xr:uid="{00000000-0005-0000-0000-00006E7B0000}"/>
    <cellStyle name="Normal 3 3 18 3 12" xfId="31606" xr:uid="{00000000-0005-0000-0000-00006F7B0000}"/>
    <cellStyle name="Normal 3 3 18 3 12 2" xfId="31607" xr:uid="{00000000-0005-0000-0000-0000707B0000}"/>
    <cellStyle name="Normal 3 3 18 3 12 3" xfId="31608" xr:uid="{00000000-0005-0000-0000-0000717B0000}"/>
    <cellStyle name="Normal 3 3 18 3 13" xfId="31609" xr:uid="{00000000-0005-0000-0000-0000727B0000}"/>
    <cellStyle name="Normal 3 3 18 3 13 2" xfId="31610" xr:uid="{00000000-0005-0000-0000-0000737B0000}"/>
    <cellStyle name="Normal 3 3 18 3 13 3" xfId="31611" xr:uid="{00000000-0005-0000-0000-0000747B0000}"/>
    <cellStyle name="Normal 3 3 18 3 14" xfId="31612" xr:uid="{00000000-0005-0000-0000-0000757B0000}"/>
    <cellStyle name="Normal 3 3 18 3 14 2" xfId="31613" xr:uid="{00000000-0005-0000-0000-0000767B0000}"/>
    <cellStyle name="Normal 3 3 18 3 14 3" xfId="31614" xr:uid="{00000000-0005-0000-0000-0000777B0000}"/>
    <cellStyle name="Normal 3 3 18 3 15" xfId="31615" xr:uid="{00000000-0005-0000-0000-0000787B0000}"/>
    <cellStyle name="Normal 3 3 18 3 15 2" xfId="31616" xr:uid="{00000000-0005-0000-0000-0000797B0000}"/>
    <cellStyle name="Normal 3 3 18 3 15 3" xfId="31617" xr:uid="{00000000-0005-0000-0000-00007A7B0000}"/>
    <cellStyle name="Normal 3 3 18 3 16" xfId="31618" xr:uid="{00000000-0005-0000-0000-00007B7B0000}"/>
    <cellStyle name="Normal 3 3 18 3 17" xfId="31619" xr:uid="{00000000-0005-0000-0000-00007C7B0000}"/>
    <cellStyle name="Normal 3 3 18 3 2" xfId="31620" xr:uid="{00000000-0005-0000-0000-00007D7B0000}"/>
    <cellStyle name="Normal 3 3 18 3 2 10" xfId="31621" xr:uid="{00000000-0005-0000-0000-00007E7B0000}"/>
    <cellStyle name="Normal 3 3 18 3 2 10 2" xfId="31622" xr:uid="{00000000-0005-0000-0000-00007F7B0000}"/>
    <cellStyle name="Normal 3 3 18 3 2 10 3" xfId="31623" xr:uid="{00000000-0005-0000-0000-0000807B0000}"/>
    <cellStyle name="Normal 3 3 18 3 2 11" xfId="31624" xr:uid="{00000000-0005-0000-0000-0000817B0000}"/>
    <cellStyle name="Normal 3 3 18 3 2 11 2" xfId="31625" xr:uid="{00000000-0005-0000-0000-0000827B0000}"/>
    <cellStyle name="Normal 3 3 18 3 2 11 3" xfId="31626" xr:uid="{00000000-0005-0000-0000-0000837B0000}"/>
    <cellStyle name="Normal 3 3 18 3 2 12" xfId="31627" xr:uid="{00000000-0005-0000-0000-0000847B0000}"/>
    <cellStyle name="Normal 3 3 18 3 2 12 2" xfId="31628" xr:uid="{00000000-0005-0000-0000-0000857B0000}"/>
    <cellStyle name="Normal 3 3 18 3 2 12 3" xfId="31629" xr:uid="{00000000-0005-0000-0000-0000867B0000}"/>
    <cellStyle name="Normal 3 3 18 3 2 13" xfId="31630" xr:uid="{00000000-0005-0000-0000-0000877B0000}"/>
    <cellStyle name="Normal 3 3 18 3 2 13 2" xfId="31631" xr:uid="{00000000-0005-0000-0000-0000887B0000}"/>
    <cellStyle name="Normal 3 3 18 3 2 13 3" xfId="31632" xr:uid="{00000000-0005-0000-0000-0000897B0000}"/>
    <cellStyle name="Normal 3 3 18 3 2 14" xfId="31633" xr:uid="{00000000-0005-0000-0000-00008A7B0000}"/>
    <cellStyle name="Normal 3 3 18 3 2 14 2" xfId="31634" xr:uid="{00000000-0005-0000-0000-00008B7B0000}"/>
    <cellStyle name="Normal 3 3 18 3 2 14 3" xfId="31635" xr:uid="{00000000-0005-0000-0000-00008C7B0000}"/>
    <cellStyle name="Normal 3 3 18 3 2 15" xfId="31636" xr:uid="{00000000-0005-0000-0000-00008D7B0000}"/>
    <cellStyle name="Normal 3 3 18 3 2 16" xfId="31637" xr:uid="{00000000-0005-0000-0000-00008E7B0000}"/>
    <cellStyle name="Normal 3 3 18 3 2 2" xfId="31638" xr:uid="{00000000-0005-0000-0000-00008F7B0000}"/>
    <cellStyle name="Normal 3 3 18 3 2 2 2" xfId="31639" xr:uid="{00000000-0005-0000-0000-0000907B0000}"/>
    <cellStyle name="Normal 3 3 18 3 2 2 3" xfId="31640" xr:uid="{00000000-0005-0000-0000-0000917B0000}"/>
    <cellStyle name="Normal 3 3 18 3 2 3" xfId="31641" xr:uid="{00000000-0005-0000-0000-0000927B0000}"/>
    <cellStyle name="Normal 3 3 18 3 2 3 2" xfId="31642" xr:uid="{00000000-0005-0000-0000-0000937B0000}"/>
    <cellStyle name="Normal 3 3 18 3 2 3 3" xfId="31643" xr:uid="{00000000-0005-0000-0000-0000947B0000}"/>
    <cellStyle name="Normal 3 3 18 3 2 4" xfId="31644" xr:uid="{00000000-0005-0000-0000-0000957B0000}"/>
    <cellStyle name="Normal 3 3 18 3 2 4 2" xfId="31645" xr:uid="{00000000-0005-0000-0000-0000967B0000}"/>
    <cellStyle name="Normal 3 3 18 3 2 4 3" xfId="31646" xr:uid="{00000000-0005-0000-0000-0000977B0000}"/>
    <cellStyle name="Normal 3 3 18 3 2 5" xfId="31647" xr:uid="{00000000-0005-0000-0000-0000987B0000}"/>
    <cellStyle name="Normal 3 3 18 3 2 5 2" xfId="31648" xr:uid="{00000000-0005-0000-0000-0000997B0000}"/>
    <cellStyle name="Normal 3 3 18 3 2 5 3" xfId="31649" xr:uid="{00000000-0005-0000-0000-00009A7B0000}"/>
    <cellStyle name="Normal 3 3 18 3 2 6" xfId="31650" xr:uid="{00000000-0005-0000-0000-00009B7B0000}"/>
    <cellStyle name="Normal 3 3 18 3 2 6 2" xfId="31651" xr:uid="{00000000-0005-0000-0000-00009C7B0000}"/>
    <cellStyle name="Normal 3 3 18 3 2 6 3" xfId="31652" xr:uid="{00000000-0005-0000-0000-00009D7B0000}"/>
    <cellStyle name="Normal 3 3 18 3 2 7" xfId="31653" xr:uid="{00000000-0005-0000-0000-00009E7B0000}"/>
    <cellStyle name="Normal 3 3 18 3 2 7 2" xfId="31654" xr:uid="{00000000-0005-0000-0000-00009F7B0000}"/>
    <cellStyle name="Normal 3 3 18 3 2 7 3" xfId="31655" xr:uid="{00000000-0005-0000-0000-0000A07B0000}"/>
    <cellStyle name="Normal 3 3 18 3 2 8" xfId="31656" xr:uid="{00000000-0005-0000-0000-0000A17B0000}"/>
    <cellStyle name="Normal 3 3 18 3 2 8 2" xfId="31657" xr:uid="{00000000-0005-0000-0000-0000A27B0000}"/>
    <cellStyle name="Normal 3 3 18 3 2 8 3" xfId="31658" xr:uid="{00000000-0005-0000-0000-0000A37B0000}"/>
    <cellStyle name="Normal 3 3 18 3 2 9" xfId="31659" xr:uid="{00000000-0005-0000-0000-0000A47B0000}"/>
    <cellStyle name="Normal 3 3 18 3 2 9 2" xfId="31660" xr:uid="{00000000-0005-0000-0000-0000A57B0000}"/>
    <cellStyle name="Normal 3 3 18 3 2 9 3" xfId="31661" xr:uid="{00000000-0005-0000-0000-0000A67B0000}"/>
    <cellStyle name="Normal 3 3 18 3 3" xfId="31662" xr:uid="{00000000-0005-0000-0000-0000A77B0000}"/>
    <cellStyle name="Normal 3 3 18 3 3 2" xfId="31663" xr:uid="{00000000-0005-0000-0000-0000A87B0000}"/>
    <cellStyle name="Normal 3 3 18 3 3 3" xfId="31664" xr:uid="{00000000-0005-0000-0000-0000A97B0000}"/>
    <cellStyle name="Normal 3 3 18 3 4" xfId="31665" xr:uid="{00000000-0005-0000-0000-0000AA7B0000}"/>
    <cellStyle name="Normal 3 3 18 3 4 2" xfId="31666" xr:uid="{00000000-0005-0000-0000-0000AB7B0000}"/>
    <cellStyle name="Normal 3 3 18 3 4 3" xfId="31667" xr:uid="{00000000-0005-0000-0000-0000AC7B0000}"/>
    <cellStyle name="Normal 3 3 18 3 5" xfId="31668" xr:uid="{00000000-0005-0000-0000-0000AD7B0000}"/>
    <cellStyle name="Normal 3 3 18 3 5 2" xfId="31669" xr:uid="{00000000-0005-0000-0000-0000AE7B0000}"/>
    <cellStyle name="Normal 3 3 18 3 5 3" xfId="31670" xr:uid="{00000000-0005-0000-0000-0000AF7B0000}"/>
    <cellStyle name="Normal 3 3 18 3 6" xfId="31671" xr:uid="{00000000-0005-0000-0000-0000B07B0000}"/>
    <cellStyle name="Normal 3 3 18 3 6 2" xfId="31672" xr:uid="{00000000-0005-0000-0000-0000B17B0000}"/>
    <cellStyle name="Normal 3 3 18 3 6 3" xfId="31673" xr:uid="{00000000-0005-0000-0000-0000B27B0000}"/>
    <cellStyle name="Normal 3 3 18 3 7" xfId="31674" xr:uid="{00000000-0005-0000-0000-0000B37B0000}"/>
    <cellStyle name="Normal 3 3 18 3 7 2" xfId="31675" xr:uid="{00000000-0005-0000-0000-0000B47B0000}"/>
    <cellStyle name="Normal 3 3 18 3 7 3" xfId="31676" xr:uid="{00000000-0005-0000-0000-0000B57B0000}"/>
    <cellStyle name="Normal 3 3 18 3 8" xfId="31677" xr:uid="{00000000-0005-0000-0000-0000B67B0000}"/>
    <cellStyle name="Normal 3 3 18 3 8 2" xfId="31678" xr:uid="{00000000-0005-0000-0000-0000B77B0000}"/>
    <cellStyle name="Normal 3 3 18 3 8 3" xfId="31679" xr:uid="{00000000-0005-0000-0000-0000B87B0000}"/>
    <cellStyle name="Normal 3 3 18 3 9" xfId="31680" xr:uid="{00000000-0005-0000-0000-0000B97B0000}"/>
    <cellStyle name="Normal 3 3 18 3 9 2" xfId="31681" xr:uid="{00000000-0005-0000-0000-0000BA7B0000}"/>
    <cellStyle name="Normal 3 3 18 3 9 3" xfId="31682" xr:uid="{00000000-0005-0000-0000-0000BB7B0000}"/>
    <cellStyle name="Normal 3 3 18 4" xfId="31683" xr:uid="{00000000-0005-0000-0000-0000BC7B0000}"/>
    <cellStyle name="Normal 3 3 18 4 10" xfId="31684" xr:uid="{00000000-0005-0000-0000-0000BD7B0000}"/>
    <cellStyle name="Normal 3 3 18 4 10 2" xfId="31685" xr:uid="{00000000-0005-0000-0000-0000BE7B0000}"/>
    <cellStyle name="Normal 3 3 18 4 10 3" xfId="31686" xr:uid="{00000000-0005-0000-0000-0000BF7B0000}"/>
    <cellStyle name="Normal 3 3 18 4 11" xfId="31687" xr:uid="{00000000-0005-0000-0000-0000C07B0000}"/>
    <cellStyle name="Normal 3 3 18 4 11 2" xfId="31688" xr:uid="{00000000-0005-0000-0000-0000C17B0000}"/>
    <cellStyle name="Normal 3 3 18 4 11 3" xfId="31689" xr:uid="{00000000-0005-0000-0000-0000C27B0000}"/>
    <cellStyle name="Normal 3 3 18 4 12" xfId="31690" xr:uid="{00000000-0005-0000-0000-0000C37B0000}"/>
    <cellStyle name="Normal 3 3 18 4 12 2" xfId="31691" xr:uid="{00000000-0005-0000-0000-0000C47B0000}"/>
    <cellStyle name="Normal 3 3 18 4 12 3" xfId="31692" xr:uid="{00000000-0005-0000-0000-0000C57B0000}"/>
    <cellStyle name="Normal 3 3 18 4 13" xfId="31693" xr:uid="{00000000-0005-0000-0000-0000C67B0000}"/>
    <cellStyle name="Normal 3 3 18 4 13 2" xfId="31694" xr:uid="{00000000-0005-0000-0000-0000C77B0000}"/>
    <cellStyle name="Normal 3 3 18 4 13 3" xfId="31695" xr:uid="{00000000-0005-0000-0000-0000C87B0000}"/>
    <cellStyle name="Normal 3 3 18 4 14" xfId="31696" xr:uid="{00000000-0005-0000-0000-0000C97B0000}"/>
    <cellStyle name="Normal 3 3 18 4 14 2" xfId="31697" xr:uid="{00000000-0005-0000-0000-0000CA7B0000}"/>
    <cellStyle name="Normal 3 3 18 4 14 3" xfId="31698" xr:uid="{00000000-0005-0000-0000-0000CB7B0000}"/>
    <cellStyle name="Normal 3 3 18 4 15" xfId="31699" xr:uid="{00000000-0005-0000-0000-0000CC7B0000}"/>
    <cellStyle name="Normal 3 3 18 4 15 2" xfId="31700" xr:uid="{00000000-0005-0000-0000-0000CD7B0000}"/>
    <cellStyle name="Normal 3 3 18 4 15 3" xfId="31701" xr:uid="{00000000-0005-0000-0000-0000CE7B0000}"/>
    <cellStyle name="Normal 3 3 18 4 16" xfId="31702" xr:uid="{00000000-0005-0000-0000-0000CF7B0000}"/>
    <cellStyle name="Normal 3 3 18 4 17" xfId="31703" xr:uid="{00000000-0005-0000-0000-0000D07B0000}"/>
    <cellStyle name="Normal 3 3 18 4 2" xfId="31704" xr:uid="{00000000-0005-0000-0000-0000D17B0000}"/>
    <cellStyle name="Normal 3 3 18 4 2 10" xfId="31705" xr:uid="{00000000-0005-0000-0000-0000D27B0000}"/>
    <cellStyle name="Normal 3 3 18 4 2 10 2" xfId="31706" xr:uid="{00000000-0005-0000-0000-0000D37B0000}"/>
    <cellStyle name="Normal 3 3 18 4 2 10 3" xfId="31707" xr:uid="{00000000-0005-0000-0000-0000D47B0000}"/>
    <cellStyle name="Normal 3 3 18 4 2 11" xfId="31708" xr:uid="{00000000-0005-0000-0000-0000D57B0000}"/>
    <cellStyle name="Normal 3 3 18 4 2 11 2" xfId="31709" xr:uid="{00000000-0005-0000-0000-0000D67B0000}"/>
    <cellStyle name="Normal 3 3 18 4 2 11 3" xfId="31710" xr:uid="{00000000-0005-0000-0000-0000D77B0000}"/>
    <cellStyle name="Normal 3 3 18 4 2 12" xfId="31711" xr:uid="{00000000-0005-0000-0000-0000D87B0000}"/>
    <cellStyle name="Normal 3 3 18 4 2 12 2" xfId="31712" xr:uid="{00000000-0005-0000-0000-0000D97B0000}"/>
    <cellStyle name="Normal 3 3 18 4 2 12 3" xfId="31713" xr:uid="{00000000-0005-0000-0000-0000DA7B0000}"/>
    <cellStyle name="Normal 3 3 18 4 2 13" xfId="31714" xr:uid="{00000000-0005-0000-0000-0000DB7B0000}"/>
    <cellStyle name="Normal 3 3 18 4 2 13 2" xfId="31715" xr:uid="{00000000-0005-0000-0000-0000DC7B0000}"/>
    <cellStyle name="Normal 3 3 18 4 2 13 3" xfId="31716" xr:uid="{00000000-0005-0000-0000-0000DD7B0000}"/>
    <cellStyle name="Normal 3 3 18 4 2 14" xfId="31717" xr:uid="{00000000-0005-0000-0000-0000DE7B0000}"/>
    <cellStyle name="Normal 3 3 18 4 2 14 2" xfId="31718" xr:uid="{00000000-0005-0000-0000-0000DF7B0000}"/>
    <cellStyle name="Normal 3 3 18 4 2 14 3" xfId="31719" xr:uid="{00000000-0005-0000-0000-0000E07B0000}"/>
    <cellStyle name="Normal 3 3 18 4 2 15" xfId="31720" xr:uid="{00000000-0005-0000-0000-0000E17B0000}"/>
    <cellStyle name="Normal 3 3 18 4 2 16" xfId="31721" xr:uid="{00000000-0005-0000-0000-0000E27B0000}"/>
    <cellStyle name="Normal 3 3 18 4 2 2" xfId="31722" xr:uid="{00000000-0005-0000-0000-0000E37B0000}"/>
    <cellStyle name="Normal 3 3 18 4 2 2 2" xfId="31723" xr:uid="{00000000-0005-0000-0000-0000E47B0000}"/>
    <cellStyle name="Normal 3 3 18 4 2 2 3" xfId="31724" xr:uid="{00000000-0005-0000-0000-0000E57B0000}"/>
    <cellStyle name="Normal 3 3 18 4 2 3" xfId="31725" xr:uid="{00000000-0005-0000-0000-0000E67B0000}"/>
    <cellStyle name="Normal 3 3 18 4 2 3 2" xfId="31726" xr:uid="{00000000-0005-0000-0000-0000E77B0000}"/>
    <cellStyle name="Normal 3 3 18 4 2 3 3" xfId="31727" xr:uid="{00000000-0005-0000-0000-0000E87B0000}"/>
    <cellStyle name="Normal 3 3 18 4 2 4" xfId="31728" xr:uid="{00000000-0005-0000-0000-0000E97B0000}"/>
    <cellStyle name="Normal 3 3 18 4 2 4 2" xfId="31729" xr:uid="{00000000-0005-0000-0000-0000EA7B0000}"/>
    <cellStyle name="Normal 3 3 18 4 2 4 3" xfId="31730" xr:uid="{00000000-0005-0000-0000-0000EB7B0000}"/>
    <cellStyle name="Normal 3 3 18 4 2 5" xfId="31731" xr:uid="{00000000-0005-0000-0000-0000EC7B0000}"/>
    <cellStyle name="Normal 3 3 18 4 2 5 2" xfId="31732" xr:uid="{00000000-0005-0000-0000-0000ED7B0000}"/>
    <cellStyle name="Normal 3 3 18 4 2 5 3" xfId="31733" xr:uid="{00000000-0005-0000-0000-0000EE7B0000}"/>
    <cellStyle name="Normal 3 3 18 4 2 6" xfId="31734" xr:uid="{00000000-0005-0000-0000-0000EF7B0000}"/>
    <cellStyle name="Normal 3 3 18 4 2 6 2" xfId="31735" xr:uid="{00000000-0005-0000-0000-0000F07B0000}"/>
    <cellStyle name="Normal 3 3 18 4 2 6 3" xfId="31736" xr:uid="{00000000-0005-0000-0000-0000F17B0000}"/>
    <cellStyle name="Normal 3 3 18 4 2 7" xfId="31737" xr:uid="{00000000-0005-0000-0000-0000F27B0000}"/>
    <cellStyle name="Normal 3 3 18 4 2 7 2" xfId="31738" xr:uid="{00000000-0005-0000-0000-0000F37B0000}"/>
    <cellStyle name="Normal 3 3 18 4 2 7 3" xfId="31739" xr:uid="{00000000-0005-0000-0000-0000F47B0000}"/>
    <cellStyle name="Normal 3 3 18 4 2 8" xfId="31740" xr:uid="{00000000-0005-0000-0000-0000F57B0000}"/>
    <cellStyle name="Normal 3 3 18 4 2 8 2" xfId="31741" xr:uid="{00000000-0005-0000-0000-0000F67B0000}"/>
    <cellStyle name="Normal 3 3 18 4 2 8 3" xfId="31742" xr:uid="{00000000-0005-0000-0000-0000F77B0000}"/>
    <cellStyle name="Normal 3 3 18 4 2 9" xfId="31743" xr:uid="{00000000-0005-0000-0000-0000F87B0000}"/>
    <cellStyle name="Normal 3 3 18 4 2 9 2" xfId="31744" xr:uid="{00000000-0005-0000-0000-0000F97B0000}"/>
    <cellStyle name="Normal 3 3 18 4 2 9 3" xfId="31745" xr:uid="{00000000-0005-0000-0000-0000FA7B0000}"/>
    <cellStyle name="Normal 3 3 18 4 3" xfId="31746" xr:uid="{00000000-0005-0000-0000-0000FB7B0000}"/>
    <cellStyle name="Normal 3 3 18 4 3 2" xfId="31747" xr:uid="{00000000-0005-0000-0000-0000FC7B0000}"/>
    <cellStyle name="Normal 3 3 18 4 3 3" xfId="31748" xr:uid="{00000000-0005-0000-0000-0000FD7B0000}"/>
    <cellStyle name="Normal 3 3 18 4 4" xfId="31749" xr:uid="{00000000-0005-0000-0000-0000FE7B0000}"/>
    <cellStyle name="Normal 3 3 18 4 4 2" xfId="31750" xr:uid="{00000000-0005-0000-0000-0000FF7B0000}"/>
    <cellStyle name="Normal 3 3 18 4 4 3" xfId="31751" xr:uid="{00000000-0005-0000-0000-0000007C0000}"/>
    <cellStyle name="Normal 3 3 18 4 5" xfId="31752" xr:uid="{00000000-0005-0000-0000-0000017C0000}"/>
    <cellStyle name="Normal 3 3 18 4 5 2" xfId="31753" xr:uid="{00000000-0005-0000-0000-0000027C0000}"/>
    <cellStyle name="Normal 3 3 18 4 5 3" xfId="31754" xr:uid="{00000000-0005-0000-0000-0000037C0000}"/>
    <cellStyle name="Normal 3 3 18 4 6" xfId="31755" xr:uid="{00000000-0005-0000-0000-0000047C0000}"/>
    <cellStyle name="Normal 3 3 18 4 6 2" xfId="31756" xr:uid="{00000000-0005-0000-0000-0000057C0000}"/>
    <cellStyle name="Normal 3 3 18 4 6 3" xfId="31757" xr:uid="{00000000-0005-0000-0000-0000067C0000}"/>
    <cellStyle name="Normal 3 3 18 4 7" xfId="31758" xr:uid="{00000000-0005-0000-0000-0000077C0000}"/>
    <cellStyle name="Normal 3 3 18 4 7 2" xfId="31759" xr:uid="{00000000-0005-0000-0000-0000087C0000}"/>
    <cellStyle name="Normal 3 3 18 4 7 3" xfId="31760" xr:uid="{00000000-0005-0000-0000-0000097C0000}"/>
    <cellStyle name="Normal 3 3 18 4 8" xfId="31761" xr:uid="{00000000-0005-0000-0000-00000A7C0000}"/>
    <cellStyle name="Normal 3 3 18 4 8 2" xfId="31762" xr:uid="{00000000-0005-0000-0000-00000B7C0000}"/>
    <cellStyle name="Normal 3 3 18 4 8 3" xfId="31763" xr:uid="{00000000-0005-0000-0000-00000C7C0000}"/>
    <cellStyle name="Normal 3 3 18 4 9" xfId="31764" xr:uid="{00000000-0005-0000-0000-00000D7C0000}"/>
    <cellStyle name="Normal 3 3 18 4 9 2" xfId="31765" xr:uid="{00000000-0005-0000-0000-00000E7C0000}"/>
    <cellStyle name="Normal 3 3 18 4 9 3" xfId="31766" xr:uid="{00000000-0005-0000-0000-00000F7C0000}"/>
    <cellStyle name="Normal 3 3 18 5" xfId="31767" xr:uid="{00000000-0005-0000-0000-0000107C0000}"/>
    <cellStyle name="Normal 3 3 18 5 10" xfId="31768" xr:uid="{00000000-0005-0000-0000-0000117C0000}"/>
    <cellStyle name="Normal 3 3 18 5 10 2" xfId="31769" xr:uid="{00000000-0005-0000-0000-0000127C0000}"/>
    <cellStyle name="Normal 3 3 18 5 10 3" xfId="31770" xr:uid="{00000000-0005-0000-0000-0000137C0000}"/>
    <cellStyle name="Normal 3 3 18 5 11" xfId="31771" xr:uid="{00000000-0005-0000-0000-0000147C0000}"/>
    <cellStyle name="Normal 3 3 18 5 11 2" xfId="31772" xr:uid="{00000000-0005-0000-0000-0000157C0000}"/>
    <cellStyle name="Normal 3 3 18 5 11 3" xfId="31773" xr:uid="{00000000-0005-0000-0000-0000167C0000}"/>
    <cellStyle name="Normal 3 3 18 5 12" xfId="31774" xr:uid="{00000000-0005-0000-0000-0000177C0000}"/>
    <cellStyle name="Normal 3 3 18 5 12 2" xfId="31775" xr:uid="{00000000-0005-0000-0000-0000187C0000}"/>
    <cellStyle name="Normal 3 3 18 5 12 3" xfId="31776" xr:uid="{00000000-0005-0000-0000-0000197C0000}"/>
    <cellStyle name="Normal 3 3 18 5 13" xfId="31777" xr:uid="{00000000-0005-0000-0000-00001A7C0000}"/>
    <cellStyle name="Normal 3 3 18 5 13 2" xfId="31778" xr:uid="{00000000-0005-0000-0000-00001B7C0000}"/>
    <cellStyle name="Normal 3 3 18 5 13 3" xfId="31779" xr:uid="{00000000-0005-0000-0000-00001C7C0000}"/>
    <cellStyle name="Normal 3 3 18 5 14" xfId="31780" xr:uid="{00000000-0005-0000-0000-00001D7C0000}"/>
    <cellStyle name="Normal 3 3 18 5 14 2" xfId="31781" xr:uid="{00000000-0005-0000-0000-00001E7C0000}"/>
    <cellStyle name="Normal 3 3 18 5 14 3" xfId="31782" xr:uid="{00000000-0005-0000-0000-00001F7C0000}"/>
    <cellStyle name="Normal 3 3 18 5 15" xfId="31783" xr:uid="{00000000-0005-0000-0000-0000207C0000}"/>
    <cellStyle name="Normal 3 3 18 5 16" xfId="31784" xr:uid="{00000000-0005-0000-0000-0000217C0000}"/>
    <cellStyle name="Normal 3 3 18 5 2" xfId="31785" xr:uid="{00000000-0005-0000-0000-0000227C0000}"/>
    <cellStyle name="Normal 3 3 18 5 2 2" xfId="31786" xr:uid="{00000000-0005-0000-0000-0000237C0000}"/>
    <cellStyle name="Normal 3 3 18 5 2 3" xfId="31787" xr:uid="{00000000-0005-0000-0000-0000247C0000}"/>
    <cellStyle name="Normal 3 3 18 5 3" xfId="31788" xr:uid="{00000000-0005-0000-0000-0000257C0000}"/>
    <cellStyle name="Normal 3 3 18 5 3 2" xfId="31789" xr:uid="{00000000-0005-0000-0000-0000267C0000}"/>
    <cellStyle name="Normal 3 3 18 5 3 3" xfId="31790" xr:uid="{00000000-0005-0000-0000-0000277C0000}"/>
    <cellStyle name="Normal 3 3 18 5 4" xfId="31791" xr:uid="{00000000-0005-0000-0000-0000287C0000}"/>
    <cellStyle name="Normal 3 3 18 5 4 2" xfId="31792" xr:uid="{00000000-0005-0000-0000-0000297C0000}"/>
    <cellStyle name="Normal 3 3 18 5 4 3" xfId="31793" xr:uid="{00000000-0005-0000-0000-00002A7C0000}"/>
    <cellStyle name="Normal 3 3 18 5 5" xfId="31794" xr:uid="{00000000-0005-0000-0000-00002B7C0000}"/>
    <cellStyle name="Normal 3 3 18 5 5 2" xfId="31795" xr:uid="{00000000-0005-0000-0000-00002C7C0000}"/>
    <cellStyle name="Normal 3 3 18 5 5 3" xfId="31796" xr:uid="{00000000-0005-0000-0000-00002D7C0000}"/>
    <cellStyle name="Normal 3 3 18 5 6" xfId="31797" xr:uid="{00000000-0005-0000-0000-00002E7C0000}"/>
    <cellStyle name="Normal 3 3 18 5 6 2" xfId="31798" xr:uid="{00000000-0005-0000-0000-00002F7C0000}"/>
    <cellStyle name="Normal 3 3 18 5 6 3" xfId="31799" xr:uid="{00000000-0005-0000-0000-0000307C0000}"/>
    <cellStyle name="Normal 3 3 18 5 7" xfId="31800" xr:uid="{00000000-0005-0000-0000-0000317C0000}"/>
    <cellStyle name="Normal 3 3 18 5 7 2" xfId="31801" xr:uid="{00000000-0005-0000-0000-0000327C0000}"/>
    <cellStyle name="Normal 3 3 18 5 7 3" xfId="31802" xr:uid="{00000000-0005-0000-0000-0000337C0000}"/>
    <cellStyle name="Normal 3 3 18 5 8" xfId="31803" xr:uid="{00000000-0005-0000-0000-0000347C0000}"/>
    <cellStyle name="Normal 3 3 18 5 8 2" xfId="31804" xr:uid="{00000000-0005-0000-0000-0000357C0000}"/>
    <cellStyle name="Normal 3 3 18 5 8 3" xfId="31805" xr:uid="{00000000-0005-0000-0000-0000367C0000}"/>
    <cellStyle name="Normal 3 3 18 5 9" xfId="31806" xr:uid="{00000000-0005-0000-0000-0000377C0000}"/>
    <cellStyle name="Normal 3 3 18 5 9 2" xfId="31807" xr:uid="{00000000-0005-0000-0000-0000387C0000}"/>
    <cellStyle name="Normal 3 3 18 5 9 3" xfId="31808" xr:uid="{00000000-0005-0000-0000-0000397C0000}"/>
    <cellStyle name="Normal 3 3 18 6" xfId="31809" xr:uid="{00000000-0005-0000-0000-00003A7C0000}"/>
    <cellStyle name="Normal 3 3 18 6 10" xfId="31810" xr:uid="{00000000-0005-0000-0000-00003B7C0000}"/>
    <cellStyle name="Normal 3 3 18 6 10 2" xfId="31811" xr:uid="{00000000-0005-0000-0000-00003C7C0000}"/>
    <cellStyle name="Normal 3 3 18 6 10 3" xfId="31812" xr:uid="{00000000-0005-0000-0000-00003D7C0000}"/>
    <cellStyle name="Normal 3 3 18 6 11" xfId="31813" xr:uid="{00000000-0005-0000-0000-00003E7C0000}"/>
    <cellStyle name="Normal 3 3 18 6 11 2" xfId="31814" xr:uid="{00000000-0005-0000-0000-00003F7C0000}"/>
    <cellStyle name="Normal 3 3 18 6 11 3" xfId="31815" xr:uid="{00000000-0005-0000-0000-0000407C0000}"/>
    <cellStyle name="Normal 3 3 18 6 12" xfId="31816" xr:uid="{00000000-0005-0000-0000-0000417C0000}"/>
    <cellStyle name="Normal 3 3 18 6 12 2" xfId="31817" xr:uid="{00000000-0005-0000-0000-0000427C0000}"/>
    <cellStyle name="Normal 3 3 18 6 12 3" xfId="31818" xr:uid="{00000000-0005-0000-0000-0000437C0000}"/>
    <cellStyle name="Normal 3 3 18 6 13" xfId="31819" xr:uid="{00000000-0005-0000-0000-0000447C0000}"/>
    <cellStyle name="Normal 3 3 18 6 13 2" xfId="31820" xr:uid="{00000000-0005-0000-0000-0000457C0000}"/>
    <cellStyle name="Normal 3 3 18 6 13 3" xfId="31821" xr:uid="{00000000-0005-0000-0000-0000467C0000}"/>
    <cellStyle name="Normal 3 3 18 6 14" xfId="31822" xr:uid="{00000000-0005-0000-0000-0000477C0000}"/>
    <cellStyle name="Normal 3 3 18 6 14 2" xfId="31823" xr:uid="{00000000-0005-0000-0000-0000487C0000}"/>
    <cellStyle name="Normal 3 3 18 6 14 3" xfId="31824" xr:uid="{00000000-0005-0000-0000-0000497C0000}"/>
    <cellStyle name="Normal 3 3 18 6 15" xfId="31825" xr:uid="{00000000-0005-0000-0000-00004A7C0000}"/>
    <cellStyle name="Normal 3 3 18 6 16" xfId="31826" xr:uid="{00000000-0005-0000-0000-00004B7C0000}"/>
    <cellStyle name="Normal 3 3 18 6 2" xfId="31827" xr:uid="{00000000-0005-0000-0000-00004C7C0000}"/>
    <cellStyle name="Normal 3 3 18 6 2 2" xfId="31828" xr:uid="{00000000-0005-0000-0000-00004D7C0000}"/>
    <cellStyle name="Normal 3 3 18 6 2 3" xfId="31829" xr:uid="{00000000-0005-0000-0000-00004E7C0000}"/>
    <cellStyle name="Normal 3 3 18 6 3" xfId="31830" xr:uid="{00000000-0005-0000-0000-00004F7C0000}"/>
    <cellStyle name="Normal 3 3 18 6 3 2" xfId="31831" xr:uid="{00000000-0005-0000-0000-0000507C0000}"/>
    <cellStyle name="Normal 3 3 18 6 3 3" xfId="31832" xr:uid="{00000000-0005-0000-0000-0000517C0000}"/>
    <cellStyle name="Normal 3 3 18 6 4" xfId="31833" xr:uid="{00000000-0005-0000-0000-0000527C0000}"/>
    <cellStyle name="Normal 3 3 18 6 4 2" xfId="31834" xr:uid="{00000000-0005-0000-0000-0000537C0000}"/>
    <cellStyle name="Normal 3 3 18 6 4 3" xfId="31835" xr:uid="{00000000-0005-0000-0000-0000547C0000}"/>
    <cellStyle name="Normal 3 3 18 6 5" xfId="31836" xr:uid="{00000000-0005-0000-0000-0000557C0000}"/>
    <cellStyle name="Normal 3 3 18 6 5 2" xfId="31837" xr:uid="{00000000-0005-0000-0000-0000567C0000}"/>
    <cellStyle name="Normal 3 3 18 6 5 3" xfId="31838" xr:uid="{00000000-0005-0000-0000-0000577C0000}"/>
    <cellStyle name="Normal 3 3 18 6 6" xfId="31839" xr:uid="{00000000-0005-0000-0000-0000587C0000}"/>
    <cellStyle name="Normal 3 3 18 6 6 2" xfId="31840" xr:uid="{00000000-0005-0000-0000-0000597C0000}"/>
    <cellStyle name="Normal 3 3 18 6 6 3" xfId="31841" xr:uid="{00000000-0005-0000-0000-00005A7C0000}"/>
    <cellStyle name="Normal 3 3 18 6 7" xfId="31842" xr:uid="{00000000-0005-0000-0000-00005B7C0000}"/>
    <cellStyle name="Normal 3 3 18 6 7 2" xfId="31843" xr:uid="{00000000-0005-0000-0000-00005C7C0000}"/>
    <cellStyle name="Normal 3 3 18 6 7 3" xfId="31844" xr:uid="{00000000-0005-0000-0000-00005D7C0000}"/>
    <cellStyle name="Normal 3 3 18 6 8" xfId="31845" xr:uid="{00000000-0005-0000-0000-00005E7C0000}"/>
    <cellStyle name="Normal 3 3 18 6 8 2" xfId="31846" xr:uid="{00000000-0005-0000-0000-00005F7C0000}"/>
    <cellStyle name="Normal 3 3 18 6 8 3" xfId="31847" xr:uid="{00000000-0005-0000-0000-0000607C0000}"/>
    <cellStyle name="Normal 3 3 18 6 9" xfId="31848" xr:uid="{00000000-0005-0000-0000-0000617C0000}"/>
    <cellStyle name="Normal 3 3 18 6 9 2" xfId="31849" xr:uid="{00000000-0005-0000-0000-0000627C0000}"/>
    <cellStyle name="Normal 3 3 18 6 9 3" xfId="31850" xr:uid="{00000000-0005-0000-0000-0000637C0000}"/>
    <cellStyle name="Normal 3 3 18 7" xfId="31851" xr:uid="{00000000-0005-0000-0000-0000647C0000}"/>
    <cellStyle name="Normal 3 3 18 7 10" xfId="31852" xr:uid="{00000000-0005-0000-0000-0000657C0000}"/>
    <cellStyle name="Normal 3 3 18 7 10 2" xfId="31853" xr:uid="{00000000-0005-0000-0000-0000667C0000}"/>
    <cellStyle name="Normal 3 3 18 7 10 3" xfId="31854" xr:uid="{00000000-0005-0000-0000-0000677C0000}"/>
    <cellStyle name="Normal 3 3 18 7 11" xfId="31855" xr:uid="{00000000-0005-0000-0000-0000687C0000}"/>
    <cellStyle name="Normal 3 3 18 7 11 2" xfId="31856" xr:uid="{00000000-0005-0000-0000-0000697C0000}"/>
    <cellStyle name="Normal 3 3 18 7 11 3" xfId="31857" xr:uid="{00000000-0005-0000-0000-00006A7C0000}"/>
    <cellStyle name="Normal 3 3 18 7 12" xfId="31858" xr:uid="{00000000-0005-0000-0000-00006B7C0000}"/>
    <cellStyle name="Normal 3 3 18 7 12 2" xfId="31859" xr:uid="{00000000-0005-0000-0000-00006C7C0000}"/>
    <cellStyle name="Normal 3 3 18 7 12 3" xfId="31860" xr:uid="{00000000-0005-0000-0000-00006D7C0000}"/>
    <cellStyle name="Normal 3 3 18 7 13" xfId="31861" xr:uid="{00000000-0005-0000-0000-00006E7C0000}"/>
    <cellStyle name="Normal 3 3 18 7 13 2" xfId="31862" xr:uid="{00000000-0005-0000-0000-00006F7C0000}"/>
    <cellStyle name="Normal 3 3 18 7 13 3" xfId="31863" xr:uid="{00000000-0005-0000-0000-0000707C0000}"/>
    <cellStyle name="Normal 3 3 18 7 14" xfId="31864" xr:uid="{00000000-0005-0000-0000-0000717C0000}"/>
    <cellStyle name="Normal 3 3 18 7 14 2" xfId="31865" xr:uid="{00000000-0005-0000-0000-0000727C0000}"/>
    <cellStyle name="Normal 3 3 18 7 14 3" xfId="31866" xr:uid="{00000000-0005-0000-0000-0000737C0000}"/>
    <cellStyle name="Normal 3 3 18 7 15" xfId="31867" xr:uid="{00000000-0005-0000-0000-0000747C0000}"/>
    <cellStyle name="Normal 3 3 18 7 16" xfId="31868" xr:uid="{00000000-0005-0000-0000-0000757C0000}"/>
    <cellStyle name="Normal 3 3 18 7 2" xfId="31869" xr:uid="{00000000-0005-0000-0000-0000767C0000}"/>
    <cellStyle name="Normal 3 3 18 7 2 2" xfId="31870" xr:uid="{00000000-0005-0000-0000-0000777C0000}"/>
    <cellStyle name="Normal 3 3 18 7 2 3" xfId="31871" xr:uid="{00000000-0005-0000-0000-0000787C0000}"/>
    <cellStyle name="Normal 3 3 18 7 3" xfId="31872" xr:uid="{00000000-0005-0000-0000-0000797C0000}"/>
    <cellStyle name="Normal 3 3 18 7 3 2" xfId="31873" xr:uid="{00000000-0005-0000-0000-00007A7C0000}"/>
    <cellStyle name="Normal 3 3 18 7 3 3" xfId="31874" xr:uid="{00000000-0005-0000-0000-00007B7C0000}"/>
    <cellStyle name="Normal 3 3 18 7 4" xfId="31875" xr:uid="{00000000-0005-0000-0000-00007C7C0000}"/>
    <cellStyle name="Normal 3 3 18 7 4 2" xfId="31876" xr:uid="{00000000-0005-0000-0000-00007D7C0000}"/>
    <cellStyle name="Normal 3 3 18 7 4 3" xfId="31877" xr:uid="{00000000-0005-0000-0000-00007E7C0000}"/>
    <cellStyle name="Normal 3 3 18 7 5" xfId="31878" xr:uid="{00000000-0005-0000-0000-00007F7C0000}"/>
    <cellStyle name="Normal 3 3 18 7 5 2" xfId="31879" xr:uid="{00000000-0005-0000-0000-0000807C0000}"/>
    <cellStyle name="Normal 3 3 18 7 5 3" xfId="31880" xr:uid="{00000000-0005-0000-0000-0000817C0000}"/>
    <cellStyle name="Normal 3 3 18 7 6" xfId="31881" xr:uid="{00000000-0005-0000-0000-0000827C0000}"/>
    <cellStyle name="Normal 3 3 18 7 6 2" xfId="31882" xr:uid="{00000000-0005-0000-0000-0000837C0000}"/>
    <cellStyle name="Normal 3 3 18 7 6 3" xfId="31883" xr:uid="{00000000-0005-0000-0000-0000847C0000}"/>
    <cellStyle name="Normal 3 3 18 7 7" xfId="31884" xr:uid="{00000000-0005-0000-0000-0000857C0000}"/>
    <cellStyle name="Normal 3 3 18 7 7 2" xfId="31885" xr:uid="{00000000-0005-0000-0000-0000867C0000}"/>
    <cellStyle name="Normal 3 3 18 7 7 3" xfId="31886" xr:uid="{00000000-0005-0000-0000-0000877C0000}"/>
    <cellStyle name="Normal 3 3 18 7 8" xfId="31887" xr:uid="{00000000-0005-0000-0000-0000887C0000}"/>
    <cellStyle name="Normal 3 3 18 7 8 2" xfId="31888" xr:uid="{00000000-0005-0000-0000-0000897C0000}"/>
    <cellStyle name="Normal 3 3 18 7 8 3" xfId="31889" xr:uid="{00000000-0005-0000-0000-00008A7C0000}"/>
    <cellStyle name="Normal 3 3 18 7 9" xfId="31890" xr:uid="{00000000-0005-0000-0000-00008B7C0000}"/>
    <cellStyle name="Normal 3 3 18 7 9 2" xfId="31891" xr:uid="{00000000-0005-0000-0000-00008C7C0000}"/>
    <cellStyle name="Normal 3 3 18 7 9 3" xfId="31892" xr:uid="{00000000-0005-0000-0000-00008D7C0000}"/>
    <cellStyle name="Normal 3 3 18 8" xfId="31893" xr:uid="{00000000-0005-0000-0000-00008E7C0000}"/>
    <cellStyle name="Normal 3 3 18 8 10" xfId="31894" xr:uid="{00000000-0005-0000-0000-00008F7C0000}"/>
    <cellStyle name="Normal 3 3 18 8 10 2" xfId="31895" xr:uid="{00000000-0005-0000-0000-0000907C0000}"/>
    <cellStyle name="Normal 3 3 18 8 10 3" xfId="31896" xr:uid="{00000000-0005-0000-0000-0000917C0000}"/>
    <cellStyle name="Normal 3 3 18 8 11" xfId="31897" xr:uid="{00000000-0005-0000-0000-0000927C0000}"/>
    <cellStyle name="Normal 3 3 18 8 11 2" xfId="31898" xr:uid="{00000000-0005-0000-0000-0000937C0000}"/>
    <cellStyle name="Normal 3 3 18 8 11 3" xfId="31899" xr:uid="{00000000-0005-0000-0000-0000947C0000}"/>
    <cellStyle name="Normal 3 3 18 8 12" xfId="31900" xr:uid="{00000000-0005-0000-0000-0000957C0000}"/>
    <cellStyle name="Normal 3 3 18 8 12 2" xfId="31901" xr:uid="{00000000-0005-0000-0000-0000967C0000}"/>
    <cellStyle name="Normal 3 3 18 8 12 3" xfId="31902" xr:uid="{00000000-0005-0000-0000-0000977C0000}"/>
    <cellStyle name="Normal 3 3 18 8 13" xfId="31903" xr:uid="{00000000-0005-0000-0000-0000987C0000}"/>
    <cellStyle name="Normal 3 3 18 8 13 2" xfId="31904" xr:uid="{00000000-0005-0000-0000-0000997C0000}"/>
    <cellStyle name="Normal 3 3 18 8 13 3" xfId="31905" xr:uid="{00000000-0005-0000-0000-00009A7C0000}"/>
    <cellStyle name="Normal 3 3 18 8 14" xfId="31906" xr:uid="{00000000-0005-0000-0000-00009B7C0000}"/>
    <cellStyle name="Normal 3 3 18 8 14 2" xfId="31907" xr:uid="{00000000-0005-0000-0000-00009C7C0000}"/>
    <cellStyle name="Normal 3 3 18 8 14 3" xfId="31908" xr:uid="{00000000-0005-0000-0000-00009D7C0000}"/>
    <cellStyle name="Normal 3 3 18 8 15" xfId="31909" xr:uid="{00000000-0005-0000-0000-00009E7C0000}"/>
    <cellStyle name="Normal 3 3 18 8 16" xfId="31910" xr:uid="{00000000-0005-0000-0000-00009F7C0000}"/>
    <cellStyle name="Normal 3 3 18 8 2" xfId="31911" xr:uid="{00000000-0005-0000-0000-0000A07C0000}"/>
    <cellStyle name="Normal 3 3 18 8 2 2" xfId="31912" xr:uid="{00000000-0005-0000-0000-0000A17C0000}"/>
    <cellStyle name="Normal 3 3 18 8 2 3" xfId="31913" xr:uid="{00000000-0005-0000-0000-0000A27C0000}"/>
    <cellStyle name="Normal 3 3 18 8 3" xfId="31914" xr:uid="{00000000-0005-0000-0000-0000A37C0000}"/>
    <cellStyle name="Normal 3 3 18 8 3 2" xfId="31915" xr:uid="{00000000-0005-0000-0000-0000A47C0000}"/>
    <cellStyle name="Normal 3 3 18 8 3 3" xfId="31916" xr:uid="{00000000-0005-0000-0000-0000A57C0000}"/>
    <cellStyle name="Normal 3 3 18 8 4" xfId="31917" xr:uid="{00000000-0005-0000-0000-0000A67C0000}"/>
    <cellStyle name="Normal 3 3 18 8 4 2" xfId="31918" xr:uid="{00000000-0005-0000-0000-0000A77C0000}"/>
    <cellStyle name="Normal 3 3 18 8 4 3" xfId="31919" xr:uid="{00000000-0005-0000-0000-0000A87C0000}"/>
    <cellStyle name="Normal 3 3 18 8 5" xfId="31920" xr:uid="{00000000-0005-0000-0000-0000A97C0000}"/>
    <cellStyle name="Normal 3 3 18 8 5 2" xfId="31921" xr:uid="{00000000-0005-0000-0000-0000AA7C0000}"/>
    <cellStyle name="Normal 3 3 18 8 5 3" xfId="31922" xr:uid="{00000000-0005-0000-0000-0000AB7C0000}"/>
    <cellStyle name="Normal 3 3 18 8 6" xfId="31923" xr:uid="{00000000-0005-0000-0000-0000AC7C0000}"/>
    <cellStyle name="Normal 3 3 18 8 6 2" xfId="31924" xr:uid="{00000000-0005-0000-0000-0000AD7C0000}"/>
    <cellStyle name="Normal 3 3 18 8 6 3" xfId="31925" xr:uid="{00000000-0005-0000-0000-0000AE7C0000}"/>
    <cellStyle name="Normal 3 3 18 8 7" xfId="31926" xr:uid="{00000000-0005-0000-0000-0000AF7C0000}"/>
    <cellStyle name="Normal 3 3 18 8 7 2" xfId="31927" xr:uid="{00000000-0005-0000-0000-0000B07C0000}"/>
    <cellStyle name="Normal 3 3 18 8 7 3" xfId="31928" xr:uid="{00000000-0005-0000-0000-0000B17C0000}"/>
    <cellStyle name="Normal 3 3 18 8 8" xfId="31929" xr:uid="{00000000-0005-0000-0000-0000B27C0000}"/>
    <cellStyle name="Normal 3 3 18 8 8 2" xfId="31930" xr:uid="{00000000-0005-0000-0000-0000B37C0000}"/>
    <cellStyle name="Normal 3 3 18 8 8 3" xfId="31931" xr:uid="{00000000-0005-0000-0000-0000B47C0000}"/>
    <cellStyle name="Normal 3 3 18 8 9" xfId="31932" xr:uid="{00000000-0005-0000-0000-0000B57C0000}"/>
    <cellStyle name="Normal 3 3 18 8 9 2" xfId="31933" xr:uid="{00000000-0005-0000-0000-0000B67C0000}"/>
    <cellStyle name="Normal 3 3 18 8 9 3" xfId="31934" xr:uid="{00000000-0005-0000-0000-0000B77C0000}"/>
    <cellStyle name="Normal 3 3 18 9" xfId="31935" xr:uid="{00000000-0005-0000-0000-0000B87C0000}"/>
    <cellStyle name="Normal 3 3 18 9 10" xfId="31936" xr:uid="{00000000-0005-0000-0000-0000B97C0000}"/>
    <cellStyle name="Normal 3 3 18 9 10 2" xfId="31937" xr:uid="{00000000-0005-0000-0000-0000BA7C0000}"/>
    <cellStyle name="Normal 3 3 18 9 10 3" xfId="31938" xr:uid="{00000000-0005-0000-0000-0000BB7C0000}"/>
    <cellStyle name="Normal 3 3 18 9 11" xfId="31939" xr:uid="{00000000-0005-0000-0000-0000BC7C0000}"/>
    <cellStyle name="Normal 3 3 18 9 11 2" xfId="31940" xr:uid="{00000000-0005-0000-0000-0000BD7C0000}"/>
    <cellStyle name="Normal 3 3 18 9 11 3" xfId="31941" xr:uid="{00000000-0005-0000-0000-0000BE7C0000}"/>
    <cellStyle name="Normal 3 3 18 9 12" xfId="31942" xr:uid="{00000000-0005-0000-0000-0000BF7C0000}"/>
    <cellStyle name="Normal 3 3 18 9 12 2" xfId="31943" xr:uid="{00000000-0005-0000-0000-0000C07C0000}"/>
    <cellStyle name="Normal 3 3 18 9 12 3" xfId="31944" xr:uid="{00000000-0005-0000-0000-0000C17C0000}"/>
    <cellStyle name="Normal 3 3 18 9 13" xfId="31945" xr:uid="{00000000-0005-0000-0000-0000C27C0000}"/>
    <cellStyle name="Normal 3 3 18 9 13 2" xfId="31946" xr:uid="{00000000-0005-0000-0000-0000C37C0000}"/>
    <cellStyle name="Normal 3 3 18 9 13 3" xfId="31947" xr:uid="{00000000-0005-0000-0000-0000C47C0000}"/>
    <cellStyle name="Normal 3 3 18 9 14" xfId="31948" xr:uid="{00000000-0005-0000-0000-0000C57C0000}"/>
    <cellStyle name="Normal 3 3 18 9 14 2" xfId="31949" xr:uid="{00000000-0005-0000-0000-0000C67C0000}"/>
    <cellStyle name="Normal 3 3 18 9 14 3" xfId="31950" xr:uid="{00000000-0005-0000-0000-0000C77C0000}"/>
    <cellStyle name="Normal 3 3 18 9 15" xfId="31951" xr:uid="{00000000-0005-0000-0000-0000C87C0000}"/>
    <cellStyle name="Normal 3 3 18 9 16" xfId="31952" xr:uid="{00000000-0005-0000-0000-0000C97C0000}"/>
    <cellStyle name="Normal 3 3 18 9 2" xfId="31953" xr:uid="{00000000-0005-0000-0000-0000CA7C0000}"/>
    <cellStyle name="Normal 3 3 18 9 2 2" xfId="31954" xr:uid="{00000000-0005-0000-0000-0000CB7C0000}"/>
    <cellStyle name="Normal 3 3 18 9 2 3" xfId="31955" xr:uid="{00000000-0005-0000-0000-0000CC7C0000}"/>
    <cellStyle name="Normal 3 3 18 9 3" xfId="31956" xr:uid="{00000000-0005-0000-0000-0000CD7C0000}"/>
    <cellStyle name="Normal 3 3 18 9 3 2" xfId="31957" xr:uid="{00000000-0005-0000-0000-0000CE7C0000}"/>
    <cellStyle name="Normal 3 3 18 9 3 3" xfId="31958" xr:uid="{00000000-0005-0000-0000-0000CF7C0000}"/>
    <cellStyle name="Normal 3 3 18 9 4" xfId="31959" xr:uid="{00000000-0005-0000-0000-0000D07C0000}"/>
    <cellStyle name="Normal 3 3 18 9 4 2" xfId="31960" xr:uid="{00000000-0005-0000-0000-0000D17C0000}"/>
    <cellStyle name="Normal 3 3 18 9 4 3" xfId="31961" xr:uid="{00000000-0005-0000-0000-0000D27C0000}"/>
    <cellStyle name="Normal 3 3 18 9 5" xfId="31962" xr:uid="{00000000-0005-0000-0000-0000D37C0000}"/>
    <cellStyle name="Normal 3 3 18 9 5 2" xfId="31963" xr:uid="{00000000-0005-0000-0000-0000D47C0000}"/>
    <cellStyle name="Normal 3 3 18 9 5 3" xfId="31964" xr:uid="{00000000-0005-0000-0000-0000D57C0000}"/>
    <cellStyle name="Normal 3 3 18 9 6" xfId="31965" xr:uid="{00000000-0005-0000-0000-0000D67C0000}"/>
    <cellStyle name="Normal 3 3 18 9 6 2" xfId="31966" xr:uid="{00000000-0005-0000-0000-0000D77C0000}"/>
    <cellStyle name="Normal 3 3 18 9 6 3" xfId="31967" xr:uid="{00000000-0005-0000-0000-0000D87C0000}"/>
    <cellStyle name="Normal 3 3 18 9 7" xfId="31968" xr:uid="{00000000-0005-0000-0000-0000D97C0000}"/>
    <cellStyle name="Normal 3 3 18 9 7 2" xfId="31969" xr:uid="{00000000-0005-0000-0000-0000DA7C0000}"/>
    <cellStyle name="Normal 3 3 18 9 7 3" xfId="31970" xr:uid="{00000000-0005-0000-0000-0000DB7C0000}"/>
    <cellStyle name="Normal 3 3 18 9 8" xfId="31971" xr:uid="{00000000-0005-0000-0000-0000DC7C0000}"/>
    <cellStyle name="Normal 3 3 18 9 8 2" xfId="31972" xr:uid="{00000000-0005-0000-0000-0000DD7C0000}"/>
    <cellStyle name="Normal 3 3 18 9 8 3" xfId="31973" xr:uid="{00000000-0005-0000-0000-0000DE7C0000}"/>
    <cellStyle name="Normal 3 3 18 9 9" xfId="31974" xr:uid="{00000000-0005-0000-0000-0000DF7C0000}"/>
    <cellStyle name="Normal 3 3 18 9 9 2" xfId="31975" xr:uid="{00000000-0005-0000-0000-0000E07C0000}"/>
    <cellStyle name="Normal 3 3 18 9 9 3" xfId="31976" xr:uid="{00000000-0005-0000-0000-0000E17C0000}"/>
    <cellStyle name="Normal 3 3 19" xfId="31977" xr:uid="{00000000-0005-0000-0000-0000E27C0000}"/>
    <cellStyle name="Normal 3 3 19 10" xfId="31978" xr:uid="{00000000-0005-0000-0000-0000E37C0000}"/>
    <cellStyle name="Normal 3 3 19 10 2" xfId="31979" xr:uid="{00000000-0005-0000-0000-0000E47C0000}"/>
    <cellStyle name="Normal 3 3 19 10 3" xfId="31980" xr:uid="{00000000-0005-0000-0000-0000E57C0000}"/>
    <cellStyle name="Normal 3 3 19 11" xfId="31981" xr:uid="{00000000-0005-0000-0000-0000E67C0000}"/>
    <cellStyle name="Normal 3 3 19 11 2" xfId="31982" xr:uid="{00000000-0005-0000-0000-0000E77C0000}"/>
    <cellStyle name="Normal 3 3 19 11 3" xfId="31983" xr:uid="{00000000-0005-0000-0000-0000E87C0000}"/>
    <cellStyle name="Normal 3 3 19 12" xfId="31984" xr:uid="{00000000-0005-0000-0000-0000E97C0000}"/>
    <cellStyle name="Normal 3 3 19 12 2" xfId="31985" xr:uid="{00000000-0005-0000-0000-0000EA7C0000}"/>
    <cellStyle name="Normal 3 3 19 12 3" xfId="31986" xr:uid="{00000000-0005-0000-0000-0000EB7C0000}"/>
    <cellStyle name="Normal 3 3 19 13" xfId="31987" xr:uid="{00000000-0005-0000-0000-0000EC7C0000}"/>
    <cellStyle name="Normal 3 3 19 13 2" xfId="31988" xr:uid="{00000000-0005-0000-0000-0000ED7C0000}"/>
    <cellStyle name="Normal 3 3 19 13 3" xfId="31989" xr:uid="{00000000-0005-0000-0000-0000EE7C0000}"/>
    <cellStyle name="Normal 3 3 19 14" xfId="31990" xr:uid="{00000000-0005-0000-0000-0000EF7C0000}"/>
    <cellStyle name="Normal 3 3 19 14 2" xfId="31991" xr:uid="{00000000-0005-0000-0000-0000F07C0000}"/>
    <cellStyle name="Normal 3 3 19 14 3" xfId="31992" xr:uid="{00000000-0005-0000-0000-0000F17C0000}"/>
    <cellStyle name="Normal 3 3 19 15" xfId="31993" xr:uid="{00000000-0005-0000-0000-0000F27C0000}"/>
    <cellStyle name="Normal 3 3 19 15 2" xfId="31994" xr:uid="{00000000-0005-0000-0000-0000F37C0000}"/>
    <cellStyle name="Normal 3 3 19 15 3" xfId="31995" xr:uid="{00000000-0005-0000-0000-0000F47C0000}"/>
    <cellStyle name="Normal 3 3 19 16" xfId="31996" xr:uid="{00000000-0005-0000-0000-0000F57C0000}"/>
    <cellStyle name="Normal 3 3 19 17" xfId="31997" xr:uid="{00000000-0005-0000-0000-0000F67C0000}"/>
    <cellStyle name="Normal 3 3 19 2" xfId="31998" xr:uid="{00000000-0005-0000-0000-0000F77C0000}"/>
    <cellStyle name="Normal 3 3 19 2 10" xfId="31999" xr:uid="{00000000-0005-0000-0000-0000F87C0000}"/>
    <cellStyle name="Normal 3 3 19 2 10 2" xfId="32000" xr:uid="{00000000-0005-0000-0000-0000F97C0000}"/>
    <cellStyle name="Normal 3 3 19 2 10 3" xfId="32001" xr:uid="{00000000-0005-0000-0000-0000FA7C0000}"/>
    <cellStyle name="Normal 3 3 19 2 11" xfId="32002" xr:uid="{00000000-0005-0000-0000-0000FB7C0000}"/>
    <cellStyle name="Normal 3 3 19 2 11 2" xfId="32003" xr:uid="{00000000-0005-0000-0000-0000FC7C0000}"/>
    <cellStyle name="Normal 3 3 19 2 11 3" xfId="32004" xr:uid="{00000000-0005-0000-0000-0000FD7C0000}"/>
    <cellStyle name="Normal 3 3 19 2 12" xfId="32005" xr:uid="{00000000-0005-0000-0000-0000FE7C0000}"/>
    <cellStyle name="Normal 3 3 19 2 12 2" xfId="32006" xr:uid="{00000000-0005-0000-0000-0000FF7C0000}"/>
    <cellStyle name="Normal 3 3 19 2 12 3" xfId="32007" xr:uid="{00000000-0005-0000-0000-0000007D0000}"/>
    <cellStyle name="Normal 3 3 19 2 13" xfId="32008" xr:uid="{00000000-0005-0000-0000-0000017D0000}"/>
    <cellStyle name="Normal 3 3 19 2 13 2" xfId="32009" xr:uid="{00000000-0005-0000-0000-0000027D0000}"/>
    <cellStyle name="Normal 3 3 19 2 13 3" xfId="32010" xr:uid="{00000000-0005-0000-0000-0000037D0000}"/>
    <cellStyle name="Normal 3 3 19 2 14" xfId="32011" xr:uid="{00000000-0005-0000-0000-0000047D0000}"/>
    <cellStyle name="Normal 3 3 19 2 14 2" xfId="32012" xr:uid="{00000000-0005-0000-0000-0000057D0000}"/>
    <cellStyle name="Normal 3 3 19 2 14 3" xfId="32013" xr:uid="{00000000-0005-0000-0000-0000067D0000}"/>
    <cellStyle name="Normal 3 3 19 2 15" xfId="32014" xr:uid="{00000000-0005-0000-0000-0000077D0000}"/>
    <cellStyle name="Normal 3 3 19 2 16" xfId="32015" xr:uid="{00000000-0005-0000-0000-0000087D0000}"/>
    <cellStyle name="Normal 3 3 19 2 2" xfId="32016" xr:uid="{00000000-0005-0000-0000-0000097D0000}"/>
    <cellStyle name="Normal 3 3 19 2 2 2" xfId="32017" xr:uid="{00000000-0005-0000-0000-00000A7D0000}"/>
    <cellStyle name="Normal 3 3 19 2 2 3" xfId="32018" xr:uid="{00000000-0005-0000-0000-00000B7D0000}"/>
    <cellStyle name="Normal 3 3 19 2 3" xfId="32019" xr:uid="{00000000-0005-0000-0000-00000C7D0000}"/>
    <cellStyle name="Normal 3 3 19 2 3 2" xfId="32020" xr:uid="{00000000-0005-0000-0000-00000D7D0000}"/>
    <cellStyle name="Normal 3 3 19 2 3 3" xfId="32021" xr:uid="{00000000-0005-0000-0000-00000E7D0000}"/>
    <cellStyle name="Normal 3 3 19 2 4" xfId="32022" xr:uid="{00000000-0005-0000-0000-00000F7D0000}"/>
    <cellStyle name="Normal 3 3 19 2 4 2" xfId="32023" xr:uid="{00000000-0005-0000-0000-0000107D0000}"/>
    <cellStyle name="Normal 3 3 19 2 4 3" xfId="32024" xr:uid="{00000000-0005-0000-0000-0000117D0000}"/>
    <cellStyle name="Normal 3 3 19 2 5" xfId="32025" xr:uid="{00000000-0005-0000-0000-0000127D0000}"/>
    <cellStyle name="Normal 3 3 19 2 5 2" xfId="32026" xr:uid="{00000000-0005-0000-0000-0000137D0000}"/>
    <cellStyle name="Normal 3 3 19 2 5 3" xfId="32027" xr:uid="{00000000-0005-0000-0000-0000147D0000}"/>
    <cellStyle name="Normal 3 3 19 2 6" xfId="32028" xr:uid="{00000000-0005-0000-0000-0000157D0000}"/>
    <cellStyle name="Normal 3 3 19 2 6 2" xfId="32029" xr:uid="{00000000-0005-0000-0000-0000167D0000}"/>
    <cellStyle name="Normal 3 3 19 2 6 3" xfId="32030" xr:uid="{00000000-0005-0000-0000-0000177D0000}"/>
    <cellStyle name="Normal 3 3 19 2 7" xfId="32031" xr:uid="{00000000-0005-0000-0000-0000187D0000}"/>
    <cellStyle name="Normal 3 3 19 2 7 2" xfId="32032" xr:uid="{00000000-0005-0000-0000-0000197D0000}"/>
    <cellStyle name="Normal 3 3 19 2 7 3" xfId="32033" xr:uid="{00000000-0005-0000-0000-00001A7D0000}"/>
    <cellStyle name="Normal 3 3 19 2 8" xfId="32034" xr:uid="{00000000-0005-0000-0000-00001B7D0000}"/>
    <cellStyle name="Normal 3 3 19 2 8 2" xfId="32035" xr:uid="{00000000-0005-0000-0000-00001C7D0000}"/>
    <cellStyle name="Normal 3 3 19 2 8 3" xfId="32036" xr:uid="{00000000-0005-0000-0000-00001D7D0000}"/>
    <cellStyle name="Normal 3 3 19 2 9" xfId="32037" xr:uid="{00000000-0005-0000-0000-00001E7D0000}"/>
    <cellStyle name="Normal 3 3 19 2 9 2" xfId="32038" xr:uid="{00000000-0005-0000-0000-00001F7D0000}"/>
    <cellStyle name="Normal 3 3 19 2 9 3" xfId="32039" xr:uid="{00000000-0005-0000-0000-0000207D0000}"/>
    <cellStyle name="Normal 3 3 19 3" xfId="32040" xr:uid="{00000000-0005-0000-0000-0000217D0000}"/>
    <cellStyle name="Normal 3 3 19 3 2" xfId="32041" xr:uid="{00000000-0005-0000-0000-0000227D0000}"/>
    <cellStyle name="Normal 3 3 19 3 3" xfId="32042" xr:uid="{00000000-0005-0000-0000-0000237D0000}"/>
    <cellStyle name="Normal 3 3 19 4" xfId="32043" xr:uid="{00000000-0005-0000-0000-0000247D0000}"/>
    <cellStyle name="Normal 3 3 19 4 2" xfId="32044" xr:uid="{00000000-0005-0000-0000-0000257D0000}"/>
    <cellStyle name="Normal 3 3 19 4 3" xfId="32045" xr:uid="{00000000-0005-0000-0000-0000267D0000}"/>
    <cellStyle name="Normal 3 3 19 5" xfId="32046" xr:uid="{00000000-0005-0000-0000-0000277D0000}"/>
    <cellStyle name="Normal 3 3 19 5 2" xfId="32047" xr:uid="{00000000-0005-0000-0000-0000287D0000}"/>
    <cellStyle name="Normal 3 3 19 5 3" xfId="32048" xr:uid="{00000000-0005-0000-0000-0000297D0000}"/>
    <cellStyle name="Normal 3 3 19 6" xfId="32049" xr:uid="{00000000-0005-0000-0000-00002A7D0000}"/>
    <cellStyle name="Normal 3 3 19 6 2" xfId="32050" xr:uid="{00000000-0005-0000-0000-00002B7D0000}"/>
    <cellStyle name="Normal 3 3 19 6 3" xfId="32051" xr:uid="{00000000-0005-0000-0000-00002C7D0000}"/>
    <cellStyle name="Normal 3 3 19 7" xfId="32052" xr:uid="{00000000-0005-0000-0000-00002D7D0000}"/>
    <cellStyle name="Normal 3 3 19 7 2" xfId="32053" xr:uid="{00000000-0005-0000-0000-00002E7D0000}"/>
    <cellStyle name="Normal 3 3 19 7 3" xfId="32054" xr:uid="{00000000-0005-0000-0000-00002F7D0000}"/>
    <cellStyle name="Normal 3 3 19 8" xfId="32055" xr:uid="{00000000-0005-0000-0000-0000307D0000}"/>
    <cellStyle name="Normal 3 3 19 8 2" xfId="32056" xr:uid="{00000000-0005-0000-0000-0000317D0000}"/>
    <cellStyle name="Normal 3 3 19 8 3" xfId="32057" xr:uid="{00000000-0005-0000-0000-0000327D0000}"/>
    <cellStyle name="Normal 3 3 19 9" xfId="32058" xr:uid="{00000000-0005-0000-0000-0000337D0000}"/>
    <cellStyle name="Normal 3 3 19 9 2" xfId="32059" xr:uid="{00000000-0005-0000-0000-0000347D0000}"/>
    <cellStyle name="Normal 3 3 19 9 3" xfId="32060" xr:uid="{00000000-0005-0000-0000-0000357D0000}"/>
    <cellStyle name="Normal 3 3 2" xfId="32061" xr:uid="{00000000-0005-0000-0000-0000367D0000}"/>
    <cellStyle name="Normal 3 3 2 10" xfId="32062" xr:uid="{00000000-0005-0000-0000-0000377D0000}"/>
    <cellStyle name="Normal 3 3 2 10 10" xfId="32063" xr:uid="{00000000-0005-0000-0000-0000387D0000}"/>
    <cellStyle name="Normal 3 3 2 10 10 2" xfId="32064" xr:uid="{00000000-0005-0000-0000-0000397D0000}"/>
    <cellStyle name="Normal 3 3 2 10 10 3" xfId="32065" xr:uid="{00000000-0005-0000-0000-00003A7D0000}"/>
    <cellStyle name="Normal 3 3 2 10 11" xfId="32066" xr:uid="{00000000-0005-0000-0000-00003B7D0000}"/>
    <cellStyle name="Normal 3 3 2 10 11 2" xfId="32067" xr:uid="{00000000-0005-0000-0000-00003C7D0000}"/>
    <cellStyle name="Normal 3 3 2 10 11 3" xfId="32068" xr:uid="{00000000-0005-0000-0000-00003D7D0000}"/>
    <cellStyle name="Normal 3 3 2 10 12" xfId="32069" xr:uid="{00000000-0005-0000-0000-00003E7D0000}"/>
    <cellStyle name="Normal 3 3 2 10 12 2" xfId="32070" xr:uid="{00000000-0005-0000-0000-00003F7D0000}"/>
    <cellStyle name="Normal 3 3 2 10 12 3" xfId="32071" xr:uid="{00000000-0005-0000-0000-0000407D0000}"/>
    <cellStyle name="Normal 3 3 2 10 13" xfId="32072" xr:uid="{00000000-0005-0000-0000-0000417D0000}"/>
    <cellStyle name="Normal 3 3 2 10 13 2" xfId="32073" xr:uid="{00000000-0005-0000-0000-0000427D0000}"/>
    <cellStyle name="Normal 3 3 2 10 13 3" xfId="32074" xr:uid="{00000000-0005-0000-0000-0000437D0000}"/>
    <cellStyle name="Normal 3 3 2 10 14" xfId="32075" xr:uid="{00000000-0005-0000-0000-0000447D0000}"/>
    <cellStyle name="Normal 3 3 2 10 14 2" xfId="32076" xr:uid="{00000000-0005-0000-0000-0000457D0000}"/>
    <cellStyle name="Normal 3 3 2 10 14 3" xfId="32077" xr:uid="{00000000-0005-0000-0000-0000467D0000}"/>
    <cellStyle name="Normal 3 3 2 10 15" xfId="32078" xr:uid="{00000000-0005-0000-0000-0000477D0000}"/>
    <cellStyle name="Normal 3 3 2 10 16" xfId="32079" xr:uid="{00000000-0005-0000-0000-0000487D0000}"/>
    <cellStyle name="Normal 3 3 2 10 2" xfId="32080" xr:uid="{00000000-0005-0000-0000-0000497D0000}"/>
    <cellStyle name="Normal 3 3 2 10 2 2" xfId="32081" xr:uid="{00000000-0005-0000-0000-00004A7D0000}"/>
    <cellStyle name="Normal 3 3 2 10 2 3" xfId="32082" xr:uid="{00000000-0005-0000-0000-00004B7D0000}"/>
    <cellStyle name="Normal 3 3 2 10 3" xfId="32083" xr:uid="{00000000-0005-0000-0000-00004C7D0000}"/>
    <cellStyle name="Normal 3 3 2 10 3 2" xfId="32084" xr:uid="{00000000-0005-0000-0000-00004D7D0000}"/>
    <cellStyle name="Normal 3 3 2 10 3 3" xfId="32085" xr:uid="{00000000-0005-0000-0000-00004E7D0000}"/>
    <cellStyle name="Normal 3 3 2 10 4" xfId="32086" xr:uid="{00000000-0005-0000-0000-00004F7D0000}"/>
    <cellStyle name="Normal 3 3 2 10 4 2" xfId="32087" xr:uid="{00000000-0005-0000-0000-0000507D0000}"/>
    <cellStyle name="Normal 3 3 2 10 4 3" xfId="32088" xr:uid="{00000000-0005-0000-0000-0000517D0000}"/>
    <cellStyle name="Normal 3 3 2 10 5" xfId="32089" xr:uid="{00000000-0005-0000-0000-0000527D0000}"/>
    <cellStyle name="Normal 3 3 2 10 5 2" xfId="32090" xr:uid="{00000000-0005-0000-0000-0000537D0000}"/>
    <cellStyle name="Normal 3 3 2 10 5 3" xfId="32091" xr:uid="{00000000-0005-0000-0000-0000547D0000}"/>
    <cellStyle name="Normal 3 3 2 10 6" xfId="32092" xr:uid="{00000000-0005-0000-0000-0000557D0000}"/>
    <cellStyle name="Normal 3 3 2 10 6 2" xfId="32093" xr:uid="{00000000-0005-0000-0000-0000567D0000}"/>
    <cellStyle name="Normal 3 3 2 10 6 3" xfId="32094" xr:uid="{00000000-0005-0000-0000-0000577D0000}"/>
    <cellStyle name="Normal 3 3 2 10 7" xfId="32095" xr:uid="{00000000-0005-0000-0000-0000587D0000}"/>
    <cellStyle name="Normal 3 3 2 10 7 2" xfId="32096" xr:uid="{00000000-0005-0000-0000-0000597D0000}"/>
    <cellStyle name="Normal 3 3 2 10 7 3" xfId="32097" xr:uid="{00000000-0005-0000-0000-00005A7D0000}"/>
    <cellStyle name="Normal 3 3 2 10 8" xfId="32098" xr:uid="{00000000-0005-0000-0000-00005B7D0000}"/>
    <cellStyle name="Normal 3 3 2 10 8 2" xfId="32099" xr:uid="{00000000-0005-0000-0000-00005C7D0000}"/>
    <cellStyle name="Normal 3 3 2 10 8 3" xfId="32100" xr:uid="{00000000-0005-0000-0000-00005D7D0000}"/>
    <cellStyle name="Normal 3 3 2 10 9" xfId="32101" xr:uid="{00000000-0005-0000-0000-00005E7D0000}"/>
    <cellStyle name="Normal 3 3 2 10 9 2" xfId="32102" xr:uid="{00000000-0005-0000-0000-00005F7D0000}"/>
    <cellStyle name="Normal 3 3 2 10 9 3" xfId="32103" xr:uid="{00000000-0005-0000-0000-0000607D0000}"/>
    <cellStyle name="Normal 3 3 2 11" xfId="32104" xr:uid="{00000000-0005-0000-0000-0000617D0000}"/>
    <cellStyle name="Normal 3 3 2 11 10" xfId="32105" xr:uid="{00000000-0005-0000-0000-0000627D0000}"/>
    <cellStyle name="Normal 3 3 2 11 10 2" xfId="32106" xr:uid="{00000000-0005-0000-0000-0000637D0000}"/>
    <cellStyle name="Normal 3 3 2 11 10 3" xfId="32107" xr:uid="{00000000-0005-0000-0000-0000647D0000}"/>
    <cellStyle name="Normal 3 3 2 11 11" xfId="32108" xr:uid="{00000000-0005-0000-0000-0000657D0000}"/>
    <cellStyle name="Normal 3 3 2 11 11 2" xfId="32109" xr:uid="{00000000-0005-0000-0000-0000667D0000}"/>
    <cellStyle name="Normal 3 3 2 11 11 3" xfId="32110" xr:uid="{00000000-0005-0000-0000-0000677D0000}"/>
    <cellStyle name="Normal 3 3 2 11 12" xfId="32111" xr:uid="{00000000-0005-0000-0000-0000687D0000}"/>
    <cellStyle name="Normal 3 3 2 11 12 2" xfId="32112" xr:uid="{00000000-0005-0000-0000-0000697D0000}"/>
    <cellStyle name="Normal 3 3 2 11 12 3" xfId="32113" xr:uid="{00000000-0005-0000-0000-00006A7D0000}"/>
    <cellStyle name="Normal 3 3 2 11 13" xfId="32114" xr:uid="{00000000-0005-0000-0000-00006B7D0000}"/>
    <cellStyle name="Normal 3 3 2 11 13 2" xfId="32115" xr:uid="{00000000-0005-0000-0000-00006C7D0000}"/>
    <cellStyle name="Normal 3 3 2 11 13 3" xfId="32116" xr:uid="{00000000-0005-0000-0000-00006D7D0000}"/>
    <cellStyle name="Normal 3 3 2 11 14" xfId="32117" xr:uid="{00000000-0005-0000-0000-00006E7D0000}"/>
    <cellStyle name="Normal 3 3 2 11 14 2" xfId="32118" xr:uid="{00000000-0005-0000-0000-00006F7D0000}"/>
    <cellStyle name="Normal 3 3 2 11 14 3" xfId="32119" xr:uid="{00000000-0005-0000-0000-0000707D0000}"/>
    <cellStyle name="Normal 3 3 2 11 15" xfId="32120" xr:uid="{00000000-0005-0000-0000-0000717D0000}"/>
    <cellStyle name="Normal 3 3 2 11 16" xfId="32121" xr:uid="{00000000-0005-0000-0000-0000727D0000}"/>
    <cellStyle name="Normal 3 3 2 11 2" xfId="32122" xr:uid="{00000000-0005-0000-0000-0000737D0000}"/>
    <cellStyle name="Normal 3 3 2 11 2 2" xfId="32123" xr:uid="{00000000-0005-0000-0000-0000747D0000}"/>
    <cellStyle name="Normal 3 3 2 11 2 3" xfId="32124" xr:uid="{00000000-0005-0000-0000-0000757D0000}"/>
    <cellStyle name="Normal 3 3 2 11 3" xfId="32125" xr:uid="{00000000-0005-0000-0000-0000767D0000}"/>
    <cellStyle name="Normal 3 3 2 11 3 2" xfId="32126" xr:uid="{00000000-0005-0000-0000-0000777D0000}"/>
    <cellStyle name="Normal 3 3 2 11 3 3" xfId="32127" xr:uid="{00000000-0005-0000-0000-0000787D0000}"/>
    <cellStyle name="Normal 3 3 2 11 4" xfId="32128" xr:uid="{00000000-0005-0000-0000-0000797D0000}"/>
    <cellStyle name="Normal 3 3 2 11 4 2" xfId="32129" xr:uid="{00000000-0005-0000-0000-00007A7D0000}"/>
    <cellStyle name="Normal 3 3 2 11 4 3" xfId="32130" xr:uid="{00000000-0005-0000-0000-00007B7D0000}"/>
    <cellStyle name="Normal 3 3 2 11 5" xfId="32131" xr:uid="{00000000-0005-0000-0000-00007C7D0000}"/>
    <cellStyle name="Normal 3 3 2 11 5 2" xfId="32132" xr:uid="{00000000-0005-0000-0000-00007D7D0000}"/>
    <cellStyle name="Normal 3 3 2 11 5 3" xfId="32133" xr:uid="{00000000-0005-0000-0000-00007E7D0000}"/>
    <cellStyle name="Normal 3 3 2 11 6" xfId="32134" xr:uid="{00000000-0005-0000-0000-00007F7D0000}"/>
    <cellStyle name="Normal 3 3 2 11 6 2" xfId="32135" xr:uid="{00000000-0005-0000-0000-0000807D0000}"/>
    <cellStyle name="Normal 3 3 2 11 6 3" xfId="32136" xr:uid="{00000000-0005-0000-0000-0000817D0000}"/>
    <cellStyle name="Normal 3 3 2 11 7" xfId="32137" xr:uid="{00000000-0005-0000-0000-0000827D0000}"/>
    <cellStyle name="Normal 3 3 2 11 7 2" xfId="32138" xr:uid="{00000000-0005-0000-0000-0000837D0000}"/>
    <cellStyle name="Normal 3 3 2 11 7 3" xfId="32139" xr:uid="{00000000-0005-0000-0000-0000847D0000}"/>
    <cellStyle name="Normal 3 3 2 11 8" xfId="32140" xr:uid="{00000000-0005-0000-0000-0000857D0000}"/>
    <cellStyle name="Normal 3 3 2 11 8 2" xfId="32141" xr:uid="{00000000-0005-0000-0000-0000867D0000}"/>
    <cellStyle name="Normal 3 3 2 11 8 3" xfId="32142" xr:uid="{00000000-0005-0000-0000-0000877D0000}"/>
    <cellStyle name="Normal 3 3 2 11 9" xfId="32143" xr:uid="{00000000-0005-0000-0000-0000887D0000}"/>
    <cellStyle name="Normal 3 3 2 11 9 2" xfId="32144" xr:uid="{00000000-0005-0000-0000-0000897D0000}"/>
    <cellStyle name="Normal 3 3 2 11 9 3" xfId="32145" xr:uid="{00000000-0005-0000-0000-00008A7D0000}"/>
    <cellStyle name="Normal 3 3 2 12" xfId="32146" xr:uid="{00000000-0005-0000-0000-00008B7D0000}"/>
    <cellStyle name="Normal 3 3 2 12 10" xfId="32147" xr:uid="{00000000-0005-0000-0000-00008C7D0000}"/>
    <cellStyle name="Normal 3 3 2 12 10 2" xfId="32148" xr:uid="{00000000-0005-0000-0000-00008D7D0000}"/>
    <cellStyle name="Normal 3 3 2 12 10 3" xfId="32149" xr:uid="{00000000-0005-0000-0000-00008E7D0000}"/>
    <cellStyle name="Normal 3 3 2 12 11" xfId="32150" xr:uid="{00000000-0005-0000-0000-00008F7D0000}"/>
    <cellStyle name="Normal 3 3 2 12 11 2" xfId="32151" xr:uid="{00000000-0005-0000-0000-0000907D0000}"/>
    <cellStyle name="Normal 3 3 2 12 11 3" xfId="32152" xr:uid="{00000000-0005-0000-0000-0000917D0000}"/>
    <cellStyle name="Normal 3 3 2 12 12" xfId="32153" xr:uid="{00000000-0005-0000-0000-0000927D0000}"/>
    <cellStyle name="Normal 3 3 2 12 12 2" xfId="32154" xr:uid="{00000000-0005-0000-0000-0000937D0000}"/>
    <cellStyle name="Normal 3 3 2 12 12 3" xfId="32155" xr:uid="{00000000-0005-0000-0000-0000947D0000}"/>
    <cellStyle name="Normal 3 3 2 12 13" xfId="32156" xr:uid="{00000000-0005-0000-0000-0000957D0000}"/>
    <cellStyle name="Normal 3 3 2 12 13 2" xfId="32157" xr:uid="{00000000-0005-0000-0000-0000967D0000}"/>
    <cellStyle name="Normal 3 3 2 12 13 3" xfId="32158" xr:uid="{00000000-0005-0000-0000-0000977D0000}"/>
    <cellStyle name="Normal 3 3 2 12 14" xfId="32159" xr:uid="{00000000-0005-0000-0000-0000987D0000}"/>
    <cellStyle name="Normal 3 3 2 12 14 2" xfId="32160" xr:uid="{00000000-0005-0000-0000-0000997D0000}"/>
    <cellStyle name="Normal 3 3 2 12 14 3" xfId="32161" xr:uid="{00000000-0005-0000-0000-00009A7D0000}"/>
    <cellStyle name="Normal 3 3 2 12 15" xfId="32162" xr:uid="{00000000-0005-0000-0000-00009B7D0000}"/>
    <cellStyle name="Normal 3 3 2 12 16" xfId="32163" xr:uid="{00000000-0005-0000-0000-00009C7D0000}"/>
    <cellStyle name="Normal 3 3 2 12 2" xfId="32164" xr:uid="{00000000-0005-0000-0000-00009D7D0000}"/>
    <cellStyle name="Normal 3 3 2 12 2 2" xfId="32165" xr:uid="{00000000-0005-0000-0000-00009E7D0000}"/>
    <cellStyle name="Normal 3 3 2 12 2 3" xfId="32166" xr:uid="{00000000-0005-0000-0000-00009F7D0000}"/>
    <cellStyle name="Normal 3 3 2 12 3" xfId="32167" xr:uid="{00000000-0005-0000-0000-0000A07D0000}"/>
    <cellStyle name="Normal 3 3 2 12 3 2" xfId="32168" xr:uid="{00000000-0005-0000-0000-0000A17D0000}"/>
    <cellStyle name="Normal 3 3 2 12 3 3" xfId="32169" xr:uid="{00000000-0005-0000-0000-0000A27D0000}"/>
    <cellStyle name="Normal 3 3 2 12 4" xfId="32170" xr:uid="{00000000-0005-0000-0000-0000A37D0000}"/>
    <cellStyle name="Normal 3 3 2 12 4 2" xfId="32171" xr:uid="{00000000-0005-0000-0000-0000A47D0000}"/>
    <cellStyle name="Normal 3 3 2 12 4 3" xfId="32172" xr:uid="{00000000-0005-0000-0000-0000A57D0000}"/>
    <cellStyle name="Normal 3 3 2 12 5" xfId="32173" xr:uid="{00000000-0005-0000-0000-0000A67D0000}"/>
    <cellStyle name="Normal 3 3 2 12 5 2" xfId="32174" xr:uid="{00000000-0005-0000-0000-0000A77D0000}"/>
    <cellStyle name="Normal 3 3 2 12 5 3" xfId="32175" xr:uid="{00000000-0005-0000-0000-0000A87D0000}"/>
    <cellStyle name="Normal 3 3 2 12 6" xfId="32176" xr:uid="{00000000-0005-0000-0000-0000A97D0000}"/>
    <cellStyle name="Normal 3 3 2 12 6 2" xfId="32177" xr:uid="{00000000-0005-0000-0000-0000AA7D0000}"/>
    <cellStyle name="Normal 3 3 2 12 6 3" xfId="32178" xr:uid="{00000000-0005-0000-0000-0000AB7D0000}"/>
    <cellStyle name="Normal 3 3 2 12 7" xfId="32179" xr:uid="{00000000-0005-0000-0000-0000AC7D0000}"/>
    <cellStyle name="Normal 3 3 2 12 7 2" xfId="32180" xr:uid="{00000000-0005-0000-0000-0000AD7D0000}"/>
    <cellStyle name="Normal 3 3 2 12 7 3" xfId="32181" xr:uid="{00000000-0005-0000-0000-0000AE7D0000}"/>
    <cellStyle name="Normal 3 3 2 12 8" xfId="32182" xr:uid="{00000000-0005-0000-0000-0000AF7D0000}"/>
    <cellStyle name="Normal 3 3 2 12 8 2" xfId="32183" xr:uid="{00000000-0005-0000-0000-0000B07D0000}"/>
    <cellStyle name="Normal 3 3 2 12 8 3" xfId="32184" xr:uid="{00000000-0005-0000-0000-0000B17D0000}"/>
    <cellStyle name="Normal 3 3 2 12 9" xfId="32185" xr:uid="{00000000-0005-0000-0000-0000B27D0000}"/>
    <cellStyle name="Normal 3 3 2 12 9 2" xfId="32186" xr:uid="{00000000-0005-0000-0000-0000B37D0000}"/>
    <cellStyle name="Normal 3 3 2 12 9 3" xfId="32187" xr:uid="{00000000-0005-0000-0000-0000B47D0000}"/>
    <cellStyle name="Normal 3 3 2 13" xfId="32188" xr:uid="{00000000-0005-0000-0000-0000B57D0000}"/>
    <cellStyle name="Normal 3 3 2 13 10" xfId="32189" xr:uid="{00000000-0005-0000-0000-0000B67D0000}"/>
    <cellStyle name="Normal 3 3 2 13 10 2" xfId="32190" xr:uid="{00000000-0005-0000-0000-0000B77D0000}"/>
    <cellStyle name="Normal 3 3 2 13 10 3" xfId="32191" xr:uid="{00000000-0005-0000-0000-0000B87D0000}"/>
    <cellStyle name="Normal 3 3 2 13 11" xfId="32192" xr:uid="{00000000-0005-0000-0000-0000B97D0000}"/>
    <cellStyle name="Normal 3 3 2 13 11 2" xfId="32193" xr:uid="{00000000-0005-0000-0000-0000BA7D0000}"/>
    <cellStyle name="Normal 3 3 2 13 11 3" xfId="32194" xr:uid="{00000000-0005-0000-0000-0000BB7D0000}"/>
    <cellStyle name="Normal 3 3 2 13 12" xfId="32195" xr:uid="{00000000-0005-0000-0000-0000BC7D0000}"/>
    <cellStyle name="Normal 3 3 2 13 12 2" xfId="32196" xr:uid="{00000000-0005-0000-0000-0000BD7D0000}"/>
    <cellStyle name="Normal 3 3 2 13 12 3" xfId="32197" xr:uid="{00000000-0005-0000-0000-0000BE7D0000}"/>
    <cellStyle name="Normal 3 3 2 13 13" xfId="32198" xr:uid="{00000000-0005-0000-0000-0000BF7D0000}"/>
    <cellStyle name="Normal 3 3 2 13 13 2" xfId="32199" xr:uid="{00000000-0005-0000-0000-0000C07D0000}"/>
    <cellStyle name="Normal 3 3 2 13 13 3" xfId="32200" xr:uid="{00000000-0005-0000-0000-0000C17D0000}"/>
    <cellStyle name="Normal 3 3 2 13 14" xfId="32201" xr:uid="{00000000-0005-0000-0000-0000C27D0000}"/>
    <cellStyle name="Normal 3 3 2 13 14 2" xfId="32202" xr:uid="{00000000-0005-0000-0000-0000C37D0000}"/>
    <cellStyle name="Normal 3 3 2 13 14 3" xfId="32203" xr:uid="{00000000-0005-0000-0000-0000C47D0000}"/>
    <cellStyle name="Normal 3 3 2 13 15" xfId="32204" xr:uid="{00000000-0005-0000-0000-0000C57D0000}"/>
    <cellStyle name="Normal 3 3 2 13 16" xfId="32205" xr:uid="{00000000-0005-0000-0000-0000C67D0000}"/>
    <cellStyle name="Normal 3 3 2 13 2" xfId="32206" xr:uid="{00000000-0005-0000-0000-0000C77D0000}"/>
    <cellStyle name="Normal 3 3 2 13 2 2" xfId="32207" xr:uid="{00000000-0005-0000-0000-0000C87D0000}"/>
    <cellStyle name="Normal 3 3 2 13 2 3" xfId="32208" xr:uid="{00000000-0005-0000-0000-0000C97D0000}"/>
    <cellStyle name="Normal 3 3 2 13 3" xfId="32209" xr:uid="{00000000-0005-0000-0000-0000CA7D0000}"/>
    <cellStyle name="Normal 3 3 2 13 3 2" xfId="32210" xr:uid="{00000000-0005-0000-0000-0000CB7D0000}"/>
    <cellStyle name="Normal 3 3 2 13 3 3" xfId="32211" xr:uid="{00000000-0005-0000-0000-0000CC7D0000}"/>
    <cellStyle name="Normal 3 3 2 13 4" xfId="32212" xr:uid="{00000000-0005-0000-0000-0000CD7D0000}"/>
    <cellStyle name="Normal 3 3 2 13 4 2" xfId="32213" xr:uid="{00000000-0005-0000-0000-0000CE7D0000}"/>
    <cellStyle name="Normal 3 3 2 13 4 3" xfId="32214" xr:uid="{00000000-0005-0000-0000-0000CF7D0000}"/>
    <cellStyle name="Normal 3 3 2 13 5" xfId="32215" xr:uid="{00000000-0005-0000-0000-0000D07D0000}"/>
    <cellStyle name="Normal 3 3 2 13 5 2" xfId="32216" xr:uid="{00000000-0005-0000-0000-0000D17D0000}"/>
    <cellStyle name="Normal 3 3 2 13 5 3" xfId="32217" xr:uid="{00000000-0005-0000-0000-0000D27D0000}"/>
    <cellStyle name="Normal 3 3 2 13 6" xfId="32218" xr:uid="{00000000-0005-0000-0000-0000D37D0000}"/>
    <cellStyle name="Normal 3 3 2 13 6 2" xfId="32219" xr:uid="{00000000-0005-0000-0000-0000D47D0000}"/>
    <cellStyle name="Normal 3 3 2 13 6 3" xfId="32220" xr:uid="{00000000-0005-0000-0000-0000D57D0000}"/>
    <cellStyle name="Normal 3 3 2 13 7" xfId="32221" xr:uid="{00000000-0005-0000-0000-0000D67D0000}"/>
    <cellStyle name="Normal 3 3 2 13 7 2" xfId="32222" xr:uid="{00000000-0005-0000-0000-0000D77D0000}"/>
    <cellStyle name="Normal 3 3 2 13 7 3" xfId="32223" xr:uid="{00000000-0005-0000-0000-0000D87D0000}"/>
    <cellStyle name="Normal 3 3 2 13 8" xfId="32224" xr:uid="{00000000-0005-0000-0000-0000D97D0000}"/>
    <cellStyle name="Normal 3 3 2 13 8 2" xfId="32225" xr:uid="{00000000-0005-0000-0000-0000DA7D0000}"/>
    <cellStyle name="Normal 3 3 2 13 8 3" xfId="32226" xr:uid="{00000000-0005-0000-0000-0000DB7D0000}"/>
    <cellStyle name="Normal 3 3 2 13 9" xfId="32227" xr:uid="{00000000-0005-0000-0000-0000DC7D0000}"/>
    <cellStyle name="Normal 3 3 2 13 9 2" xfId="32228" xr:uid="{00000000-0005-0000-0000-0000DD7D0000}"/>
    <cellStyle name="Normal 3 3 2 13 9 3" xfId="32229" xr:uid="{00000000-0005-0000-0000-0000DE7D0000}"/>
    <cellStyle name="Normal 3 3 2 14" xfId="32230" xr:uid="{00000000-0005-0000-0000-0000DF7D0000}"/>
    <cellStyle name="Normal 3 3 2 14 10" xfId="32231" xr:uid="{00000000-0005-0000-0000-0000E07D0000}"/>
    <cellStyle name="Normal 3 3 2 14 10 2" xfId="32232" xr:uid="{00000000-0005-0000-0000-0000E17D0000}"/>
    <cellStyle name="Normal 3 3 2 14 10 3" xfId="32233" xr:uid="{00000000-0005-0000-0000-0000E27D0000}"/>
    <cellStyle name="Normal 3 3 2 14 11" xfId="32234" xr:uid="{00000000-0005-0000-0000-0000E37D0000}"/>
    <cellStyle name="Normal 3 3 2 14 11 2" xfId="32235" xr:uid="{00000000-0005-0000-0000-0000E47D0000}"/>
    <cellStyle name="Normal 3 3 2 14 11 3" xfId="32236" xr:uid="{00000000-0005-0000-0000-0000E57D0000}"/>
    <cellStyle name="Normal 3 3 2 14 12" xfId="32237" xr:uid="{00000000-0005-0000-0000-0000E67D0000}"/>
    <cellStyle name="Normal 3 3 2 14 12 2" xfId="32238" xr:uid="{00000000-0005-0000-0000-0000E77D0000}"/>
    <cellStyle name="Normal 3 3 2 14 12 3" xfId="32239" xr:uid="{00000000-0005-0000-0000-0000E87D0000}"/>
    <cellStyle name="Normal 3 3 2 14 13" xfId="32240" xr:uid="{00000000-0005-0000-0000-0000E97D0000}"/>
    <cellStyle name="Normal 3 3 2 14 13 2" xfId="32241" xr:uid="{00000000-0005-0000-0000-0000EA7D0000}"/>
    <cellStyle name="Normal 3 3 2 14 13 3" xfId="32242" xr:uid="{00000000-0005-0000-0000-0000EB7D0000}"/>
    <cellStyle name="Normal 3 3 2 14 14" xfId="32243" xr:uid="{00000000-0005-0000-0000-0000EC7D0000}"/>
    <cellStyle name="Normal 3 3 2 14 14 2" xfId="32244" xr:uid="{00000000-0005-0000-0000-0000ED7D0000}"/>
    <cellStyle name="Normal 3 3 2 14 14 3" xfId="32245" xr:uid="{00000000-0005-0000-0000-0000EE7D0000}"/>
    <cellStyle name="Normal 3 3 2 14 15" xfId="32246" xr:uid="{00000000-0005-0000-0000-0000EF7D0000}"/>
    <cellStyle name="Normal 3 3 2 14 16" xfId="32247" xr:uid="{00000000-0005-0000-0000-0000F07D0000}"/>
    <cellStyle name="Normal 3 3 2 14 2" xfId="32248" xr:uid="{00000000-0005-0000-0000-0000F17D0000}"/>
    <cellStyle name="Normal 3 3 2 14 2 2" xfId="32249" xr:uid="{00000000-0005-0000-0000-0000F27D0000}"/>
    <cellStyle name="Normal 3 3 2 14 2 3" xfId="32250" xr:uid="{00000000-0005-0000-0000-0000F37D0000}"/>
    <cellStyle name="Normal 3 3 2 14 3" xfId="32251" xr:uid="{00000000-0005-0000-0000-0000F47D0000}"/>
    <cellStyle name="Normal 3 3 2 14 3 2" xfId="32252" xr:uid="{00000000-0005-0000-0000-0000F57D0000}"/>
    <cellStyle name="Normal 3 3 2 14 3 3" xfId="32253" xr:uid="{00000000-0005-0000-0000-0000F67D0000}"/>
    <cellStyle name="Normal 3 3 2 14 4" xfId="32254" xr:uid="{00000000-0005-0000-0000-0000F77D0000}"/>
    <cellStyle name="Normal 3 3 2 14 4 2" xfId="32255" xr:uid="{00000000-0005-0000-0000-0000F87D0000}"/>
    <cellStyle name="Normal 3 3 2 14 4 3" xfId="32256" xr:uid="{00000000-0005-0000-0000-0000F97D0000}"/>
    <cellStyle name="Normal 3 3 2 14 5" xfId="32257" xr:uid="{00000000-0005-0000-0000-0000FA7D0000}"/>
    <cellStyle name="Normal 3 3 2 14 5 2" xfId="32258" xr:uid="{00000000-0005-0000-0000-0000FB7D0000}"/>
    <cellStyle name="Normal 3 3 2 14 5 3" xfId="32259" xr:uid="{00000000-0005-0000-0000-0000FC7D0000}"/>
    <cellStyle name="Normal 3 3 2 14 6" xfId="32260" xr:uid="{00000000-0005-0000-0000-0000FD7D0000}"/>
    <cellStyle name="Normal 3 3 2 14 6 2" xfId="32261" xr:uid="{00000000-0005-0000-0000-0000FE7D0000}"/>
    <cellStyle name="Normal 3 3 2 14 6 3" xfId="32262" xr:uid="{00000000-0005-0000-0000-0000FF7D0000}"/>
    <cellStyle name="Normal 3 3 2 14 7" xfId="32263" xr:uid="{00000000-0005-0000-0000-0000007E0000}"/>
    <cellStyle name="Normal 3 3 2 14 7 2" xfId="32264" xr:uid="{00000000-0005-0000-0000-0000017E0000}"/>
    <cellStyle name="Normal 3 3 2 14 7 3" xfId="32265" xr:uid="{00000000-0005-0000-0000-0000027E0000}"/>
    <cellStyle name="Normal 3 3 2 14 8" xfId="32266" xr:uid="{00000000-0005-0000-0000-0000037E0000}"/>
    <cellStyle name="Normal 3 3 2 14 8 2" xfId="32267" xr:uid="{00000000-0005-0000-0000-0000047E0000}"/>
    <cellStyle name="Normal 3 3 2 14 8 3" xfId="32268" xr:uid="{00000000-0005-0000-0000-0000057E0000}"/>
    <cellStyle name="Normal 3 3 2 14 9" xfId="32269" xr:uid="{00000000-0005-0000-0000-0000067E0000}"/>
    <cellStyle name="Normal 3 3 2 14 9 2" xfId="32270" xr:uid="{00000000-0005-0000-0000-0000077E0000}"/>
    <cellStyle name="Normal 3 3 2 14 9 3" xfId="32271" xr:uid="{00000000-0005-0000-0000-0000087E0000}"/>
    <cellStyle name="Normal 3 3 2 15" xfId="32272" xr:uid="{00000000-0005-0000-0000-0000097E0000}"/>
    <cellStyle name="Normal 3 3 2 16" xfId="32273" xr:uid="{00000000-0005-0000-0000-00000A7E0000}"/>
    <cellStyle name="Normal 3 3 2 17" xfId="32274" xr:uid="{00000000-0005-0000-0000-00000B7E0000}"/>
    <cellStyle name="Normal 3 3 2 17 10" xfId="32275" xr:uid="{00000000-0005-0000-0000-00000C7E0000}"/>
    <cellStyle name="Normal 3 3 2 17 10 2" xfId="32276" xr:uid="{00000000-0005-0000-0000-00000D7E0000}"/>
    <cellStyle name="Normal 3 3 2 17 10 3" xfId="32277" xr:uid="{00000000-0005-0000-0000-00000E7E0000}"/>
    <cellStyle name="Normal 3 3 2 17 11" xfId="32278" xr:uid="{00000000-0005-0000-0000-00000F7E0000}"/>
    <cellStyle name="Normal 3 3 2 17 11 2" xfId="32279" xr:uid="{00000000-0005-0000-0000-0000107E0000}"/>
    <cellStyle name="Normal 3 3 2 17 11 3" xfId="32280" xr:uid="{00000000-0005-0000-0000-0000117E0000}"/>
    <cellStyle name="Normal 3 3 2 17 12" xfId="32281" xr:uid="{00000000-0005-0000-0000-0000127E0000}"/>
    <cellStyle name="Normal 3 3 2 17 12 2" xfId="32282" xr:uid="{00000000-0005-0000-0000-0000137E0000}"/>
    <cellStyle name="Normal 3 3 2 17 12 3" xfId="32283" xr:uid="{00000000-0005-0000-0000-0000147E0000}"/>
    <cellStyle name="Normal 3 3 2 17 13" xfId="32284" xr:uid="{00000000-0005-0000-0000-0000157E0000}"/>
    <cellStyle name="Normal 3 3 2 17 13 2" xfId="32285" xr:uid="{00000000-0005-0000-0000-0000167E0000}"/>
    <cellStyle name="Normal 3 3 2 17 13 3" xfId="32286" xr:uid="{00000000-0005-0000-0000-0000177E0000}"/>
    <cellStyle name="Normal 3 3 2 17 14" xfId="32287" xr:uid="{00000000-0005-0000-0000-0000187E0000}"/>
    <cellStyle name="Normal 3 3 2 17 14 2" xfId="32288" xr:uid="{00000000-0005-0000-0000-0000197E0000}"/>
    <cellStyle name="Normal 3 3 2 17 14 3" xfId="32289" xr:uid="{00000000-0005-0000-0000-00001A7E0000}"/>
    <cellStyle name="Normal 3 3 2 17 15" xfId="32290" xr:uid="{00000000-0005-0000-0000-00001B7E0000}"/>
    <cellStyle name="Normal 3 3 2 17 16" xfId="32291" xr:uid="{00000000-0005-0000-0000-00001C7E0000}"/>
    <cellStyle name="Normal 3 3 2 17 2" xfId="32292" xr:uid="{00000000-0005-0000-0000-00001D7E0000}"/>
    <cellStyle name="Normal 3 3 2 17 2 2" xfId="32293" xr:uid="{00000000-0005-0000-0000-00001E7E0000}"/>
    <cellStyle name="Normal 3 3 2 17 2 3" xfId="32294" xr:uid="{00000000-0005-0000-0000-00001F7E0000}"/>
    <cellStyle name="Normal 3 3 2 17 3" xfId="32295" xr:uid="{00000000-0005-0000-0000-0000207E0000}"/>
    <cellStyle name="Normal 3 3 2 17 3 2" xfId="32296" xr:uid="{00000000-0005-0000-0000-0000217E0000}"/>
    <cellStyle name="Normal 3 3 2 17 3 3" xfId="32297" xr:uid="{00000000-0005-0000-0000-0000227E0000}"/>
    <cellStyle name="Normal 3 3 2 17 4" xfId="32298" xr:uid="{00000000-0005-0000-0000-0000237E0000}"/>
    <cellStyle name="Normal 3 3 2 17 4 2" xfId="32299" xr:uid="{00000000-0005-0000-0000-0000247E0000}"/>
    <cellStyle name="Normal 3 3 2 17 4 3" xfId="32300" xr:uid="{00000000-0005-0000-0000-0000257E0000}"/>
    <cellStyle name="Normal 3 3 2 17 5" xfId="32301" xr:uid="{00000000-0005-0000-0000-0000267E0000}"/>
    <cellStyle name="Normal 3 3 2 17 5 2" xfId="32302" xr:uid="{00000000-0005-0000-0000-0000277E0000}"/>
    <cellStyle name="Normal 3 3 2 17 5 3" xfId="32303" xr:uid="{00000000-0005-0000-0000-0000287E0000}"/>
    <cellStyle name="Normal 3 3 2 17 6" xfId="32304" xr:uid="{00000000-0005-0000-0000-0000297E0000}"/>
    <cellStyle name="Normal 3 3 2 17 6 2" xfId="32305" xr:uid="{00000000-0005-0000-0000-00002A7E0000}"/>
    <cellStyle name="Normal 3 3 2 17 6 3" xfId="32306" xr:uid="{00000000-0005-0000-0000-00002B7E0000}"/>
    <cellStyle name="Normal 3 3 2 17 7" xfId="32307" xr:uid="{00000000-0005-0000-0000-00002C7E0000}"/>
    <cellStyle name="Normal 3 3 2 17 7 2" xfId="32308" xr:uid="{00000000-0005-0000-0000-00002D7E0000}"/>
    <cellStyle name="Normal 3 3 2 17 7 3" xfId="32309" xr:uid="{00000000-0005-0000-0000-00002E7E0000}"/>
    <cellStyle name="Normal 3 3 2 17 8" xfId="32310" xr:uid="{00000000-0005-0000-0000-00002F7E0000}"/>
    <cellStyle name="Normal 3 3 2 17 8 2" xfId="32311" xr:uid="{00000000-0005-0000-0000-0000307E0000}"/>
    <cellStyle name="Normal 3 3 2 17 8 3" xfId="32312" xr:uid="{00000000-0005-0000-0000-0000317E0000}"/>
    <cellStyle name="Normal 3 3 2 17 9" xfId="32313" xr:uid="{00000000-0005-0000-0000-0000327E0000}"/>
    <cellStyle name="Normal 3 3 2 17 9 2" xfId="32314" xr:uid="{00000000-0005-0000-0000-0000337E0000}"/>
    <cellStyle name="Normal 3 3 2 17 9 3" xfId="32315" xr:uid="{00000000-0005-0000-0000-0000347E0000}"/>
    <cellStyle name="Normal 3 3 2 18" xfId="32316" xr:uid="{00000000-0005-0000-0000-0000357E0000}"/>
    <cellStyle name="Normal 3 3 2 18 10" xfId="32317" xr:uid="{00000000-0005-0000-0000-0000367E0000}"/>
    <cellStyle name="Normal 3 3 2 18 10 2" xfId="32318" xr:uid="{00000000-0005-0000-0000-0000377E0000}"/>
    <cellStyle name="Normal 3 3 2 18 10 3" xfId="32319" xr:uid="{00000000-0005-0000-0000-0000387E0000}"/>
    <cellStyle name="Normal 3 3 2 18 11" xfId="32320" xr:uid="{00000000-0005-0000-0000-0000397E0000}"/>
    <cellStyle name="Normal 3 3 2 18 11 2" xfId="32321" xr:uid="{00000000-0005-0000-0000-00003A7E0000}"/>
    <cellStyle name="Normal 3 3 2 18 11 3" xfId="32322" xr:uid="{00000000-0005-0000-0000-00003B7E0000}"/>
    <cellStyle name="Normal 3 3 2 18 12" xfId="32323" xr:uid="{00000000-0005-0000-0000-00003C7E0000}"/>
    <cellStyle name="Normal 3 3 2 18 12 2" xfId="32324" xr:uid="{00000000-0005-0000-0000-00003D7E0000}"/>
    <cellStyle name="Normal 3 3 2 18 12 3" xfId="32325" xr:uid="{00000000-0005-0000-0000-00003E7E0000}"/>
    <cellStyle name="Normal 3 3 2 18 13" xfId="32326" xr:uid="{00000000-0005-0000-0000-00003F7E0000}"/>
    <cellStyle name="Normal 3 3 2 18 13 2" xfId="32327" xr:uid="{00000000-0005-0000-0000-0000407E0000}"/>
    <cellStyle name="Normal 3 3 2 18 13 3" xfId="32328" xr:uid="{00000000-0005-0000-0000-0000417E0000}"/>
    <cellStyle name="Normal 3 3 2 18 14" xfId="32329" xr:uid="{00000000-0005-0000-0000-0000427E0000}"/>
    <cellStyle name="Normal 3 3 2 18 14 2" xfId="32330" xr:uid="{00000000-0005-0000-0000-0000437E0000}"/>
    <cellStyle name="Normal 3 3 2 18 14 3" xfId="32331" xr:uid="{00000000-0005-0000-0000-0000447E0000}"/>
    <cellStyle name="Normal 3 3 2 18 15" xfId="32332" xr:uid="{00000000-0005-0000-0000-0000457E0000}"/>
    <cellStyle name="Normal 3 3 2 18 16" xfId="32333" xr:uid="{00000000-0005-0000-0000-0000467E0000}"/>
    <cellStyle name="Normal 3 3 2 18 2" xfId="32334" xr:uid="{00000000-0005-0000-0000-0000477E0000}"/>
    <cellStyle name="Normal 3 3 2 18 2 2" xfId="32335" xr:uid="{00000000-0005-0000-0000-0000487E0000}"/>
    <cellStyle name="Normal 3 3 2 18 2 3" xfId="32336" xr:uid="{00000000-0005-0000-0000-0000497E0000}"/>
    <cellStyle name="Normal 3 3 2 18 3" xfId="32337" xr:uid="{00000000-0005-0000-0000-00004A7E0000}"/>
    <cellStyle name="Normal 3 3 2 18 3 2" xfId="32338" xr:uid="{00000000-0005-0000-0000-00004B7E0000}"/>
    <cellStyle name="Normal 3 3 2 18 3 3" xfId="32339" xr:uid="{00000000-0005-0000-0000-00004C7E0000}"/>
    <cellStyle name="Normal 3 3 2 18 4" xfId="32340" xr:uid="{00000000-0005-0000-0000-00004D7E0000}"/>
    <cellStyle name="Normal 3 3 2 18 4 2" xfId="32341" xr:uid="{00000000-0005-0000-0000-00004E7E0000}"/>
    <cellStyle name="Normal 3 3 2 18 4 3" xfId="32342" xr:uid="{00000000-0005-0000-0000-00004F7E0000}"/>
    <cellStyle name="Normal 3 3 2 18 5" xfId="32343" xr:uid="{00000000-0005-0000-0000-0000507E0000}"/>
    <cellStyle name="Normal 3 3 2 18 5 2" xfId="32344" xr:uid="{00000000-0005-0000-0000-0000517E0000}"/>
    <cellStyle name="Normal 3 3 2 18 5 3" xfId="32345" xr:uid="{00000000-0005-0000-0000-0000527E0000}"/>
    <cellStyle name="Normal 3 3 2 18 6" xfId="32346" xr:uid="{00000000-0005-0000-0000-0000537E0000}"/>
    <cellStyle name="Normal 3 3 2 18 6 2" xfId="32347" xr:uid="{00000000-0005-0000-0000-0000547E0000}"/>
    <cellStyle name="Normal 3 3 2 18 6 3" xfId="32348" xr:uid="{00000000-0005-0000-0000-0000557E0000}"/>
    <cellStyle name="Normal 3 3 2 18 7" xfId="32349" xr:uid="{00000000-0005-0000-0000-0000567E0000}"/>
    <cellStyle name="Normal 3 3 2 18 7 2" xfId="32350" xr:uid="{00000000-0005-0000-0000-0000577E0000}"/>
    <cellStyle name="Normal 3 3 2 18 7 3" xfId="32351" xr:uid="{00000000-0005-0000-0000-0000587E0000}"/>
    <cellStyle name="Normal 3 3 2 18 8" xfId="32352" xr:uid="{00000000-0005-0000-0000-0000597E0000}"/>
    <cellStyle name="Normal 3 3 2 18 8 2" xfId="32353" xr:uid="{00000000-0005-0000-0000-00005A7E0000}"/>
    <cellStyle name="Normal 3 3 2 18 8 3" xfId="32354" xr:uid="{00000000-0005-0000-0000-00005B7E0000}"/>
    <cellStyle name="Normal 3 3 2 18 9" xfId="32355" xr:uid="{00000000-0005-0000-0000-00005C7E0000}"/>
    <cellStyle name="Normal 3 3 2 18 9 2" xfId="32356" xr:uid="{00000000-0005-0000-0000-00005D7E0000}"/>
    <cellStyle name="Normal 3 3 2 18 9 3" xfId="32357" xr:uid="{00000000-0005-0000-0000-00005E7E0000}"/>
    <cellStyle name="Normal 3 3 2 2" xfId="32358" xr:uid="{00000000-0005-0000-0000-00005F7E0000}"/>
    <cellStyle name="Normal 3 3 2 2 10" xfId="32359" xr:uid="{00000000-0005-0000-0000-0000607E0000}"/>
    <cellStyle name="Normal 3 3 2 2 10 2" xfId="32360" xr:uid="{00000000-0005-0000-0000-0000617E0000}"/>
    <cellStyle name="Normal 3 3 2 2 10 3" xfId="32361" xr:uid="{00000000-0005-0000-0000-0000627E0000}"/>
    <cellStyle name="Normal 3 3 2 2 11" xfId="32362" xr:uid="{00000000-0005-0000-0000-0000637E0000}"/>
    <cellStyle name="Normal 3 3 2 2 11 2" xfId="32363" xr:uid="{00000000-0005-0000-0000-0000647E0000}"/>
    <cellStyle name="Normal 3 3 2 2 11 3" xfId="32364" xr:uid="{00000000-0005-0000-0000-0000657E0000}"/>
    <cellStyle name="Normal 3 3 2 2 12" xfId="32365" xr:uid="{00000000-0005-0000-0000-0000667E0000}"/>
    <cellStyle name="Normal 3 3 2 2 12 2" xfId="32366" xr:uid="{00000000-0005-0000-0000-0000677E0000}"/>
    <cellStyle name="Normal 3 3 2 2 12 3" xfId="32367" xr:uid="{00000000-0005-0000-0000-0000687E0000}"/>
    <cellStyle name="Normal 3 3 2 2 13" xfId="32368" xr:uid="{00000000-0005-0000-0000-0000697E0000}"/>
    <cellStyle name="Normal 3 3 2 2 13 2" xfId="32369" xr:uid="{00000000-0005-0000-0000-00006A7E0000}"/>
    <cellStyle name="Normal 3 3 2 2 13 3" xfId="32370" xr:uid="{00000000-0005-0000-0000-00006B7E0000}"/>
    <cellStyle name="Normal 3 3 2 2 14" xfId="32371" xr:uid="{00000000-0005-0000-0000-00006C7E0000}"/>
    <cellStyle name="Normal 3 3 2 2 14 2" xfId="32372" xr:uid="{00000000-0005-0000-0000-00006D7E0000}"/>
    <cellStyle name="Normal 3 3 2 2 14 3" xfId="32373" xr:uid="{00000000-0005-0000-0000-00006E7E0000}"/>
    <cellStyle name="Normal 3 3 2 2 15" xfId="32374" xr:uid="{00000000-0005-0000-0000-00006F7E0000}"/>
    <cellStyle name="Normal 3 3 2 2 15 2" xfId="32375" xr:uid="{00000000-0005-0000-0000-0000707E0000}"/>
    <cellStyle name="Normal 3 3 2 2 15 3" xfId="32376" xr:uid="{00000000-0005-0000-0000-0000717E0000}"/>
    <cellStyle name="Normal 3 3 2 2 16" xfId="32377" xr:uid="{00000000-0005-0000-0000-0000727E0000}"/>
    <cellStyle name="Normal 3 3 2 2 16 2" xfId="32378" xr:uid="{00000000-0005-0000-0000-0000737E0000}"/>
    <cellStyle name="Normal 3 3 2 2 16 3" xfId="32379" xr:uid="{00000000-0005-0000-0000-0000747E0000}"/>
    <cellStyle name="Normal 3 3 2 2 17" xfId="32380" xr:uid="{00000000-0005-0000-0000-0000757E0000}"/>
    <cellStyle name="Normal 3 3 2 2 17 2" xfId="32381" xr:uid="{00000000-0005-0000-0000-0000767E0000}"/>
    <cellStyle name="Normal 3 3 2 2 17 3" xfId="32382" xr:uid="{00000000-0005-0000-0000-0000777E0000}"/>
    <cellStyle name="Normal 3 3 2 2 18" xfId="32383" xr:uid="{00000000-0005-0000-0000-0000787E0000}"/>
    <cellStyle name="Normal 3 3 2 2 19" xfId="32384" xr:uid="{00000000-0005-0000-0000-0000797E0000}"/>
    <cellStyle name="Normal 3 3 2 2 2" xfId="32385" xr:uid="{00000000-0005-0000-0000-00007A7E0000}"/>
    <cellStyle name="Normal 3 3 2 2 3" xfId="32386" xr:uid="{00000000-0005-0000-0000-00007B7E0000}"/>
    <cellStyle name="Normal 3 3 2 2 4" xfId="32387" xr:uid="{00000000-0005-0000-0000-00007C7E0000}"/>
    <cellStyle name="Normal 3 3 2 2 5" xfId="32388" xr:uid="{00000000-0005-0000-0000-00007D7E0000}"/>
    <cellStyle name="Normal 3 3 2 2 5 2" xfId="32389" xr:uid="{00000000-0005-0000-0000-00007E7E0000}"/>
    <cellStyle name="Normal 3 3 2 2 5 3" xfId="32390" xr:uid="{00000000-0005-0000-0000-00007F7E0000}"/>
    <cellStyle name="Normal 3 3 2 2 6" xfId="32391" xr:uid="{00000000-0005-0000-0000-0000807E0000}"/>
    <cellStyle name="Normal 3 3 2 2 6 2" xfId="32392" xr:uid="{00000000-0005-0000-0000-0000817E0000}"/>
    <cellStyle name="Normal 3 3 2 2 6 3" xfId="32393" xr:uid="{00000000-0005-0000-0000-0000827E0000}"/>
    <cellStyle name="Normal 3 3 2 2 7" xfId="32394" xr:uid="{00000000-0005-0000-0000-0000837E0000}"/>
    <cellStyle name="Normal 3 3 2 2 7 2" xfId="32395" xr:uid="{00000000-0005-0000-0000-0000847E0000}"/>
    <cellStyle name="Normal 3 3 2 2 7 3" xfId="32396" xr:uid="{00000000-0005-0000-0000-0000857E0000}"/>
    <cellStyle name="Normal 3 3 2 2 8" xfId="32397" xr:uid="{00000000-0005-0000-0000-0000867E0000}"/>
    <cellStyle name="Normal 3 3 2 2 8 2" xfId="32398" xr:uid="{00000000-0005-0000-0000-0000877E0000}"/>
    <cellStyle name="Normal 3 3 2 2 8 3" xfId="32399" xr:uid="{00000000-0005-0000-0000-0000887E0000}"/>
    <cellStyle name="Normal 3 3 2 2 9" xfId="32400" xr:uid="{00000000-0005-0000-0000-0000897E0000}"/>
    <cellStyle name="Normal 3 3 2 2 9 2" xfId="32401" xr:uid="{00000000-0005-0000-0000-00008A7E0000}"/>
    <cellStyle name="Normal 3 3 2 2 9 3" xfId="32402" xr:uid="{00000000-0005-0000-0000-00008B7E0000}"/>
    <cellStyle name="Normal 3 3 2 3" xfId="32403" xr:uid="{00000000-0005-0000-0000-00008C7E0000}"/>
    <cellStyle name="Normal 3 3 2 4" xfId="32404" xr:uid="{00000000-0005-0000-0000-00008D7E0000}"/>
    <cellStyle name="Normal 3 3 2 5" xfId="32405" xr:uid="{00000000-0005-0000-0000-00008E7E0000}"/>
    <cellStyle name="Normal 3 3 2 6" xfId="32406" xr:uid="{00000000-0005-0000-0000-00008F7E0000}"/>
    <cellStyle name="Normal 3 3 2 6 10" xfId="32407" xr:uid="{00000000-0005-0000-0000-0000907E0000}"/>
    <cellStyle name="Normal 3 3 2 6 10 2" xfId="32408" xr:uid="{00000000-0005-0000-0000-0000917E0000}"/>
    <cellStyle name="Normal 3 3 2 6 10 3" xfId="32409" xr:uid="{00000000-0005-0000-0000-0000927E0000}"/>
    <cellStyle name="Normal 3 3 2 6 11" xfId="32410" xr:uid="{00000000-0005-0000-0000-0000937E0000}"/>
    <cellStyle name="Normal 3 3 2 6 11 2" xfId="32411" xr:uid="{00000000-0005-0000-0000-0000947E0000}"/>
    <cellStyle name="Normal 3 3 2 6 11 3" xfId="32412" xr:uid="{00000000-0005-0000-0000-0000957E0000}"/>
    <cellStyle name="Normal 3 3 2 6 12" xfId="32413" xr:uid="{00000000-0005-0000-0000-0000967E0000}"/>
    <cellStyle name="Normal 3 3 2 6 12 2" xfId="32414" xr:uid="{00000000-0005-0000-0000-0000977E0000}"/>
    <cellStyle name="Normal 3 3 2 6 12 3" xfId="32415" xr:uid="{00000000-0005-0000-0000-0000987E0000}"/>
    <cellStyle name="Normal 3 3 2 6 13" xfId="32416" xr:uid="{00000000-0005-0000-0000-0000997E0000}"/>
    <cellStyle name="Normal 3 3 2 6 13 2" xfId="32417" xr:uid="{00000000-0005-0000-0000-00009A7E0000}"/>
    <cellStyle name="Normal 3 3 2 6 13 3" xfId="32418" xr:uid="{00000000-0005-0000-0000-00009B7E0000}"/>
    <cellStyle name="Normal 3 3 2 6 14" xfId="32419" xr:uid="{00000000-0005-0000-0000-00009C7E0000}"/>
    <cellStyle name="Normal 3 3 2 6 14 2" xfId="32420" xr:uid="{00000000-0005-0000-0000-00009D7E0000}"/>
    <cellStyle name="Normal 3 3 2 6 14 3" xfId="32421" xr:uid="{00000000-0005-0000-0000-00009E7E0000}"/>
    <cellStyle name="Normal 3 3 2 6 15" xfId="32422" xr:uid="{00000000-0005-0000-0000-00009F7E0000}"/>
    <cellStyle name="Normal 3 3 2 6 15 2" xfId="32423" xr:uid="{00000000-0005-0000-0000-0000A07E0000}"/>
    <cellStyle name="Normal 3 3 2 6 15 3" xfId="32424" xr:uid="{00000000-0005-0000-0000-0000A17E0000}"/>
    <cellStyle name="Normal 3 3 2 6 16" xfId="32425" xr:uid="{00000000-0005-0000-0000-0000A27E0000}"/>
    <cellStyle name="Normal 3 3 2 6 17" xfId="32426" xr:uid="{00000000-0005-0000-0000-0000A37E0000}"/>
    <cellStyle name="Normal 3 3 2 6 2" xfId="32427" xr:uid="{00000000-0005-0000-0000-0000A47E0000}"/>
    <cellStyle name="Normal 3 3 2 6 2 10" xfId="32428" xr:uid="{00000000-0005-0000-0000-0000A57E0000}"/>
    <cellStyle name="Normal 3 3 2 6 2 10 2" xfId="32429" xr:uid="{00000000-0005-0000-0000-0000A67E0000}"/>
    <cellStyle name="Normal 3 3 2 6 2 10 3" xfId="32430" xr:uid="{00000000-0005-0000-0000-0000A77E0000}"/>
    <cellStyle name="Normal 3 3 2 6 2 11" xfId="32431" xr:uid="{00000000-0005-0000-0000-0000A87E0000}"/>
    <cellStyle name="Normal 3 3 2 6 2 11 2" xfId="32432" xr:uid="{00000000-0005-0000-0000-0000A97E0000}"/>
    <cellStyle name="Normal 3 3 2 6 2 11 3" xfId="32433" xr:uid="{00000000-0005-0000-0000-0000AA7E0000}"/>
    <cellStyle name="Normal 3 3 2 6 2 12" xfId="32434" xr:uid="{00000000-0005-0000-0000-0000AB7E0000}"/>
    <cellStyle name="Normal 3 3 2 6 2 12 2" xfId="32435" xr:uid="{00000000-0005-0000-0000-0000AC7E0000}"/>
    <cellStyle name="Normal 3 3 2 6 2 12 3" xfId="32436" xr:uid="{00000000-0005-0000-0000-0000AD7E0000}"/>
    <cellStyle name="Normal 3 3 2 6 2 13" xfId="32437" xr:uid="{00000000-0005-0000-0000-0000AE7E0000}"/>
    <cellStyle name="Normal 3 3 2 6 2 13 2" xfId="32438" xr:uid="{00000000-0005-0000-0000-0000AF7E0000}"/>
    <cellStyle name="Normal 3 3 2 6 2 13 3" xfId="32439" xr:uid="{00000000-0005-0000-0000-0000B07E0000}"/>
    <cellStyle name="Normal 3 3 2 6 2 14" xfId="32440" xr:uid="{00000000-0005-0000-0000-0000B17E0000}"/>
    <cellStyle name="Normal 3 3 2 6 2 14 2" xfId="32441" xr:uid="{00000000-0005-0000-0000-0000B27E0000}"/>
    <cellStyle name="Normal 3 3 2 6 2 14 3" xfId="32442" xr:uid="{00000000-0005-0000-0000-0000B37E0000}"/>
    <cellStyle name="Normal 3 3 2 6 2 15" xfId="32443" xr:uid="{00000000-0005-0000-0000-0000B47E0000}"/>
    <cellStyle name="Normal 3 3 2 6 2 16" xfId="32444" xr:uid="{00000000-0005-0000-0000-0000B57E0000}"/>
    <cellStyle name="Normal 3 3 2 6 2 2" xfId="32445" xr:uid="{00000000-0005-0000-0000-0000B67E0000}"/>
    <cellStyle name="Normal 3 3 2 6 2 2 2" xfId="32446" xr:uid="{00000000-0005-0000-0000-0000B77E0000}"/>
    <cellStyle name="Normal 3 3 2 6 2 2 3" xfId="32447" xr:uid="{00000000-0005-0000-0000-0000B87E0000}"/>
    <cellStyle name="Normal 3 3 2 6 2 3" xfId="32448" xr:uid="{00000000-0005-0000-0000-0000B97E0000}"/>
    <cellStyle name="Normal 3 3 2 6 2 3 2" xfId="32449" xr:uid="{00000000-0005-0000-0000-0000BA7E0000}"/>
    <cellStyle name="Normal 3 3 2 6 2 3 3" xfId="32450" xr:uid="{00000000-0005-0000-0000-0000BB7E0000}"/>
    <cellStyle name="Normal 3 3 2 6 2 4" xfId="32451" xr:uid="{00000000-0005-0000-0000-0000BC7E0000}"/>
    <cellStyle name="Normal 3 3 2 6 2 4 2" xfId="32452" xr:uid="{00000000-0005-0000-0000-0000BD7E0000}"/>
    <cellStyle name="Normal 3 3 2 6 2 4 3" xfId="32453" xr:uid="{00000000-0005-0000-0000-0000BE7E0000}"/>
    <cellStyle name="Normal 3 3 2 6 2 5" xfId="32454" xr:uid="{00000000-0005-0000-0000-0000BF7E0000}"/>
    <cellStyle name="Normal 3 3 2 6 2 5 2" xfId="32455" xr:uid="{00000000-0005-0000-0000-0000C07E0000}"/>
    <cellStyle name="Normal 3 3 2 6 2 5 3" xfId="32456" xr:uid="{00000000-0005-0000-0000-0000C17E0000}"/>
    <cellStyle name="Normal 3 3 2 6 2 6" xfId="32457" xr:uid="{00000000-0005-0000-0000-0000C27E0000}"/>
    <cellStyle name="Normal 3 3 2 6 2 6 2" xfId="32458" xr:uid="{00000000-0005-0000-0000-0000C37E0000}"/>
    <cellStyle name="Normal 3 3 2 6 2 6 3" xfId="32459" xr:uid="{00000000-0005-0000-0000-0000C47E0000}"/>
    <cellStyle name="Normal 3 3 2 6 2 7" xfId="32460" xr:uid="{00000000-0005-0000-0000-0000C57E0000}"/>
    <cellStyle name="Normal 3 3 2 6 2 7 2" xfId="32461" xr:uid="{00000000-0005-0000-0000-0000C67E0000}"/>
    <cellStyle name="Normal 3 3 2 6 2 7 3" xfId="32462" xr:uid="{00000000-0005-0000-0000-0000C77E0000}"/>
    <cellStyle name="Normal 3 3 2 6 2 8" xfId="32463" xr:uid="{00000000-0005-0000-0000-0000C87E0000}"/>
    <cellStyle name="Normal 3 3 2 6 2 8 2" xfId="32464" xr:uid="{00000000-0005-0000-0000-0000C97E0000}"/>
    <cellStyle name="Normal 3 3 2 6 2 8 3" xfId="32465" xr:uid="{00000000-0005-0000-0000-0000CA7E0000}"/>
    <cellStyle name="Normal 3 3 2 6 2 9" xfId="32466" xr:uid="{00000000-0005-0000-0000-0000CB7E0000}"/>
    <cellStyle name="Normal 3 3 2 6 2 9 2" xfId="32467" xr:uid="{00000000-0005-0000-0000-0000CC7E0000}"/>
    <cellStyle name="Normal 3 3 2 6 2 9 3" xfId="32468" xr:uid="{00000000-0005-0000-0000-0000CD7E0000}"/>
    <cellStyle name="Normal 3 3 2 6 3" xfId="32469" xr:uid="{00000000-0005-0000-0000-0000CE7E0000}"/>
    <cellStyle name="Normal 3 3 2 6 3 2" xfId="32470" xr:uid="{00000000-0005-0000-0000-0000CF7E0000}"/>
    <cellStyle name="Normal 3 3 2 6 3 3" xfId="32471" xr:uid="{00000000-0005-0000-0000-0000D07E0000}"/>
    <cellStyle name="Normal 3 3 2 6 4" xfId="32472" xr:uid="{00000000-0005-0000-0000-0000D17E0000}"/>
    <cellStyle name="Normal 3 3 2 6 4 2" xfId="32473" xr:uid="{00000000-0005-0000-0000-0000D27E0000}"/>
    <cellStyle name="Normal 3 3 2 6 4 3" xfId="32474" xr:uid="{00000000-0005-0000-0000-0000D37E0000}"/>
    <cellStyle name="Normal 3 3 2 6 5" xfId="32475" xr:uid="{00000000-0005-0000-0000-0000D47E0000}"/>
    <cellStyle name="Normal 3 3 2 6 5 2" xfId="32476" xr:uid="{00000000-0005-0000-0000-0000D57E0000}"/>
    <cellStyle name="Normal 3 3 2 6 5 3" xfId="32477" xr:uid="{00000000-0005-0000-0000-0000D67E0000}"/>
    <cellStyle name="Normal 3 3 2 6 6" xfId="32478" xr:uid="{00000000-0005-0000-0000-0000D77E0000}"/>
    <cellStyle name="Normal 3 3 2 6 6 2" xfId="32479" xr:uid="{00000000-0005-0000-0000-0000D87E0000}"/>
    <cellStyle name="Normal 3 3 2 6 6 3" xfId="32480" xr:uid="{00000000-0005-0000-0000-0000D97E0000}"/>
    <cellStyle name="Normal 3 3 2 6 7" xfId="32481" xr:uid="{00000000-0005-0000-0000-0000DA7E0000}"/>
    <cellStyle name="Normal 3 3 2 6 7 2" xfId="32482" xr:uid="{00000000-0005-0000-0000-0000DB7E0000}"/>
    <cellStyle name="Normal 3 3 2 6 7 3" xfId="32483" xr:uid="{00000000-0005-0000-0000-0000DC7E0000}"/>
    <cellStyle name="Normal 3 3 2 6 8" xfId="32484" xr:uid="{00000000-0005-0000-0000-0000DD7E0000}"/>
    <cellStyle name="Normal 3 3 2 6 8 2" xfId="32485" xr:uid="{00000000-0005-0000-0000-0000DE7E0000}"/>
    <cellStyle name="Normal 3 3 2 6 8 3" xfId="32486" xr:uid="{00000000-0005-0000-0000-0000DF7E0000}"/>
    <cellStyle name="Normal 3 3 2 6 9" xfId="32487" xr:uid="{00000000-0005-0000-0000-0000E07E0000}"/>
    <cellStyle name="Normal 3 3 2 6 9 2" xfId="32488" xr:uid="{00000000-0005-0000-0000-0000E17E0000}"/>
    <cellStyle name="Normal 3 3 2 6 9 3" xfId="32489" xr:uid="{00000000-0005-0000-0000-0000E27E0000}"/>
    <cellStyle name="Normal 3 3 2 7" xfId="32490" xr:uid="{00000000-0005-0000-0000-0000E37E0000}"/>
    <cellStyle name="Normal 3 3 2 7 10" xfId="32491" xr:uid="{00000000-0005-0000-0000-0000E47E0000}"/>
    <cellStyle name="Normal 3 3 2 7 10 2" xfId="32492" xr:uid="{00000000-0005-0000-0000-0000E57E0000}"/>
    <cellStyle name="Normal 3 3 2 7 10 3" xfId="32493" xr:uid="{00000000-0005-0000-0000-0000E67E0000}"/>
    <cellStyle name="Normal 3 3 2 7 11" xfId="32494" xr:uid="{00000000-0005-0000-0000-0000E77E0000}"/>
    <cellStyle name="Normal 3 3 2 7 11 2" xfId="32495" xr:uid="{00000000-0005-0000-0000-0000E87E0000}"/>
    <cellStyle name="Normal 3 3 2 7 11 3" xfId="32496" xr:uid="{00000000-0005-0000-0000-0000E97E0000}"/>
    <cellStyle name="Normal 3 3 2 7 12" xfId="32497" xr:uid="{00000000-0005-0000-0000-0000EA7E0000}"/>
    <cellStyle name="Normal 3 3 2 7 12 2" xfId="32498" xr:uid="{00000000-0005-0000-0000-0000EB7E0000}"/>
    <cellStyle name="Normal 3 3 2 7 12 3" xfId="32499" xr:uid="{00000000-0005-0000-0000-0000EC7E0000}"/>
    <cellStyle name="Normal 3 3 2 7 13" xfId="32500" xr:uid="{00000000-0005-0000-0000-0000ED7E0000}"/>
    <cellStyle name="Normal 3 3 2 7 13 2" xfId="32501" xr:uid="{00000000-0005-0000-0000-0000EE7E0000}"/>
    <cellStyle name="Normal 3 3 2 7 13 3" xfId="32502" xr:uid="{00000000-0005-0000-0000-0000EF7E0000}"/>
    <cellStyle name="Normal 3 3 2 7 14" xfId="32503" xr:uid="{00000000-0005-0000-0000-0000F07E0000}"/>
    <cellStyle name="Normal 3 3 2 7 14 2" xfId="32504" xr:uid="{00000000-0005-0000-0000-0000F17E0000}"/>
    <cellStyle name="Normal 3 3 2 7 14 3" xfId="32505" xr:uid="{00000000-0005-0000-0000-0000F27E0000}"/>
    <cellStyle name="Normal 3 3 2 7 15" xfId="32506" xr:uid="{00000000-0005-0000-0000-0000F37E0000}"/>
    <cellStyle name="Normal 3 3 2 7 15 2" xfId="32507" xr:uid="{00000000-0005-0000-0000-0000F47E0000}"/>
    <cellStyle name="Normal 3 3 2 7 15 3" xfId="32508" xr:uid="{00000000-0005-0000-0000-0000F57E0000}"/>
    <cellStyle name="Normal 3 3 2 7 16" xfId="32509" xr:uid="{00000000-0005-0000-0000-0000F67E0000}"/>
    <cellStyle name="Normal 3 3 2 7 17" xfId="32510" xr:uid="{00000000-0005-0000-0000-0000F77E0000}"/>
    <cellStyle name="Normal 3 3 2 7 2" xfId="32511" xr:uid="{00000000-0005-0000-0000-0000F87E0000}"/>
    <cellStyle name="Normal 3 3 2 7 2 10" xfId="32512" xr:uid="{00000000-0005-0000-0000-0000F97E0000}"/>
    <cellStyle name="Normal 3 3 2 7 2 10 2" xfId="32513" xr:uid="{00000000-0005-0000-0000-0000FA7E0000}"/>
    <cellStyle name="Normal 3 3 2 7 2 10 3" xfId="32514" xr:uid="{00000000-0005-0000-0000-0000FB7E0000}"/>
    <cellStyle name="Normal 3 3 2 7 2 11" xfId="32515" xr:uid="{00000000-0005-0000-0000-0000FC7E0000}"/>
    <cellStyle name="Normal 3 3 2 7 2 11 2" xfId="32516" xr:uid="{00000000-0005-0000-0000-0000FD7E0000}"/>
    <cellStyle name="Normal 3 3 2 7 2 11 3" xfId="32517" xr:uid="{00000000-0005-0000-0000-0000FE7E0000}"/>
    <cellStyle name="Normal 3 3 2 7 2 12" xfId="32518" xr:uid="{00000000-0005-0000-0000-0000FF7E0000}"/>
    <cellStyle name="Normal 3 3 2 7 2 12 2" xfId="32519" xr:uid="{00000000-0005-0000-0000-0000007F0000}"/>
    <cellStyle name="Normal 3 3 2 7 2 12 3" xfId="32520" xr:uid="{00000000-0005-0000-0000-0000017F0000}"/>
    <cellStyle name="Normal 3 3 2 7 2 13" xfId="32521" xr:uid="{00000000-0005-0000-0000-0000027F0000}"/>
    <cellStyle name="Normal 3 3 2 7 2 13 2" xfId="32522" xr:uid="{00000000-0005-0000-0000-0000037F0000}"/>
    <cellStyle name="Normal 3 3 2 7 2 13 3" xfId="32523" xr:uid="{00000000-0005-0000-0000-0000047F0000}"/>
    <cellStyle name="Normal 3 3 2 7 2 14" xfId="32524" xr:uid="{00000000-0005-0000-0000-0000057F0000}"/>
    <cellStyle name="Normal 3 3 2 7 2 14 2" xfId="32525" xr:uid="{00000000-0005-0000-0000-0000067F0000}"/>
    <cellStyle name="Normal 3 3 2 7 2 14 3" xfId="32526" xr:uid="{00000000-0005-0000-0000-0000077F0000}"/>
    <cellStyle name="Normal 3 3 2 7 2 15" xfId="32527" xr:uid="{00000000-0005-0000-0000-0000087F0000}"/>
    <cellStyle name="Normal 3 3 2 7 2 16" xfId="32528" xr:uid="{00000000-0005-0000-0000-0000097F0000}"/>
    <cellStyle name="Normal 3 3 2 7 2 2" xfId="32529" xr:uid="{00000000-0005-0000-0000-00000A7F0000}"/>
    <cellStyle name="Normal 3 3 2 7 2 2 2" xfId="32530" xr:uid="{00000000-0005-0000-0000-00000B7F0000}"/>
    <cellStyle name="Normal 3 3 2 7 2 2 3" xfId="32531" xr:uid="{00000000-0005-0000-0000-00000C7F0000}"/>
    <cellStyle name="Normal 3 3 2 7 2 3" xfId="32532" xr:uid="{00000000-0005-0000-0000-00000D7F0000}"/>
    <cellStyle name="Normal 3 3 2 7 2 3 2" xfId="32533" xr:uid="{00000000-0005-0000-0000-00000E7F0000}"/>
    <cellStyle name="Normal 3 3 2 7 2 3 3" xfId="32534" xr:uid="{00000000-0005-0000-0000-00000F7F0000}"/>
    <cellStyle name="Normal 3 3 2 7 2 4" xfId="32535" xr:uid="{00000000-0005-0000-0000-0000107F0000}"/>
    <cellStyle name="Normal 3 3 2 7 2 4 2" xfId="32536" xr:uid="{00000000-0005-0000-0000-0000117F0000}"/>
    <cellStyle name="Normal 3 3 2 7 2 4 3" xfId="32537" xr:uid="{00000000-0005-0000-0000-0000127F0000}"/>
    <cellStyle name="Normal 3 3 2 7 2 5" xfId="32538" xr:uid="{00000000-0005-0000-0000-0000137F0000}"/>
    <cellStyle name="Normal 3 3 2 7 2 5 2" xfId="32539" xr:uid="{00000000-0005-0000-0000-0000147F0000}"/>
    <cellStyle name="Normal 3 3 2 7 2 5 3" xfId="32540" xr:uid="{00000000-0005-0000-0000-0000157F0000}"/>
    <cellStyle name="Normal 3 3 2 7 2 6" xfId="32541" xr:uid="{00000000-0005-0000-0000-0000167F0000}"/>
    <cellStyle name="Normal 3 3 2 7 2 6 2" xfId="32542" xr:uid="{00000000-0005-0000-0000-0000177F0000}"/>
    <cellStyle name="Normal 3 3 2 7 2 6 3" xfId="32543" xr:uid="{00000000-0005-0000-0000-0000187F0000}"/>
    <cellStyle name="Normal 3 3 2 7 2 7" xfId="32544" xr:uid="{00000000-0005-0000-0000-0000197F0000}"/>
    <cellStyle name="Normal 3 3 2 7 2 7 2" xfId="32545" xr:uid="{00000000-0005-0000-0000-00001A7F0000}"/>
    <cellStyle name="Normal 3 3 2 7 2 7 3" xfId="32546" xr:uid="{00000000-0005-0000-0000-00001B7F0000}"/>
    <cellStyle name="Normal 3 3 2 7 2 8" xfId="32547" xr:uid="{00000000-0005-0000-0000-00001C7F0000}"/>
    <cellStyle name="Normal 3 3 2 7 2 8 2" xfId="32548" xr:uid="{00000000-0005-0000-0000-00001D7F0000}"/>
    <cellStyle name="Normal 3 3 2 7 2 8 3" xfId="32549" xr:uid="{00000000-0005-0000-0000-00001E7F0000}"/>
    <cellStyle name="Normal 3 3 2 7 2 9" xfId="32550" xr:uid="{00000000-0005-0000-0000-00001F7F0000}"/>
    <cellStyle name="Normal 3 3 2 7 2 9 2" xfId="32551" xr:uid="{00000000-0005-0000-0000-0000207F0000}"/>
    <cellStyle name="Normal 3 3 2 7 2 9 3" xfId="32552" xr:uid="{00000000-0005-0000-0000-0000217F0000}"/>
    <cellStyle name="Normal 3 3 2 7 3" xfId="32553" xr:uid="{00000000-0005-0000-0000-0000227F0000}"/>
    <cellStyle name="Normal 3 3 2 7 3 2" xfId="32554" xr:uid="{00000000-0005-0000-0000-0000237F0000}"/>
    <cellStyle name="Normal 3 3 2 7 3 3" xfId="32555" xr:uid="{00000000-0005-0000-0000-0000247F0000}"/>
    <cellStyle name="Normal 3 3 2 7 4" xfId="32556" xr:uid="{00000000-0005-0000-0000-0000257F0000}"/>
    <cellStyle name="Normal 3 3 2 7 4 2" xfId="32557" xr:uid="{00000000-0005-0000-0000-0000267F0000}"/>
    <cellStyle name="Normal 3 3 2 7 4 3" xfId="32558" xr:uid="{00000000-0005-0000-0000-0000277F0000}"/>
    <cellStyle name="Normal 3 3 2 7 5" xfId="32559" xr:uid="{00000000-0005-0000-0000-0000287F0000}"/>
    <cellStyle name="Normal 3 3 2 7 5 2" xfId="32560" xr:uid="{00000000-0005-0000-0000-0000297F0000}"/>
    <cellStyle name="Normal 3 3 2 7 5 3" xfId="32561" xr:uid="{00000000-0005-0000-0000-00002A7F0000}"/>
    <cellStyle name="Normal 3 3 2 7 6" xfId="32562" xr:uid="{00000000-0005-0000-0000-00002B7F0000}"/>
    <cellStyle name="Normal 3 3 2 7 6 2" xfId="32563" xr:uid="{00000000-0005-0000-0000-00002C7F0000}"/>
    <cellStyle name="Normal 3 3 2 7 6 3" xfId="32564" xr:uid="{00000000-0005-0000-0000-00002D7F0000}"/>
    <cellStyle name="Normal 3 3 2 7 7" xfId="32565" xr:uid="{00000000-0005-0000-0000-00002E7F0000}"/>
    <cellStyle name="Normal 3 3 2 7 7 2" xfId="32566" xr:uid="{00000000-0005-0000-0000-00002F7F0000}"/>
    <cellStyle name="Normal 3 3 2 7 7 3" xfId="32567" xr:uid="{00000000-0005-0000-0000-0000307F0000}"/>
    <cellStyle name="Normal 3 3 2 7 8" xfId="32568" xr:uid="{00000000-0005-0000-0000-0000317F0000}"/>
    <cellStyle name="Normal 3 3 2 7 8 2" xfId="32569" xr:uid="{00000000-0005-0000-0000-0000327F0000}"/>
    <cellStyle name="Normal 3 3 2 7 8 3" xfId="32570" xr:uid="{00000000-0005-0000-0000-0000337F0000}"/>
    <cellStyle name="Normal 3 3 2 7 9" xfId="32571" xr:uid="{00000000-0005-0000-0000-0000347F0000}"/>
    <cellStyle name="Normal 3 3 2 7 9 2" xfId="32572" xr:uid="{00000000-0005-0000-0000-0000357F0000}"/>
    <cellStyle name="Normal 3 3 2 7 9 3" xfId="32573" xr:uid="{00000000-0005-0000-0000-0000367F0000}"/>
    <cellStyle name="Normal 3 3 2 8" xfId="32574" xr:uid="{00000000-0005-0000-0000-0000377F0000}"/>
    <cellStyle name="Normal 3 3 2 8 10" xfId="32575" xr:uid="{00000000-0005-0000-0000-0000387F0000}"/>
    <cellStyle name="Normal 3 3 2 8 10 2" xfId="32576" xr:uid="{00000000-0005-0000-0000-0000397F0000}"/>
    <cellStyle name="Normal 3 3 2 8 10 3" xfId="32577" xr:uid="{00000000-0005-0000-0000-00003A7F0000}"/>
    <cellStyle name="Normal 3 3 2 8 11" xfId="32578" xr:uid="{00000000-0005-0000-0000-00003B7F0000}"/>
    <cellStyle name="Normal 3 3 2 8 11 2" xfId="32579" xr:uid="{00000000-0005-0000-0000-00003C7F0000}"/>
    <cellStyle name="Normal 3 3 2 8 11 3" xfId="32580" xr:uid="{00000000-0005-0000-0000-00003D7F0000}"/>
    <cellStyle name="Normal 3 3 2 8 12" xfId="32581" xr:uid="{00000000-0005-0000-0000-00003E7F0000}"/>
    <cellStyle name="Normal 3 3 2 8 12 2" xfId="32582" xr:uid="{00000000-0005-0000-0000-00003F7F0000}"/>
    <cellStyle name="Normal 3 3 2 8 12 3" xfId="32583" xr:uid="{00000000-0005-0000-0000-0000407F0000}"/>
    <cellStyle name="Normal 3 3 2 8 13" xfId="32584" xr:uid="{00000000-0005-0000-0000-0000417F0000}"/>
    <cellStyle name="Normal 3 3 2 8 13 2" xfId="32585" xr:uid="{00000000-0005-0000-0000-0000427F0000}"/>
    <cellStyle name="Normal 3 3 2 8 13 3" xfId="32586" xr:uid="{00000000-0005-0000-0000-0000437F0000}"/>
    <cellStyle name="Normal 3 3 2 8 14" xfId="32587" xr:uid="{00000000-0005-0000-0000-0000447F0000}"/>
    <cellStyle name="Normal 3 3 2 8 14 2" xfId="32588" xr:uid="{00000000-0005-0000-0000-0000457F0000}"/>
    <cellStyle name="Normal 3 3 2 8 14 3" xfId="32589" xr:uid="{00000000-0005-0000-0000-0000467F0000}"/>
    <cellStyle name="Normal 3 3 2 8 15" xfId="32590" xr:uid="{00000000-0005-0000-0000-0000477F0000}"/>
    <cellStyle name="Normal 3 3 2 8 15 2" xfId="32591" xr:uid="{00000000-0005-0000-0000-0000487F0000}"/>
    <cellStyle name="Normal 3 3 2 8 15 3" xfId="32592" xr:uid="{00000000-0005-0000-0000-0000497F0000}"/>
    <cellStyle name="Normal 3 3 2 8 16" xfId="32593" xr:uid="{00000000-0005-0000-0000-00004A7F0000}"/>
    <cellStyle name="Normal 3 3 2 8 17" xfId="32594" xr:uid="{00000000-0005-0000-0000-00004B7F0000}"/>
    <cellStyle name="Normal 3 3 2 8 2" xfId="32595" xr:uid="{00000000-0005-0000-0000-00004C7F0000}"/>
    <cellStyle name="Normal 3 3 2 8 2 10" xfId="32596" xr:uid="{00000000-0005-0000-0000-00004D7F0000}"/>
    <cellStyle name="Normal 3 3 2 8 2 10 2" xfId="32597" xr:uid="{00000000-0005-0000-0000-00004E7F0000}"/>
    <cellStyle name="Normal 3 3 2 8 2 10 3" xfId="32598" xr:uid="{00000000-0005-0000-0000-00004F7F0000}"/>
    <cellStyle name="Normal 3 3 2 8 2 11" xfId="32599" xr:uid="{00000000-0005-0000-0000-0000507F0000}"/>
    <cellStyle name="Normal 3 3 2 8 2 11 2" xfId="32600" xr:uid="{00000000-0005-0000-0000-0000517F0000}"/>
    <cellStyle name="Normal 3 3 2 8 2 11 3" xfId="32601" xr:uid="{00000000-0005-0000-0000-0000527F0000}"/>
    <cellStyle name="Normal 3 3 2 8 2 12" xfId="32602" xr:uid="{00000000-0005-0000-0000-0000537F0000}"/>
    <cellStyle name="Normal 3 3 2 8 2 12 2" xfId="32603" xr:uid="{00000000-0005-0000-0000-0000547F0000}"/>
    <cellStyle name="Normal 3 3 2 8 2 12 3" xfId="32604" xr:uid="{00000000-0005-0000-0000-0000557F0000}"/>
    <cellStyle name="Normal 3 3 2 8 2 13" xfId="32605" xr:uid="{00000000-0005-0000-0000-0000567F0000}"/>
    <cellStyle name="Normal 3 3 2 8 2 13 2" xfId="32606" xr:uid="{00000000-0005-0000-0000-0000577F0000}"/>
    <cellStyle name="Normal 3 3 2 8 2 13 3" xfId="32607" xr:uid="{00000000-0005-0000-0000-0000587F0000}"/>
    <cellStyle name="Normal 3 3 2 8 2 14" xfId="32608" xr:uid="{00000000-0005-0000-0000-0000597F0000}"/>
    <cellStyle name="Normal 3 3 2 8 2 14 2" xfId="32609" xr:uid="{00000000-0005-0000-0000-00005A7F0000}"/>
    <cellStyle name="Normal 3 3 2 8 2 14 3" xfId="32610" xr:uid="{00000000-0005-0000-0000-00005B7F0000}"/>
    <cellStyle name="Normal 3 3 2 8 2 15" xfId="32611" xr:uid="{00000000-0005-0000-0000-00005C7F0000}"/>
    <cellStyle name="Normal 3 3 2 8 2 16" xfId="32612" xr:uid="{00000000-0005-0000-0000-00005D7F0000}"/>
    <cellStyle name="Normal 3 3 2 8 2 2" xfId="32613" xr:uid="{00000000-0005-0000-0000-00005E7F0000}"/>
    <cellStyle name="Normal 3 3 2 8 2 2 2" xfId="32614" xr:uid="{00000000-0005-0000-0000-00005F7F0000}"/>
    <cellStyle name="Normal 3 3 2 8 2 2 3" xfId="32615" xr:uid="{00000000-0005-0000-0000-0000607F0000}"/>
    <cellStyle name="Normal 3 3 2 8 2 3" xfId="32616" xr:uid="{00000000-0005-0000-0000-0000617F0000}"/>
    <cellStyle name="Normal 3 3 2 8 2 3 2" xfId="32617" xr:uid="{00000000-0005-0000-0000-0000627F0000}"/>
    <cellStyle name="Normal 3 3 2 8 2 3 3" xfId="32618" xr:uid="{00000000-0005-0000-0000-0000637F0000}"/>
    <cellStyle name="Normal 3 3 2 8 2 4" xfId="32619" xr:uid="{00000000-0005-0000-0000-0000647F0000}"/>
    <cellStyle name="Normal 3 3 2 8 2 4 2" xfId="32620" xr:uid="{00000000-0005-0000-0000-0000657F0000}"/>
    <cellStyle name="Normal 3 3 2 8 2 4 3" xfId="32621" xr:uid="{00000000-0005-0000-0000-0000667F0000}"/>
    <cellStyle name="Normal 3 3 2 8 2 5" xfId="32622" xr:uid="{00000000-0005-0000-0000-0000677F0000}"/>
    <cellStyle name="Normal 3 3 2 8 2 5 2" xfId="32623" xr:uid="{00000000-0005-0000-0000-0000687F0000}"/>
    <cellStyle name="Normal 3 3 2 8 2 5 3" xfId="32624" xr:uid="{00000000-0005-0000-0000-0000697F0000}"/>
    <cellStyle name="Normal 3 3 2 8 2 6" xfId="32625" xr:uid="{00000000-0005-0000-0000-00006A7F0000}"/>
    <cellStyle name="Normal 3 3 2 8 2 6 2" xfId="32626" xr:uid="{00000000-0005-0000-0000-00006B7F0000}"/>
    <cellStyle name="Normal 3 3 2 8 2 6 3" xfId="32627" xr:uid="{00000000-0005-0000-0000-00006C7F0000}"/>
    <cellStyle name="Normal 3 3 2 8 2 7" xfId="32628" xr:uid="{00000000-0005-0000-0000-00006D7F0000}"/>
    <cellStyle name="Normal 3 3 2 8 2 7 2" xfId="32629" xr:uid="{00000000-0005-0000-0000-00006E7F0000}"/>
    <cellStyle name="Normal 3 3 2 8 2 7 3" xfId="32630" xr:uid="{00000000-0005-0000-0000-00006F7F0000}"/>
    <cellStyle name="Normal 3 3 2 8 2 8" xfId="32631" xr:uid="{00000000-0005-0000-0000-0000707F0000}"/>
    <cellStyle name="Normal 3 3 2 8 2 8 2" xfId="32632" xr:uid="{00000000-0005-0000-0000-0000717F0000}"/>
    <cellStyle name="Normal 3 3 2 8 2 8 3" xfId="32633" xr:uid="{00000000-0005-0000-0000-0000727F0000}"/>
    <cellStyle name="Normal 3 3 2 8 2 9" xfId="32634" xr:uid="{00000000-0005-0000-0000-0000737F0000}"/>
    <cellStyle name="Normal 3 3 2 8 2 9 2" xfId="32635" xr:uid="{00000000-0005-0000-0000-0000747F0000}"/>
    <cellStyle name="Normal 3 3 2 8 2 9 3" xfId="32636" xr:uid="{00000000-0005-0000-0000-0000757F0000}"/>
    <cellStyle name="Normal 3 3 2 8 3" xfId="32637" xr:uid="{00000000-0005-0000-0000-0000767F0000}"/>
    <cellStyle name="Normal 3 3 2 8 3 2" xfId="32638" xr:uid="{00000000-0005-0000-0000-0000777F0000}"/>
    <cellStyle name="Normal 3 3 2 8 3 3" xfId="32639" xr:uid="{00000000-0005-0000-0000-0000787F0000}"/>
    <cellStyle name="Normal 3 3 2 8 4" xfId="32640" xr:uid="{00000000-0005-0000-0000-0000797F0000}"/>
    <cellStyle name="Normal 3 3 2 8 4 2" xfId="32641" xr:uid="{00000000-0005-0000-0000-00007A7F0000}"/>
    <cellStyle name="Normal 3 3 2 8 4 3" xfId="32642" xr:uid="{00000000-0005-0000-0000-00007B7F0000}"/>
    <cellStyle name="Normal 3 3 2 8 5" xfId="32643" xr:uid="{00000000-0005-0000-0000-00007C7F0000}"/>
    <cellStyle name="Normal 3 3 2 8 5 2" xfId="32644" xr:uid="{00000000-0005-0000-0000-00007D7F0000}"/>
    <cellStyle name="Normal 3 3 2 8 5 3" xfId="32645" xr:uid="{00000000-0005-0000-0000-00007E7F0000}"/>
    <cellStyle name="Normal 3 3 2 8 6" xfId="32646" xr:uid="{00000000-0005-0000-0000-00007F7F0000}"/>
    <cellStyle name="Normal 3 3 2 8 6 2" xfId="32647" xr:uid="{00000000-0005-0000-0000-0000807F0000}"/>
    <cellStyle name="Normal 3 3 2 8 6 3" xfId="32648" xr:uid="{00000000-0005-0000-0000-0000817F0000}"/>
    <cellStyle name="Normal 3 3 2 8 7" xfId="32649" xr:uid="{00000000-0005-0000-0000-0000827F0000}"/>
    <cellStyle name="Normal 3 3 2 8 7 2" xfId="32650" xr:uid="{00000000-0005-0000-0000-0000837F0000}"/>
    <cellStyle name="Normal 3 3 2 8 7 3" xfId="32651" xr:uid="{00000000-0005-0000-0000-0000847F0000}"/>
    <cellStyle name="Normal 3 3 2 8 8" xfId="32652" xr:uid="{00000000-0005-0000-0000-0000857F0000}"/>
    <cellStyle name="Normal 3 3 2 8 8 2" xfId="32653" xr:uid="{00000000-0005-0000-0000-0000867F0000}"/>
    <cellStyle name="Normal 3 3 2 8 8 3" xfId="32654" xr:uid="{00000000-0005-0000-0000-0000877F0000}"/>
    <cellStyle name="Normal 3 3 2 8 9" xfId="32655" xr:uid="{00000000-0005-0000-0000-0000887F0000}"/>
    <cellStyle name="Normal 3 3 2 8 9 2" xfId="32656" xr:uid="{00000000-0005-0000-0000-0000897F0000}"/>
    <cellStyle name="Normal 3 3 2 8 9 3" xfId="32657" xr:uid="{00000000-0005-0000-0000-00008A7F0000}"/>
    <cellStyle name="Normal 3 3 2 9" xfId="32658" xr:uid="{00000000-0005-0000-0000-00008B7F0000}"/>
    <cellStyle name="Normal 3 3 2 9 10" xfId="32659" xr:uid="{00000000-0005-0000-0000-00008C7F0000}"/>
    <cellStyle name="Normal 3 3 2 9 10 2" xfId="32660" xr:uid="{00000000-0005-0000-0000-00008D7F0000}"/>
    <cellStyle name="Normal 3 3 2 9 10 3" xfId="32661" xr:uid="{00000000-0005-0000-0000-00008E7F0000}"/>
    <cellStyle name="Normal 3 3 2 9 11" xfId="32662" xr:uid="{00000000-0005-0000-0000-00008F7F0000}"/>
    <cellStyle name="Normal 3 3 2 9 11 2" xfId="32663" xr:uid="{00000000-0005-0000-0000-0000907F0000}"/>
    <cellStyle name="Normal 3 3 2 9 11 3" xfId="32664" xr:uid="{00000000-0005-0000-0000-0000917F0000}"/>
    <cellStyle name="Normal 3 3 2 9 12" xfId="32665" xr:uid="{00000000-0005-0000-0000-0000927F0000}"/>
    <cellStyle name="Normal 3 3 2 9 12 2" xfId="32666" xr:uid="{00000000-0005-0000-0000-0000937F0000}"/>
    <cellStyle name="Normal 3 3 2 9 12 3" xfId="32667" xr:uid="{00000000-0005-0000-0000-0000947F0000}"/>
    <cellStyle name="Normal 3 3 2 9 13" xfId="32668" xr:uid="{00000000-0005-0000-0000-0000957F0000}"/>
    <cellStyle name="Normal 3 3 2 9 13 2" xfId="32669" xr:uid="{00000000-0005-0000-0000-0000967F0000}"/>
    <cellStyle name="Normal 3 3 2 9 13 3" xfId="32670" xr:uid="{00000000-0005-0000-0000-0000977F0000}"/>
    <cellStyle name="Normal 3 3 2 9 14" xfId="32671" xr:uid="{00000000-0005-0000-0000-0000987F0000}"/>
    <cellStyle name="Normal 3 3 2 9 14 2" xfId="32672" xr:uid="{00000000-0005-0000-0000-0000997F0000}"/>
    <cellStyle name="Normal 3 3 2 9 14 3" xfId="32673" xr:uid="{00000000-0005-0000-0000-00009A7F0000}"/>
    <cellStyle name="Normal 3 3 2 9 15" xfId="32674" xr:uid="{00000000-0005-0000-0000-00009B7F0000}"/>
    <cellStyle name="Normal 3 3 2 9 16" xfId="32675" xr:uid="{00000000-0005-0000-0000-00009C7F0000}"/>
    <cellStyle name="Normal 3 3 2 9 2" xfId="32676" xr:uid="{00000000-0005-0000-0000-00009D7F0000}"/>
    <cellStyle name="Normal 3 3 2 9 2 2" xfId="32677" xr:uid="{00000000-0005-0000-0000-00009E7F0000}"/>
    <cellStyle name="Normal 3 3 2 9 2 3" xfId="32678" xr:uid="{00000000-0005-0000-0000-00009F7F0000}"/>
    <cellStyle name="Normal 3 3 2 9 3" xfId="32679" xr:uid="{00000000-0005-0000-0000-0000A07F0000}"/>
    <cellStyle name="Normal 3 3 2 9 3 2" xfId="32680" xr:uid="{00000000-0005-0000-0000-0000A17F0000}"/>
    <cellStyle name="Normal 3 3 2 9 3 3" xfId="32681" xr:uid="{00000000-0005-0000-0000-0000A27F0000}"/>
    <cellStyle name="Normal 3 3 2 9 4" xfId="32682" xr:uid="{00000000-0005-0000-0000-0000A37F0000}"/>
    <cellStyle name="Normal 3 3 2 9 4 2" xfId="32683" xr:uid="{00000000-0005-0000-0000-0000A47F0000}"/>
    <cellStyle name="Normal 3 3 2 9 4 3" xfId="32684" xr:uid="{00000000-0005-0000-0000-0000A57F0000}"/>
    <cellStyle name="Normal 3 3 2 9 5" xfId="32685" xr:uid="{00000000-0005-0000-0000-0000A67F0000}"/>
    <cellStyle name="Normal 3 3 2 9 5 2" xfId="32686" xr:uid="{00000000-0005-0000-0000-0000A77F0000}"/>
    <cellStyle name="Normal 3 3 2 9 5 3" xfId="32687" xr:uid="{00000000-0005-0000-0000-0000A87F0000}"/>
    <cellStyle name="Normal 3 3 2 9 6" xfId="32688" xr:uid="{00000000-0005-0000-0000-0000A97F0000}"/>
    <cellStyle name="Normal 3 3 2 9 6 2" xfId="32689" xr:uid="{00000000-0005-0000-0000-0000AA7F0000}"/>
    <cellStyle name="Normal 3 3 2 9 6 3" xfId="32690" xr:uid="{00000000-0005-0000-0000-0000AB7F0000}"/>
    <cellStyle name="Normal 3 3 2 9 7" xfId="32691" xr:uid="{00000000-0005-0000-0000-0000AC7F0000}"/>
    <cellStyle name="Normal 3 3 2 9 7 2" xfId="32692" xr:uid="{00000000-0005-0000-0000-0000AD7F0000}"/>
    <cellStyle name="Normal 3 3 2 9 7 3" xfId="32693" xr:uid="{00000000-0005-0000-0000-0000AE7F0000}"/>
    <cellStyle name="Normal 3 3 2 9 8" xfId="32694" xr:uid="{00000000-0005-0000-0000-0000AF7F0000}"/>
    <cellStyle name="Normal 3 3 2 9 8 2" xfId="32695" xr:uid="{00000000-0005-0000-0000-0000B07F0000}"/>
    <cellStyle name="Normal 3 3 2 9 8 3" xfId="32696" xr:uid="{00000000-0005-0000-0000-0000B17F0000}"/>
    <cellStyle name="Normal 3 3 2 9 9" xfId="32697" xr:uid="{00000000-0005-0000-0000-0000B27F0000}"/>
    <cellStyle name="Normal 3 3 2 9 9 2" xfId="32698" xr:uid="{00000000-0005-0000-0000-0000B37F0000}"/>
    <cellStyle name="Normal 3 3 2 9 9 3" xfId="32699" xr:uid="{00000000-0005-0000-0000-0000B47F0000}"/>
    <cellStyle name="Normal 3 3 20" xfId="32700" xr:uid="{00000000-0005-0000-0000-0000B57F0000}"/>
    <cellStyle name="Normal 3 3 20 10" xfId="32701" xr:uid="{00000000-0005-0000-0000-0000B67F0000}"/>
    <cellStyle name="Normal 3 3 20 10 2" xfId="32702" xr:uid="{00000000-0005-0000-0000-0000B77F0000}"/>
    <cellStyle name="Normal 3 3 20 10 3" xfId="32703" xr:uid="{00000000-0005-0000-0000-0000B87F0000}"/>
    <cellStyle name="Normal 3 3 20 11" xfId="32704" xr:uid="{00000000-0005-0000-0000-0000B97F0000}"/>
    <cellStyle name="Normal 3 3 20 11 2" xfId="32705" xr:uid="{00000000-0005-0000-0000-0000BA7F0000}"/>
    <cellStyle name="Normal 3 3 20 11 3" xfId="32706" xr:uid="{00000000-0005-0000-0000-0000BB7F0000}"/>
    <cellStyle name="Normal 3 3 20 12" xfId="32707" xr:uid="{00000000-0005-0000-0000-0000BC7F0000}"/>
    <cellStyle name="Normal 3 3 20 12 2" xfId="32708" xr:uid="{00000000-0005-0000-0000-0000BD7F0000}"/>
    <cellStyle name="Normal 3 3 20 12 3" xfId="32709" xr:uid="{00000000-0005-0000-0000-0000BE7F0000}"/>
    <cellStyle name="Normal 3 3 20 13" xfId="32710" xr:uid="{00000000-0005-0000-0000-0000BF7F0000}"/>
    <cellStyle name="Normal 3 3 20 13 2" xfId="32711" xr:uid="{00000000-0005-0000-0000-0000C07F0000}"/>
    <cellStyle name="Normal 3 3 20 13 3" xfId="32712" xr:uid="{00000000-0005-0000-0000-0000C17F0000}"/>
    <cellStyle name="Normal 3 3 20 14" xfId="32713" xr:uid="{00000000-0005-0000-0000-0000C27F0000}"/>
    <cellStyle name="Normal 3 3 20 14 2" xfId="32714" xr:uid="{00000000-0005-0000-0000-0000C37F0000}"/>
    <cellStyle name="Normal 3 3 20 14 3" xfId="32715" xr:uid="{00000000-0005-0000-0000-0000C47F0000}"/>
    <cellStyle name="Normal 3 3 20 15" xfId="32716" xr:uid="{00000000-0005-0000-0000-0000C57F0000}"/>
    <cellStyle name="Normal 3 3 20 15 2" xfId="32717" xr:uid="{00000000-0005-0000-0000-0000C67F0000}"/>
    <cellStyle name="Normal 3 3 20 15 3" xfId="32718" xr:uid="{00000000-0005-0000-0000-0000C77F0000}"/>
    <cellStyle name="Normal 3 3 20 16" xfId="32719" xr:uid="{00000000-0005-0000-0000-0000C87F0000}"/>
    <cellStyle name="Normal 3 3 20 17" xfId="32720" xr:uid="{00000000-0005-0000-0000-0000C97F0000}"/>
    <cellStyle name="Normal 3 3 20 2" xfId="32721" xr:uid="{00000000-0005-0000-0000-0000CA7F0000}"/>
    <cellStyle name="Normal 3 3 20 2 10" xfId="32722" xr:uid="{00000000-0005-0000-0000-0000CB7F0000}"/>
    <cellStyle name="Normal 3 3 20 2 10 2" xfId="32723" xr:uid="{00000000-0005-0000-0000-0000CC7F0000}"/>
    <cellStyle name="Normal 3 3 20 2 10 3" xfId="32724" xr:uid="{00000000-0005-0000-0000-0000CD7F0000}"/>
    <cellStyle name="Normal 3 3 20 2 11" xfId="32725" xr:uid="{00000000-0005-0000-0000-0000CE7F0000}"/>
    <cellStyle name="Normal 3 3 20 2 11 2" xfId="32726" xr:uid="{00000000-0005-0000-0000-0000CF7F0000}"/>
    <cellStyle name="Normal 3 3 20 2 11 3" xfId="32727" xr:uid="{00000000-0005-0000-0000-0000D07F0000}"/>
    <cellStyle name="Normal 3 3 20 2 12" xfId="32728" xr:uid="{00000000-0005-0000-0000-0000D17F0000}"/>
    <cellStyle name="Normal 3 3 20 2 12 2" xfId="32729" xr:uid="{00000000-0005-0000-0000-0000D27F0000}"/>
    <cellStyle name="Normal 3 3 20 2 12 3" xfId="32730" xr:uid="{00000000-0005-0000-0000-0000D37F0000}"/>
    <cellStyle name="Normal 3 3 20 2 13" xfId="32731" xr:uid="{00000000-0005-0000-0000-0000D47F0000}"/>
    <cellStyle name="Normal 3 3 20 2 13 2" xfId="32732" xr:uid="{00000000-0005-0000-0000-0000D57F0000}"/>
    <cellStyle name="Normal 3 3 20 2 13 3" xfId="32733" xr:uid="{00000000-0005-0000-0000-0000D67F0000}"/>
    <cellStyle name="Normal 3 3 20 2 14" xfId="32734" xr:uid="{00000000-0005-0000-0000-0000D77F0000}"/>
    <cellStyle name="Normal 3 3 20 2 14 2" xfId="32735" xr:uid="{00000000-0005-0000-0000-0000D87F0000}"/>
    <cellStyle name="Normal 3 3 20 2 14 3" xfId="32736" xr:uid="{00000000-0005-0000-0000-0000D97F0000}"/>
    <cellStyle name="Normal 3 3 20 2 15" xfId="32737" xr:uid="{00000000-0005-0000-0000-0000DA7F0000}"/>
    <cellStyle name="Normal 3 3 20 2 16" xfId="32738" xr:uid="{00000000-0005-0000-0000-0000DB7F0000}"/>
    <cellStyle name="Normal 3 3 20 2 2" xfId="32739" xr:uid="{00000000-0005-0000-0000-0000DC7F0000}"/>
    <cellStyle name="Normal 3 3 20 2 2 2" xfId="32740" xr:uid="{00000000-0005-0000-0000-0000DD7F0000}"/>
    <cellStyle name="Normal 3 3 20 2 2 3" xfId="32741" xr:uid="{00000000-0005-0000-0000-0000DE7F0000}"/>
    <cellStyle name="Normal 3 3 20 2 3" xfId="32742" xr:uid="{00000000-0005-0000-0000-0000DF7F0000}"/>
    <cellStyle name="Normal 3 3 20 2 3 2" xfId="32743" xr:uid="{00000000-0005-0000-0000-0000E07F0000}"/>
    <cellStyle name="Normal 3 3 20 2 3 3" xfId="32744" xr:uid="{00000000-0005-0000-0000-0000E17F0000}"/>
    <cellStyle name="Normal 3 3 20 2 4" xfId="32745" xr:uid="{00000000-0005-0000-0000-0000E27F0000}"/>
    <cellStyle name="Normal 3 3 20 2 4 2" xfId="32746" xr:uid="{00000000-0005-0000-0000-0000E37F0000}"/>
    <cellStyle name="Normal 3 3 20 2 4 3" xfId="32747" xr:uid="{00000000-0005-0000-0000-0000E47F0000}"/>
    <cellStyle name="Normal 3 3 20 2 5" xfId="32748" xr:uid="{00000000-0005-0000-0000-0000E57F0000}"/>
    <cellStyle name="Normal 3 3 20 2 5 2" xfId="32749" xr:uid="{00000000-0005-0000-0000-0000E67F0000}"/>
    <cellStyle name="Normal 3 3 20 2 5 3" xfId="32750" xr:uid="{00000000-0005-0000-0000-0000E77F0000}"/>
    <cellStyle name="Normal 3 3 20 2 6" xfId="32751" xr:uid="{00000000-0005-0000-0000-0000E87F0000}"/>
    <cellStyle name="Normal 3 3 20 2 6 2" xfId="32752" xr:uid="{00000000-0005-0000-0000-0000E97F0000}"/>
    <cellStyle name="Normal 3 3 20 2 6 3" xfId="32753" xr:uid="{00000000-0005-0000-0000-0000EA7F0000}"/>
    <cellStyle name="Normal 3 3 20 2 7" xfId="32754" xr:uid="{00000000-0005-0000-0000-0000EB7F0000}"/>
    <cellStyle name="Normal 3 3 20 2 7 2" xfId="32755" xr:uid="{00000000-0005-0000-0000-0000EC7F0000}"/>
    <cellStyle name="Normal 3 3 20 2 7 3" xfId="32756" xr:uid="{00000000-0005-0000-0000-0000ED7F0000}"/>
    <cellStyle name="Normal 3 3 20 2 8" xfId="32757" xr:uid="{00000000-0005-0000-0000-0000EE7F0000}"/>
    <cellStyle name="Normal 3 3 20 2 8 2" xfId="32758" xr:uid="{00000000-0005-0000-0000-0000EF7F0000}"/>
    <cellStyle name="Normal 3 3 20 2 8 3" xfId="32759" xr:uid="{00000000-0005-0000-0000-0000F07F0000}"/>
    <cellStyle name="Normal 3 3 20 2 9" xfId="32760" xr:uid="{00000000-0005-0000-0000-0000F17F0000}"/>
    <cellStyle name="Normal 3 3 20 2 9 2" xfId="32761" xr:uid="{00000000-0005-0000-0000-0000F27F0000}"/>
    <cellStyle name="Normal 3 3 20 2 9 3" xfId="32762" xr:uid="{00000000-0005-0000-0000-0000F37F0000}"/>
    <cellStyle name="Normal 3 3 20 3" xfId="32763" xr:uid="{00000000-0005-0000-0000-0000F47F0000}"/>
    <cellStyle name="Normal 3 3 20 3 2" xfId="32764" xr:uid="{00000000-0005-0000-0000-0000F57F0000}"/>
    <cellStyle name="Normal 3 3 20 3 3" xfId="32765" xr:uid="{00000000-0005-0000-0000-0000F67F0000}"/>
    <cellStyle name="Normal 3 3 20 4" xfId="32766" xr:uid="{00000000-0005-0000-0000-0000F77F0000}"/>
    <cellStyle name="Normal 3 3 20 4 2" xfId="32767" xr:uid="{00000000-0005-0000-0000-0000F87F0000}"/>
    <cellStyle name="Normal 3 3 20 4 3" xfId="32768" xr:uid="{00000000-0005-0000-0000-0000F97F0000}"/>
    <cellStyle name="Normal 3 3 20 5" xfId="32769" xr:uid="{00000000-0005-0000-0000-0000FA7F0000}"/>
    <cellStyle name="Normal 3 3 20 5 2" xfId="32770" xr:uid="{00000000-0005-0000-0000-0000FB7F0000}"/>
    <cellStyle name="Normal 3 3 20 5 3" xfId="32771" xr:uid="{00000000-0005-0000-0000-0000FC7F0000}"/>
    <cellStyle name="Normal 3 3 20 6" xfId="32772" xr:uid="{00000000-0005-0000-0000-0000FD7F0000}"/>
    <cellStyle name="Normal 3 3 20 6 2" xfId="32773" xr:uid="{00000000-0005-0000-0000-0000FE7F0000}"/>
    <cellStyle name="Normal 3 3 20 6 3" xfId="32774" xr:uid="{00000000-0005-0000-0000-0000FF7F0000}"/>
    <cellStyle name="Normal 3 3 20 7" xfId="32775" xr:uid="{00000000-0005-0000-0000-000000800000}"/>
    <cellStyle name="Normal 3 3 20 7 2" xfId="32776" xr:uid="{00000000-0005-0000-0000-000001800000}"/>
    <cellStyle name="Normal 3 3 20 7 3" xfId="32777" xr:uid="{00000000-0005-0000-0000-000002800000}"/>
    <cellStyle name="Normal 3 3 20 8" xfId="32778" xr:uid="{00000000-0005-0000-0000-000003800000}"/>
    <cellStyle name="Normal 3 3 20 8 2" xfId="32779" xr:uid="{00000000-0005-0000-0000-000004800000}"/>
    <cellStyle name="Normal 3 3 20 8 3" xfId="32780" xr:uid="{00000000-0005-0000-0000-000005800000}"/>
    <cellStyle name="Normal 3 3 20 9" xfId="32781" xr:uid="{00000000-0005-0000-0000-000006800000}"/>
    <cellStyle name="Normal 3 3 20 9 2" xfId="32782" xr:uid="{00000000-0005-0000-0000-000007800000}"/>
    <cellStyle name="Normal 3 3 20 9 3" xfId="32783" xr:uid="{00000000-0005-0000-0000-000008800000}"/>
    <cellStyle name="Normal 3 3 21" xfId="32784" xr:uid="{00000000-0005-0000-0000-000009800000}"/>
    <cellStyle name="Normal 3 3 21 10" xfId="32785" xr:uid="{00000000-0005-0000-0000-00000A800000}"/>
    <cellStyle name="Normal 3 3 21 10 2" xfId="32786" xr:uid="{00000000-0005-0000-0000-00000B800000}"/>
    <cellStyle name="Normal 3 3 21 10 3" xfId="32787" xr:uid="{00000000-0005-0000-0000-00000C800000}"/>
    <cellStyle name="Normal 3 3 21 11" xfId="32788" xr:uid="{00000000-0005-0000-0000-00000D800000}"/>
    <cellStyle name="Normal 3 3 21 11 2" xfId="32789" xr:uid="{00000000-0005-0000-0000-00000E800000}"/>
    <cellStyle name="Normal 3 3 21 11 3" xfId="32790" xr:uid="{00000000-0005-0000-0000-00000F800000}"/>
    <cellStyle name="Normal 3 3 21 12" xfId="32791" xr:uid="{00000000-0005-0000-0000-000010800000}"/>
    <cellStyle name="Normal 3 3 21 12 2" xfId="32792" xr:uid="{00000000-0005-0000-0000-000011800000}"/>
    <cellStyle name="Normal 3 3 21 12 3" xfId="32793" xr:uid="{00000000-0005-0000-0000-000012800000}"/>
    <cellStyle name="Normal 3 3 21 13" xfId="32794" xr:uid="{00000000-0005-0000-0000-000013800000}"/>
    <cellStyle name="Normal 3 3 21 13 2" xfId="32795" xr:uid="{00000000-0005-0000-0000-000014800000}"/>
    <cellStyle name="Normal 3 3 21 13 3" xfId="32796" xr:uid="{00000000-0005-0000-0000-000015800000}"/>
    <cellStyle name="Normal 3 3 21 14" xfId="32797" xr:uid="{00000000-0005-0000-0000-000016800000}"/>
    <cellStyle name="Normal 3 3 21 14 2" xfId="32798" xr:uid="{00000000-0005-0000-0000-000017800000}"/>
    <cellStyle name="Normal 3 3 21 14 3" xfId="32799" xr:uid="{00000000-0005-0000-0000-000018800000}"/>
    <cellStyle name="Normal 3 3 21 15" xfId="32800" xr:uid="{00000000-0005-0000-0000-000019800000}"/>
    <cellStyle name="Normal 3 3 21 15 2" xfId="32801" xr:uid="{00000000-0005-0000-0000-00001A800000}"/>
    <cellStyle name="Normal 3 3 21 15 3" xfId="32802" xr:uid="{00000000-0005-0000-0000-00001B800000}"/>
    <cellStyle name="Normal 3 3 21 16" xfId="32803" xr:uid="{00000000-0005-0000-0000-00001C800000}"/>
    <cellStyle name="Normal 3 3 21 17" xfId="32804" xr:uid="{00000000-0005-0000-0000-00001D800000}"/>
    <cellStyle name="Normal 3 3 21 2" xfId="32805" xr:uid="{00000000-0005-0000-0000-00001E800000}"/>
    <cellStyle name="Normal 3 3 21 2 10" xfId="32806" xr:uid="{00000000-0005-0000-0000-00001F800000}"/>
    <cellStyle name="Normal 3 3 21 2 10 2" xfId="32807" xr:uid="{00000000-0005-0000-0000-000020800000}"/>
    <cellStyle name="Normal 3 3 21 2 10 3" xfId="32808" xr:uid="{00000000-0005-0000-0000-000021800000}"/>
    <cellStyle name="Normal 3 3 21 2 11" xfId="32809" xr:uid="{00000000-0005-0000-0000-000022800000}"/>
    <cellStyle name="Normal 3 3 21 2 11 2" xfId="32810" xr:uid="{00000000-0005-0000-0000-000023800000}"/>
    <cellStyle name="Normal 3 3 21 2 11 3" xfId="32811" xr:uid="{00000000-0005-0000-0000-000024800000}"/>
    <cellStyle name="Normal 3 3 21 2 12" xfId="32812" xr:uid="{00000000-0005-0000-0000-000025800000}"/>
    <cellStyle name="Normal 3 3 21 2 12 2" xfId="32813" xr:uid="{00000000-0005-0000-0000-000026800000}"/>
    <cellStyle name="Normal 3 3 21 2 12 3" xfId="32814" xr:uid="{00000000-0005-0000-0000-000027800000}"/>
    <cellStyle name="Normal 3 3 21 2 13" xfId="32815" xr:uid="{00000000-0005-0000-0000-000028800000}"/>
    <cellStyle name="Normal 3 3 21 2 13 2" xfId="32816" xr:uid="{00000000-0005-0000-0000-000029800000}"/>
    <cellStyle name="Normal 3 3 21 2 13 3" xfId="32817" xr:uid="{00000000-0005-0000-0000-00002A800000}"/>
    <cellStyle name="Normal 3 3 21 2 14" xfId="32818" xr:uid="{00000000-0005-0000-0000-00002B800000}"/>
    <cellStyle name="Normal 3 3 21 2 14 2" xfId="32819" xr:uid="{00000000-0005-0000-0000-00002C800000}"/>
    <cellStyle name="Normal 3 3 21 2 14 3" xfId="32820" xr:uid="{00000000-0005-0000-0000-00002D800000}"/>
    <cellStyle name="Normal 3 3 21 2 15" xfId="32821" xr:uid="{00000000-0005-0000-0000-00002E800000}"/>
    <cellStyle name="Normal 3 3 21 2 16" xfId="32822" xr:uid="{00000000-0005-0000-0000-00002F800000}"/>
    <cellStyle name="Normal 3 3 21 2 2" xfId="32823" xr:uid="{00000000-0005-0000-0000-000030800000}"/>
    <cellStyle name="Normal 3 3 21 2 2 2" xfId="32824" xr:uid="{00000000-0005-0000-0000-000031800000}"/>
    <cellStyle name="Normal 3 3 21 2 2 3" xfId="32825" xr:uid="{00000000-0005-0000-0000-000032800000}"/>
    <cellStyle name="Normal 3 3 21 2 3" xfId="32826" xr:uid="{00000000-0005-0000-0000-000033800000}"/>
    <cellStyle name="Normal 3 3 21 2 3 2" xfId="32827" xr:uid="{00000000-0005-0000-0000-000034800000}"/>
    <cellStyle name="Normal 3 3 21 2 3 3" xfId="32828" xr:uid="{00000000-0005-0000-0000-000035800000}"/>
    <cellStyle name="Normal 3 3 21 2 4" xfId="32829" xr:uid="{00000000-0005-0000-0000-000036800000}"/>
    <cellStyle name="Normal 3 3 21 2 4 2" xfId="32830" xr:uid="{00000000-0005-0000-0000-000037800000}"/>
    <cellStyle name="Normal 3 3 21 2 4 3" xfId="32831" xr:uid="{00000000-0005-0000-0000-000038800000}"/>
    <cellStyle name="Normal 3 3 21 2 5" xfId="32832" xr:uid="{00000000-0005-0000-0000-000039800000}"/>
    <cellStyle name="Normal 3 3 21 2 5 2" xfId="32833" xr:uid="{00000000-0005-0000-0000-00003A800000}"/>
    <cellStyle name="Normal 3 3 21 2 5 3" xfId="32834" xr:uid="{00000000-0005-0000-0000-00003B800000}"/>
    <cellStyle name="Normal 3 3 21 2 6" xfId="32835" xr:uid="{00000000-0005-0000-0000-00003C800000}"/>
    <cellStyle name="Normal 3 3 21 2 6 2" xfId="32836" xr:uid="{00000000-0005-0000-0000-00003D800000}"/>
    <cellStyle name="Normal 3 3 21 2 6 3" xfId="32837" xr:uid="{00000000-0005-0000-0000-00003E800000}"/>
    <cellStyle name="Normal 3 3 21 2 7" xfId="32838" xr:uid="{00000000-0005-0000-0000-00003F800000}"/>
    <cellStyle name="Normal 3 3 21 2 7 2" xfId="32839" xr:uid="{00000000-0005-0000-0000-000040800000}"/>
    <cellStyle name="Normal 3 3 21 2 7 3" xfId="32840" xr:uid="{00000000-0005-0000-0000-000041800000}"/>
    <cellStyle name="Normal 3 3 21 2 8" xfId="32841" xr:uid="{00000000-0005-0000-0000-000042800000}"/>
    <cellStyle name="Normal 3 3 21 2 8 2" xfId="32842" xr:uid="{00000000-0005-0000-0000-000043800000}"/>
    <cellStyle name="Normal 3 3 21 2 8 3" xfId="32843" xr:uid="{00000000-0005-0000-0000-000044800000}"/>
    <cellStyle name="Normal 3 3 21 2 9" xfId="32844" xr:uid="{00000000-0005-0000-0000-000045800000}"/>
    <cellStyle name="Normal 3 3 21 2 9 2" xfId="32845" xr:uid="{00000000-0005-0000-0000-000046800000}"/>
    <cellStyle name="Normal 3 3 21 2 9 3" xfId="32846" xr:uid="{00000000-0005-0000-0000-000047800000}"/>
    <cellStyle name="Normal 3 3 21 3" xfId="32847" xr:uid="{00000000-0005-0000-0000-000048800000}"/>
    <cellStyle name="Normal 3 3 21 3 2" xfId="32848" xr:uid="{00000000-0005-0000-0000-000049800000}"/>
    <cellStyle name="Normal 3 3 21 3 3" xfId="32849" xr:uid="{00000000-0005-0000-0000-00004A800000}"/>
    <cellStyle name="Normal 3 3 21 4" xfId="32850" xr:uid="{00000000-0005-0000-0000-00004B800000}"/>
    <cellStyle name="Normal 3 3 21 4 2" xfId="32851" xr:uid="{00000000-0005-0000-0000-00004C800000}"/>
    <cellStyle name="Normal 3 3 21 4 3" xfId="32852" xr:uid="{00000000-0005-0000-0000-00004D800000}"/>
    <cellStyle name="Normal 3 3 21 5" xfId="32853" xr:uid="{00000000-0005-0000-0000-00004E800000}"/>
    <cellStyle name="Normal 3 3 21 5 2" xfId="32854" xr:uid="{00000000-0005-0000-0000-00004F800000}"/>
    <cellStyle name="Normal 3 3 21 5 3" xfId="32855" xr:uid="{00000000-0005-0000-0000-000050800000}"/>
    <cellStyle name="Normal 3 3 21 6" xfId="32856" xr:uid="{00000000-0005-0000-0000-000051800000}"/>
    <cellStyle name="Normal 3 3 21 6 2" xfId="32857" xr:uid="{00000000-0005-0000-0000-000052800000}"/>
    <cellStyle name="Normal 3 3 21 6 3" xfId="32858" xr:uid="{00000000-0005-0000-0000-000053800000}"/>
    <cellStyle name="Normal 3 3 21 7" xfId="32859" xr:uid="{00000000-0005-0000-0000-000054800000}"/>
    <cellStyle name="Normal 3 3 21 7 2" xfId="32860" xr:uid="{00000000-0005-0000-0000-000055800000}"/>
    <cellStyle name="Normal 3 3 21 7 3" xfId="32861" xr:uid="{00000000-0005-0000-0000-000056800000}"/>
    <cellStyle name="Normal 3 3 21 8" xfId="32862" xr:uid="{00000000-0005-0000-0000-000057800000}"/>
    <cellStyle name="Normal 3 3 21 8 2" xfId="32863" xr:uid="{00000000-0005-0000-0000-000058800000}"/>
    <cellStyle name="Normal 3 3 21 8 3" xfId="32864" xr:uid="{00000000-0005-0000-0000-000059800000}"/>
    <cellStyle name="Normal 3 3 21 9" xfId="32865" xr:uid="{00000000-0005-0000-0000-00005A800000}"/>
    <cellStyle name="Normal 3 3 21 9 2" xfId="32866" xr:uid="{00000000-0005-0000-0000-00005B800000}"/>
    <cellStyle name="Normal 3 3 21 9 3" xfId="32867" xr:uid="{00000000-0005-0000-0000-00005C800000}"/>
    <cellStyle name="Normal 3 3 22" xfId="32868" xr:uid="{00000000-0005-0000-0000-00005D800000}"/>
    <cellStyle name="Normal 3 3 22 10" xfId="32869" xr:uid="{00000000-0005-0000-0000-00005E800000}"/>
    <cellStyle name="Normal 3 3 22 10 2" xfId="32870" xr:uid="{00000000-0005-0000-0000-00005F800000}"/>
    <cellStyle name="Normal 3 3 22 10 3" xfId="32871" xr:uid="{00000000-0005-0000-0000-000060800000}"/>
    <cellStyle name="Normal 3 3 22 11" xfId="32872" xr:uid="{00000000-0005-0000-0000-000061800000}"/>
    <cellStyle name="Normal 3 3 22 11 2" xfId="32873" xr:uid="{00000000-0005-0000-0000-000062800000}"/>
    <cellStyle name="Normal 3 3 22 11 3" xfId="32874" xr:uid="{00000000-0005-0000-0000-000063800000}"/>
    <cellStyle name="Normal 3 3 22 12" xfId="32875" xr:uid="{00000000-0005-0000-0000-000064800000}"/>
    <cellStyle name="Normal 3 3 22 12 2" xfId="32876" xr:uid="{00000000-0005-0000-0000-000065800000}"/>
    <cellStyle name="Normal 3 3 22 12 3" xfId="32877" xr:uid="{00000000-0005-0000-0000-000066800000}"/>
    <cellStyle name="Normal 3 3 22 13" xfId="32878" xr:uid="{00000000-0005-0000-0000-000067800000}"/>
    <cellStyle name="Normal 3 3 22 13 2" xfId="32879" xr:uid="{00000000-0005-0000-0000-000068800000}"/>
    <cellStyle name="Normal 3 3 22 13 3" xfId="32880" xr:uid="{00000000-0005-0000-0000-000069800000}"/>
    <cellStyle name="Normal 3 3 22 14" xfId="32881" xr:uid="{00000000-0005-0000-0000-00006A800000}"/>
    <cellStyle name="Normal 3 3 22 14 2" xfId="32882" xr:uid="{00000000-0005-0000-0000-00006B800000}"/>
    <cellStyle name="Normal 3 3 22 14 3" xfId="32883" xr:uid="{00000000-0005-0000-0000-00006C800000}"/>
    <cellStyle name="Normal 3 3 22 15" xfId="32884" xr:uid="{00000000-0005-0000-0000-00006D800000}"/>
    <cellStyle name="Normal 3 3 22 16" xfId="32885" xr:uid="{00000000-0005-0000-0000-00006E800000}"/>
    <cellStyle name="Normal 3 3 22 2" xfId="32886" xr:uid="{00000000-0005-0000-0000-00006F800000}"/>
    <cellStyle name="Normal 3 3 22 2 2" xfId="32887" xr:uid="{00000000-0005-0000-0000-000070800000}"/>
    <cellStyle name="Normal 3 3 22 2 3" xfId="32888" xr:uid="{00000000-0005-0000-0000-000071800000}"/>
    <cellStyle name="Normal 3 3 22 3" xfId="32889" xr:uid="{00000000-0005-0000-0000-000072800000}"/>
    <cellStyle name="Normal 3 3 22 3 2" xfId="32890" xr:uid="{00000000-0005-0000-0000-000073800000}"/>
    <cellStyle name="Normal 3 3 22 3 3" xfId="32891" xr:uid="{00000000-0005-0000-0000-000074800000}"/>
    <cellStyle name="Normal 3 3 22 4" xfId="32892" xr:uid="{00000000-0005-0000-0000-000075800000}"/>
    <cellStyle name="Normal 3 3 22 4 2" xfId="32893" xr:uid="{00000000-0005-0000-0000-000076800000}"/>
    <cellStyle name="Normal 3 3 22 4 3" xfId="32894" xr:uid="{00000000-0005-0000-0000-000077800000}"/>
    <cellStyle name="Normal 3 3 22 5" xfId="32895" xr:uid="{00000000-0005-0000-0000-000078800000}"/>
    <cellStyle name="Normal 3 3 22 5 2" xfId="32896" xr:uid="{00000000-0005-0000-0000-000079800000}"/>
    <cellStyle name="Normal 3 3 22 5 3" xfId="32897" xr:uid="{00000000-0005-0000-0000-00007A800000}"/>
    <cellStyle name="Normal 3 3 22 6" xfId="32898" xr:uid="{00000000-0005-0000-0000-00007B800000}"/>
    <cellStyle name="Normal 3 3 22 6 2" xfId="32899" xr:uid="{00000000-0005-0000-0000-00007C800000}"/>
    <cellStyle name="Normal 3 3 22 6 3" xfId="32900" xr:uid="{00000000-0005-0000-0000-00007D800000}"/>
    <cellStyle name="Normal 3 3 22 7" xfId="32901" xr:uid="{00000000-0005-0000-0000-00007E800000}"/>
    <cellStyle name="Normal 3 3 22 7 2" xfId="32902" xr:uid="{00000000-0005-0000-0000-00007F800000}"/>
    <cellStyle name="Normal 3 3 22 7 3" xfId="32903" xr:uid="{00000000-0005-0000-0000-000080800000}"/>
    <cellStyle name="Normal 3 3 22 8" xfId="32904" xr:uid="{00000000-0005-0000-0000-000081800000}"/>
    <cellStyle name="Normal 3 3 22 8 2" xfId="32905" xr:uid="{00000000-0005-0000-0000-000082800000}"/>
    <cellStyle name="Normal 3 3 22 8 3" xfId="32906" xr:uid="{00000000-0005-0000-0000-000083800000}"/>
    <cellStyle name="Normal 3 3 22 9" xfId="32907" xr:uid="{00000000-0005-0000-0000-000084800000}"/>
    <cellStyle name="Normal 3 3 22 9 2" xfId="32908" xr:uid="{00000000-0005-0000-0000-000085800000}"/>
    <cellStyle name="Normal 3 3 22 9 3" xfId="32909" xr:uid="{00000000-0005-0000-0000-000086800000}"/>
    <cellStyle name="Normal 3 3 23" xfId="32910" xr:uid="{00000000-0005-0000-0000-000087800000}"/>
    <cellStyle name="Normal 3 3 23 10" xfId="32911" xr:uid="{00000000-0005-0000-0000-000088800000}"/>
    <cellStyle name="Normal 3 3 23 10 2" xfId="32912" xr:uid="{00000000-0005-0000-0000-000089800000}"/>
    <cellStyle name="Normal 3 3 23 10 3" xfId="32913" xr:uid="{00000000-0005-0000-0000-00008A800000}"/>
    <cellStyle name="Normal 3 3 23 11" xfId="32914" xr:uid="{00000000-0005-0000-0000-00008B800000}"/>
    <cellStyle name="Normal 3 3 23 11 2" xfId="32915" xr:uid="{00000000-0005-0000-0000-00008C800000}"/>
    <cellStyle name="Normal 3 3 23 11 3" xfId="32916" xr:uid="{00000000-0005-0000-0000-00008D800000}"/>
    <cellStyle name="Normal 3 3 23 12" xfId="32917" xr:uid="{00000000-0005-0000-0000-00008E800000}"/>
    <cellStyle name="Normal 3 3 23 12 2" xfId="32918" xr:uid="{00000000-0005-0000-0000-00008F800000}"/>
    <cellStyle name="Normal 3 3 23 12 3" xfId="32919" xr:uid="{00000000-0005-0000-0000-000090800000}"/>
    <cellStyle name="Normal 3 3 23 13" xfId="32920" xr:uid="{00000000-0005-0000-0000-000091800000}"/>
    <cellStyle name="Normal 3 3 23 13 2" xfId="32921" xr:uid="{00000000-0005-0000-0000-000092800000}"/>
    <cellStyle name="Normal 3 3 23 13 3" xfId="32922" xr:uid="{00000000-0005-0000-0000-000093800000}"/>
    <cellStyle name="Normal 3 3 23 14" xfId="32923" xr:uid="{00000000-0005-0000-0000-000094800000}"/>
    <cellStyle name="Normal 3 3 23 14 2" xfId="32924" xr:uid="{00000000-0005-0000-0000-000095800000}"/>
    <cellStyle name="Normal 3 3 23 14 3" xfId="32925" xr:uid="{00000000-0005-0000-0000-000096800000}"/>
    <cellStyle name="Normal 3 3 23 15" xfId="32926" xr:uid="{00000000-0005-0000-0000-000097800000}"/>
    <cellStyle name="Normal 3 3 23 16" xfId="32927" xr:uid="{00000000-0005-0000-0000-000098800000}"/>
    <cellStyle name="Normal 3 3 23 2" xfId="32928" xr:uid="{00000000-0005-0000-0000-000099800000}"/>
    <cellStyle name="Normal 3 3 23 2 2" xfId="32929" xr:uid="{00000000-0005-0000-0000-00009A800000}"/>
    <cellStyle name="Normal 3 3 23 2 3" xfId="32930" xr:uid="{00000000-0005-0000-0000-00009B800000}"/>
    <cellStyle name="Normal 3 3 23 3" xfId="32931" xr:uid="{00000000-0005-0000-0000-00009C800000}"/>
    <cellStyle name="Normal 3 3 23 3 2" xfId="32932" xr:uid="{00000000-0005-0000-0000-00009D800000}"/>
    <cellStyle name="Normal 3 3 23 3 3" xfId="32933" xr:uid="{00000000-0005-0000-0000-00009E800000}"/>
    <cellStyle name="Normal 3 3 23 4" xfId="32934" xr:uid="{00000000-0005-0000-0000-00009F800000}"/>
    <cellStyle name="Normal 3 3 23 4 2" xfId="32935" xr:uid="{00000000-0005-0000-0000-0000A0800000}"/>
    <cellStyle name="Normal 3 3 23 4 3" xfId="32936" xr:uid="{00000000-0005-0000-0000-0000A1800000}"/>
    <cellStyle name="Normal 3 3 23 5" xfId="32937" xr:uid="{00000000-0005-0000-0000-0000A2800000}"/>
    <cellStyle name="Normal 3 3 23 5 2" xfId="32938" xr:uid="{00000000-0005-0000-0000-0000A3800000}"/>
    <cellStyle name="Normal 3 3 23 5 3" xfId="32939" xr:uid="{00000000-0005-0000-0000-0000A4800000}"/>
    <cellStyle name="Normal 3 3 23 6" xfId="32940" xr:uid="{00000000-0005-0000-0000-0000A5800000}"/>
    <cellStyle name="Normal 3 3 23 6 2" xfId="32941" xr:uid="{00000000-0005-0000-0000-0000A6800000}"/>
    <cellStyle name="Normal 3 3 23 6 3" xfId="32942" xr:uid="{00000000-0005-0000-0000-0000A7800000}"/>
    <cellStyle name="Normal 3 3 23 7" xfId="32943" xr:uid="{00000000-0005-0000-0000-0000A8800000}"/>
    <cellStyle name="Normal 3 3 23 7 2" xfId="32944" xr:uid="{00000000-0005-0000-0000-0000A9800000}"/>
    <cellStyle name="Normal 3 3 23 7 3" xfId="32945" xr:uid="{00000000-0005-0000-0000-0000AA800000}"/>
    <cellStyle name="Normal 3 3 23 8" xfId="32946" xr:uid="{00000000-0005-0000-0000-0000AB800000}"/>
    <cellStyle name="Normal 3 3 23 8 2" xfId="32947" xr:uid="{00000000-0005-0000-0000-0000AC800000}"/>
    <cellStyle name="Normal 3 3 23 8 3" xfId="32948" xr:uid="{00000000-0005-0000-0000-0000AD800000}"/>
    <cellStyle name="Normal 3 3 23 9" xfId="32949" xr:uid="{00000000-0005-0000-0000-0000AE800000}"/>
    <cellStyle name="Normal 3 3 23 9 2" xfId="32950" xr:uid="{00000000-0005-0000-0000-0000AF800000}"/>
    <cellStyle name="Normal 3 3 23 9 3" xfId="32951" xr:uid="{00000000-0005-0000-0000-0000B0800000}"/>
    <cellStyle name="Normal 3 3 24" xfId="32952" xr:uid="{00000000-0005-0000-0000-0000B1800000}"/>
    <cellStyle name="Normal 3 3 24 10" xfId="32953" xr:uid="{00000000-0005-0000-0000-0000B2800000}"/>
    <cellStyle name="Normal 3 3 24 10 2" xfId="32954" xr:uid="{00000000-0005-0000-0000-0000B3800000}"/>
    <cellStyle name="Normal 3 3 24 10 3" xfId="32955" xr:uid="{00000000-0005-0000-0000-0000B4800000}"/>
    <cellStyle name="Normal 3 3 24 11" xfId="32956" xr:uid="{00000000-0005-0000-0000-0000B5800000}"/>
    <cellStyle name="Normal 3 3 24 11 2" xfId="32957" xr:uid="{00000000-0005-0000-0000-0000B6800000}"/>
    <cellStyle name="Normal 3 3 24 11 3" xfId="32958" xr:uid="{00000000-0005-0000-0000-0000B7800000}"/>
    <cellStyle name="Normal 3 3 24 12" xfId="32959" xr:uid="{00000000-0005-0000-0000-0000B8800000}"/>
    <cellStyle name="Normal 3 3 24 12 2" xfId="32960" xr:uid="{00000000-0005-0000-0000-0000B9800000}"/>
    <cellStyle name="Normal 3 3 24 12 3" xfId="32961" xr:uid="{00000000-0005-0000-0000-0000BA800000}"/>
    <cellStyle name="Normal 3 3 24 13" xfId="32962" xr:uid="{00000000-0005-0000-0000-0000BB800000}"/>
    <cellStyle name="Normal 3 3 24 13 2" xfId="32963" xr:uid="{00000000-0005-0000-0000-0000BC800000}"/>
    <cellStyle name="Normal 3 3 24 13 3" xfId="32964" xr:uid="{00000000-0005-0000-0000-0000BD800000}"/>
    <cellStyle name="Normal 3 3 24 14" xfId="32965" xr:uid="{00000000-0005-0000-0000-0000BE800000}"/>
    <cellStyle name="Normal 3 3 24 14 2" xfId="32966" xr:uid="{00000000-0005-0000-0000-0000BF800000}"/>
    <cellStyle name="Normal 3 3 24 14 3" xfId="32967" xr:uid="{00000000-0005-0000-0000-0000C0800000}"/>
    <cellStyle name="Normal 3 3 24 15" xfId="32968" xr:uid="{00000000-0005-0000-0000-0000C1800000}"/>
    <cellStyle name="Normal 3 3 24 16" xfId="32969" xr:uid="{00000000-0005-0000-0000-0000C2800000}"/>
    <cellStyle name="Normal 3 3 24 2" xfId="32970" xr:uid="{00000000-0005-0000-0000-0000C3800000}"/>
    <cellStyle name="Normal 3 3 24 2 2" xfId="32971" xr:uid="{00000000-0005-0000-0000-0000C4800000}"/>
    <cellStyle name="Normal 3 3 24 2 3" xfId="32972" xr:uid="{00000000-0005-0000-0000-0000C5800000}"/>
    <cellStyle name="Normal 3 3 24 3" xfId="32973" xr:uid="{00000000-0005-0000-0000-0000C6800000}"/>
    <cellStyle name="Normal 3 3 24 3 2" xfId="32974" xr:uid="{00000000-0005-0000-0000-0000C7800000}"/>
    <cellStyle name="Normal 3 3 24 3 3" xfId="32975" xr:uid="{00000000-0005-0000-0000-0000C8800000}"/>
    <cellStyle name="Normal 3 3 24 4" xfId="32976" xr:uid="{00000000-0005-0000-0000-0000C9800000}"/>
    <cellStyle name="Normal 3 3 24 4 2" xfId="32977" xr:uid="{00000000-0005-0000-0000-0000CA800000}"/>
    <cellStyle name="Normal 3 3 24 4 3" xfId="32978" xr:uid="{00000000-0005-0000-0000-0000CB800000}"/>
    <cellStyle name="Normal 3 3 24 5" xfId="32979" xr:uid="{00000000-0005-0000-0000-0000CC800000}"/>
    <cellStyle name="Normal 3 3 24 5 2" xfId="32980" xr:uid="{00000000-0005-0000-0000-0000CD800000}"/>
    <cellStyle name="Normal 3 3 24 5 3" xfId="32981" xr:uid="{00000000-0005-0000-0000-0000CE800000}"/>
    <cellStyle name="Normal 3 3 24 6" xfId="32982" xr:uid="{00000000-0005-0000-0000-0000CF800000}"/>
    <cellStyle name="Normal 3 3 24 6 2" xfId="32983" xr:uid="{00000000-0005-0000-0000-0000D0800000}"/>
    <cellStyle name="Normal 3 3 24 6 3" xfId="32984" xr:uid="{00000000-0005-0000-0000-0000D1800000}"/>
    <cellStyle name="Normal 3 3 24 7" xfId="32985" xr:uid="{00000000-0005-0000-0000-0000D2800000}"/>
    <cellStyle name="Normal 3 3 24 7 2" xfId="32986" xr:uid="{00000000-0005-0000-0000-0000D3800000}"/>
    <cellStyle name="Normal 3 3 24 7 3" xfId="32987" xr:uid="{00000000-0005-0000-0000-0000D4800000}"/>
    <cellStyle name="Normal 3 3 24 8" xfId="32988" xr:uid="{00000000-0005-0000-0000-0000D5800000}"/>
    <cellStyle name="Normal 3 3 24 8 2" xfId="32989" xr:uid="{00000000-0005-0000-0000-0000D6800000}"/>
    <cellStyle name="Normal 3 3 24 8 3" xfId="32990" xr:uid="{00000000-0005-0000-0000-0000D7800000}"/>
    <cellStyle name="Normal 3 3 24 9" xfId="32991" xr:uid="{00000000-0005-0000-0000-0000D8800000}"/>
    <cellStyle name="Normal 3 3 24 9 2" xfId="32992" xr:uid="{00000000-0005-0000-0000-0000D9800000}"/>
    <cellStyle name="Normal 3 3 24 9 3" xfId="32993" xr:uid="{00000000-0005-0000-0000-0000DA800000}"/>
    <cellStyle name="Normal 3 3 25" xfId="32994" xr:uid="{00000000-0005-0000-0000-0000DB800000}"/>
    <cellStyle name="Normal 3 3 25 10" xfId="32995" xr:uid="{00000000-0005-0000-0000-0000DC800000}"/>
    <cellStyle name="Normal 3 3 25 10 2" xfId="32996" xr:uid="{00000000-0005-0000-0000-0000DD800000}"/>
    <cellStyle name="Normal 3 3 25 10 3" xfId="32997" xr:uid="{00000000-0005-0000-0000-0000DE800000}"/>
    <cellStyle name="Normal 3 3 25 11" xfId="32998" xr:uid="{00000000-0005-0000-0000-0000DF800000}"/>
    <cellStyle name="Normal 3 3 25 11 2" xfId="32999" xr:uid="{00000000-0005-0000-0000-0000E0800000}"/>
    <cellStyle name="Normal 3 3 25 11 3" xfId="33000" xr:uid="{00000000-0005-0000-0000-0000E1800000}"/>
    <cellStyle name="Normal 3 3 25 12" xfId="33001" xr:uid="{00000000-0005-0000-0000-0000E2800000}"/>
    <cellStyle name="Normal 3 3 25 12 2" xfId="33002" xr:uid="{00000000-0005-0000-0000-0000E3800000}"/>
    <cellStyle name="Normal 3 3 25 12 3" xfId="33003" xr:uid="{00000000-0005-0000-0000-0000E4800000}"/>
    <cellStyle name="Normal 3 3 25 13" xfId="33004" xr:uid="{00000000-0005-0000-0000-0000E5800000}"/>
    <cellStyle name="Normal 3 3 25 13 2" xfId="33005" xr:uid="{00000000-0005-0000-0000-0000E6800000}"/>
    <cellStyle name="Normal 3 3 25 13 3" xfId="33006" xr:uid="{00000000-0005-0000-0000-0000E7800000}"/>
    <cellStyle name="Normal 3 3 25 14" xfId="33007" xr:uid="{00000000-0005-0000-0000-0000E8800000}"/>
    <cellStyle name="Normal 3 3 25 14 2" xfId="33008" xr:uid="{00000000-0005-0000-0000-0000E9800000}"/>
    <cellStyle name="Normal 3 3 25 14 3" xfId="33009" xr:uid="{00000000-0005-0000-0000-0000EA800000}"/>
    <cellStyle name="Normal 3 3 25 15" xfId="33010" xr:uid="{00000000-0005-0000-0000-0000EB800000}"/>
    <cellStyle name="Normal 3 3 25 16" xfId="33011" xr:uid="{00000000-0005-0000-0000-0000EC800000}"/>
    <cellStyle name="Normal 3 3 25 2" xfId="33012" xr:uid="{00000000-0005-0000-0000-0000ED800000}"/>
    <cellStyle name="Normal 3 3 25 2 2" xfId="33013" xr:uid="{00000000-0005-0000-0000-0000EE800000}"/>
    <cellStyle name="Normal 3 3 25 2 3" xfId="33014" xr:uid="{00000000-0005-0000-0000-0000EF800000}"/>
    <cellStyle name="Normal 3 3 25 3" xfId="33015" xr:uid="{00000000-0005-0000-0000-0000F0800000}"/>
    <cellStyle name="Normal 3 3 25 3 2" xfId="33016" xr:uid="{00000000-0005-0000-0000-0000F1800000}"/>
    <cellStyle name="Normal 3 3 25 3 3" xfId="33017" xr:uid="{00000000-0005-0000-0000-0000F2800000}"/>
    <cellStyle name="Normal 3 3 25 4" xfId="33018" xr:uid="{00000000-0005-0000-0000-0000F3800000}"/>
    <cellStyle name="Normal 3 3 25 4 2" xfId="33019" xr:uid="{00000000-0005-0000-0000-0000F4800000}"/>
    <cellStyle name="Normal 3 3 25 4 3" xfId="33020" xr:uid="{00000000-0005-0000-0000-0000F5800000}"/>
    <cellStyle name="Normal 3 3 25 5" xfId="33021" xr:uid="{00000000-0005-0000-0000-0000F6800000}"/>
    <cellStyle name="Normal 3 3 25 5 2" xfId="33022" xr:uid="{00000000-0005-0000-0000-0000F7800000}"/>
    <cellStyle name="Normal 3 3 25 5 3" xfId="33023" xr:uid="{00000000-0005-0000-0000-0000F8800000}"/>
    <cellStyle name="Normal 3 3 25 6" xfId="33024" xr:uid="{00000000-0005-0000-0000-0000F9800000}"/>
    <cellStyle name="Normal 3 3 25 6 2" xfId="33025" xr:uid="{00000000-0005-0000-0000-0000FA800000}"/>
    <cellStyle name="Normal 3 3 25 6 3" xfId="33026" xr:uid="{00000000-0005-0000-0000-0000FB800000}"/>
    <cellStyle name="Normal 3 3 25 7" xfId="33027" xr:uid="{00000000-0005-0000-0000-0000FC800000}"/>
    <cellStyle name="Normal 3 3 25 7 2" xfId="33028" xr:uid="{00000000-0005-0000-0000-0000FD800000}"/>
    <cellStyle name="Normal 3 3 25 7 3" xfId="33029" xr:uid="{00000000-0005-0000-0000-0000FE800000}"/>
    <cellStyle name="Normal 3 3 25 8" xfId="33030" xr:uid="{00000000-0005-0000-0000-0000FF800000}"/>
    <cellStyle name="Normal 3 3 25 8 2" xfId="33031" xr:uid="{00000000-0005-0000-0000-000000810000}"/>
    <cellStyle name="Normal 3 3 25 8 3" xfId="33032" xr:uid="{00000000-0005-0000-0000-000001810000}"/>
    <cellStyle name="Normal 3 3 25 9" xfId="33033" xr:uid="{00000000-0005-0000-0000-000002810000}"/>
    <cellStyle name="Normal 3 3 25 9 2" xfId="33034" xr:uid="{00000000-0005-0000-0000-000003810000}"/>
    <cellStyle name="Normal 3 3 25 9 3" xfId="33035" xr:uid="{00000000-0005-0000-0000-000004810000}"/>
    <cellStyle name="Normal 3 3 26" xfId="33036" xr:uid="{00000000-0005-0000-0000-000005810000}"/>
    <cellStyle name="Normal 3 3 26 10" xfId="33037" xr:uid="{00000000-0005-0000-0000-000006810000}"/>
    <cellStyle name="Normal 3 3 26 10 2" xfId="33038" xr:uid="{00000000-0005-0000-0000-000007810000}"/>
    <cellStyle name="Normal 3 3 26 10 3" xfId="33039" xr:uid="{00000000-0005-0000-0000-000008810000}"/>
    <cellStyle name="Normal 3 3 26 11" xfId="33040" xr:uid="{00000000-0005-0000-0000-000009810000}"/>
    <cellStyle name="Normal 3 3 26 11 2" xfId="33041" xr:uid="{00000000-0005-0000-0000-00000A810000}"/>
    <cellStyle name="Normal 3 3 26 11 3" xfId="33042" xr:uid="{00000000-0005-0000-0000-00000B810000}"/>
    <cellStyle name="Normal 3 3 26 12" xfId="33043" xr:uid="{00000000-0005-0000-0000-00000C810000}"/>
    <cellStyle name="Normal 3 3 26 12 2" xfId="33044" xr:uid="{00000000-0005-0000-0000-00000D810000}"/>
    <cellStyle name="Normal 3 3 26 12 3" xfId="33045" xr:uid="{00000000-0005-0000-0000-00000E810000}"/>
    <cellStyle name="Normal 3 3 26 13" xfId="33046" xr:uid="{00000000-0005-0000-0000-00000F810000}"/>
    <cellStyle name="Normal 3 3 26 13 2" xfId="33047" xr:uid="{00000000-0005-0000-0000-000010810000}"/>
    <cellStyle name="Normal 3 3 26 13 3" xfId="33048" xr:uid="{00000000-0005-0000-0000-000011810000}"/>
    <cellStyle name="Normal 3 3 26 14" xfId="33049" xr:uid="{00000000-0005-0000-0000-000012810000}"/>
    <cellStyle name="Normal 3 3 26 14 2" xfId="33050" xr:uid="{00000000-0005-0000-0000-000013810000}"/>
    <cellStyle name="Normal 3 3 26 14 3" xfId="33051" xr:uid="{00000000-0005-0000-0000-000014810000}"/>
    <cellStyle name="Normal 3 3 26 15" xfId="33052" xr:uid="{00000000-0005-0000-0000-000015810000}"/>
    <cellStyle name="Normal 3 3 26 16" xfId="33053" xr:uid="{00000000-0005-0000-0000-000016810000}"/>
    <cellStyle name="Normal 3 3 26 2" xfId="33054" xr:uid="{00000000-0005-0000-0000-000017810000}"/>
    <cellStyle name="Normal 3 3 26 2 2" xfId="33055" xr:uid="{00000000-0005-0000-0000-000018810000}"/>
    <cellStyle name="Normal 3 3 26 2 3" xfId="33056" xr:uid="{00000000-0005-0000-0000-000019810000}"/>
    <cellStyle name="Normal 3 3 26 3" xfId="33057" xr:uid="{00000000-0005-0000-0000-00001A810000}"/>
    <cellStyle name="Normal 3 3 26 3 2" xfId="33058" xr:uid="{00000000-0005-0000-0000-00001B810000}"/>
    <cellStyle name="Normal 3 3 26 3 3" xfId="33059" xr:uid="{00000000-0005-0000-0000-00001C810000}"/>
    <cellStyle name="Normal 3 3 26 4" xfId="33060" xr:uid="{00000000-0005-0000-0000-00001D810000}"/>
    <cellStyle name="Normal 3 3 26 4 2" xfId="33061" xr:uid="{00000000-0005-0000-0000-00001E810000}"/>
    <cellStyle name="Normal 3 3 26 4 3" xfId="33062" xr:uid="{00000000-0005-0000-0000-00001F810000}"/>
    <cellStyle name="Normal 3 3 26 5" xfId="33063" xr:uid="{00000000-0005-0000-0000-000020810000}"/>
    <cellStyle name="Normal 3 3 26 5 2" xfId="33064" xr:uid="{00000000-0005-0000-0000-000021810000}"/>
    <cellStyle name="Normal 3 3 26 5 3" xfId="33065" xr:uid="{00000000-0005-0000-0000-000022810000}"/>
    <cellStyle name="Normal 3 3 26 6" xfId="33066" xr:uid="{00000000-0005-0000-0000-000023810000}"/>
    <cellStyle name="Normal 3 3 26 6 2" xfId="33067" xr:uid="{00000000-0005-0000-0000-000024810000}"/>
    <cellStyle name="Normal 3 3 26 6 3" xfId="33068" xr:uid="{00000000-0005-0000-0000-000025810000}"/>
    <cellStyle name="Normal 3 3 26 7" xfId="33069" xr:uid="{00000000-0005-0000-0000-000026810000}"/>
    <cellStyle name="Normal 3 3 26 7 2" xfId="33070" xr:uid="{00000000-0005-0000-0000-000027810000}"/>
    <cellStyle name="Normal 3 3 26 7 3" xfId="33071" xr:uid="{00000000-0005-0000-0000-000028810000}"/>
    <cellStyle name="Normal 3 3 26 8" xfId="33072" xr:uid="{00000000-0005-0000-0000-000029810000}"/>
    <cellStyle name="Normal 3 3 26 8 2" xfId="33073" xr:uid="{00000000-0005-0000-0000-00002A810000}"/>
    <cellStyle name="Normal 3 3 26 8 3" xfId="33074" xr:uid="{00000000-0005-0000-0000-00002B810000}"/>
    <cellStyle name="Normal 3 3 26 9" xfId="33075" xr:uid="{00000000-0005-0000-0000-00002C810000}"/>
    <cellStyle name="Normal 3 3 26 9 2" xfId="33076" xr:uid="{00000000-0005-0000-0000-00002D810000}"/>
    <cellStyle name="Normal 3 3 26 9 3" xfId="33077" xr:uid="{00000000-0005-0000-0000-00002E810000}"/>
    <cellStyle name="Normal 3 3 27" xfId="33078" xr:uid="{00000000-0005-0000-0000-00002F810000}"/>
    <cellStyle name="Normal 3 3 27 10" xfId="33079" xr:uid="{00000000-0005-0000-0000-000030810000}"/>
    <cellStyle name="Normal 3 3 27 10 2" xfId="33080" xr:uid="{00000000-0005-0000-0000-000031810000}"/>
    <cellStyle name="Normal 3 3 27 10 3" xfId="33081" xr:uid="{00000000-0005-0000-0000-000032810000}"/>
    <cellStyle name="Normal 3 3 27 11" xfId="33082" xr:uid="{00000000-0005-0000-0000-000033810000}"/>
    <cellStyle name="Normal 3 3 27 11 2" xfId="33083" xr:uid="{00000000-0005-0000-0000-000034810000}"/>
    <cellStyle name="Normal 3 3 27 11 3" xfId="33084" xr:uid="{00000000-0005-0000-0000-000035810000}"/>
    <cellStyle name="Normal 3 3 27 12" xfId="33085" xr:uid="{00000000-0005-0000-0000-000036810000}"/>
    <cellStyle name="Normal 3 3 27 12 2" xfId="33086" xr:uid="{00000000-0005-0000-0000-000037810000}"/>
    <cellStyle name="Normal 3 3 27 12 3" xfId="33087" xr:uid="{00000000-0005-0000-0000-000038810000}"/>
    <cellStyle name="Normal 3 3 27 13" xfId="33088" xr:uid="{00000000-0005-0000-0000-000039810000}"/>
    <cellStyle name="Normal 3 3 27 13 2" xfId="33089" xr:uid="{00000000-0005-0000-0000-00003A810000}"/>
    <cellStyle name="Normal 3 3 27 13 3" xfId="33090" xr:uid="{00000000-0005-0000-0000-00003B810000}"/>
    <cellStyle name="Normal 3 3 27 14" xfId="33091" xr:uid="{00000000-0005-0000-0000-00003C810000}"/>
    <cellStyle name="Normal 3 3 27 14 2" xfId="33092" xr:uid="{00000000-0005-0000-0000-00003D810000}"/>
    <cellStyle name="Normal 3 3 27 14 3" xfId="33093" xr:uid="{00000000-0005-0000-0000-00003E810000}"/>
    <cellStyle name="Normal 3 3 27 15" xfId="33094" xr:uid="{00000000-0005-0000-0000-00003F810000}"/>
    <cellStyle name="Normal 3 3 27 16" xfId="33095" xr:uid="{00000000-0005-0000-0000-000040810000}"/>
    <cellStyle name="Normal 3 3 27 2" xfId="33096" xr:uid="{00000000-0005-0000-0000-000041810000}"/>
    <cellStyle name="Normal 3 3 27 2 2" xfId="33097" xr:uid="{00000000-0005-0000-0000-000042810000}"/>
    <cellStyle name="Normal 3 3 27 2 3" xfId="33098" xr:uid="{00000000-0005-0000-0000-000043810000}"/>
    <cellStyle name="Normal 3 3 27 3" xfId="33099" xr:uid="{00000000-0005-0000-0000-000044810000}"/>
    <cellStyle name="Normal 3 3 27 3 2" xfId="33100" xr:uid="{00000000-0005-0000-0000-000045810000}"/>
    <cellStyle name="Normal 3 3 27 3 3" xfId="33101" xr:uid="{00000000-0005-0000-0000-000046810000}"/>
    <cellStyle name="Normal 3 3 27 4" xfId="33102" xr:uid="{00000000-0005-0000-0000-000047810000}"/>
    <cellStyle name="Normal 3 3 27 4 2" xfId="33103" xr:uid="{00000000-0005-0000-0000-000048810000}"/>
    <cellStyle name="Normal 3 3 27 4 3" xfId="33104" xr:uid="{00000000-0005-0000-0000-000049810000}"/>
    <cellStyle name="Normal 3 3 27 5" xfId="33105" xr:uid="{00000000-0005-0000-0000-00004A810000}"/>
    <cellStyle name="Normal 3 3 27 5 2" xfId="33106" xr:uid="{00000000-0005-0000-0000-00004B810000}"/>
    <cellStyle name="Normal 3 3 27 5 3" xfId="33107" xr:uid="{00000000-0005-0000-0000-00004C810000}"/>
    <cellStyle name="Normal 3 3 27 6" xfId="33108" xr:uid="{00000000-0005-0000-0000-00004D810000}"/>
    <cellStyle name="Normal 3 3 27 6 2" xfId="33109" xr:uid="{00000000-0005-0000-0000-00004E810000}"/>
    <cellStyle name="Normal 3 3 27 6 3" xfId="33110" xr:uid="{00000000-0005-0000-0000-00004F810000}"/>
    <cellStyle name="Normal 3 3 27 7" xfId="33111" xr:uid="{00000000-0005-0000-0000-000050810000}"/>
    <cellStyle name="Normal 3 3 27 7 2" xfId="33112" xr:uid="{00000000-0005-0000-0000-000051810000}"/>
    <cellStyle name="Normal 3 3 27 7 3" xfId="33113" xr:uid="{00000000-0005-0000-0000-000052810000}"/>
    <cellStyle name="Normal 3 3 27 8" xfId="33114" xr:uid="{00000000-0005-0000-0000-000053810000}"/>
    <cellStyle name="Normal 3 3 27 8 2" xfId="33115" xr:uid="{00000000-0005-0000-0000-000054810000}"/>
    <cellStyle name="Normal 3 3 27 8 3" xfId="33116" xr:uid="{00000000-0005-0000-0000-000055810000}"/>
    <cellStyle name="Normal 3 3 27 9" xfId="33117" xr:uid="{00000000-0005-0000-0000-000056810000}"/>
    <cellStyle name="Normal 3 3 27 9 2" xfId="33118" xr:uid="{00000000-0005-0000-0000-000057810000}"/>
    <cellStyle name="Normal 3 3 27 9 3" xfId="33119" xr:uid="{00000000-0005-0000-0000-000058810000}"/>
    <cellStyle name="Normal 3 3 28" xfId="33120" xr:uid="{00000000-0005-0000-0000-000059810000}"/>
    <cellStyle name="Normal 3 3 29" xfId="33121" xr:uid="{00000000-0005-0000-0000-00005A810000}"/>
    <cellStyle name="Normal 3 3 3" xfId="33122" xr:uid="{00000000-0005-0000-0000-00005B810000}"/>
    <cellStyle name="Normal 3 3 3 10" xfId="33123" xr:uid="{00000000-0005-0000-0000-00005C810000}"/>
    <cellStyle name="Normal 3 3 3 10 10" xfId="33124" xr:uid="{00000000-0005-0000-0000-00005D810000}"/>
    <cellStyle name="Normal 3 3 3 10 10 2" xfId="33125" xr:uid="{00000000-0005-0000-0000-00005E810000}"/>
    <cellStyle name="Normal 3 3 3 10 10 3" xfId="33126" xr:uid="{00000000-0005-0000-0000-00005F810000}"/>
    <cellStyle name="Normal 3 3 3 10 11" xfId="33127" xr:uid="{00000000-0005-0000-0000-000060810000}"/>
    <cellStyle name="Normal 3 3 3 10 11 2" xfId="33128" xr:uid="{00000000-0005-0000-0000-000061810000}"/>
    <cellStyle name="Normal 3 3 3 10 11 3" xfId="33129" xr:uid="{00000000-0005-0000-0000-000062810000}"/>
    <cellStyle name="Normal 3 3 3 10 12" xfId="33130" xr:uid="{00000000-0005-0000-0000-000063810000}"/>
    <cellStyle name="Normal 3 3 3 10 12 2" xfId="33131" xr:uid="{00000000-0005-0000-0000-000064810000}"/>
    <cellStyle name="Normal 3 3 3 10 12 3" xfId="33132" xr:uid="{00000000-0005-0000-0000-000065810000}"/>
    <cellStyle name="Normal 3 3 3 10 13" xfId="33133" xr:uid="{00000000-0005-0000-0000-000066810000}"/>
    <cellStyle name="Normal 3 3 3 10 13 2" xfId="33134" xr:uid="{00000000-0005-0000-0000-000067810000}"/>
    <cellStyle name="Normal 3 3 3 10 13 3" xfId="33135" xr:uid="{00000000-0005-0000-0000-000068810000}"/>
    <cellStyle name="Normal 3 3 3 10 14" xfId="33136" xr:uid="{00000000-0005-0000-0000-000069810000}"/>
    <cellStyle name="Normal 3 3 3 10 14 2" xfId="33137" xr:uid="{00000000-0005-0000-0000-00006A810000}"/>
    <cellStyle name="Normal 3 3 3 10 14 3" xfId="33138" xr:uid="{00000000-0005-0000-0000-00006B810000}"/>
    <cellStyle name="Normal 3 3 3 10 15" xfId="33139" xr:uid="{00000000-0005-0000-0000-00006C810000}"/>
    <cellStyle name="Normal 3 3 3 10 16" xfId="33140" xr:uid="{00000000-0005-0000-0000-00006D810000}"/>
    <cellStyle name="Normal 3 3 3 10 2" xfId="33141" xr:uid="{00000000-0005-0000-0000-00006E810000}"/>
    <cellStyle name="Normal 3 3 3 10 2 2" xfId="33142" xr:uid="{00000000-0005-0000-0000-00006F810000}"/>
    <cellStyle name="Normal 3 3 3 10 2 3" xfId="33143" xr:uid="{00000000-0005-0000-0000-000070810000}"/>
    <cellStyle name="Normal 3 3 3 10 3" xfId="33144" xr:uid="{00000000-0005-0000-0000-000071810000}"/>
    <cellStyle name="Normal 3 3 3 10 3 2" xfId="33145" xr:uid="{00000000-0005-0000-0000-000072810000}"/>
    <cellStyle name="Normal 3 3 3 10 3 3" xfId="33146" xr:uid="{00000000-0005-0000-0000-000073810000}"/>
    <cellStyle name="Normal 3 3 3 10 4" xfId="33147" xr:uid="{00000000-0005-0000-0000-000074810000}"/>
    <cellStyle name="Normal 3 3 3 10 4 2" xfId="33148" xr:uid="{00000000-0005-0000-0000-000075810000}"/>
    <cellStyle name="Normal 3 3 3 10 4 3" xfId="33149" xr:uid="{00000000-0005-0000-0000-000076810000}"/>
    <cellStyle name="Normal 3 3 3 10 5" xfId="33150" xr:uid="{00000000-0005-0000-0000-000077810000}"/>
    <cellStyle name="Normal 3 3 3 10 5 2" xfId="33151" xr:uid="{00000000-0005-0000-0000-000078810000}"/>
    <cellStyle name="Normal 3 3 3 10 5 3" xfId="33152" xr:uid="{00000000-0005-0000-0000-000079810000}"/>
    <cellStyle name="Normal 3 3 3 10 6" xfId="33153" xr:uid="{00000000-0005-0000-0000-00007A810000}"/>
    <cellStyle name="Normal 3 3 3 10 6 2" xfId="33154" xr:uid="{00000000-0005-0000-0000-00007B810000}"/>
    <cellStyle name="Normal 3 3 3 10 6 3" xfId="33155" xr:uid="{00000000-0005-0000-0000-00007C810000}"/>
    <cellStyle name="Normal 3 3 3 10 7" xfId="33156" xr:uid="{00000000-0005-0000-0000-00007D810000}"/>
    <cellStyle name="Normal 3 3 3 10 7 2" xfId="33157" xr:uid="{00000000-0005-0000-0000-00007E810000}"/>
    <cellStyle name="Normal 3 3 3 10 7 3" xfId="33158" xr:uid="{00000000-0005-0000-0000-00007F810000}"/>
    <cellStyle name="Normal 3 3 3 10 8" xfId="33159" xr:uid="{00000000-0005-0000-0000-000080810000}"/>
    <cellStyle name="Normal 3 3 3 10 8 2" xfId="33160" xr:uid="{00000000-0005-0000-0000-000081810000}"/>
    <cellStyle name="Normal 3 3 3 10 8 3" xfId="33161" xr:uid="{00000000-0005-0000-0000-000082810000}"/>
    <cellStyle name="Normal 3 3 3 10 9" xfId="33162" xr:uid="{00000000-0005-0000-0000-000083810000}"/>
    <cellStyle name="Normal 3 3 3 10 9 2" xfId="33163" xr:uid="{00000000-0005-0000-0000-000084810000}"/>
    <cellStyle name="Normal 3 3 3 10 9 3" xfId="33164" xr:uid="{00000000-0005-0000-0000-000085810000}"/>
    <cellStyle name="Normal 3 3 3 11" xfId="33165" xr:uid="{00000000-0005-0000-0000-000086810000}"/>
    <cellStyle name="Normal 3 3 3 11 10" xfId="33166" xr:uid="{00000000-0005-0000-0000-000087810000}"/>
    <cellStyle name="Normal 3 3 3 11 10 2" xfId="33167" xr:uid="{00000000-0005-0000-0000-000088810000}"/>
    <cellStyle name="Normal 3 3 3 11 10 3" xfId="33168" xr:uid="{00000000-0005-0000-0000-000089810000}"/>
    <cellStyle name="Normal 3 3 3 11 11" xfId="33169" xr:uid="{00000000-0005-0000-0000-00008A810000}"/>
    <cellStyle name="Normal 3 3 3 11 11 2" xfId="33170" xr:uid="{00000000-0005-0000-0000-00008B810000}"/>
    <cellStyle name="Normal 3 3 3 11 11 3" xfId="33171" xr:uid="{00000000-0005-0000-0000-00008C810000}"/>
    <cellStyle name="Normal 3 3 3 11 12" xfId="33172" xr:uid="{00000000-0005-0000-0000-00008D810000}"/>
    <cellStyle name="Normal 3 3 3 11 12 2" xfId="33173" xr:uid="{00000000-0005-0000-0000-00008E810000}"/>
    <cellStyle name="Normal 3 3 3 11 12 3" xfId="33174" xr:uid="{00000000-0005-0000-0000-00008F810000}"/>
    <cellStyle name="Normal 3 3 3 11 13" xfId="33175" xr:uid="{00000000-0005-0000-0000-000090810000}"/>
    <cellStyle name="Normal 3 3 3 11 13 2" xfId="33176" xr:uid="{00000000-0005-0000-0000-000091810000}"/>
    <cellStyle name="Normal 3 3 3 11 13 3" xfId="33177" xr:uid="{00000000-0005-0000-0000-000092810000}"/>
    <cellStyle name="Normal 3 3 3 11 14" xfId="33178" xr:uid="{00000000-0005-0000-0000-000093810000}"/>
    <cellStyle name="Normal 3 3 3 11 14 2" xfId="33179" xr:uid="{00000000-0005-0000-0000-000094810000}"/>
    <cellStyle name="Normal 3 3 3 11 14 3" xfId="33180" xr:uid="{00000000-0005-0000-0000-000095810000}"/>
    <cellStyle name="Normal 3 3 3 11 15" xfId="33181" xr:uid="{00000000-0005-0000-0000-000096810000}"/>
    <cellStyle name="Normal 3 3 3 11 16" xfId="33182" xr:uid="{00000000-0005-0000-0000-000097810000}"/>
    <cellStyle name="Normal 3 3 3 11 2" xfId="33183" xr:uid="{00000000-0005-0000-0000-000098810000}"/>
    <cellStyle name="Normal 3 3 3 11 2 2" xfId="33184" xr:uid="{00000000-0005-0000-0000-000099810000}"/>
    <cellStyle name="Normal 3 3 3 11 2 3" xfId="33185" xr:uid="{00000000-0005-0000-0000-00009A810000}"/>
    <cellStyle name="Normal 3 3 3 11 3" xfId="33186" xr:uid="{00000000-0005-0000-0000-00009B810000}"/>
    <cellStyle name="Normal 3 3 3 11 3 2" xfId="33187" xr:uid="{00000000-0005-0000-0000-00009C810000}"/>
    <cellStyle name="Normal 3 3 3 11 3 3" xfId="33188" xr:uid="{00000000-0005-0000-0000-00009D810000}"/>
    <cellStyle name="Normal 3 3 3 11 4" xfId="33189" xr:uid="{00000000-0005-0000-0000-00009E810000}"/>
    <cellStyle name="Normal 3 3 3 11 4 2" xfId="33190" xr:uid="{00000000-0005-0000-0000-00009F810000}"/>
    <cellStyle name="Normal 3 3 3 11 4 3" xfId="33191" xr:uid="{00000000-0005-0000-0000-0000A0810000}"/>
    <cellStyle name="Normal 3 3 3 11 5" xfId="33192" xr:uid="{00000000-0005-0000-0000-0000A1810000}"/>
    <cellStyle name="Normal 3 3 3 11 5 2" xfId="33193" xr:uid="{00000000-0005-0000-0000-0000A2810000}"/>
    <cellStyle name="Normal 3 3 3 11 5 3" xfId="33194" xr:uid="{00000000-0005-0000-0000-0000A3810000}"/>
    <cellStyle name="Normal 3 3 3 11 6" xfId="33195" xr:uid="{00000000-0005-0000-0000-0000A4810000}"/>
    <cellStyle name="Normal 3 3 3 11 6 2" xfId="33196" xr:uid="{00000000-0005-0000-0000-0000A5810000}"/>
    <cellStyle name="Normal 3 3 3 11 6 3" xfId="33197" xr:uid="{00000000-0005-0000-0000-0000A6810000}"/>
    <cellStyle name="Normal 3 3 3 11 7" xfId="33198" xr:uid="{00000000-0005-0000-0000-0000A7810000}"/>
    <cellStyle name="Normal 3 3 3 11 7 2" xfId="33199" xr:uid="{00000000-0005-0000-0000-0000A8810000}"/>
    <cellStyle name="Normal 3 3 3 11 7 3" xfId="33200" xr:uid="{00000000-0005-0000-0000-0000A9810000}"/>
    <cellStyle name="Normal 3 3 3 11 8" xfId="33201" xr:uid="{00000000-0005-0000-0000-0000AA810000}"/>
    <cellStyle name="Normal 3 3 3 11 8 2" xfId="33202" xr:uid="{00000000-0005-0000-0000-0000AB810000}"/>
    <cellStyle name="Normal 3 3 3 11 8 3" xfId="33203" xr:uid="{00000000-0005-0000-0000-0000AC810000}"/>
    <cellStyle name="Normal 3 3 3 11 9" xfId="33204" xr:uid="{00000000-0005-0000-0000-0000AD810000}"/>
    <cellStyle name="Normal 3 3 3 11 9 2" xfId="33205" xr:uid="{00000000-0005-0000-0000-0000AE810000}"/>
    <cellStyle name="Normal 3 3 3 11 9 3" xfId="33206" xr:uid="{00000000-0005-0000-0000-0000AF810000}"/>
    <cellStyle name="Normal 3 3 3 12" xfId="33207" xr:uid="{00000000-0005-0000-0000-0000B0810000}"/>
    <cellStyle name="Normal 3 3 3 12 10" xfId="33208" xr:uid="{00000000-0005-0000-0000-0000B1810000}"/>
    <cellStyle name="Normal 3 3 3 12 10 2" xfId="33209" xr:uid="{00000000-0005-0000-0000-0000B2810000}"/>
    <cellStyle name="Normal 3 3 3 12 10 3" xfId="33210" xr:uid="{00000000-0005-0000-0000-0000B3810000}"/>
    <cellStyle name="Normal 3 3 3 12 11" xfId="33211" xr:uid="{00000000-0005-0000-0000-0000B4810000}"/>
    <cellStyle name="Normal 3 3 3 12 11 2" xfId="33212" xr:uid="{00000000-0005-0000-0000-0000B5810000}"/>
    <cellStyle name="Normal 3 3 3 12 11 3" xfId="33213" xr:uid="{00000000-0005-0000-0000-0000B6810000}"/>
    <cellStyle name="Normal 3 3 3 12 12" xfId="33214" xr:uid="{00000000-0005-0000-0000-0000B7810000}"/>
    <cellStyle name="Normal 3 3 3 12 12 2" xfId="33215" xr:uid="{00000000-0005-0000-0000-0000B8810000}"/>
    <cellStyle name="Normal 3 3 3 12 12 3" xfId="33216" xr:uid="{00000000-0005-0000-0000-0000B9810000}"/>
    <cellStyle name="Normal 3 3 3 12 13" xfId="33217" xr:uid="{00000000-0005-0000-0000-0000BA810000}"/>
    <cellStyle name="Normal 3 3 3 12 13 2" xfId="33218" xr:uid="{00000000-0005-0000-0000-0000BB810000}"/>
    <cellStyle name="Normal 3 3 3 12 13 3" xfId="33219" xr:uid="{00000000-0005-0000-0000-0000BC810000}"/>
    <cellStyle name="Normal 3 3 3 12 14" xfId="33220" xr:uid="{00000000-0005-0000-0000-0000BD810000}"/>
    <cellStyle name="Normal 3 3 3 12 14 2" xfId="33221" xr:uid="{00000000-0005-0000-0000-0000BE810000}"/>
    <cellStyle name="Normal 3 3 3 12 14 3" xfId="33222" xr:uid="{00000000-0005-0000-0000-0000BF810000}"/>
    <cellStyle name="Normal 3 3 3 12 15" xfId="33223" xr:uid="{00000000-0005-0000-0000-0000C0810000}"/>
    <cellStyle name="Normal 3 3 3 12 16" xfId="33224" xr:uid="{00000000-0005-0000-0000-0000C1810000}"/>
    <cellStyle name="Normal 3 3 3 12 2" xfId="33225" xr:uid="{00000000-0005-0000-0000-0000C2810000}"/>
    <cellStyle name="Normal 3 3 3 12 2 2" xfId="33226" xr:uid="{00000000-0005-0000-0000-0000C3810000}"/>
    <cellStyle name="Normal 3 3 3 12 2 3" xfId="33227" xr:uid="{00000000-0005-0000-0000-0000C4810000}"/>
    <cellStyle name="Normal 3 3 3 12 3" xfId="33228" xr:uid="{00000000-0005-0000-0000-0000C5810000}"/>
    <cellStyle name="Normal 3 3 3 12 3 2" xfId="33229" xr:uid="{00000000-0005-0000-0000-0000C6810000}"/>
    <cellStyle name="Normal 3 3 3 12 3 3" xfId="33230" xr:uid="{00000000-0005-0000-0000-0000C7810000}"/>
    <cellStyle name="Normal 3 3 3 12 4" xfId="33231" xr:uid="{00000000-0005-0000-0000-0000C8810000}"/>
    <cellStyle name="Normal 3 3 3 12 4 2" xfId="33232" xr:uid="{00000000-0005-0000-0000-0000C9810000}"/>
    <cellStyle name="Normal 3 3 3 12 4 3" xfId="33233" xr:uid="{00000000-0005-0000-0000-0000CA810000}"/>
    <cellStyle name="Normal 3 3 3 12 5" xfId="33234" xr:uid="{00000000-0005-0000-0000-0000CB810000}"/>
    <cellStyle name="Normal 3 3 3 12 5 2" xfId="33235" xr:uid="{00000000-0005-0000-0000-0000CC810000}"/>
    <cellStyle name="Normal 3 3 3 12 5 3" xfId="33236" xr:uid="{00000000-0005-0000-0000-0000CD810000}"/>
    <cellStyle name="Normal 3 3 3 12 6" xfId="33237" xr:uid="{00000000-0005-0000-0000-0000CE810000}"/>
    <cellStyle name="Normal 3 3 3 12 6 2" xfId="33238" xr:uid="{00000000-0005-0000-0000-0000CF810000}"/>
    <cellStyle name="Normal 3 3 3 12 6 3" xfId="33239" xr:uid="{00000000-0005-0000-0000-0000D0810000}"/>
    <cellStyle name="Normal 3 3 3 12 7" xfId="33240" xr:uid="{00000000-0005-0000-0000-0000D1810000}"/>
    <cellStyle name="Normal 3 3 3 12 7 2" xfId="33241" xr:uid="{00000000-0005-0000-0000-0000D2810000}"/>
    <cellStyle name="Normal 3 3 3 12 7 3" xfId="33242" xr:uid="{00000000-0005-0000-0000-0000D3810000}"/>
    <cellStyle name="Normal 3 3 3 12 8" xfId="33243" xr:uid="{00000000-0005-0000-0000-0000D4810000}"/>
    <cellStyle name="Normal 3 3 3 12 8 2" xfId="33244" xr:uid="{00000000-0005-0000-0000-0000D5810000}"/>
    <cellStyle name="Normal 3 3 3 12 8 3" xfId="33245" xr:uid="{00000000-0005-0000-0000-0000D6810000}"/>
    <cellStyle name="Normal 3 3 3 12 9" xfId="33246" xr:uid="{00000000-0005-0000-0000-0000D7810000}"/>
    <cellStyle name="Normal 3 3 3 12 9 2" xfId="33247" xr:uid="{00000000-0005-0000-0000-0000D8810000}"/>
    <cellStyle name="Normal 3 3 3 12 9 3" xfId="33248" xr:uid="{00000000-0005-0000-0000-0000D9810000}"/>
    <cellStyle name="Normal 3 3 3 13" xfId="33249" xr:uid="{00000000-0005-0000-0000-0000DA810000}"/>
    <cellStyle name="Normal 3 3 3 13 10" xfId="33250" xr:uid="{00000000-0005-0000-0000-0000DB810000}"/>
    <cellStyle name="Normal 3 3 3 13 10 2" xfId="33251" xr:uid="{00000000-0005-0000-0000-0000DC810000}"/>
    <cellStyle name="Normal 3 3 3 13 10 3" xfId="33252" xr:uid="{00000000-0005-0000-0000-0000DD810000}"/>
    <cellStyle name="Normal 3 3 3 13 11" xfId="33253" xr:uid="{00000000-0005-0000-0000-0000DE810000}"/>
    <cellStyle name="Normal 3 3 3 13 11 2" xfId="33254" xr:uid="{00000000-0005-0000-0000-0000DF810000}"/>
    <cellStyle name="Normal 3 3 3 13 11 3" xfId="33255" xr:uid="{00000000-0005-0000-0000-0000E0810000}"/>
    <cellStyle name="Normal 3 3 3 13 12" xfId="33256" xr:uid="{00000000-0005-0000-0000-0000E1810000}"/>
    <cellStyle name="Normal 3 3 3 13 12 2" xfId="33257" xr:uid="{00000000-0005-0000-0000-0000E2810000}"/>
    <cellStyle name="Normal 3 3 3 13 12 3" xfId="33258" xr:uid="{00000000-0005-0000-0000-0000E3810000}"/>
    <cellStyle name="Normal 3 3 3 13 13" xfId="33259" xr:uid="{00000000-0005-0000-0000-0000E4810000}"/>
    <cellStyle name="Normal 3 3 3 13 13 2" xfId="33260" xr:uid="{00000000-0005-0000-0000-0000E5810000}"/>
    <cellStyle name="Normal 3 3 3 13 13 3" xfId="33261" xr:uid="{00000000-0005-0000-0000-0000E6810000}"/>
    <cellStyle name="Normal 3 3 3 13 14" xfId="33262" xr:uid="{00000000-0005-0000-0000-0000E7810000}"/>
    <cellStyle name="Normal 3 3 3 13 14 2" xfId="33263" xr:uid="{00000000-0005-0000-0000-0000E8810000}"/>
    <cellStyle name="Normal 3 3 3 13 14 3" xfId="33264" xr:uid="{00000000-0005-0000-0000-0000E9810000}"/>
    <cellStyle name="Normal 3 3 3 13 15" xfId="33265" xr:uid="{00000000-0005-0000-0000-0000EA810000}"/>
    <cellStyle name="Normal 3 3 3 13 16" xfId="33266" xr:uid="{00000000-0005-0000-0000-0000EB810000}"/>
    <cellStyle name="Normal 3 3 3 13 2" xfId="33267" xr:uid="{00000000-0005-0000-0000-0000EC810000}"/>
    <cellStyle name="Normal 3 3 3 13 2 2" xfId="33268" xr:uid="{00000000-0005-0000-0000-0000ED810000}"/>
    <cellStyle name="Normal 3 3 3 13 2 3" xfId="33269" xr:uid="{00000000-0005-0000-0000-0000EE810000}"/>
    <cellStyle name="Normal 3 3 3 13 3" xfId="33270" xr:uid="{00000000-0005-0000-0000-0000EF810000}"/>
    <cellStyle name="Normal 3 3 3 13 3 2" xfId="33271" xr:uid="{00000000-0005-0000-0000-0000F0810000}"/>
    <cellStyle name="Normal 3 3 3 13 3 3" xfId="33272" xr:uid="{00000000-0005-0000-0000-0000F1810000}"/>
    <cellStyle name="Normal 3 3 3 13 4" xfId="33273" xr:uid="{00000000-0005-0000-0000-0000F2810000}"/>
    <cellStyle name="Normal 3 3 3 13 4 2" xfId="33274" xr:uid="{00000000-0005-0000-0000-0000F3810000}"/>
    <cellStyle name="Normal 3 3 3 13 4 3" xfId="33275" xr:uid="{00000000-0005-0000-0000-0000F4810000}"/>
    <cellStyle name="Normal 3 3 3 13 5" xfId="33276" xr:uid="{00000000-0005-0000-0000-0000F5810000}"/>
    <cellStyle name="Normal 3 3 3 13 5 2" xfId="33277" xr:uid="{00000000-0005-0000-0000-0000F6810000}"/>
    <cellStyle name="Normal 3 3 3 13 5 3" xfId="33278" xr:uid="{00000000-0005-0000-0000-0000F7810000}"/>
    <cellStyle name="Normal 3 3 3 13 6" xfId="33279" xr:uid="{00000000-0005-0000-0000-0000F8810000}"/>
    <cellStyle name="Normal 3 3 3 13 6 2" xfId="33280" xr:uid="{00000000-0005-0000-0000-0000F9810000}"/>
    <cellStyle name="Normal 3 3 3 13 6 3" xfId="33281" xr:uid="{00000000-0005-0000-0000-0000FA810000}"/>
    <cellStyle name="Normal 3 3 3 13 7" xfId="33282" xr:uid="{00000000-0005-0000-0000-0000FB810000}"/>
    <cellStyle name="Normal 3 3 3 13 7 2" xfId="33283" xr:uid="{00000000-0005-0000-0000-0000FC810000}"/>
    <cellStyle name="Normal 3 3 3 13 7 3" xfId="33284" xr:uid="{00000000-0005-0000-0000-0000FD810000}"/>
    <cellStyle name="Normal 3 3 3 13 8" xfId="33285" xr:uid="{00000000-0005-0000-0000-0000FE810000}"/>
    <cellStyle name="Normal 3 3 3 13 8 2" xfId="33286" xr:uid="{00000000-0005-0000-0000-0000FF810000}"/>
    <cellStyle name="Normal 3 3 3 13 8 3" xfId="33287" xr:uid="{00000000-0005-0000-0000-000000820000}"/>
    <cellStyle name="Normal 3 3 3 13 9" xfId="33288" xr:uid="{00000000-0005-0000-0000-000001820000}"/>
    <cellStyle name="Normal 3 3 3 13 9 2" xfId="33289" xr:uid="{00000000-0005-0000-0000-000002820000}"/>
    <cellStyle name="Normal 3 3 3 13 9 3" xfId="33290" xr:uid="{00000000-0005-0000-0000-000003820000}"/>
    <cellStyle name="Normal 3 3 3 14" xfId="33291" xr:uid="{00000000-0005-0000-0000-000004820000}"/>
    <cellStyle name="Normal 3 3 3 14 10" xfId="33292" xr:uid="{00000000-0005-0000-0000-000005820000}"/>
    <cellStyle name="Normal 3 3 3 14 10 2" xfId="33293" xr:uid="{00000000-0005-0000-0000-000006820000}"/>
    <cellStyle name="Normal 3 3 3 14 10 3" xfId="33294" xr:uid="{00000000-0005-0000-0000-000007820000}"/>
    <cellStyle name="Normal 3 3 3 14 11" xfId="33295" xr:uid="{00000000-0005-0000-0000-000008820000}"/>
    <cellStyle name="Normal 3 3 3 14 11 2" xfId="33296" xr:uid="{00000000-0005-0000-0000-000009820000}"/>
    <cellStyle name="Normal 3 3 3 14 11 3" xfId="33297" xr:uid="{00000000-0005-0000-0000-00000A820000}"/>
    <cellStyle name="Normal 3 3 3 14 12" xfId="33298" xr:uid="{00000000-0005-0000-0000-00000B820000}"/>
    <cellStyle name="Normal 3 3 3 14 12 2" xfId="33299" xr:uid="{00000000-0005-0000-0000-00000C820000}"/>
    <cellStyle name="Normal 3 3 3 14 12 3" xfId="33300" xr:uid="{00000000-0005-0000-0000-00000D820000}"/>
    <cellStyle name="Normal 3 3 3 14 13" xfId="33301" xr:uid="{00000000-0005-0000-0000-00000E820000}"/>
    <cellStyle name="Normal 3 3 3 14 13 2" xfId="33302" xr:uid="{00000000-0005-0000-0000-00000F820000}"/>
    <cellStyle name="Normal 3 3 3 14 13 3" xfId="33303" xr:uid="{00000000-0005-0000-0000-000010820000}"/>
    <cellStyle name="Normal 3 3 3 14 14" xfId="33304" xr:uid="{00000000-0005-0000-0000-000011820000}"/>
    <cellStyle name="Normal 3 3 3 14 14 2" xfId="33305" xr:uid="{00000000-0005-0000-0000-000012820000}"/>
    <cellStyle name="Normal 3 3 3 14 14 3" xfId="33306" xr:uid="{00000000-0005-0000-0000-000013820000}"/>
    <cellStyle name="Normal 3 3 3 14 15" xfId="33307" xr:uid="{00000000-0005-0000-0000-000014820000}"/>
    <cellStyle name="Normal 3 3 3 14 16" xfId="33308" xr:uid="{00000000-0005-0000-0000-000015820000}"/>
    <cellStyle name="Normal 3 3 3 14 2" xfId="33309" xr:uid="{00000000-0005-0000-0000-000016820000}"/>
    <cellStyle name="Normal 3 3 3 14 2 2" xfId="33310" xr:uid="{00000000-0005-0000-0000-000017820000}"/>
    <cellStyle name="Normal 3 3 3 14 2 3" xfId="33311" xr:uid="{00000000-0005-0000-0000-000018820000}"/>
    <cellStyle name="Normal 3 3 3 14 3" xfId="33312" xr:uid="{00000000-0005-0000-0000-000019820000}"/>
    <cellStyle name="Normal 3 3 3 14 3 2" xfId="33313" xr:uid="{00000000-0005-0000-0000-00001A820000}"/>
    <cellStyle name="Normal 3 3 3 14 3 3" xfId="33314" xr:uid="{00000000-0005-0000-0000-00001B820000}"/>
    <cellStyle name="Normal 3 3 3 14 4" xfId="33315" xr:uid="{00000000-0005-0000-0000-00001C820000}"/>
    <cellStyle name="Normal 3 3 3 14 4 2" xfId="33316" xr:uid="{00000000-0005-0000-0000-00001D820000}"/>
    <cellStyle name="Normal 3 3 3 14 4 3" xfId="33317" xr:uid="{00000000-0005-0000-0000-00001E820000}"/>
    <cellStyle name="Normal 3 3 3 14 5" xfId="33318" xr:uid="{00000000-0005-0000-0000-00001F820000}"/>
    <cellStyle name="Normal 3 3 3 14 5 2" xfId="33319" xr:uid="{00000000-0005-0000-0000-000020820000}"/>
    <cellStyle name="Normal 3 3 3 14 5 3" xfId="33320" xr:uid="{00000000-0005-0000-0000-000021820000}"/>
    <cellStyle name="Normal 3 3 3 14 6" xfId="33321" xr:uid="{00000000-0005-0000-0000-000022820000}"/>
    <cellStyle name="Normal 3 3 3 14 6 2" xfId="33322" xr:uid="{00000000-0005-0000-0000-000023820000}"/>
    <cellStyle name="Normal 3 3 3 14 6 3" xfId="33323" xr:uid="{00000000-0005-0000-0000-000024820000}"/>
    <cellStyle name="Normal 3 3 3 14 7" xfId="33324" xr:uid="{00000000-0005-0000-0000-000025820000}"/>
    <cellStyle name="Normal 3 3 3 14 7 2" xfId="33325" xr:uid="{00000000-0005-0000-0000-000026820000}"/>
    <cellStyle name="Normal 3 3 3 14 7 3" xfId="33326" xr:uid="{00000000-0005-0000-0000-000027820000}"/>
    <cellStyle name="Normal 3 3 3 14 8" xfId="33327" xr:uid="{00000000-0005-0000-0000-000028820000}"/>
    <cellStyle name="Normal 3 3 3 14 8 2" xfId="33328" xr:uid="{00000000-0005-0000-0000-000029820000}"/>
    <cellStyle name="Normal 3 3 3 14 8 3" xfId="33329" xr:uid="{00000000-0005-0000-0000-00002A820000}"/>
    <cellStyle name="Normal 3 3 3 14 9" xfId="33330" xr:uid="{00000000-0005-0000-0000-00002B820000}"/>
    <cellStyle name="Normal 3 3 3 14 9 2" xfId="33331" xr:uid="{00000000-0005-0000-0000-00002C820000}"/>
    <cellStyle name="Normal 3 3 3 14 9 3" xfId="33332" xr:uid="{00000000-0005-0000-0000-00002D820000}"/>
    <cellStyle name="Normal 3 3 3 15" xfId="33333" xr:uid="{00000000-0005-0000-0000-00002E820000}"/>
    <cellStyle name="Normal 3 3 3 15 2" xfId="33334" xr:uid="{00000000-0005-0000-0000-00002F820000}"/>
    <cellStyle name="Normal 3 3 3 15 3" xfId="33335" xr:uid="{00000000-0005-0000-0000-000030820000}"/>
    <cellStyle name="Normal 3 3 3 16" xfId="33336" xr:uid="{00000000-0005-0000-0000-000031820000}"/>
    <cellStyle name="Normal 3 3 3 16 2" xfId="33337" xr:uid="{00000000-0005-0000-0000-000032820000}"/>
    <cellStyle name="Normal 3 3 3 16 3" xfId="33338" xr:uid="{00000000-0005-0000-0000-000033820000}"/>
    <cellStyle name="Normal 3 3 3 17" xfId="33339" xr:uid="{00000000-0005-0000-0000-000034820000}"/>
    <cellStyle name="Normal 3 3 3 17 2" xfId="33340" xr:uid="{00000000-0005-0000-0000-000035820000}"/>
    <cellStyle name="Normal 3 3 3 17 3" xfId="33341" xr:uid="{00000000-0005-0000-0000-000036820000}"/>
    <cellStyle name="Normal 3 3 3 18" xfId="33342" xr:uid="{00000000-0005-0000-0000-000037820000}"/>
    <cellStyle name="Normal 3 3 3 18 2" xfId="33343" xr:uid="{00000000-0005-0000-0000-000038820000}"/>
    <cellStyle name="Normal 3 3 3 18 3" xfId="33344" xr:uid="{00000000-0005-0000-0000-000039820000}"/>
    <cellStyle name="Normal 3 3 3 19" xfId="33345" xr:uid="{00000000-0005-0000-0000-00003A820000}"/>
    <cellStyle name="Normal 3 3 3 19 2" xfId="33346" xr:uid="{00000000-0005-0000-0000-00003B820000}"/>
    <cellStyle name="Normal 3 3 3 19 3" xfId="33347" xr:uid="{00000000-0005-0000-0000-00003C820000}"/>
    <cellStyle name="Normal 3 3 3 2" xfId="33348" xr:uid="{00000000-0005-0000-0000-00003D820000}"/>
    <cellStyle name="Normal 3 3 3 20" xfId="33349" xr:uid="{00000000-0005-0000-0000-00003E820000}"/>
    <cellStyle name="Normal 3 3 3 20 2" xfId="33350" xr:uid="{00000000-0005-0000-0000-00003F820000}"/>
    <cellStyle name="Normal 3 3 3 20 3" xfId="33351" xr:uid="{00000000-0005-0000-0000-000040820000}"/>
    <cellStyle name="Normal 3 3 3 21" xfId="33352" xr:uid="{00000000-0005-0000-0000-000041820000}"/>
    <cellStyle name="Normal 3 3 3 21 2" xfId="33353" xr:uid="{00000000-0005-0000-0000-000042820000}"/>
    <cellStyle name="Normal 3 3 3 21 3" xfId="33354" xr:uid="{00000000-0005-0000-0000-000043820000}"/>
    <cellStyle name="Normal 3 3 3 22" xfId="33355" xr:uid="{00000000-0005-0000-0000-000044820000}"/>
    <cellStyle name="Normal 3 3 3 22 2" xfId="33356" xr:uid="{00000000-0005-0000-0000-000045820000}"/>
    <cellStyle name="Normal 3 3 3 22 3" xfId="33357" xr:uid="{00000000-0005-0000-0000-000046820000}"/>
    <cellStyle name="Normal 3 3 3 23" xfId="33358" xr:uid="{00000000-0005-0000-0000-000047820000}"/>
    <cellStyle name="Normal 3 3 3 23 2" xfId="33359" xr:uid="{00000000-0005-0000-0000-000048820000}"/>
    <cellStyle name="Normal 3 3 3 23 3" xfId="33360" xr:uid="{00000000-0005-0000-0000-000049820000}"/>
    <cellStyle name="Normal 3 3 3 24" xfId="33361" xr:uid="{00000000-0005-0000-0000-00004A820000}"/>
    <cellStyle name="Normal 3 3 3 24 2" xfId="33362" xr:uid="{00000000-0005-0000-0000-00004B820000}"/>
    <cellStyle name="Normal 3 3 3 24 3" xfId="33363" xr:uid="{00000000-0005-0000-0000-00004C820000}"/>
    <cellStyle name="Normal 3 3 3 25" xfId="33364" xr:uid="{00000000-0005-0000-0000-00004D820000}"/>
    <cellStyle name="Normal 3 3 3 25 2" xfId="33365" xr:uid="{00000000-0005-0000-0000-00004E820000}"/>
    <cellStyle name="Normal 3 3 3 25 3" xfId="33366" xr:uid="{00000000-0005-0000-0000-00004F820000}"/>
    <cellStyle name="Normal 3 3 3 26" xfId="33367" xr:uid="{00000000-0005-0000-0000-000050820000}"/>
    <cellStyle name="Normal 3 3 3 26 2" xfId="33368" xr:uid="{00000000-0005-0000-0000-000051820000}"/>
    <cellStyle name="Normal 3 3 3 26 3" xfId="33369" xr:uid="{00000000-0005-0000-0000-000052820000}"/>
    <cellStyle name="Normal 3 3 3 27" xfId="33370" xr:uid="{00000000-0005-0000-0000-000053820000}"/>
    <cellStyle name="Normal 3 3 3 27 2" xfId="33371" xr:uid="{00000000-0005-0000-0000-000054820000}"/>
    <cellStyle name="Normal 3 3 3 27 3" xfId="33372" xr:uid="{00000000-0005-0000-0000-000055820000}"/>
    <cellStyle name="Normal 3 3 3 28" xfId="33373" xr:uid="{00000000-0005-0000-0000-000056820000}"/>
    <cellStyle name="Normal 3 3 3 29" xfId="33374" xr:uid="{00000000-0005-0000-0000-000057820000}"/>
    <cellStyle name="Normal 3 3 3 3" xfId="33375" xr:uid="{00000000-0005-0000-0000-000058820000}"/>
    <cellStyle name="Normal 3 3 3 4" xfId="33376" xr:uid="{00000000-0005-0000-0000-000059820000}"/>
    <cellStyle name="Normal 3 3 3 5" xfId="33377" xr:uid="{00000000-0005-0000-0000-00005A820000}"/>
    <cellStyle name="Normal 3 3 3 6" xfId="33378" xr:uid="{00000000-0005-0000-0000-00005B820000}"/>
    <cellStyle name="Normal 3 3 3 6 10" xfId="33379" xr:uid="{00000000-0005-0000-0000-00005C820000}"/>
    <cellStyle name="Normal 3 3 3 6 10 2" xfId="33380" xr:uid="{00000000-0005-0000-0000-00005D820000}"/>
    <cellStyle name="Normal 3 3 3 6 10 3" xfId="33381" xr:uid="{00000000-0005-0000-0000-00005E820000}"/>
    <cellStyle name="Normal 3 3 3 6 11" xfId="33382" xr:uid="{00000000-0005-0000-0000-00005F820000}"/>
    <cellStyle name="Normal 3 3 3 6 11 2" xfId="33383" xr:uid="{00000000-0005-0000-0000-000060820000}"/>
    <cellStyle name="Normal 3 3 3 6 11 3" xfId="33384" xr:uid="{00000000-0005-0000-0000-000061820000}"/>
    <cellStyle name="Normal 3 3 3 6 12" xfId="33385" xr:uid="{00000000-0005-0000-0000-000062820000}"/>
    <cellStyle name="Normal 3 3 3 6 12 2" xfId="33386" xr:uid="{00000000-0005-0000-0000-000063820000}"/>
    <cellStyle name="Normal 3 3 3 6 12 3" xfId="33387" xr:uid="{00000000-0005-0000-0000-000064820000}"/>
    <cellStyle name="Normal 3 3 3 6 13" xfId="33388" xr:uid="{00000000-0005-0000-0000-000065820000}"/>
    <cellStyle name="Normal 3 3 3 6 13 2" xfId="33389" xr:uid="{00000000-0005-0000-0000-000066820000}"/>
    <cellStyle name="Normal 3 3 3 6 13 3" xfId="33390" xr:uid="{00000000-0005-0000-0000-000067820000}"/>
    <cellStyle name="Normal 3 3 3 6 14" xfId="33391" xr:uid="{00000000-0005-0000-0000-000068820000}"/>
    <cellStyle name="Normal 3 3 3 6 14 2" xfId="33392" xr:uid="{00000000-0005-0000-0000-000069820000}"/>
    <cellStyle name="Normal 3 3 3 6 14 3" xfId="33393" xr:uid="{00000000-0005-0000-0000-00006A820000}"/>
    <cellStyle name="Normal 3 3 3 6 15" xfId="33394" xr:uid="{00000000-0005-0000-0000-00006B820000}"/>
    <cellStyle name="Normal 3 3 3 6 15 2" xfId="33395" xr:uid="{00000000-0005-0000-0000-00006C820000}"/>
    <cellStyle name="Normal 3 3 3 6 15 3" xfId="33396" xr:uid="{00000000-0005-0000-0000-00006D820000}"/>
    <cellStyle name="Normal 3 3 3 6 16" xfId="33397" xr:uid="{00000000-0005-0000-0000-00006E820000}"/>
    <cellStyle name="Normal 3 3 3 6 17" xfId="33398" xr:uid="{00000000-0005-0000-0000-00006F820000}"/>
    <cellStyle name="Normal 3 3 3 6 2" xfId="33399" xr:uid="{00000000-0005-0000-0000-000070820000}"/>
    <cellStyle name="Normal 3 3 3 6 2 10" xfId="33400" xr:uid="{00000000-0005-0000-0000-000071820000}"/>
    <cellStyle name="Normal 3 3 3 6 2 10 2" xfId="33401" xr:uid="{00000000-0005-0000-0000-000072820000}"/>
    <cellStyle name="Normal 3 3 3 6 2 10 3" xfId="33402" xr:uid="{00000000-0005-0000-0000-000073820000}"/>
    <cellStyle name="Normal 3 3 3 6 2 11" xfId="33403" xr:uid="{00000000-0005-0000-0000-000074820000}"/>
    <cellStyle name="Normal 3 3 3 6 2 11 2" xfId="33404" xr:uid="{00000000-0005-0000-0000-000075820000}"/>
    <cellStyle name="Normal 3 3 3 6 2 11 3" xfId="33405" xr:uid="{00000000-0005-0000-0000-000076820000}"/>
    <cellStyle name="Normal 3 3 3 6 2 12" xfId="33406" xr:uid="{00000000-0005-0000-0000-000077820000}"/>
    <cellStyle name="Normal 3 3 3 6 2 12 2" xfId="33407" xr:uid="{00000000-0005-0000-0000-000078820000}"/>
    <cellStyle name="Normal 3 3 3 6 2 12 3" xfId="33408" xr:uid="{00000000-0005-0000-0000-000079820000}"/>
    <cellStyle name="Normal 3 3 3 6 2 13" xfId="33409" xr:uid="{00000000-0005-0000-0000-00007A820000}"/>
    <cellStyle name="Normal 3 3 3 6 2 13 2" xfId="33410" xr:uid="{00000000-0005-0000-0000-00007B820000}"/>
    <cellStyle name="Normal 3 3 3 6 2 13 3" xfId="33411" xr:uid="{00000000-0005-0000-0000-00007C820000}"/>
    <cellStyle name="Normal 3 3 3 6 2 14" xfId="33412" xr:uid="{00000000-0005-0000-0000-00007D820000}"/>
    <cellStyle name="Normal 3 3 3 6 2 14 2" xfId="33413" xr:uid="{00000000-0005-0000-0000-00007E820000}"/>
    <cellStyle name="Normal 3 3 3 6 2 14 3" xfId="33414" xr:uid="{00000000-0005-0000-0000-00007F820000}"/>
    <cellStyle name="Normal 3 3 3 6 2 15" xfId="33415" xr:uid="{00000000-0005-0000-0000-000080820000}"/>
    <cellStyle name="Normal 3 3 3 6 2 16" xfId="33416" xr:uid="{00000000-0005-0000-0000-000081820000}"/>
    <cellStyle name="Normal 3 3 3 6 2 2" xfId="33417" xr:uid="{00000000-0005-0000-0000-000082820000}"/>
    <cellStyle name="Normal 3 3 3 6 2 2 2" xfId="33418" xr:uid="{00000000-0005-0000-0000-000083820000}"/>
    <cellStyle name="Normal 3 3 3 6 2 2 3" xfId="33419" xr:uid="{00000000-0005-0000-0000-000084820000}"/>
    <cellStyle name="Normal 3 3 3 6 2 3" xfId="33420" xr:uid="{00000000-0005-0000-0000-000085820000}"/>
    <cellStyle name="Normal 3 3 3 6 2 3 2" xfId="33421" xr:uid="{00000000-0005-0000-0000-000086820000}"/>
    <cellStyle name="Normal 3 3 3 6 2 3 3" xfId="33422" xr:uid="{00000000-0005-0000-0000-000087820000}"/>
    <cellStyle name="Normal 3 3 3 6 2 4" xfId="33423" xr:uid="{00000000-0005-0000-0000-000088820000}"/>
    <cellStyle name="Normal 3 3 3 6 2 4 2" xfId="33424" xr:uid="{00000000-0005-0000-0000-000089820000}"/>
    <cellStyle name="Normal 3 3 3 6 2 4 3" xfId="33425" xr:uid="{00000000-0005-0000-0000-00008A820000}"/>
    <cellStyle name="Normal 3 3 3 6 2 5" xfId="33426" xr:uid="{00000000-0005-0000-0000-00008B820000}"/>
    <cellStyle name="Normal 3 3 3 6 2 5 2" xfId="33427" xr:uid="{00000000-0005-0000-0000-00008C820000}"/>
    <cellStyle name="Normal 3 3 3 6 2 5 3" xfId="33428" xr:uid="{00000000-0005-0000-0000-00008D820000}"/>
    <cellStyle name="Normal 3 3 3 6 2 6" xfId="33429" xr:uid="{00000000-0005-0000-0000-00008E820000}"/>
    <cellStyle name="Normal 3 3 3 6 2 6 2" xfId="33430" xr:uid="{00000000-0005-0000-0000-00008F820000}"/>
    <cellStyle name="Normal 3 3 3 6 2 6 3" xfId="33431" xr:uid="{00000000-0005-0000-0000-000090820000}"/>
    <cellStyle name="Normal 3 3 3 6 2 7" xfId="33432" xr:uid="{00000000-0005-0000-0000-000091820000}"/>
    <cellStyle name="Normal 3 3 3 6 2 7 2" xfId="33433" xr:uid="{00000000-0005-0000-0000-000092820000}"/>
    <cellStyle name="Normal 3 3 3 6 2 7 3" xfId="33434" xr:uid="{00000000-0005-0000-0000-000093820000}"/>
    <cellStyle name="Normal 3 3 3 6 2 8" xfId="33435" xr:uid="{00000000-0005-0000-0000-000094820000}"/>
    <cellStyle name="Normal 3 3 3 6 2 8 2" xfId="33436" xr:uid="{00000000-0005-0000-0000-000095820000}"/>
    <cellStyle name="Normal 3 3 3 6 2 8 3" xfId="33437" xr:uid="{00000000-0005-0000-0000-000096820000}"/>
    <cellStyle name="Normal 3 3 3 6 2 9" xfId="33438" xr:uid="{00000000-0005-0000-0000-000097820000}"/>
    <cellStyle name="Normal 3 3 3 6 2 9 2" xfId="33439" xr:uid="{00000000-0005-0000-0000-000098820000}"/>
    <cellStyle name="Normal 3 3 3 6 2 9 3" xfId="33440" xr:uid="{00000000-0005-0000-0000-000099820000}"/>
    <cellStyle name="Normal 3 3 3 6 3" xfId="33441" xr:uid="{00000000-0005-0000-0000-00009A820000}"/>
    <cellStyle name="Normal 3 3 3 6 3 2" xfId="33442" xr:uid="{00000000-0005-0000-0000-00009B820000}"/>
    <cellStyle name="Normal 3 3 3 6 3 3" xfId="33443" xr:uid="{00000000-0005-0000-0000-00009C820000}"/>
    <cellStyle name="Normal 3 3 3 6 4" xfId="33444" xr:uid="{00000000-0005-0000-0000-00009D820000}"/>
    <cellStyle name="Normal 3 3 3 6 4 2" xfId="33445" xr:uid="{00000000-0005-0000-0000-00009E820000}"/>
    <cellStyle name="Normal 3 3 3 6 4 3" xfId="33446" xr:uid="{00000000-0005-0000-0000-00009F820000}"/>
    <cellStyle name="Normal 3 3 3 6 5" xfId="33447" xr:uid="{00000000-0005-0000-0000-0000A0820000}"/>
    <cellStyle name="Normal 3 3 3 6 5 2" xfId="33448" xr:uid="{00000000-0005-0000-0000-0000A1820000}"/>
    <cellStyle name="Normal 3 3 3 6 5 3" xfId="33449" xr:uid="{00000000-0005-0000-0000-0000A2820000}"/>
    <cellStyle name="Normal 3 3 3 6 6" xfId="33450" xr:uid="{00000000-0005-0000-0000-0000A3820000}"/>
    <cellStyle name="Normal 3 3 3 6 6 2" xfId="33451" xr:uid="{00000000-0005-0000-0000-0000A4820000}"/>
    <cellStyle name="Normal 3 3 3 6 6 3" xfId="33452" xr:uid="{00000000-0005-0000-0000-0000A5820000}"/>
    <cellStyle name="Normal 3 3 3 6 7" xfId="33453" xr:uid="{00000000-0005-0000-0000-0000A6820000}"/>
    <cellStyle name="Normal 3 3 3 6 7 2" xfId="33454" xr:uid="{00000000-0005-0000-0000-0000A7820000}"/>
    <cellStyle name="Normal 3 3 3 6 7 3" xfId="33455" xr:uid="{00000000-0005-0000-0000-0000A8820000}"/>
    <cellStyle name="Normal 3 3 3 6 8" xfId="33456" xr:uid="{00000000-0005-0000-0000-0000A9820000}"/>
    <cellStyle name="Normal 3 3 3 6 8 2" xfId="33457" xr:uid="{00000000-0005-0000-0000-0000AA820000}"/>
    <cellStyle name="Normal 3 3 3 6 8 3" xfId="33458" xr:uid="{00000000-0005-0000-0000-0000AB820000}"/>
    <cellStyle name="Normal 3 3 3 6 9" xfId="33459" xr:uid="{00000000-0005-0000-0000-0000AC820000}"/>
    <cellStyle name="Normal 3 3 3 6 9 2" xfId="33460" xr:uid="{00000000-0005-0000-0000-0000AD820000}"/>
    <cellStyle name="Normal 3 3 3 6 9 3" xfId="33461" xr:uid="{00000000-0005-0000-0000-0000AE820000}"/>
    <cellStyle name="Normal 3 3 3 7" xfId="33462" xr:uid="{00000000-0005-0000-0000-0000AF820000}"/>
    <cellStyle name="Normal 3 3 3 7 10" xfId="33463" xr:uid="{00000000-0005-0000-0000-0000B0820000}"/>
    <cellStyle name="Normal 3 3 3 7 10 2" xfId="33464" xr:uid="{00000000-0005-0000-0000-0000B1820000}"/>
    <cellStyle name="Normal 3 3 3 7 10 3" xfId="33465" xr:uid="{00000000-0005-0000-0000-0000B2820000}"/>
    <cellStyle name="Normal 3 3 3 7 11" xfId="33466" xr:uid="{00000000-0005-0000-0000-0000B3820000}"/>
    <cellStyle name="Normal 3 3 3 7 11 2" xfId="33467" xr:uid="{00000000-0005-0000-0000-0000B4820000}"/>
    <cellStyle name="Normal 3 3 3 7 11 3" xfId="33468" xr:uid="{00000000-0005-0000-0000-0000B5820000}"/>
    <cellStyle name="Normal 3 3 3 7 12" xfId="33469" xr:uid="{00000000-0005-0000-0000-0000B6820000}"/>
    <cellStyle name="Normal 3 3 3 7 12 2" xfId="33470" xr:uid="{00000000-0005-0000-0000-0000B7820000}"/>
    <cellStyle name="Normal 3 3 3 7 12 3" xfId="33471" xr:uid="{00000000-0005-0000-0000-0000B8820000}"/>
    <cellStyle name="Normal 3 3 3 7 13" xfId="33472" xr:uid="{00000000-0005-0000-0000-0000B9820000}"/>
    <cellStyle name="Normal 3 3 3 7 13 2" xfId="33473" xr:uid="{00000000-0005-0000-0000-0000BA820000}"/>
    <cellStyle name="Normal 3 3 3 7 13 3" xfId="33474" xr:uid="{00000000-0005-0000-0000-0000BB820000}"/>
    <cellStyle name="Normal 3 3 3 7 14" xfId="33475" xr:uid="{00000000-0005-0000-0000-0000BC820000}"/>
    <cellStyle name="Normal 3 3 3 7 14 2" xfId="33476" xr:uid="{00000000-0005-0000-0000-0000BD820000}"/>
    <cellStyle name="Normal 3 3 3 7 14 3" xfId="33477" xr:uid="{00000000-0005-0000-0000-0000BE820000}"/>
    <cellStyle name="Normal 3 3 3 7 15" xfId="33478" xr:uid="{00000000-0005-0000-0000-0000BF820000}"/>
    <cellStyle name="Normal 3 3 3 7 15 2" xfId="33479" xr:uid="{00000000-0005-0000-0000-0000C0820000}"/>
    <cellStyle name="Normal 3 3 3 7 15 3" xfId="33480" xr:uid="{00000000-0005-0000-0000-0000C1820000}"/>
    <cellStyle name="Normal 3 3 3 7 16" xfId="33481" xr:uid="{00000000-0005-0000-0000-0000C2820000}"/>
    <cellStyle name="Normal 3 3 3 7 17" xfId="33482" xr:uid="{00000000-0005-0000-0000-0000C3820000}"/>
    <cellStyle name="Normal 3 3 3 7 2" xfId="33483" xr:uid="{00000000-0005-0000-0000-0000C4820000}"/>
    <cellStyle name="Normal 3 3 3 7 2 10" xfId="33484" xr:uid="{00000000-0005-0000-0000-0000C5820000}"/>
    <cellStyle name="Normal 3 3 3 7 2 10 2" xfId="33485" xr:uid="{00000000-0005-0000-0000-0000C6820000}"/>
    <cellStyle name="Normal 3 3 3 7 2 10 3" xfId="33486" xr:uid="{00000000-0005-0000-0000-0000C7820000}"/>
    <cellStyle name="Normal 3 3 3 7 2 11" xfId="33487" xr:uid="{00000000-0005-0000-0000-0000C8820000}"/>
    <cellStyle name="Normal 3 3 3 7 2 11 2" xfId="33488" xr:uid="{00000000-0005-0000-0000-0000C9820000}"/>
    <cellStyle name="Normal 3 3 3 7 2 11 3" xfId="33489" xr:uid="{00000000-0005-0000-0000-0000CA820000}"/>
    <cellStyle name="Normal 3 3 3 7 2 12" xfId="33490" xr:uid="{00000000-0005-0000-0000-0000CB820000}"/>
    <cellStyle name="Normal 3 3 3 7 2 12 2" xfId="33491" xr:uid="{00000000-0005-0000-0000-0000CC820000}"/>
    <cellStyle name="Normal 3 3 3 7 2 12 3" xfId="33492" xr:uid="{00000000-0005-0000-0000-0000CD820000}"/>
    <cellStyle name="Normal 3 3 3 7 2 13" xfId="33493" xr:uid="{00000000-0005-0000-0000-0000CE820000}"/>
    <cellStyle name="Normal 3 3 3 7 2 13 2" xfId="33494" xr:uid="{00000000-0005-0000-0000-0000CF820000}"/>
    <cellStyle name="Normal 3 3 3 7 2 13 3" xfId="33495" xr:uid="{00000000-0005-0000-0000-0000D0820000}"/>
    <cellStyle name="Normal 3 3 3 7 2 14" xfId="33496" xr:uid="{00000000-0005-0000-0000-0000D1820000}"/>
    <cellStyle name="Normal 3 3 3 7 2 14 2" xfId="33497" xr:uid="{00000000-0005-0000-0000-0000D2820000}"/>
    <cellStyle name="Normal 3 3 3 7 2 14 3" xfId="33498" xr:uid="{00000000-0005-0000-0000-0000D3820000}"/>
    <cellStyle name="Normal 3 3 3 7 2 15" xfId="33499" xr:uid="{00000000-0005-0000-0000-0000D4820000}"/>
    <cellStyle name="Normal 3 3 3 7 2 16" xfId="33500" xr:uid="{00000000-0005-0000-0000-0000D5820000}"/>
    <cellStyle name="Normal 3 3 3 7 2 2" xfId="33501" xr:uid="{00000000-0005-0000-0000-0000D6820000}"/>
    <cellStyle name="Normal 3 3 3 7 2 2 2" xfId="33502" xr:uid="{00000000-0005-0000-0000-0000D7820000}"/>
    <cellStyle name="Normal 3 3 3 7 2 2 3" xfId="33503" xr:uid="{00000000-0005-0000-0000-0000D8820000}"/>
    <cellStyle name="Normal 3 3 3 7 2 3" xfId="33504" xr:uid="{00000000-0005-0000-0000-0000D9820000}"/>
    <cellStyle name="Normal 3 3 3 7 2 3 2" xfId="33505" xr:uid="{00000000-0005-0000-0000-0000DA820000}"/>
    <cellStyle name="Normal 3 3 3 7 2 3 3" xfId="33506" xr:uid="{00000000-0005-0000-0000-0000DB820000}"/>
    <cellStyle name="Normal 3 3 3 7 2 4" xfId="33507" xr:uid="{00000000-0005-0000-0000-0000DC820000}"/>
    <cellStyle name="Normal 3 3 3 7 2 4 2" xfId="33508" xr:uid="{00000000-0005-0000-0000-0000DD820000}"/>
    <cellStyle name="Normal 3 3 3 7 2 4 3" xfId="33509" xr:uid="{00000000-0005-0000-0000-0000DE820000}"/>
    <cellStyle name="Normal 3 3 3 7 2 5" xfId="33510" xr:uid="{00000000-0005-0000-0000-0000DF820000}"/>
    <cellStyle name="Normal 3 3 3 7 2 5 2" xfId="33511" xr:uid="{00000000-0005-0000-0000-0000E0820000}"/>
    <cellStyle name="Normal 3 3 3 7 2 5 3" xfId="33512" xr:uid="{00000000-0005-0000-0000-0000E1820000}"/>
    <cellStyle name="Normal 3 3 3 7 2 6" xfId="33513" xr:uid="{00000000-0005-0000-0000-0000E2820000}"/>
    <cellStyle name="Normal 3 3 3 7 2 6 2" xfId="33514" xr:uid="{00000000-0005-0000-0000-0000E3820000}"/>
    <cellStyle name="Normal 3 3 3 7 2 6 3" xfId="33515" xr:uid="{00000000-0005-0000-0000-0000E4820000}"/>
    <cellStyle name="Normal 3 3 3 7 2 7" xfId="33516" xr:uid="{00000000-0005-0000-0000-0000E5820000}"/>
    <cellStyle name="Normal 3 3 3 7 2 7 2" xfId="33517" xr:uid="{00000000-0005-0000-0000-0000E6820000}"/>
    <cellStyle name="Normal 3 3 3 7 2 7 3" xfId="33518" xr:uid="{00000000-0005-0000-0000-0000E7820000}"/>
    <cellStyle name="Normal 3 3 3 7 2 8" xfId="33519" xr:uid="{00000000-0005-0000-0000-0000E8820000}"/>
    <cellStyle name="Normal 3 3 3 7 2 8 2" xfId="33520" xr:uid="{00000000-0005-0000-0000-0000E9820000}"/>
    <cellStyle name="Normal 3 3 3 7 2 8 3" xfId="33521" xr:uid="{00000000-0005-0000-0000-0000EA820000}"/>
    <cellStyle name="Normal 3 3 3 7 2 9" xfId="33522" xr:uid="{00000000-0005-0000-0000-0000EB820000}"/>
    <cellStyle name="Normal 3 3 3 7 2 9 2" xfId="33523" xr:uid="{00000000-0005-0000-0000-0000EC820000}"/>
    <cellStyle name="Normal 3 3 3 7 2 9 3" xfId="33524" xr:uid="{00000000-0005-0000-0000-0000ED820000}"/>
    <cellStyle name="Normal 3 3 3 7 3" xfId="33525" xr:uid="{00000000-0005-0000-0000-0000EE820000}"/>
    <cellStyle name="Normal 3 3 3 7 3 2" xfId="33526" xr:uid="{00000000-0005-0000-0000-0000EF820000}"/>
    <cellStyle name="Normal 3 3 3 7 3 3" xfId="33527" xr:uid="{00000000-0005-0000-0000-0000F0820000}"/>
    <cellStyle name="Normal 3 3 3 7 4" xfId="33528" xr:uid="{00000000-0005-0000-0000-0000F1820000}"/>
    <cellStyle name="Normal 3 3 3 7 4 2" xfId="33529" xr:uid="{00000000-0005-0000-0000-0000F2820000}"/>
    <cellStyle name="Normal 3 3 3 7 4 3" xfId="33530" xr:uid="{00000000-0005-0000-0000-0000F3820000}"/>
    <cellStyle name="Normal 3 3 3 7 5" xfId="33531" xr:uid="{00000000-0005-0000-0000-0000F4820000}"/>
    <cellStyle name="Normal 3 3 3 7 5 2" xfId="33532" xr:uid="{00000000-0005-0000-0000-0000F5820000}"/>
    <cellStyle name="Normal 3 3 3 7 5 3" xfId="33533" xr:uid="{00000000-0005-0000-0000-0000F6820000}"/>
    <cellStyle name="Normal 3 3 3 7 6" xfId="33534" xr:uid="{00000000-0005-0000-0000-0000F7820000}"/>
    <cellStyle name="Normal 3 3 3 7 6 2" xfId="33535" xr:uid="{00000000-0005-0000-0000-0000F8820000}"/>
    <cellStyle name="Normal 3 3 3 7 6 3" xfId="33536" xr:uid="{00000000-0005-0000-0000-0000F9820000}"/>
    <cellStyle name="Normal 3 3 3 7 7" xfId="33537" xr:uid="{00000000-0005-0000-0000-0000FA820000}"/>
    <cellStyle name="Normal 3 3 3 7 7 2" xfId="33538" xr:uid="{00000000-0005-0000-0000-0000FB820000}"/>
    <cellStyle name="Normal 3 3 3 7 7 3" xfId="33539" xr:uid="{00000000-0005-0000-0000-0000FC820000}"/>
    <cellStyle name="Normal 3 3 3 7 8" xfId="33540" xr:uid="{00000000-0005-0000-0000-0000FD820000}"/>
    <cellStyle name="Normal 3 3 3 7 8 2" xfId="33541" xr:uid="{00000000-0005-0000-0000-0000FE820000}"/>
    <cellStyle name="Normal 3 3 3 7 8 3" xfId="33542" xr:uid="{00000000-0005-0000-0000-0000FF820000}"/>
    <cellStyle name="Normal 3 3 3 7 9" xfId="33543" xr:uid="{00000000-0005-0000-0000-000000830000}"/>
    <cellStyle name="Normal 3 3 3 7 9 2" xfId="33544" xr:uid="{00000000-0005-0000-0000-000001830000}"/>
    <cellStyle name="Normal 3 3 3 7 9 3" xfId="33545" xr:uid="{00000000-0005-0000-0000-000002830000}"/>
    <cellStyle name="Normal 3 3 3 8" xfId="33546" xr:uid="{00000000-0005-0000-0000-000003830000}"/>
    <cellStyle name="Normal 3 3 3 8 10" xfId="33547" xr:uid="{00000000-0005-0000-0000-000004830000}"/>
    <cellStyle name="Normal 3 3 3 8 10 2" xfId="33548" xr:uid="{00000000-0005-0000-0000-000005830000}"/>
    <cellStyle name="Normal 3 3 3 8 10 3" xfId="33549" xr:uid="{00000000-0005-0000-0000-000006830000}"/>
    <cellStyle name="Normal 3 3 3 8 11" xfId="33550" xr:uid="{00000000-0005-0000-0000-000007830000}"/>
    <cellStyle name="Normal 3 3 3 8 11 2" xfId="33551" xr:uid="{00000000-0005-0000-0000-000008830000}"/>
    <cellStyle name="Normal 3 3 3 8 11 3" xfId="33552" xr:uid="{00000000-0005-0000-0000-000009830000}"/>
    <cellStyle name="Normal 3 3 3 8 12" xfId="33553" xr:uid="{00000000-0005-0000-0000-00000A830000}"/>
    <cellStyle name="Normal 3 3 3 8 12 2" xfId="33554" xr:uid="{00000000-0005-0000-0000-00000B830000}"/>
    <cellStyle name="Normal 3 3 3 8 12 3" xfId="33555" xr:uid="{00000000-0005-0000-0000-00000C830000}"/>
    <cellStyle name="Normal 3 3 3 8 13" xfId="33556" xr:uid="{00000000-0005-0000-0000-00000D830000}"/>
    <cellStyle name="Normal 3 3 3 8 13 2" xfId="33557" xr:uid="{00000000-0005-0000-0000-00000E830000}"/>
    <cellStyle name="Normal 3 3 3 8 13 3" xfId="33558" xr:uid="{00000000-0005-0000-0000-00000F830000}"/>
    <cellStyle name="Normal 3 3 3 8 14" xfId="33559" xr:uid="{00000000-0005-0000-0000-000010830000}"/>
    <cellStyle name="Normal 3 3 3 8 14 2" xfId="33560" xr:uid="{00000000-0005-0000-0000-000011830000}"/>
    <cellStyle name="Normal 3 3 3 8 14 3" xfId="33561" xr:uid="{00000000-0005-0000-0000-000012830000}"/>
    <cellStyle name="Normal 3 3 3 8 15" xfId="33562" xr:uid="{00000000-0005-0000-0000-000013830000}"/>
    <cellStyle name="Normal 3 3 3 8 15 2" xfId="33563" xr:uid="{00000000-0005-0000-0000-000014830000}"/>
    <cellStyle name="Normal 3 3 3 8 15 3" xfId="33564" xr:uid="{00000000-0005-0000-0000-000015830000}"/>
    <cellStyle name="Normal 3 3 3 8 16" xfId="33565" xr:uid="{00000000-0005-0000-0000-000016830000}"/>
    <cellStyle name="Normal 3 3 3 8 17" xfId="33566" xr:uid="{00000000-0005-0000-0000-000017830000}"/>
    <cellStyle name="Normal 3 3 3 8 2" xfId="33567" xr:uid="{00000000-0005-0000-0000-000018830000}"/>
    <cellStyle name="Normal 3 3 3 8 2 10" xfId="33568" xr:uid="{00000000-0005-0000-0000-000019830000}"/>
    <cellStyle name="Normal 3 3 3 8 2 10 2" xfId="33569" xr:uid="{00000000-0005-0000-0000-00001A830000}"/>
    <cellStyle name="Normal 3 3 3 8 2 10 3" xfId="33570" xr:uid="{00000000-0005-0000-0000-00001B830000}"/>
    <cellStyle name="Normal 3 3 3 8 2 11" xfId="33571" xr:uid="{00000000-0005-0000-0000-00001C830000}"/>
    <cellStyle name="Normal 3 3 3 8 2 11 2" xfId="33572" xr:uid="{00000000-0005-0000-0000-00001D830000}"/>
    <cellStyle name="Normal 3 3 3 8 2 11 3" xfId="33573" xr:uid="{00000000-0005-0000-0000-00001E830000}"/>
    <cellStyle name="Normal 3 3 3 8 2 12" xfId="33574" xr:uid="{00000000-0005-0000-0000-00001F830000}"/>
    <cellStyle name="Normal 3 3 3 8 2 12 2" xfId="33575" xr:uid="{00000000-0005-0000-0000-000020830000}"/>
    <cellStyle name="Normal 3 3 3 8 2 12 3" xfId="33576" xr:uid="{00000000-0005-0000-0000-000021830000}"/>
    <cellStyle name="Normal 3 3 3 8 2 13" xfId="33577" xr:uid="{00000000-0005-0000-0000-000022830000}"/>
    <cellStyle name="Normal 3 3 3 8 2 13 2" xfId="33578" xr:uid="{00000000-0005-0000-0000-000023830000}"/>
    <cellStyle name="Normal 3 3 3 8 2 13 3" xfId="33579" xr:uid="{00000000-0005-0000-0000-000024830000}"/>
    <cellStyle name="Normal 3 3 3 8 2 14" xfId="33580" xr:uid="{00000000-0005-0000-0000-000025830000}"/>
    <cellStyle name="Normal 3 3 3 8 2 14 2" xfId="33581" xr:uid="{00000000-0005-0000-0000-000026830000}"/>
    <cellStyle name="Normal 3 3 3 8 2 14 3" xfId="33582" xr:uid="{00000000-0005-0000-0000-000027830000}"/>
    <cellStyle name="Normal 3 3 3 8 2 15" xfId="33583" xr:uid="{00000000-0005-0000-0000-000028830000}"/>
    <cellStyle name="Normal 3 3 3 8 2 16" xfId="33584" xr:uid="{00000000-0005-0000-0000-000029830000}"/>
    <cellStyle name="Normal 3 3 3 8 2 2" xfId="33585" xr:uid="{00000000-0005-0000-0000-00002A830000}"/>
    <cellStyle name="Normal 3 3 3 8 2 2 2" xfId="33586" xr:uid="{00000000-0005-0000-0000-00002B830000}"/>
    <cellStyle name="Normal 3 3 3 8 2 2 3" xfId="33587" xr:uid="{00000000-0005-0000-0000-00002C830000}"/>
    <cellStyle name="Normal 3 3 3 8 2 3" xfId="33588" xr:uid="{00000000-0005-0000-0000-00002D830000}"/>
    <cellStyle name="Normal 3 3 3 8 2 3 2" xfId="33589" xr:uid="{00000000-0005-0000-0000-00002E830000}"/>
    <cellStyle name="Normal 3 3 3 8 2 3 3" xfId="33590" xr:uid="{00000000-0005-0000-0000-00002F830000}"/>
    <cellStyle name="Normal 3 3 3 8 2 4" xfId="33591" xr:uid="{00000000-0005-0000-0000-000030830000}"/>
    <cellStyle name="Normal 3 3 3 8 2 4 2" xfId="33592" xr:uid="{00000000-0005-0000-0000-000031830000}"/>
    <cellStyle name="Normal 3 3 3 8 2 4 3" xfId="33593" xr:uid="{00000000-0005-0000-0000-000032830000}"/>
    <cellStyle name="Normal 3 3 3 8 2 5" xfId="33594" xr:uid="{00000000-0005-0000-0000-000033830000}"/>
    <cellStyle name="Normal 3 3 3 8 2 5 2" xfId="33595" xr:uid="{00000000-0005-0000-0000-000034830000}"/>
    <cellStyle name="Normal 3 3 3 8 2 5 3" xfId="33596" xr:uid="{00000000-0005-0000-0000-000035830000}"/>
    <cellStyle name="Normal 3 3 3 8 2 6" xfId="33597" xr:uid="{00000000-0005-0000-0000-000036830000}"/>
    <cellStyle name="Normal 3 3 3 8 2 6 2" xfId="33598" xr:uid="{00000000-0005-0000-0000-000037830000}"/>
    <cellStyle name="Normal 3 3 3 8 2 6 3" xfId="33599" xr:uid="{00000000-0005-0000-0000-000038830000}"/>
    <cellStyle name="Normal 3 3 3 8 2 7" xfId="33600" xr:uid="{00000000-0005-0000-0000-000039830000}"/>
    <cellStyle name="Normal 3 3 3 8 2 7 2" xfId="33601" xr:uid="{00000000-0005-0000-0000-00003A830000}"/>
    <cellStyle name="Normal 3 3 3 8 2 7 3" xfId="33602" xr:uid="{00000000-0005-0000-0000-00003B830000}"/>
    <cellStyle name="Normal 3 3 3 8 2 8" xfId="33603" xr:uid="{00000000-0005-0000-0000-00003C830000}"/>
    <cellStyle name="Normal 3 3 3 8 2 8 2" xfId="33604" xr:uid="{00000000-0005-0000-0000-00003D830000}"/>
    <cellStyle name="Normal 3 3 3 8 2 8 3" xfId="33605" xr:uid="{00000000-0005-0000-0000-00003E830000}"/>
    <cellStyle name="Normal 3 3 3 8 2 9" xfId="33606" xr:uid="{00000000-0005-0000-0000-00003F830000}"/>
    <cellStyle name="Normal 3 3 3 8 2 9 2" xfId="33607" xr:uid="{00000000-0005-0000-0000-000040830000}"/>
    <cellStyle name="Normal 3 3 3 8 2 9 3" xfId="33608" xr:uid="{00000000-0005-0000-0000-000041830000}"/>
    <cellStyle name="Normal 3 3 3 8 3" xfId="33609" xr:uid="{00000000-0005-0000-0000-000042830000}"/>
    <cellStyle name="Normal 3 3 3 8 3 2" xfId="33610" xr:uid="{00000000-0005-0000-0000-000043830000}"/>
    <cellStyle name="Normal 3 3 3 8 3 3" xfId="33611" xr:uid="{00000000-0005-0000-0000-000044830000}"/>
    <cellStyle name="Normal 3 3 3 8 4" xfId="33612" xr:uid="{00000000-0005-0000-0000-000045830000}"/>
    <cellStyle name="Normal 3 3 3 8 4 2" xfId="33613" xr:uid="{00000000-0005-0000-0000-000046830000}"/>
    <cellStyle name="Normal 3 3 3 8 4 3" xfId="33614" xr:uid="{00000000-0005-0000-0000-000047830000}"/>
    <cellStyle name="Normal 3 3 3 8 5" xfId="33615" xr:uid="{00000000-0005-0000-0000-000048830000}"/>
    <cellStyle name="Normal 3 3 3 8 5 2" xfId="33616" xr:uid="{00000000-0005-0000-0000-000049830000}"/>
    <cellStyle name="Normal 3 3 3 8 5 3" xfId="33617" xr:uid="{00000000-0005-0000-0000-00004A830000}"/>
    <cellStyle name="Normal 3 3 3 8 6" xfId="33618" xr:uid="{00000000-0005-0000-0000-00004B830000}"/>
    <cellStyle name="Normal 3 3 3 8 6 2" xfId="33619" xr:uid="{00000000-0005-0000-0000-00004C830000}"/>
    <cellStyle name="Normal 3 3 3 8 6 3" xfId="33620" xr:uid="{00000000-0005-0000-0000-00004D830000}"/>
    <cellStyle name="Normal 3 3 3 8 7" xfId="33621" xr:uid="{00000000-0005-0000-0000-00004E830000}"/>
    <cellStyle name="Normal 3 3 3 8 7 2" xfId="33622" xr:uid="{00000000-0005-0000-0000-00004F830000}"/>
    <cellStyle name="Normal 3 3 3 8 7 3" xfId="33623" xr:uid="{00000000-0005-0000-0000-000050830000}"/>
    <cellStyle name="Normal 3 3 3 8 8" xfId="33624" xr:uid="{00000000-0005-0000-0000-000051830000}"/>
    <cellStyle name="Normal 3 3 3 8 8 2" xfId="33625" xr:uid="{00000000-0005-0000-0000-000052830000}"/>
    <cellStyle name="Normal 3 3 3 8 8 3" xfId="33626" xr:uid="{00000000-0005-0000-0000-000053830000}"/>
    <cellStyle name="Normal 3 3 3 8 9" xfId="33627" xr:uid="{00000000-0005-0000-0000-000054830000}"/>
    <cellStyle name="Normal 3 3 3 8 9 2" xfId="33628" xr:uid="{00000000-0005-0000-0000-000055830000}"/>
    <cellStyle name="Normal 3 3 3 8 9 3" xfId="33629" xr:uid="{00000000-0005-0000-0000-000056830000}"/>
    <cellStyle name="Normal 3 3 3 9" xfId="33630" xr:uid="{00000000-0005-0000-0000-000057830000}"/>
    <cellStyle name="Normal 3 3 3 9 10" xfId="33631" xr:uid="{00000000-0005-0000-0000-000058830000}"/>
    <cellStyle name="Normal 3 3 3 9 10 2" xfId="33632" xr:uid="{00000000-0005-0000-0000-000059830000}"/>
    <cellStyle name="Normal 3 3 3 9 10 3" xfId="33633" xr:uid="{00000000-0005-0000-0000-00005A830000}"/>
    <cellStyle name="Normal 3 3 3 9 11" xfId="33634" xr:uid="{00000000-0005-0000-0000-00005B830000}"/>
    <cellStyle name="Normal 3 3 3 9 11 2" xfId="33635" xr:uid="{00000000-0005-0000-0000-00005C830000}"/>
    <cellStyle name="Normal 3 3 3 9 11 3" xfId="33636" xr:uid="{00000000-0005-0000-0000-00005D830000}"/>
    <cellStyle name="Normal 3 3 3 9 12" xfId="33637" xr:uid="{00000000-0005-0000-0000-00005E830000}"/>
    <cellStyle name="Normal 3 3 3 9 12 2" xfId="33638" xr:uid="{00000000-0005-0000-0000-00005F830000}"/>
    <cellStyle name="Normal 3 3 3 9 12 3" xfId="33639" xr:uid="{00000000-0005-0000-0000-000060830000}"/>
    <cellStyle name="Normal 3 3 3 9 13" xfId="33640" xr:uid="{00000000-0005-0000-0000-000061830000}"/>
    <cellStyle name="Normal 3 3 3 9 13 2" xfId="33641" xr:uid="{00000000-0005-0000-0000-000062830000}"/>
    <cellStyle name="Normal 3 3 3 9 13 3" xfId="33642" xr:uid="{00000000-0005-0000-0000-000063830000}"/>
    <cellStyle name="Normal 3 3 3 9 14" xfId="33643" xr:uid="{00000000-0005-0000-0000-000064830000}"/>
    <cellStyle name="Normal 3 3 3 9 14 2" xfId="33644" xr:uid="{00000000-0005-0000-0000-000065830000}"/>
    <cellStyle name="Normal 3 3 3 9 14 3" xfId="33645" xr:uid="{00000000-0005-0000-0000-000066830000}"/>
    <cellStyle name="Normal 3 3 3 9 15" xfId="33646" xr:uid="{00000000-0005-0000-0000-000067830000}"/>
    <cellStyle name="Normal 3 3 3 9 16" xfId="33647" xr:uid="{00000000-0005-0000-0000-000068830000}"/>
    <cellStyle name="Normal 3 3 3 9 2" xfId="33648" xr:uid="{00000000-0005-0000-0000-000069830000}"/>
    <cellStyle name="Normal 3 3 3 9 2 2" xfId="33649" xr:uid="{00000000-0005-0000-0000-00006A830000}"/>
    <cellStyle name="Normal 3 3 3 9 2 3" xfId="33650" xr:uid="{00000000-0005-0000-0000-00006B830000}"/>
    <cellStyle name="Normal 3 3 3 9 3" xfId="33651" xr:uid="{00000000-0005-0000-0000-00006C830000}"/>
    <cellStyle name="Normal 3 3 3 9 3 2" xfId="33652" xr:uid="{00000000-0005-0000-0000-00006D830000}"/>
    <cellStyle name="Normal 3 3 3 9 3 3" xfId="33653" xr:uid="{00000000-0005-0000-0000-00006E830000}"/>
    <cellStyle name="Normal 3 3 3 9 4" xfId="33654" xr:uid="{00000000-0005-0000-0000-00006F830000}"/>
    <cellStyle name="Normal 3 3 3 9 4 2" xfId="33655" xr:uid="{00000000-0005-0000-0000-000070830000}"/>
    <cellStyle name="Normal 3 3 3 9 4 3" xfId="33656" xr:uid="{00000000-0005-0000-0000-000071830000}"/>
    <cellStyle name="Normal 3 3 3 9 5" xfId="33657" xr:uid="{00000000-0005-0000-0000-000072830000}"/>
    <cellStyle name="Normal 3 3 3 9 5 2" xfId="33658" xr:uid="{00000000-0005-0000-0000-000073830000}"/>
    <cellStyle name="Normal 3 3 3 9 5 3" xfId="33659" xr:uid="{00000000-0005-0000-0000-000074830000}"/>
    <cellStyle name="Normal 3 3 3 9 6" xfId="33660" xr:uid="{00000000-0005-0000-0000-000075830000}"/>
    <cellStyle name="Normal 3 3 3 9 6 2" xfId="33661" xr:uid="{00000000-0005-0000-0000-000076830000}"/>
    <cellStyle name="Normal 3 3 3 9 6 3" xfId="33662" xr:uid="{00000000-0005-0000-0000-000077830000}"/>
    <cellStyle name="Normal 3 3 3 9 7" xfId="33663" xr:uid="{00000000-0005-0000-0000-000078830000}"/>
    <cellStyle name="Normal 3 3 3 9 7 2" xfId="33664" xr:uid="{00000000-0005-0000-0000-000079830000}"/>
    <cellStyle name="Normal 3 3 3 9 7 3" xfId="33665" xr:uid="{00000000-0005-0000-0000-00007A830000}"/>
    <cellStyle name="Normal 3 3 3 9 8" xfId="33666" xr:uid="{00000000-0005-0000-0000-00007B830000}"/>
    <cellStyle name="Normal 3 3 3 9 8 2" xfId="33667" xr:uid="{00000000-0005-0000-0000-00007C830000}"/>
    <cellStyle name="Normal 3 3 3 9 8 3" xfId="33668" xr:uid="{00000000-0005-0000-0000-00007D830000}"/>
    <cellStyle name="Normal 3 3 3 9 9" xfId="33669" xr:uid="{00000000-0005-0000-0000-00007E830000}"/>
    <cellStyle name="Normal 3 3 3 9 9 2" xfId="33670" xr:uid="{00000000-0005-0000-0000-00007F830000}"/>
    <cellStyle name="Normal 3 3 3 9 9 3" xfId="33671" xr:uid="{00000000-0005-0000-0000-000080830000}"/>
    <cellStyle name="Normal 3 3 30" xfId="33672" xr:uid="{00000000-0005-0000-0000-000081830000}"/>
    <cellStyle name="Normal 3 3 30 10" xfId="33673" xr:uid="{00000000-0005-0000-0000-000082830000}"/>
    <cellStyle name="Normal 3 3 30 10 2" xfId="33674" xr:uid="{00000000-0005-0000-0000-000083830000}"/>
    <cellStyle name="Normal 3 3 30 10 3" xfId="33675" xr:uid="{00000000-0005-0000-0000-000084830000}"/>
    <cellStyle name="Normal 3 3 30 11" xfId="33676" xr:uid="{00000000-0005-0000-0000-000085830000}"/>
    <cellStyle name="Normal 3 3 30 11 2" xfId="33677" xr:uid="{00000000-0005-0000-0000-000086830000}"/>
    <cellStyle name="Normal 3 3 30 11 3" xfId="33678" xr:uid="{00000000-0005-0000-0000-000087830000}"/>
    <cellStyle name="Normal 3 3 30 12" xfId="33679" xr:uid="{00000000-0005-0000-0000-000088830000}"/>
    <cellStyle name="Normal 3 3 30 12 2" xfId="33680" xr:uid="{00000000-0005-0000-0000-000089830000}"/>
    <cellStyle name="Normal 3 3 30 12 3" xfId="33681" xr:uid="{00000000-0005-0000-0000-00008A830000}"/>
    <cellStyle name="Normal 3 3 30 13" xfId="33682" xr:uid="{00000000-0005-0000-0000-00008B830000}"/>
    <cellStyle name="Normal 3 3 30 13 2" xfId="33683" xr:uid="{00000000-0005-0000-0000-00008C830000}"/>
    <cellStyle name="Normal 3 3 30 13 3" xfId="33684" xr:uid="{00000000-0005-0000-0000-00008D830000}"/>
    <cellStyle name="Normal 3 3 30 14" xfId="33685" xr:uid="{00000000-0005-0000-0000-00008E830000}"/>
    <cellStyle name="Normal 3 3 30 14 2" xfId="33686" xr:uid="{00000000-0005-0000-0000-00008F830000}"/>
    <cellStyle name="Normal 3 3 30 14 3" xfId="33687" xr:uid="{00000000-0005-0000-0000-000090830000}"/>
    <cellStyle name="Normal 3 3 30 15" xfId="33688" xr:uid="{00000000-0005-0000-0000-000091830000}"/>
    <cellStyle name="Normal 3 3 30 16" xfId="33689" xr:uid="{00000000-0005-0000-0000-000092830000}"/>
    <cellStyle name="Normal 3 3 30 2" xfId="33690" xr:uid="{00000000-0005-0000-0000-000093830000}"/>
    <cellStyle name="Normal 3 3 30 2 2" xfId="33691" xr:uid="{00000000-0005-0000-0000-000094830000}"/>
    <cellStyle name="Normal 3 3 30 2 3" xfId="33692" xr:uid="{00000000-0005-0000-0000-000095830000}"/>
    <cellStyle name="Normal 3 3 30 3" xfId="33693" xr:uid="{00000000-0005-0000-0000-000096830000}"/>
    <cellStyle name="Normal 3 3 30 3 2" xfId="33694" xr:uid="{00000000-0005-0000-0000-000097830000}"/>
    <cellStyle name="Normal 3 3 30 3 3" xfId="33695" xr:uid="{00000000-0005-0000-0000-000098830000}"/>
    <cellStyle name="Normal 3 3 30 4" xfId="33696" xr:uid="{00000000-0005-0000-0000-000099830000}"/>
    <cellStyle name="Normal 3 3 30 4 2" xfId="33697" xr:uid="{00000000-0005-0000-0000-00009A830000}"/>
    <cellStyle name="Normal 3 3 30 4 3" xfId="33698" xr:uid="{00000000-0005-0000-0000-00009B830000}"/>
    <cellStyle name="Normal 3 3 30 5" xfId="33699" xr:uid="{00000000-0005-0000-0000-00009C830000}"/>
    <cellStyle name="Normal 3 3 30 5 2" xfId="33700" xr:uid="{00000000-0005-0000-0000-00009D830000}"/>
    <cellStyle name="Normal 3 3 30 5 3" xfId="33701" xr:uid="{00000000-0005-0000-0000-00009E830000}"/>
    <cellStyle name="Normal 3 3 30 6" xfId="33702" xr:uid="{00000000-0005-0000-0000-00009F830000}"/>
    <cellStyle name="Normal 3 3 30 6 2" xfId="33703" xr:uid="{00000000-0005-0000-0000-0000A0830000}"/>
    <cellStyle name="Normal 3 3 30 6 3" xfId="33704" xr:uid="{00000000-0005-0000-0000-0000A1830000}"/>
    <cellStyle name="Normal 3 3 30 7" xfId="33705" xr:uid="{00000000-0005-0000-0000-0000A2830000}"/>
    <cellStyle name="Normal 3 3 30 7 2" xfId="33706" xr:uid="{00000000-0005-0000-0000-0000A3830000}"/>
    <cellStyle name="Normal 3 3 30 7 3" xfId="33707" xr:uid="{00000000-0005-0000-0000-0000A4830000}"/>
    <cellStyle name="Normal 3 3 30 8" xfId="33708" xr:uid="{00000000-0005-0000-0000-0000A5830000}"/>
    <cellStyle name="Normal 3 3 30 8 2" xfId="33709" xr:uid="{00000000-0005-0000-0000-0000A6830000}"/>
    <cellStyle name="Normal 3 3 30 8 3" xfId="33710" xr:uid="{00000000-0005-0000-0000-0000A7830000}"/>
    <cellStyle name="Normal 3 3 30 9" xfId="33711" xr:uid="{00000000-0005-0000-0000-0000A8830000}"/>
    <cellStyle name="Normal 3 3 30 9 2" xfId="33712" xr:uid="{00000000-0005-0000-0000-0000A9830000}"/>
    <cellStyle name="Normal 3 3 30 9 3" xfId="33713" xr:uid="{00000000-0005-0000-0000-0000AA830000}"/>
    <cellStyle name="Normal 3 3 31" xfId="33714" xr:uid="{00000000-0005-0000-0000-0000AB830000}"/>
    <cellStyle name="Normal 3 3 31 10" xfId="33715" xr:uid="{00000000-0005-0000-0000-0000AC830000}"/>
    <cellStyle name="Normal 3 3 31 10 2" xfId="33716" xr:uid="{00000000-0005-0000-0000-0000AD830000}"/>
    <cellStyle name="Normal 3 3 31 10 3" xfId="33717" xr:uid="{00000000-0005-0000-0000-0000AE830000}"/>
    <cellStyle name="Normal 3 3 31 11" xfId="33718" xr:uid="{00000000-0005-0000-0000-0000AF830000}"/>
    <cellStyle name="Normal 3 3 31 11 2" xfId="33719" xr:uid="{00000000-0005-0000-0000-0000B0830000}"/>
    <cellStyle name="Normal 3 3 31 11 3" xfId="33720" xr:uid="{00000000-0005-0000-0000-0000B1830000}"/>
    <cellStyle name="Normal 3 3 31 12" xfId="33721" xr:uid="{00000000-0005-0000-0000-0000B2830000}"/>
    <cellStyle name="Normal 3 3 31 12 2" xfId="33722" xr:uid="{00000000-0005-0000-0000-0000B3830000}"/>
    <cellStyle name="Normal 3 3 31 12 3" xfId="33723" xr:uid="{00000000-0005-0000-0000-0000B4830000}"/>
    <cellStyle name="Normal 3 3 31 13" xfId="33724" xr:uid="{00000000-0005-0000-0000-0000B5830000}"/>
    <cellStyle name="Normal 3 3 31 13 2" xfId="33725" xr:uid="{00000000-0005-0000-0000-0000B6830000}"/>
    <cellStyle name="Normal 3 3 31 13 3" xfId="33726" xr:uid="{00000000-0005-0000-0000-0000B7830000}"/>
    <cellStyle name="Normal 3 3 31 14" xfId="33727" xr:uid="{00000000-0005-0000-0000-0000B8830000}"/>
    <cellStyle name="Normal 3 3 31 14 2" xfId="33728" xr:uid="{00000000-0005-0000-0000-0000B9830000}"/>
    <cellStyle name="Normal 3 3 31 14 3" xfId="33729" xr:uid="{00000000-0005-0000-0000-0000BA830000}"/>
    <cellStyle name="Normal 3 3 31 15" xfId="33730" xr:uid="{00000000-0005-0000-0000-0000BB830000}"/>
    <cellStyle name="Normal 3 3 31 16" xfId="33731" xr:uid="{00000000-0005-0000-0000-0000BC830000}"/>
    <cellStyle name="Normal 3 3 31 2" xfId="33732" xr:uid="{00000000-0005-0000-0000-0000BD830000}"/>
    <cellStyle name="Normal 3 3 31 2 2" xfId="33733" xr:uid="{00000000-0005-0000-0000-0000BE830000}"/>
    <cellStyle name="Normal 3 3 31 2 3" xfId="33734" xr:uid="{00000000-0005-0000-0000-0000BF830000}"/>
    <cellStyle name="Normal 3 3 31 3" xfId="33735" xr:uid="{00000000-0005-0000-0000-0000C0830000}"/>
    <cellStyle name="Normal 3 3 31 3 2" xfId="33736" xr:uid="{00000000-0005-0000-0000-0000C1830000}"/>
    <cellStyle name="Normal 3 3 31 3 3" xfId="33737" xr:uid="{00000000-0005-0000-0000-0000C2830000}"/>
    <cellStyle name="Normal 3 3 31 4" xfId="33738" xr:uid="{00000000-0005-0000-0000-0000C3830000}"/>
    <cellStyle name="Normal 3 3 31 4 2" xfId="33739" xr:uid="{00000000-0005-0000-0000-0000C4830000}"/>
    <cellStyle name="Normal 3 3 31 4 3" xfId="33740" xr:uid="{00000000-0005-0000-0000-0000C5830000}"/>
    <cellStyle name="Normal 3 3 31 5" xfId="33741" xr:uid="{00000000-0005-0000-0000-0000C6830000}"/>
    <cellStyle name="Normal 3 3 31 5 2" xfId="33742" xr:uid="{00000000-0005-0000-0000-0000C7830000}"/>
    <cellStyle name="Normal 3 3 31 5 3" xfId="33743" xr:uid="{00000000-0005-0000-0000-0000C8830000}"/>
    <cellStyle name="Normal 3 3 31 6" xfId="33744" xr:uid="{00000000-0005-0000-0000-0000C9830000}"/>
    <cellStyle name="Normal 3 3 31 6 2" xfId="33745" xr:uid="{00000000-0005-0000-0000-0000CA830000}"/>
    <cellStyle name="Normal 3 3 31 6 3" xfId="33746" xr:uid="{00000000-0005-0000-0000-0000CB830000}"/>
    <cellStyle name="Normal 3 3 31 7" xfId="33747" xr:uid="{00000000-0005-0000-0000-0000CC830000}"/>
    <cellStyle name="Normal 3 3 31 7 2" xfId="33748" xr:uid="{00000000-0005-0000-0000-0000CD830000}"/>
    <cellStyle name="Normal 3 3 31 7 3" xfId="33749" xr:uid="{00000000-0005-0000-0000-0000CE830000}"/>
    <cellStyle name="Normal 3 3 31 8" xfId="33750" xr:uid="{00000000-0005-0000-0000-0000CF830000}"/>
    <cellStyle name="Normal 3 3 31 8 2" xfId="33751" xr:uid="{00000000-0005-0000-0000-0000D0830000}"/>
    <cellStyle name="Normal 3 3 31 8 3" xfId="33752" xr:uid="{00000000-0005-0000-0000-0000D1830000}"/>
    <cellStyle name="Normal 3 3 31 9" xfId="33753" xr:uid="{00000000-0005-0000-0000-0000D2830000}"/>
    <cellStyle name="Normal 3 3 31 9 2" xfId="33754" xr:uid="{00000000-0005-0000-0000-0000D3830000}"/>
    <cellStyle name="Normal 3 3 31 9 3" xfId="33755" xr:uid="{00000000-0005-0000-0000-0000D4830000}"/>
    <cellStyle name="Normal 3 3 4" xfId="33756" xr:uid="{00000000-0005-0000-0000-0000D5830000}"/>
    <cellStyle name="Normal 3 3 4 10" xfId="33757" xr:uid="{00000000-0005-0000-0000-0000D6830000}"/>
    <cellStyle name="Normal 3 3 4 10 10" xfId="33758" xr:uid="{00000000-0005-0000-0000-0000D7830000}"/>
    <cellStyle name="Normal 3 3 4 10 10 2" xfId="33759" xr:uid="{00000000-0005-0000-0000-0000D8830000}"/>
    <cellStyle name="Normal 3 3 4 10 10 3" xfId="33760" xr:uid="{00000000-0005-0000-0000-0000D9830000}"/>
    <cellStyle name="Normal 3 3 4 10 11" xfId="33761" xr:uid="{00000000-0005-0000-0000-0000DA830000}"/>
    <cellStyle name="Normal 3 3 4 10 11 2" xfId="33762" xr:uid="{00000000-0005-0000-0000-0000DB830000}"/>
    <cellStyle name="Normal 3 3 4 10 11 3" xfId="33763" xr:uid="{00000000-0005-0000-0000-0000DC830000}"/>
    <cellStyle name="Normal 3 3 4 10 12" xfId="33764" xr:uid="{00000000-0005-0000-0000-0000DD830000}"/>
    <cellStyle name="Normal 3 3 4 10 12 2" xfId="33765" xr:uid="{00000000-0005-0000-0000-0000DE830000}"/>
    <cellStyle name="Normal 3 3 4 10 12 3" xfId="33766" xr:uid="{00000000-0005-0000-0000-0000DF830000}"/>
    <cellStyle name="Normal 3 3 4 10 13" xfId="33767" xr:uid="{00000000-0005-0000-0000-0000E0830000}"/>
    <cellStyle name="Normal 3 3 4 10 13 2" xfId="33768" xr:uid="{00000000-0005-0000-0000-0000E1830000}"/>
    <cellStyle name="Normal 3 3 4 10 13 3" xfId="33769" xr:uid="{00000000-0005-0000-0000-0000E2830000}"/>
    <cellStyle name="Normal 3 3 4 10 14" xfId="33770" xr:uid="{00000000-0005-0000-0000-0000E3830000}"/>
    <cellStyle name="Normal 3 3 4 10 14 2" xfId="33771" xr:uid="{00000000-0005-0000-0000-0000E4830000}"/>
    <cellStyle name="Normal 3 3 4 10 14 3" xfId="33772" xr:uid="{00000000-0005-0000-0000-0000E5830000}"/>
    <cellStyle name="Normal 3 3 4 10 15" xfId="33773" xr:uid="{00000000-0005-0000-0000-0000E6830000}"/>
    <cellStyle name="Normal 3 3 4 10 16" xfId="33774" xr:uid="{00000000-0005-0000-0000-0000E7830000}"/>
    <cellStyle name="Normal 3 3 4 10 2" xfId="33775" xr:uid="{00000000-0005-0000-0000-0000E8830000}"/>
    <cellStyle name="Normal 3 3 4 10 2 2" xfId="33776" xr:uid="{00000000-0005-0000-0000-0000E9830000}"/>
    <cellStyle name="Normal 3 3 4 10 2 3" xfId="33777" xr:uid="{00000000-0005-0000-0000-0000EA830000}"/>
    <cellStyle name="Normal 3 3 4 10 3" xfId="33778" xr:uid="{00000000-0005-0000-0000-0000EB830000}"/>
    <cellStyle name="Normal 3 3 4 10 3 2" xfId="33779" xr:uid="{00000000-0005-0000-0000-0000EC830000}"/>
    <cellStyle name="Normal 3 3 4 10 3 3" xfId="33780" xr:uid="{00000000-0005-0000-0000-0000ED830000}"/>
    <cellStyle name="Normal 3 3 4 10 4" xfId="33781" xr:uid="{00000000-0005-0000-0000-0000EE830000}"/>
    <cellStyle name="Normal 3 3 4 10 4 2" xfId="33782" xr:uid="{00000000-0005-0000-0000-0000EF830000}"/>
    <cellStyle name="Normal 3 3 4 10 4 3" xfId="33783" xr:uid="{00000000-0005-0000-0000-0000F0830000}"/>
    <cellStyle name="Normal 3 3 4 10 5" xfId="33784" xr:uid="{00000000-0005-0000-0000-0000F1830000}"/>
    <cellStyle name="Normal 3 3 4 10 5 2" xfId="33785" xr:uid="{00000000-0005-0000-0000-0000F2830000}"/>
    <cellStyle name="Normal 3 3 4 10 5 3" xfId="33786" xr:uid="{00000000-0005-0000-0000-0000F3830000}"/>
    <cellStyle name="Normal 3 3 4 10 6" xfId="33787" xr:uid="{00000000-0005-0000-0000-0000F4830000}"/>
    <cellStyle name="Normal 3 3 4 10 6 2" xfId="33788" xr:uid="{00000000-0005-0000-0000-0000F5830000}"/>
    <cellStyle name="Normal 3 3 4 10 6 3" xfId="33789" xr:uid="{00000000-0005-0000-0000-0000F6830000}"/>
    <cellStyle name="Normal 3 3 4 10 7" xfId="33790" xr:uid="{00000000-0005-0000-0000-0000F7830000}"/>
    <cellStyle name="Normal 3 3 4 10 7 2" xfId="33791" xr:uid="{00000000-0005-0000-0000-0000F8830000}"/>
    <cellStyle name="Normal 3 3 4 10 7 3" xfId="33792" xr:uid="{00000000-0005-0000-0000-0000F9830000}"/>
    <cellStyle name="Normal 3 3 4 10 8" xfId="33793" xr:uid="{00000000-0005-0000-0000-0000FA830000}"/>
    <cellStyle name="Normal 3 3 4 10 8 2" xfId="33794" xr:uid="{00000000-0005-0000-0000-0000FB830000}"/>
    <cellStyle name="Normal 3 3 4 10 8 3" xfId="33795" xr:uid="{00000000-0005-0000-0000-0000FC830000}"/>
    <cellStyle name="Normal 3 3 4 10 9" xfId="33796" xr:uid="{00000000-0005-0000-0000-0000FD830000}"/>
    <cellStyle name="Normal 3 3 4 10 9 2" xfId="33797" xr:uid="{00000000-0005-0000-0000-0000FE830000}"/>
    <cellStyle name="Normal 3 3 4 10 9 3" xfId="33798" xr:uid="{00000000-0005-0000-0000-0000FF830000}"/>
    <cellStyle name="Normal 3 3 4 11" xfId="33799" xr:uid="{00000000-0005-0000-0000-000000840000}"/>
    <cellStyle name="Normal 3 3 4 11 10" xfId="33800" xr:uid="{00000000-0005-0000-0000-000001840000}"/>
    <cellStyle name="Normal 3 3 4 11 10 2" xfId="33801" xr:uid="{00000000-0005-0000-0000-000002840000}"/>
    <cellStyle name="Normal 3 3 4 11 10 3" xfId="33802" xr:uid="{00000000-0005-0000-0000-000003840000}"/>
    <cellStyle name="Normal 3 3 4 11 11" xfId="33803" xr:uid="{00000000-0005-0000-0000-000004840000}"/>
    <cellStyle name="Normal 3 3 4 11 11 2" xfId="33804" xr:uid="{00000000-0005-0000-0000-000005840000}"/>
    <cellStyle name="Normal 3 3 4 11 11 3" xfId="33805" xr:uid="{00000000-0005-0000-0000-000006840000}"/>
    <cellStyle name="Normal 3 3 4 11 12" xfId="33806" xr:uid="{00000000-0005-0000-0000-000007840000}"/>
    <cellStyle name="Normal 3 3 4 11 12 2" xfId="33807" xr:uid="{00000000-0005-0000-0000-000008840000}"/>
    <cellStyle name="Normal 3 3 4 11 12 3" xfId="33808" xr:uid="{00000000-0005-0000-0000-000009840000}"/>
    <cellStyle name="Normal 3 3 4 11 13" xfId="33809" xr:uid="{00000000-0005-0000-0000-00000A840000}"/>
    <cellStyle name="Normal 3 3 4 11 13 2" xfId="33810" xr:uid="{00000000-0005-0000-0000-00000B840000}"/>
    <cellStyle name="Normal 3 3 4 11 13 3" xfId="33811" xr:uid="{00000000-0005-0000-0000-00000C840000}"/>
    <cellStyle name="Normal 3 3 4 11 14" xfId="33812" xr:uid="{00000000-0005-0000-0000-00000D840000}"/>
    <cellStyle name="Normal 3 3 4 11 14 2" xfId="33813" xr:uid="{00000000-0005-0000-0000-00000E840000}"/>
    <cellStyle name="Normal 3 3 4 11 14 3" xfId="33814" xr:uid="{00000000-0005-0000-0000-00000F840000}"/>
    <cellStyle name="Normal 3 3 4 11 15" xfId="33815" xr:uid="{00000000-0005-0000-0000-000010840000}"/>
    <cellStyle name="Normal 3 3 4 11 16" xfId="33816" xr:uid="{00000000-0005-0000-0000-000011840000}"/>
    <cellStyle name="Normal 3 3 4 11 2" xfId="33817" xr:uid="{00000000-0005-0000-0000-000012840000}"/>
    <cellStyle name="Normal 3 3 4 11 2 2" xfId="33818" xr:uid="{00000000-0005-0000-0000-000013840000}"/>
    <cellStyle name="Normal 3 3 4 11 2 3" xfId="33819" xr:uid="{00000000-0005-0000-0000-000014840000}"/>
    <cellStyle name="Normal 3 3 4 11 3" xfId="33820" xr:uid="{00000000-0005-0000-0000-000015840000}"/>
    <cellStyle name="Normal 3 3 4 11 3 2" xfId="33821" xr:uid="{00000000-0005-0000-0000-000016840000}"/>
    <cellStyle name="Normal 3 3 4 11 3 3" xfId="33822" xr:uid="{00000000-0005-0000-0000-000017840000}"/>
    <cellStyle name="Normal 3 3 4 11 4" xfId="33823" xr:uid="{00000000-0005-0000-0000-000018840000}"/>
    <cellStyle name="Normal 3 3 4 11 4 2" xfId="33824" xr:uid="{00000000-0005-0000-0000-000019840000}"/>
    <cellStyle name="Normal 3 3 4 11 4 3" xfId="33825" xr:uid="{00000000-0005-0000-0000-00001A840000}"/>
    <cellStyle name="Normal 3 3 4 11 5" xfId="33826" xr:uid="{00000000-0005-0000-0000-00001B840000}"/>
    <cellStyle name="Normal 3 3 4 11 5 2" xfId="33827" xr:uid="{00000000-0005-0000-0000-00001C840000}"/>
    <cellStyle name="Normal 3 3 4 11 5 3" xfId="33828" xr:uid="{00000000-0005-0000-0000-00001D840000}"/>
    <cellStyle name="Normal 3 3 4 11 6" xfId="33829" xr:uid="{00000000-0005-0000-0000-00001E840000}"/>
    <cellStyle name="Normal 3 3 4 11 6 2" xfId="33830" xr:uid="{00000000-0005-0000-0000-00001F840000}"/>
    <cellStyle name="Normal 3 3 4 11 6 3" xfId="33831" xr:uid="{00000000-0005-0000-0000-000020840000}"/>
    <cellStyle name="Normal 3 3 4 11 7" xfId="33832" xr:uid="{00000000-0005-0000-0000-000021840000}"/>
    <cellStyle name="Normal 3 3 4 11 7 2" xfId="33833" xr:uid="{00000000-0005-0000-0000-000022840000}"/>
    <cellStyle name="Normal 3 3 4 11 7 3" xfId="33834" xr:uid="{00000000-0005-0000-0000-000023840000}"/>
    <cellStyle name="Normal 3 3 4 11 8" xfId="33835" xr:uid="{00000000-0005-0000-0000-000024840000}"/>
    <cellStyle name="Normal 3 3 4 11 8 2" xfId="33836" xr:uid="{00000000-0005-0000-0000-000025840000}"/>
    <cellStyle name="Normal 3 3 4 11 8 3" xfId="33837" xr:uid="{00000000-0005-0000-0000-000026840000}"/>
    <cellStyle name="Normal 3 3 4 11 9" xfId="33838" xr:uid="{00000000-0005-0000-0000-000027840000}"/>
    <cellStyle name="Normal 3 3 4 11 9 2" xfId="33839" xr:uid="{00000000-0005-0000-0000-000028840000}"/>
    <cellStyle name="Normal 3 3 4 11 9 3" xfId="33840" xr:uid="{00000000-0005-0000-0000-000029840000}"/>
    <cellStyle name="Normal 3 3 4 12" xfId="33841" xr:uid="{00000000-0005-0000-0000-00002A840000}"/>
    <cellStyle name="Normal 3 3 4 12 10" xfId="33842" xr:uid="{00000000-0005-0000-0000-00002B840000}"/>
    <cellStyle name="Normal 3 3 4 12 10 2" xfId="33843" xr:uid="{00000000-0005-0000-0000-00002C840000}"/>
    <cellStyle name="Normal 3 3 4 12 10 3" xfId="33844" xr:uid="{00000000-0005-0000-0000-00002D840000}"/>
    <cellStyle name="Normal 3 3 4 12 11" xfId="33845" xr:uid="{00000000-0005-0000-0000-00002E840000}"/>
    <cellStyle name="Normal 3 3 4 12 11 2" xfId="33846" xr:uid="{00000000-0005-0000-0000-00002F840000}"/>
    <cellStyle name="Normal 3 3 4 12 11 3" xfId="33847" xr:uid="{00000000-0005-0000-0000-000030840000}"/>
    <cellStyle name="Normal 3 3 4 12 12" xfId="33848" xr:uid="{00000000-0005-0000-0000-000031840000}"/>
    <cellStyle name="Normal 3 3 4 12 12 2" xfId="33849" xr:uid="{00000000-0005-0000-0000-000032840000}"/>
    <cellStyle name="Normal 3 3 4 12 12 3" xfId="33850" xr:uid="{00000000-0005-0000-0000-000033840000}"/>
    <cellStyle name="Normal 3 3 4 12 13" xfId="33851" xr:uid="{00000000-0005-0000-0000-000034840000}"/>
    <cellStyle name="Normal 3 3 4 12 13 2" xfId="33852" xr:uid="{00000000-0005-0000-0000-000035840000}"/>
    <cellStyle name="Normal 3 3 4 12 13 3" xfId="33853" xr:uid="{00000000-0005-0000-0000-000036840000}"/>
    <cellStyle name="Normal 3 3 4 12 14" xfId="33854" xr:uid="{00000000-0005-0000-0000-000037840000}"/>
    <cellStyle name="Normal 3 3 4 12 14 2" xfId="33855" xr:uid="{00000000-0005-0000-0000-000038840000}"/>
    <cellStyle name="Normal 3 3 4 12 14 3" xfId="33856" xr:uid="{00000000-0005-0000-0000-000039840000}"/>
    <cellStyle name="Normal 3 3 4 12 15" xfId="33857" xr:uid="{00000000-0005-0000-0000-00003A840000}"/>
    <cellStyle name="Normal 3 3 4 12 16" xfId="33858" xr:uid="{00000000-0005-0000-0000-00003B840000}"/>
    <cellStyle name="Normal 3 3 4 12 2" xfId="33859" xr:uid="{00000000-0005-0000-0000-00003C840000}"/>
    <cellStyle name="Normal 3 3 4 12 2 2" xfId="33860" xr:uid="{00000000-0005-0000-0000-00003D840000}"/>
    <cellStyle name="Normal 3 3 4 12 2 3" xfId="33861" xr:uid="{00000000-0005-0000-0000-00003E840000}"/>
    <cellStyle name="Normal 3 3 4 12 3" xfId="33862" xr:uid="{00000000-0005-0000-0000-00003F840000}"/>
    <cellStyle name="Normal 3 3 4 12 3 2" xfId="33863" xr:uid="{00000000-0005-0000-0000-000040840000}"/>
    <cellStyle name="Normal 3 3 4 12 3 3" xfId="33864" xr:uid="{00000000-0005-0000-0000-000041840000}"/>
    <cellStyle name="Normal 3 3 4 12 4" xfId="33865" xr:uid="{00000000-0005-0000-0000-000042840000}"/>
    <cellStyle name="Normal 3 3 4 12 4 2" xfId="33866" xr:uid="{00000000-0005-0000-0000-000043840000}"/>
    <cellStyle name="Normal 3 3 4 12 4 3" xfId="33867" xr:uid="{00000000-0005-0000-0000-000044840000}"/>
    <cellStyle name="Normal 3 3 4 12 5" xfId="33868" xr:uid="{00000000-0005-0000-0000-000045840000}"/>
    <cellStyle name="Normal 3 3 4 12 5 2" xfId="33869" xr:uid="{00000000-0005-0000-0000-000046840000}"/>
    <cellStyle name="Normal 3 3 4 12 5 3" xfId="33870" xr:uid="{00000000-0005-0000-0000-000047840000}"/>
    <cellStyle name="Normal 3 3 4 12 6" xfId="33871" xr:uid="{00000000-0005-0000-0000-000048840000}"/>
    <cellStyle name="Normal 3 3 4 12 6 2" xfId="33872" xr:uid="{00000000-0005-0000-0000-000049840000}"/>
    <cellStyle name="Normal 3 3 4 12 6 3" xfId="33873" xr:uid="{00000000-0005-0000-0000-00004A840000}"/>
    <cellStyle name="Normal 3 3 4 12 7" xfId="33874" xr:uid="{00000000-0005-0000-0000-00004B840000}"/>
    <cellStyle name="Normal 3 3 4 12 7 2" xfId="33875" xr:uid="{00000000-0005-0000-0000-00004C840000}"/>
    <cellStyle name="Normal 3 3 4 12 7 3" xfId="33876" xr:uid="{00000000-0005-0000-0000-00004D840000}"/>
    <cellStyle name="Normal 3 3 4 12 8" xfId="33877" xr:uid="{00000000-0005-0000-0000-00004E840000}"/>
    <cellStyle name="Normal 3 3 4 12 8 2" xfId="33878" xr:uid="{00000000-0005-0000-0000-00004F840000}"/>
    <cellStyle name="Normal 3 3 4 12 8 3" xfId="33879" xr:uid="{00000000-0005-0000-0000-000050840000}"/>
    <cellStyle name="Normal 3 3 4 12 9" xfId="33880" xr:uid="{00000000-0005-0000-0000-000051840000}"/>
    <cellStyle name="Normal 3 3 4 12 9 2" xfId="33881" xr:uid="{00000000-0005-0000-0000-000052840000}"/>
    <cellStyle name="Normal 3 3 4 12 9 3" xfId="33882" xr:uid="{00000000-0005-0000-0000-000053840000}"/>
    <cellStyle name="Normal 3 3 4 13" xfId="33883" xr:uid="{00000000-0005-0000-0000-000054840000}"/>
    <cellStyle name="Normal 3 3 4 13 10" xfId="33884" xr:uid="{00000000-0005-0000-0000-000055840000}"/>
    <cellStyle name="Normal 3 3 4 13 10 2" xfId="33885" xr:uid="{00000000-0005-0000-0000-000056840000}"/>
    <cellStyle name="Normal 3 3 4 13 10 3" xfId="33886" xr:uid="{00000000-0005-0000-0000-000057840000}"/>
    <cellStyle name="Normal 3 3 4 13 11" xfId="33887" xr:uid="{00000000-0005-0000-0000-000058840000}"/>
    <cellStyle name="Normal 3 3 4 13 11 2" xfId="33888" xr:uid="{00000000-0005-0000-0000-000059840000}"/>
    <cellStyle name="Normal 3 3 4 13 11 3" xfId="33889" xr:uid="{00000000-0005-0000-0000-00005A840000}"/>
    <cellStyle name="Normal 3 3 4 13 12" xfId="33890" xr:uid="{00000000-0005-0000-0000-00005B840000}"/>
    <cellStyle name="Normal 3 3 4 13 12 2" xfId="33891" xr:uid="{00000000-0005-0000-0000-00005C840000}"/>
    <cellStyle name="Normal 3 3 4 13 12 3" xfId="33892" xr:uid="{00000000-0005-0000-0000-00005D840000}"/>
    <cellStyle name="Normal 3 3 4 13 13" xfId="33893" xr:uid="{00000000-0005-0000-0000-00005E840000}"/>
    <cellStyle name="Normal 3 3 4 13 13 2" xfId="33894" xr:uid="{00000000-0005-0000-0000-00005F840000}"/>
    <cellStyle name="Normal 3 3 4 13 13 3" xfId="33895" xr:uid="{00000000-0005-0000-0000-000060840000}"/>
    <cellStyle name="Normal 3 3 4 13 14" xfId="33896" xr:uid="{00000000-0005-0000-0000-000061840000}"/>
    <cellStyle name="Normal 3 3 4 13 14 2" xfId="33897" xr:uid="{00000000-0005-0000-0000-000062840000}"/>
    <cellStyle name="Normal 3 3 4 13 14 3" xfId="33898" xr:uid="{00000000-0005-0000-0000-000063840000}"/>
    <cellStyle name="Normal 3 3 4 13 15" xfId="33899" xr:uid="{00000000-0005-0000-0000-000064840000}"/>
    <cellStyle name="Normal 3 3 4 13 16" xfId="33900" xr:uid="{00000000-0005-0000-0000-000065840000}"/>
    <cellStyle name="Normal 3 3 4 13 2" xfId="33901" xr:uid="{00000000-0005-0000-0000-000066840000}"/>
    <cellStyle name="Normal 3 3 4 13 2 2" xfId="33902" xr:uid="{00000000-0005-0000-0000-000067840000}"/>
    <cellStyle name="Normal 3 3 4 13 2 3" xfId="33903" xr:uid="{00000000-0005-0000-0000-000068840000}"/>
    <cellStyle name="Normal 3 3 4 13 3" xfId="33904" xr:uid="{00000000-0005-0000-0000-000069840000}"/>
    <cellStyle name="Normal 3 3 4 13 3 2" xfId="33905" xr:uid="{00000000-0005-0000-0000-00006A840000}"/>
    <cellStyle name="Normal 3 3 4 13 3 3" xfId="33906" xr:uid="{00000000-0005-0000-0000-00006B840000}"/>
    <cellStyle name="Normal 3 3 4 13 4" xfId="33907" xr:uid="{00000000-0005-0000-0000-00006C840000}"/>
    <cellStyle name="Normal 3 3 4 13 4 2" xfId="33908" xr:uid="{00000000-0005-0000-0000-00006D840000}"/>
    <cellStyle name="Normal 3 3 4 13 4 3" xfId="33909" xr:uid="{00000000-0005-0000-0000-00006E840000}"/>
    <cellStyle name="Normal 3 3 4 13 5" xfId="33910" xr:uid="{00000000-0005-0000-0000-00006F840000}"/>
    <cellStyle name="Normal 3 3 4 13 5 2" xfId="33911" xr:uid="{00000000-0005-0000-0000-000070840000}"/>
    <cellStyle name="Normal 3 3 4 13 5 3" xfId="33912" xr:uid="{00000000-0005-0000-0000-000071840000}"/>
    <cellStyle name="Normal 3 3 4 13 6" xfId="33913" xr:uid="{00000000-0005-0000-0000-000072840000}"/>
    <cellStyle name="Normal 3 3 4 13 6 2" xfId="33914" xr:uid="{00000000-0005-0000-0000-000073840000}"/>
    <cellStyle name="Normal 3 3 4 13 6 3" xfId="33915" xr:uid="{00000000-0005-0000-0000-000074840000}"/>
    <cellStyle name="Normal 3 3 4 13 7" xfId="33916" xr:uid="{00000000-0005-0000-0000-000075840000}"/>
    <cellStyle name="Normal 3 3 4 13 7 2" xfId="33917" xr:uid="{00000000-0005-0000-0000-000076840000}"/>
    <cellStyle name="Normal 3 3 4 13 7 3" xfId="33918" xr:uid="{00000000-0005-0000-0000-000077840000}"/>
    <cellStyle name="Normal 3 3 4 13 8" xfId="33919" xr:uid="{00000000-0005-0000-0000-000078840000}"/>
    <cellStyle name="Normal 3 3 4 13 8 2" xfId="33920" xr:uid="{00000000-0005-0000-0000-000079840000}"/>
    <cellStyle name="Normal 3 3 4 13 8 3" xfId="33921" xr:uid="{00000000-0005-0000-0000-00007A840000}"/>
    <cellStyle name="Normal 3 3 4 13 9" xfId="33922" xr:uid="{00000000-0005-0000-0000-00007B840000}"/>
    <cellStyle name="Normal 3 3 4 13 9 2" xfId="33923" xr:uid="{00000000-0005-0000-0000-00007C840000}"/>
    <cellStyle name="Normal 3 3 4 13 9 3" xfId="33924" xr:uid="{00000000-0005-0000-0000-00007D840000}"/>
    <cellStyle name="Normal 3 3 4 14" xfId="33925" xr:uid="{00000000-0005-0000-0000-00007E840000}"/>
    <cellStyle name="Normal 3 3 4 14 10" xfId="33926" xr:uid="{00000000-0005-0000-0000-00007F840000}"/>
    <cellStyle name="Normal 3 3 4 14 10 2" xfId="33927" xr:uid="{00000000-0005-0000-0000-000080840000}"/>
    <cellStyle name="Normal 3 3 4 14 10 3" xfId="33928" xr:uid="{00000000-0005-0000-0000-000081840000}"/>
    <cellStyle name="Normal 3 3 4 14 11" xfId="33929" xr:uid="{00000000-0005-0000-0000-000082840000}"/>
    <cellStyle name="Normal 3 3 4 14 11 2" xfId="33930" xr:uid="{00000000-0005-0000-0000-000083840000}"/>
    <cellStyle name="Normal 3 3 4 14 11 3" xfId="33931" xr:uid="{00000000-0005-0000-0000-000084840000}"/>
    <cellStyle name="Normal 3 3 4 14 12" xfId="33932" xr:uid="{00000000-0005-0000-0000-000085840000}"/>
    <cellStyle name="Normal 3 3 4 14 12 2" xfId="33933" xr:uid="{00000000-0005-0000-0000-000086840000}"/>
    <cellStyle name="Normal 3 3 4 14 12 3" xfId="33934" xr:uid="{00000000-0005-0000-0000-000087840000}"/>
    <cellStyle name="Normal 3 3 4 14 13" xfId="33935" xr:uid="{00000000-0005-0000-0000-000088840000}"/>
    <cellStyle name="Normal 3 3 4 14 13 2" xfId="33936" xr:uid="{00000000-0005-0000-0000-000089840000}"/>
    <cellStyle name="Normal 3 3 4 14 13 3" xfId="33937" xr:uid="{00000000-0005-0000-0000-00008A840000}"/>
    <cellStyle name="Normal 3 3 4 14 14" xfId="33938" xr:uid="{00000000-0005-0000-0000-00008B840000}"/>
    <cellStyle name="Normal 3 3 4 14 14 2" xfId="33939" xr:uid="{00000000-0005-0000-0000-00008C840000}"/>
    <cellStyle name="Normal 3 3 4 14 14 3" xfId="33940" xr:uid="{00000000-0005-0000-0000-00008D840000}"/>
    <cellStyle name="Normal 3 3 4 14 15" xfId="33941" xr:uid="{00000000-0005-0000-0000-00008E840000}"/>
    <cellStyle name="Normal 3 3 4 14 16" xfId="33942" xr:uid="{00000000-0005-0000-0000-00008F840000}"/>
    <cellStyle name="Normal 3 3 4 14 2" xfId="33943" xr:uid="{00000000-0005-0000-0000-000090840000}"/>
    <cellStyle name="Normal 3 3 4 14 2 2" xfId="33944" xr:uid="{00000000-0005-0000-0000-000091840000}"/>
    <cellStyle name="Normal 3 3 4 14 2 3" xfId="33945" xr:uid="{00000000-0005-0000-0000-000092840000}"/>
    <cellStyle name="Normal 3 3 4 14 3" xfId="33946" xr:uid="{00000000-0005-0000-0000-000093840000}"/>
    <cellStyle name="Normal 3 3 4 14 3 2" xfId="33947" xr:uid="{00000000-0005-0000-0000-000094840000}"/>
    <cellStyle name="Normal 3 3 4 14 3 3" xfId="33948" xr:uid="{00000000-0005-0000-0000-000095840000}"/>
    <cellStyle name="Normal 3 3 4 14 4" xfId="33949" xr:uid="{00000000-0005-0000-0000-000096840000}"/>
    <cellStyle name="Normal 3 3 4 14 4 2" xfId="33950" xr:uid="{00000000-0005-0000-0000-000097840000}"/>
    <cellStyle name="Normal 3 3 4 14 4 3" xfId="33951" xr:uid="{00000000-0005-0000-0000-000098840000}"/>
    <cellStyle name="Normal 3 3 4 14 5" xfId="33952" xr:uid="{00000000-0005-0000-0000-000099840000}"/>
    <cellStyle name="Normal 3 3 4 14 5 2" xfId="33953" xr:uid="{00000000-0005-0000-0000-00009A840000}"/>
    <cellStyle name="Normal 3 3 4 14 5 3" xfId="33954" xr:uid="{00000000-0005-0000-0000-00009B840000}"/>
    <cellStyle name="Normal 3 3 4 14 6" xfId="33955" xr:uid="{00000000-0005-0000-0000-00009C840000}"/>
    <cellStyle name="Normal 3 3 4 14 6 2" xfId="33956" xr:uid="{00000000-0005-0000-0000-00009D840000}"/>
    <cellStyle name="Normal 3 3 4 14 6 3" xfId="33957" xr:uid="{00000000-0005-0000-0000-00009E840000}"/>
    <cellStyle name="Normal 3 3 4 14 7" xfId="33958" xr:uid="{00000000-0005-0000-0000-00009F840000}"/>
    <cellStyle name="Normal 3 3 4 14 7 2" xfId="33959" xr:uid="{00000000-0005-0000-0000-0000A0840000}"/>
    <cellStyle name="Normal 3 3 4 14 7 3" xfId="33960" xr:uid="{00000000-0005-0000-0000-0000A1840000}"/>
    <cellStyle name="Normal 3 3 4 14 8" xfId="33961" xr:uid="{00000000-0005-0000-0000-0000A2840000}"/>
    <cellStyle name="Normal 3 3 4 14 8 2" xfId="33962" xr:uid="{00000000-0005-0000-0000-0000A3840000}"/>
    <cellStyle name="Normal 3 3 4 14 8 3" xfId="33963" xr:uid="{00000000-0005-0000-0000-0000A4840000}"/>
    <cellStyle name="Normal 3 3 4 14 9" xfId="33964" xr:uid="{00000000-0005-0000-0000-0000A5840000}"/>
    <cellStyle name="Normal 3 3 4 14 9 2" xfId="33965" xr:uid="{00000000-0005-0000-0000-0000A6840000}"/>
    <cellStyle name="Normal 3 3 4 14 9 3" xfId="33966" xr:uid="{00000000-0005-0000-0000-0000A7840000}"/>
    <cellStyle name="Normal 3 3 4 15" xfId="33967" xr:uid="{00000000-0005-0000-0000-0000A8840000}"/>
    <cellStyle name="Normal 3 3 4 15 2" xfId="33968" xr:uid="{00000000-0005-0000-0000-0000A9840000}"/>
    <cellStyle name="Normal 3 3 4 15 3" xfId="33969" xr:uid="{00000000-0005-0000-0000-0000AA840000}"/>
    <cellStyle name="Normal 3 3 4 16" xfId="33970" xr:uid="{00000000-0005-0000-0000-0000AB840000}"/>
    <cellStyle name="Normal 3 3 4 16 2" xfId="33971" xr:uid="{00000000-0005-0000-0000-0000AC840000}"/>
    <cellStyle name="Normal 3 3 4 16 3" xfId="33972" xr:uid="{00000000-0005-0000-0000-0000AD840000}"/>
    <cellStyle name="Normal 3 3 4 17" xfId="33973" xr:uid="{00000000-0005-0000-0000-0000AE840000}"/>
    <cellStyle name="Normal 3 3 4 17 2" xfId="33974" xr:uid="{00000000-0005-0000-0000-0000AF840000}"/>
    <cellStyle name="Normal 3 3 4 17 3" xfId="33975" xr:uid="{00000000-0005-0000-0000-0000B0840000}"/>
    <cellStyle name="Normal 3 3 4 18" xfId="33976" xr:uid="{00000000-0005-0000-0000-0000B1840000}"/>
    <cellStyle name="Normal 3 3 4 18 2" xfId="33977" xr:uid="{00000000-0005-0000-0000-0000B2840000}"/>
    <cellStyle name="Normal 3 3 4 18 3" xfId="33978" xr:uid="{00000000-0005-0000-0000-0000B3840000}"/>
    <cellStyle name="Normal 3 3 4 19" xfId="33979" xr:uid="{00000000-0005-0000-0000-0000B4840000}"/>
    <cellStyle name="Normal 3 3 4 19 2" xfId="33980" xr:uid="{00000000-0005-0000-0000-0000B5840000}"/>
    <cellStyle name="Normal 3 3 4 19 3" xfId="33981" xr:uid="{00000000-0005-0000-0000-0000B6840000}"/>
    <cellStyle name="Normal 3 3 4 2" xfId="33982" xr:uid="{00000000-0005-0000-0000-0000B7840000}"/>
    <cellStyle name="Normal 3 3 4 20" xfId="33983" xr:uid="{00000000-0005-0000-0000-0000B8840000}"/>
    <cellStyle name="Normal 3 3 4 20 2" xfId="33984" xr:uid="{00000000-0005-0000-0000-0000B9840000}"/>
    <cellStyle name="Normal 3 3 4 20 3" xfId="33985" xr:uid="{00000000-0005-0000-0000-0000BA840000}"/>
    <cellStyle name="Normal 3 3 4 21" xfId="33986" xr:uid="{00000000-0005-0000-0000-0000BB840000}"/>
    <cellStyle name="Normal 3 3 4 21 2" xfId="33987" xr:uid="{00000000-0005-0000-0000-0000BC840000}"/>
    <cellStyle name="Normal 3 3 4 21 3" xfId="33988" xr:uid="{00000000-0005-0000-0000-0000BD840000}"/>
    <cellStyle name="Normal 3 3 4 22" xfId="33989" xr:uid="{00000000-0005-0000-0000-0000BE840000}"/>
    <cellStyle name="Normal 3 3 4 22 2" xfId="33990" xr:uid="{00000000-0005-0000-0000-0000BF840000}"/>
    <cellStyle name="Normal 3 3 4 22 3" xfId="33991" xr:uid="{00000000-0005-0000-0000-0000C0840000}"/>
    <cellStyle name="Normal 3 3 4 23" xfId="33992" xr:uid="{00000000-0005-0000-0000-0000C1840000}"/>
    <cellStyle name="Normal 3 3 4 23 2" xfId="33993" xr:uid="{00000000-0005-0000-0000-0000C2840000}"/>
    <cellStyle name="Normal 3 3 4 23 3" xfId="33994" xr:uid="{00000000-0005-0000-0000-0000C3840000}"/>
    <cellStyle name="Normal 3 3 4 24" xfId="33995" xr:uid="{00000000-0005-0000-0000-0000C4840000}"/>
    <cellStyle name="Normal 3 3 4 24 2" xfId="33996" xr:uid="{00000000-0005-0000-0000-0000C5840000}"/>
    <cellStyle name="Normal 3 3 4 24 3" xfId="33997" xr:uid="{00000000-0005-0000-0000-0000C6840000}"/>
    <cellStyle name="Normal 3 3 4 25" xfId="33998" xr:uid="{00000000-0005-0000-0000-0000C7840000}"/>
    <cellStyle name="Normal 3 3 4 25 2" xfId="33999" xr:uid="{00000000-0005-0000-0000-0000C8840000}"/>
    <cellStyle name="Normal 3 3 4 25 3" xfId="34000" xr:uid="{00000000-0005-0000-0000-0000C9840000}"/>
    <cellStyle name="Normal 3 3 4 26" xfId="34001" xr:uid="{00000000-0005-0000-0000-0000CA840000}"/>
    <cellStyle name="Normal 3 3 4 26 2" xfId="34002" xr:uid="{00000000-0005-0000-0000-0000CB840000}"/>
    <cellStyle name="Normal 3 3 4 26 3" xfId="34003" xr:uid="{00000000-0005-0000-0000-0000CC840000}"/>
    <cellStyle name="Normal 3 3 4 27" xfId="34004" xr:uid="{00000000-0005-0000-0000-0000CD840000}"/>
    <cellStyle name="Normal 3 3 4 27 2" xfId="34005" xr:uid="{00000000-0005-0000-0000-0000CE840000}"/>
    <cellStyle name="Normal 3 3 4 27 3" xfId="34006" xr:uid="{00000000-0005-0000-0000-0000CF840000}"/>
    <cellStyle name="Normal 3 3 4 28" xfId="34007" xr:uid="{00000000-0005-0000-0000-0000D0840000}"/>
    <cellStyle name="Normal 3 3 4 29" xfId="34008" xr:uid="{00000000-0005-0000-0000-0000D1840000}"/>
    <cellStyle name="Normal 3 3 4 3" xfId="34009" xr:uid="{00000000-0005-0000-0000-0000D2840000}"/>
    <cellStyle name="Normal 3 3 4 4" xfId="34010" xr:uid="{00000000-0005-0000-0000-0000D3840000}"/>
    <cellStyle name="Normal 3 3 4 5" xfId="34011" xr:uid="{00000000-0005-0000-0000-0000D4840000}"/>
    <cellStyle name="Normal 3 3 4 6" xfId="34012" xr:uid="{00000000-0005-0000-0000-0000D5840000}"/>
    <cellStyle name="Normal 3 3 4 6 10" xfId="34013" xr:uid="{00000000-0005-0000-0000-0000D6840000}"/>
    <cellStyle name="Normal 3 3 4 6 10 2" xfId="34014" xr:uid="{00000000-0005-0000-0000-0000D7840000}"/>
    <cellStyle name="Normal 3 3 4 6 10 3" xfId="34015" xr:uid="{00000000-0005-0000-0000-0000D8840000}"/>
    <cellStyle name="Normal 3 3 4 6 11" xfId="34016" xr:uid="{00000000-0005-0000-0000-0000D9840000}"/>
    <cellStyle name="Normal 3 3 4 6 11 2" xfId="34017" xr:uid="{00000000-0005-0000-0000-0000DA840000}"/>
    <cellStyle name="Normal 3 3 4 6 11 3" xfId="34018" xr:uid="{00000000-0005-0000-0000-0000DB840000}"/>
    <cellStyle name="Normal 3 3 4 6 12" xfId="34019" xr:uid="{00000000-0005-0000-0000-0000DC840000}"/>
    <cellStyle name="Normal 3 3 4 6 12 2" xfId="34020" xr:uid="{00000000-0005-0000-0000-0000DD840000}"/>
    <cellStyle name="Normal 3 3 4 6 12 3" xfId="34021" xr:uid="{00000000-0005-0000-0000-0000DE840000}"/>
    <cellStyle name="Normal 3 3 4 6 13" xfId="34022" xr:uid="{00000000-0005-0000-0000-0000DF840000}"/>
    <cellStyle name="Normal 3 3 4 6 13 2" xfId="34023" xr:uid="{00000000-0005-0000-0000-0000E0840000}"/>
    <cellStyle name="Normal 3 3 4 6 13 3" xfId="34024" xr:uid="{00000000-0005-0000-0000-0000E1840000}"/>
    <cellStyle name="Normal 3 3 4 6 14" xfId="34025" xr:uid="{00000000-0005-0000-0000-0000E2840000}"/>
    <cellStyle name="Normal 3 3 4 6 14 2" xfId="34026" xr:uid="{00000000-0005-0000-0000-0000E3840000}"/>
    <cellStyle name="Normal 3 3 4 6 14 3" xfId="34027" xr:uid="{00000000-0005-0000-0000-0000E4840000}"/>
    <cellStyle name="Normal 3 3 4 6 15" xfId="34028" xr:uid="{00000000-0005-0000-0000-0000E5840000}"/>
    <cellStyle name="Normal 3 3 4 6 15 2" xfId="34029" xr:uid="{00000000-0005-0000-0000-0000E6840000}"/>
    <cellStyle name="Normal 3 3 4 6 15 3" xfId="34030" xr:uid="{00000000-0005-0000-0000-0000E7840000}"/>
    <cellStyle name="Normal 3 3 4 6 16" xfId="34031" xr:uid="{00000000-0005-0000-0000-0000E8840000}"/>
    <cellStyle name="Normal 3 3 4 6 17" xfId="34032" xr:uid="{00000000-0005-0000-0000-0000E9840000}"/>
    <cellStyle name="Normal 3 3 4 6 2" xfId="34033" xr:uid="{00000000-0005-0000-0000-0000EA840000}"/>
    <cellStyle name="Normal 3 3 4 6 2 10" xfId="34034" xr:uid="{00000000-0005-0000-0000-0000EB840000}"/>
    <cellStyle name="Normal 3 3 4 6 2 10 2" xfId="34035" xr:uid="{00000000-0005-0000-0000-0000EC840000}"/>
    <cellStyle name="Normal 3 3 4 6 2 10 3" xfId="34036" xr:uid="{00000000-0005-0000-0000-0000ED840000}"/>
    <cellStyle name="Normal 3 3 4 6 2 11" xfId="34037" xr:uid="{00000000-0005-0000-0000-0000EE840000}"/>
    <cellStyle name="Normal 3 3 4 6 2 11 2" xfId="34038" xr:uid="{00000000-0005-0000-0000-0000EF840000}"/>
    <cellStyle name="Normal 3 3 4 6 2 11 3" xfId="34039" xr:uid="{00000000-0005-0000-0000-0000F0840000}"/>
    <cellStyle name="Normal 3 3 4 6 2 12" xfId="34040" xr:uid="{00000000-0005-0000-0000-0000F1840000}"/>
    <cellStyle name="Normal 3 3 4 6 2 12 2" xfId="34041" xr:uid="{00000000-0005-0000-0000-0000F2840000}"/>
    <cellStyle name="Normal 3 3 4 6 2 12 3" xfId="34042" xr:uid="{00000000-0005-0000-0000-0000F3840000}"/>
    <cellStyle name="Normal 3 3 4 6 2 13" xfId="34043" xr:uid="{00000000-0005-0000-0000-0000F4840000}"/>
    <cellStyle name="Normal 3 3 4 6 2 13 2" xfId="34044" xr:uid="{00000000-0005-0000-0000-0000F5840000}"/>
    <cellStyle name="Normal 3 3 4 6 2 13 3" xfId="34045" xr:uid="{00000000-0005-0000-0000-0000F6840000}"/>
    <cellStyle name="Normal 3 3 4 6 2 14" xfId="34046" xr:uid="{00000000-0005-0000-0000-0000F7840000}"/>
    <cellStyle name="Normal 3 3 4 6 2 14 2" xfId="34047" xr:uid="{00000000-0005-0000-0000-0000F8840000}"/>
    <cellStyle name="Normal 3 3 4 6 2 14 3" xfId="34048" xr:uid="{00000000-0005-0000-0000-0000F9840000}"/>
    <cellStyle name="Normal 3 3 4 6 2 15" xfId="34049" xr:uid="{00000000-0005-0000-0000-0000FA840000}"/>
    <cellStyle name="Normal 3 3 4 6 2 16" xfId="34050" xr:uid="{00000000-0005-0000-0000-0000FB840000}"/>
    <cellStyle name="Normal 3 3 4 6 2 2" xfId="34051" xr:uid="{00000000-0005-0000-0000-0000FC840000}"/>
    <cellStyle name="Normal 3 3 4 6 2 2 2" xfId="34052" xr:uid="{00000000-0005-0000-0000-0000FD840000}"/>
    <cellStyle name="Normal 3 3 4 6 2 2 3" xfId="34053" xr:uid="{00000000-0005-0000-0000-0000FE840000}"/>
    <cellStyle name="Normal 3 3 4 6 2 3" xfId="34054" xr:uid="{00000000-0005-0000-0000-0000FF840000}"/>
    <cellStyle name="Normal 3 3 4 6 2 3 2" xfId="34055" xr:uid="{00000000-0005-0000-0000-000000850000}"/>
    <cellStyle name="Normal 3 3 4 6 2 3 3" xfId="34056" xr:uid="{00000000-0005-0000-0000-000001850000}"/>
    <cellStyle name="Normal 3 3 4 6 2 4" xfId="34057" xr:uid="{00000000-0005-0000-0000-000002850000}"/>
    <cellStyle name="Normal 3 3 4 6 2 4 2" xfId="34058" xr:uid="{00000000-0005-0000-0000-000003850000}"/>
    <cellStyle name="Normal 3 3 4 6 2 4 3" xfId="34059" xr:uid="{00000000-0005-0000-0000-000004850000}"/>
    <cellStyle name="Normal 3 3 4 6 2 5" xfId="34060" xr:uid="{00000000-0005-0000-0000-000005850000}"/>
    <cellStyle name="Normal 3 3 4 6 2 5 2" xfId="34061" xr:uid="{00000000-0005-0000-0000-000006850000}"/>
    <cellStyle name="Normal 3 3 4 6 2 5 3" xfId="34062" xr:uid="{00000000-0005-0000-0000-000007850000}"/>
    <cellStyle name="Normal 3 3 4 6 2 6" xfId="34063" xr:uid="{00000000-0005-0000-0000-000008850000}"/>
    <cellStyle name="Normal 3 3 4 6 2 6 2" xfId="34064" xr:uid="{00000000-0005-0000-0000-000009850000}"/>
    <cellStyle name="Normal 3 3 4 6 2 6 3" xfId="34065" xr:uid="{00000000-0005-0000-0000-00000A850000}"/>
    <cellStyle name="Normal 3 3 4 6 2 7" xfId="34066" xr:uid="{00000000-0005-0000-0000-00000B850000}"/>
    <cellStyle name="Normal 3 3 4 6 2 7 2" xfId="34067" xr:uid="{00000000-0005-0000-0000-00000C850000}"/>
    <cellStyle name="Normal 3 3 4 6 2 7 3" xfId="34068" xr:uid="{00000000-0005-0000-0000-00000D850000}"/>
    <cellStyle name="Normal 3 3 4 6 2 8" xfId="34069" xr:uid="{00000000-0005-0000-0000-00000E850000}"/>
    <cellStyle name="Normal 3 3 4 6 2 8 2" xfId="34070" xr:uid="{00000000-0005-0000-0000-00000F850000}"/>
    <cellStyle name="Normal 3 3 4 6 2 8 3" xfId="34071" xr:uid="{00000000-0005-0000-0000-000010850000}"/>
    <cellStyle name="Normal 3 3 4 6 2 9" xfId="34072" xr:uid="{00000000-0005-0000-0000-000011850000}"/>
    <cellStyle name="Normal 3 3 4 6 2 9 2" xfId="34073" xr:uid="{00000000-0005-0000-0000-000012850000}"/>
    <cellStyle name="Normal 3 3 4 6 2 9 3" xfId="34074" xr:uid="{00000000-0005-0000-0000-000013850000}"/>
    <cellStyle name="Normal 3 3 4 6 3" xfId="34075" xr:uid="{00000000-0005-0000-0000-000014850000}"/>
    <cellStyle name="Normal 3 3 4 6 3 2" xfId="34076" xr:uid="{00000000-0005-0000-0000-000015850000}"/>
    <cellStyle name="Normal 3 3 4 6 3 3" xfId="34077" xr:uid="{00000000-0005-0000-0000-000016850000}"/>
    <cellStyle name="Normal 3 3 4 6 4" xfId="34078" xr:uid="{00000000-0005-0000-0000-000017850000}"/>
    <cellStyle name="Normal 3 3 4 6 4 2" xfId="34079" xr:uid="{00000000-0005-0000-0000-000018850000}"/>
    <cellStyle name="Normal 3 3 4 6 4 3" xfId="34080" xr:uid="{00000000-0005-0000-0000-000019850000}"/>
    <cellStyle name="Normal 3 3 4 6 5" xfId="34081" xr:uid="{00000000-0005-0000-0000-00001A850000}"/>
    <cellStyle name="Normal 3 3 4 6 5 2" xfId="34082" xr:uid="{00000000-0005-0000-0000-00001B850000}"/>
    <cellStyle name="Normal 3 3 4 6 5 3" xfId="34083" xr:uid="{00000000-0005-0000-0000-00001C850000}"/>
    <cellStyle name="Normal 3 3 4 6 6" xfId="34084" xr:uid="{00000000-0005-0000-0000-00001D850000}"/>
    <cellStyle name="Normal 3 3 4 6 6 2" xfId="34085" xr:uid="{00000000-0005-0000-0000-00001E850000}"/>
    <cellStyle name="Normal 3 3 4 6 6 3" xfId="34086" xr:uid="{00000000-0005-0000-0000-00001F850000}"/>
    <cellStyle name="Normal 3 3 4 6 7" xfId="34087" xr:uid="{00000000-0005-0000-0000-000020850000}"/>
    <cellStyle name="Normal 3 3 4 6 7 2" xfId="34088" xr:uid="{00000000-0005-0000-0000-000021850000}"/>
    <cellStyle name="Normal 3 3 4 6 7 3" xfId="34089" xr:uid="{00000000-0005-0000-0000-000022850000}"/>
    <cellStyle name="Normal 3 3 4 6 8" xfId="34090" xr:uid="{00000000-0005-0000-0000-000023850000}"/>
    <cellStyle name="Normal 3 3 4 6 8 2" xfId="34091" xr:uid="{00000000-0005-0000-0000-000024850000}"/>
    <cellStyle name="Normal 3 3 4 6 8 3" xfId="34092" xr:uid="{00000000-0005-0000-0000-000025850000}"/>
    <cellStyle name="Normal 3 3 4 6 9" xfId="34093" xr:uid="{00000000-0005-0000-0000-000026850000}"/>
    <cellStyle name="Normal 3 3 4 6 9 2" xfId="34094" xr:uid="{00000000-0005-0000-0000-000027850000}"/>
    <cellStyle name="Normal 3 3 4 6 9 3" xfId="34095" xr:uid="{00000000-0005-0000-0000-000028850000}"/>
    <cellStyle name="Normal 3 3 4 7" xfId="34096" xr:uid="{00000000-0005-0000-0000-000029850000}"/>
    <cellStyle name="Normal 3 3 4 7 10" xfId="34097" xr:uid="{00000000-0005-0000-0000-00002A850000}"/>
    <cellStyle name="Normal 3 3 4 7 10 2" xfId="34098" xr:uid="{00000000-0005-0000-0000-00002B850000}"/>
    <cellStyle name="Normal 3 3 4 7 10 3" xfId="34099" xr:uid="{00000000-0005-0000-0000-00002C850000}"/>
    <cellStyle name="Normal 3 3 4 7 11" xfId="34100" xr:uid="{00000000-0005-0000-0000-00002D850000}"/>
    <cellStyle name="Normal 3 3 4 7 11 2" xfId="34101" xr:uid="{00000000-0005-0000-0000-00002E850000}"/>
    <cellStyle name="Normal 3 3 4 7 11 3" xfId="34102" xr:uid="{00000000-0005-0000-0000-00002F850000}"/>
    <cellStyle name="Normal 3 3 4 7 12" xfId="34103" xr:uid="{00000000-0005-0000-0000-000030850000}"/>
    <cellStyle name="Normal 3 3 4 7 12 2" xfId="34104" xr:uid="{00000000-0005-0000-0000-000031850000}"/>
    <cellStyle name="Normal 3 3 4 7 12 3" xfId="34105" xr:uid="{00000000-0005-0000-0000-000032850000}"/>
    <cellStyle name="Normal 3 3 4 7 13" xfId="34106" xr:uid="{00000000-0005-0000-0000-000033850000}"/>
    <cellStyle name="Normal 3 3 4 7 13 2" xfId="34107" xr:uid="{00000000-0005-0000-0000-000034850000}"/>
    <cellStyle name="Normal 3 3 4 7 13 3" xfId="34108" xr:uid="{00000000-0005-0000-0000-000035850000}"/>
    <cellStyle name="Normal 3 3 4 7 14" xfId="34109" xr:uid="{00000000-0005-0000-0000-000036850000}"/>
    <cellStyle name="Normal 3 3 4 7 14 2" xfId="34110" xr:uid="{00000000-0005-0000-0000-000037850000}"/>
    <cellStyle name="Normal 3 3 4 7 14 3" xfId="34111" xr:uid="{00000000-0005-0000-0000-000038850000}"/>
    <cellStyle name="Normal 3 3 4 7 15" xfId="34112" xr:uid="{00000000-0005-0000-0000-000039850000}"/>
    <cellStyle name="Normal 3 3 4 7 15 2" xfId="34113" xr:uid="{00000000-0005-0000-0000-00003A850000}"/>
    <cellStyle name="Normal 3 3 4 7 15 3" xfId="34114" xr:uid="{00000000-0005-0000-0000-00003B850000}"/>
    <cellStyle name="Normal 3 3 4 7 16" xfId="34115" xr:uid="{00000000-0005-0000-0000-00003C850000}"/>
    <cellStyle name="Normal 3 3 4 7 17" xfId="34116" xr:uid="{00000000-0005-0000-0000-00003D850000}"/>
    <cellStyle name="Normal 3 3 4 7 2" xfId="34117" xr:uid="{00000000-0005-0000-0000-00003E850000}"/>
    <cellStyle name="Normal 3 3 4 7 2 10" xfId="34118" xr:uid="{00000000-0005-0000-0000-00003F850000}"/>
    <cellStyle name="Normal 3 3 4 7 2 10 2" xfId="34119" xr:uid="{00000000-0005-0000-0000-000040850000}"/>
    <cellStyle name="Normal 3 3 4 7 2 10 3" xfId="34120" xr:uid="{00000000-0005-0000-0000-000041850000}"/>
    <cellStyle name="Normal 3 3 4 7 2 11" xfId="34121" xr:uid="{00000000-0005-0000-0000-000042850000}"/>
    <cellStyle name="Normal 3 3 4 7 2 11 2" xfId="34122" xr:uid="{00000000-0005-0000-0000-000043850000}"/>
    <cellStyle name="Normal 3 3 4 7 2 11 3" xfId="34123" xr:uid="{00000000-0005-0000-0000-000044850000}"/>
    <cellStyle name="Normal 3 3 4 7 2 12" xfId="34124" xr:uid="{00000000-0005-0000-0000-000045850000}"/>
    <cellStyle name="Normal 3 3 4 7 2 12 2" xfId="34125" xr:uid="{00000000-0005-0000-0000-000046850000}"/>
    <cellStyle name="Normal 3 3 4 7 2 12 3" xfId="34126" xr:uid="{00000000-0005-0000-0000-000047850000}"/>
    <cellStyle name="Normal 3 3 4 7 2 13" xfId="34127" xr:uid="{00000000-0005-0000-0000-000048850000}"/>
    <cellStyle name="Normal 3 3 4 7 2 13 2" xfId="34128" xr:uid="{00000000-0005-0000-0000-000049850000}"/>
    <cellStyle name="Normal 3 3 4 7 2 13 3" xfId="34129" xr:uid="{00000000-0005-0000-0000-00004A850000}"/>
    <cellStyle name="Normal 3 3 4 7 2 14" xfId="34130" xr:uid="{00000000-0005-0000-0000-00004B850000}"/>
    <cellStyle name="Normal 3 3 4 7 2 14 2" xfId="34131" xr:uid="{00000000-0005-0000-0000-00004C850000}"/>
    <cellStyle name="Normal 3 3 4 7 2 14 3" xfId="34132" xr:uid="{00000000-0005-0000-0000-00004D850000}"/>
    <cellStyle name="Normal 3 3 4 7 2 15" xfId="34133" xr:uid="{00000000-0005-0000-0000-00004E850000}"/>
    <cellStyle name="Normal 3 3 4 7 2 16" xfId="34134" xr:uid="{00000000-0005-0000-0000-00004F850000}"/>
    <cellStyle name="Normal 3 3 4 7 2 2" xfId="34135" xr:uid="{00000000-0005-0000-0000-000050850000}"/>
    <cellStyle name="Normal 3 3 4 7 2 2 2" xfId="34136" xr:uid="{00000000-0005-0000-0000-000051850000}"/>
    <cellStyle name="Normal 3 3 4 7 2 2 3" xfId="34137" xr:uid="{00000000-0005-0000-0000-000052850000}"/>
    <cellStyle name="Normal 3 3 4 7 2 3" xfId="34138" xr:uid="{00000000-0005-0000-0000-000053850000}"/>
    <cellStyle name="Normal 3 3 4 7 2 3 2" xfId="34139" xr:uid="{00000000-0005-0000-0000-000054850000}"/>
    <cellStyle name="Normal 3 3 4 7 2 3 3" xfId="34140" xr:uid="{00000000-0005-0000-0000-000055850000}"/>
    <cellStyle name="Normal 3 3 4 7 2 4" xfId="34141" xr:uid="{00000000-0005-0000-0000-000056850000}"/>
    <cellStyle name="Normal 3 3 4 7 2 4 2" xfId="34142" xr:uid="{00000000-0005-0000-0000-000057850000}"/>
    <cellStyle name="Normal 3 3 4 7 2 4 3" xfId="34143" xr:uid="{00000000-0005-0000-0000-000058850000}"/>
    <cellStyle name="Normal 3 3 4 7 2 5" xfId="34144" xr:uid="{00000000-0005-0000-0000-000059850000}"/>
    <cellStyle name="Normal 3 3 4 7 2 5 2" xfId="34145" xr:uid="{00000000-0005-0000-0000-00005A850000}"/>
    <cellStyle name="Normal 3 3 4 7 2 5 3" xfId="34146" xr:uid="{00000000-0005-0000-0000-00005B850000}"/>
    <cellStyle name="Normal 3 3 4 7 2 6" xfId="34147" xr:uid="{00000000-0005-0000-0000-00005C850000}"/>
    <cellStyle name="Normal 3 3 4 7 2 6 2" xfId="34148" xr:uid="{00000000-0005-0000-0000-00005D850000}"/>
    <cellStyle name="Normal 3 3 4 7 2 6 3" xfId="34149" xr:uid="{00000000-0005-0000-0000-00005E850000}"/>
    <cellStyle name="Normal 3 3 4 7 2 7" xfId="34150" xr:uid="{00000000-0005-0000-0000-00005F850000}"/>
    <cellStyle name="Normal 3 3 4 7 2 7 2" xfId="34151" xr:uid="{00000000-0005-0000-0000-000060850000}"/>
    <cellStyle name="Normal 3 3 4 7 2 7 3" xfId="34152" xr:uid="{00000000-0005-0000-0000-000061850000}"/>
    <cellStyle name="Normal 3 3 4 7 2 8" xfId="34153" xr:uid="{00000000-0005-0000-0000-000062850000}"/>
    <cellStyle name="Normal 3 3 4 7 2 8 2" xfId="34154" xr:uid="{00000000-0005-0000-0000-000063850000}"/>
    <cellStyle name="Normal 3 3 4 7 2 8 3" xfId="34155" xr:uid="{00000000-0005-0000-0000-000064850000}"/>
    <cellStyle name="Normal 3 3 4 7 2 9" xfId="34156" xr:uid="{00000000-0005-0000-0000-000065850000}"/>
    <cellStyle name="Normal 3 3 4 7 2 9 2" xfId="34157" xr:uid="{00000000-0005-0000-0000-000066850000}"/>
    <cellStyle name="Normal 3 3 4 7 2 9 3" xfId="34158" xr:uid="{00000000-0005-0000-0000-000067850000}"/>
    <cellStyle name="Normal 3 3 4 7 3" xfId="34159" xr:uid="{00000000-0005-0000-0000-000068850000}"/>
    <cellStyle name="Normal 3 3 4 7 3 2" xfId="34160" xr:uid="{00000000-0005-0000-0000-000069850000}"/>
    <cellStyle name="Normal 3 3 4 7 3 3" xfId="34161" xr:uid="{00000000-0005-0000-0000-00006A850000}"/>
    <cellStyle name="Normal 3 3 4 7 4" xfId="34162" xr:uid="{00000000-0005-0000-0000-00006B850000}"/>
    <cellStyle name="Normal 3 3 4 7 4 2" xfId="34163" xr:uid="{00000000-0005-0000-0000-00006C850000}"/>
    <cellStyle name="Normal 3 3 4 7 4 3" xfId="34164" xr:uid="{00000000-0005-0000-0000-00006D850000}"/>
    <cellStyle name="Normal 3 3 4 7 5" xfId="34165" xr:uid="{00000000-0005-0000-0000-00006E850000}"/>
    <cellStyle name="Normal 3 3 4 7 5 2" xfId="34166" xr:uid="{00000000-0005-0000-0000-00006F850000}"/>
    <cellStyle name="Normal 3 3 4 7 5 3" xfId="34167" xr:uid="{00000000-0005-0000-0000-000070850000}"/>
    <cellStyle name="Normal 3 3 4 7 6" xfId="34168" xr:uid="{00000000-0005-0000-0000-000071850000}"/>
    <cellStyle name="Normal 3 3 4 7 6 2" xfId="34169" xr:uid="{00000000-0005-0000-0000-000072850000}"/>
    <cellStyle name="Normal 3 3 4 7 6 3" xfId="34170" xr:uid="{00000000-0005-0000-0000-000073850000}"/>
    <cellStyle name="Normal 3 3 4 7 7" xfId="34171" xr:uid="{00000000-0005-0000-0000-000074850000}"/>
    <cellStyle name="Normal 3 3 4 7 7 2" xfId="34172" xr:uid="{00000000-0005-0000-0000-000075850000}"/>
    <cellStyle name="Normal 3 3 4 7 7 3" xfId="34173" xr:uid="{00000000-0005-0000-0000-000076850000}"/>
    <cellStyle name="Normal 3 3 4 7 8" xfId="34174" xr:uid="{00000000-0005-0000-0000-000077850000}"/>
    <cellStyle name="Normal 3 3 4 7 8 2" xfId="34175" xr:uid="{00000000-0005-0000-0000-000078850000}"/>
    <cellStyle name="Normal 3 3 4 7 8 3" xfId="34176" xr:uid="{00000000-0005-0000-0000-000079850000}"/>
    <cellStyle name="Normal 3 3 4 7 9" xfId="34177" xr:uid="{00000000-0005-0000-0000-00007A850000}"/>
    <cellStyle name="Normal 3 3 4 7 9 2" xfId="34178" xr:uid="{00000000-0005-0000-0000-00007B850000}"/>
    <cellStyle name="Normal 3 3 4 7 9 3" xfId="34179" xr:uid="{00000000-0005-0000-0000-00007C850000}"/>
    <cellStyle name="Normal 3 3 4 8" xfId="34180" xr:uid="{00000000-0005-0000-0000-00007D850000}"/>
    <cellStyle name="Normal 3 3 4 8 10" xfId="34181" xr:uid="{00000000-0005-0000-0000-00007E850000}"/>
    <cellStyle name="Normal 3 3 4 8 10 2" xfId="34182" xr:uid="{00000000-0005-0000-0000-00007F850000}"/>
    <cellStyle name="Normal 3 3 4 8 10 3" xfId="34183" xr:uid="{00000000-0005-0000-0000-000080850000}"/>
    <cellStyle name="Normal 3 3 4 8 11" xfId="34184" xr:uid="{00000000-0005-0000-0000-000081850000}"/>
    <cellStyle name="Normal 3 3 4 8 11 2" xfId="34185" xr:uid="{00000000-0005-0000-0000-000082850000}"/>
    <cellStyle name="Normal 3 3 4 8 11 3" xfId="34186" xr:uid="{00000000-0005-0000-0000-000083850000}"/>
    <cellStyle name="Normal 3 3 4 8 12" xfId="34187" xr:uid="{00000000-0005-0000-0000-000084850000}"/>
    <cellStyle name="Normal 3 3 4 8 12 2" xfId="34188" xr:uid="{00000000-0005-0000-0000-000085850000}"/>
    <cellStyle name="Normal 3 3 4 8 12 3" xfId="34189" xr:uid="{00000000-0005-0000-0000-000086850000}"/>
    <cellStyle name="Normal 3 3 4 8 13" xfId="34190" xr:uid="{00000000-0005-0000-0000-000087850000}"/>
    <cellStyle name="Normal 3 3 4 8 13 2" xfId="34191" xr:uid="{00000000-0005-0000-0000-000088850000}"/>
    <cellStyle name="Normal 3 3 4 8 13 3" xfId="34192" xr:uid="{00000000-0005-0000-0000-000089850000}"/>
    <cellStyle name="Normal 3 3 4 8 14" xfId="34193" xr:uid="{00000000-0005-0000-0000-00008A850000}"/>
    <cellStyle name="Normal 3 3 4 8 14 2" xfId="34194" xr:uid="{00000000-0005-0000-0000-00008B850000}"/>
    <cellStyle name="Normal 3 3 4 8 14 3" xfId="34195" xr:uid="{00000000-0005-0000-0000-00008C850000}"/>
    <cellStyle name="Normal 3 3 4 8 15" xfId="34196" xr:uid="{00000000-0005-0000-0000-00008D850000}"/>
    <cellStyle name="Normal 3 3 4 8 15 2" xfId="34197" xr:uid="{00000000-0005-0000-0000-00008E850000}"/>
    <cellStyle name="Normal 3 3 4 8 15 3" xfId="34198" xr:uid="{00000000-0005-0000-0000-00008F850000}"/>
    <cellStyle name="Normal 3 3 4 8 16" xfId="34199" xr:uid="{00000000-0005-0000-0000-000090850000}"/>
    <cellStyle name="Normal 3 3 4 8 17" xfId="34200" xr:uid="{00000000-0005-0000-0000-000091850000}"/>
    <cellStyle name="Normal 3 3 4 8 2" xfId="34201" xr:uid="{00000000-0005-0000-0000-000092850000}"/>
    <cellStyle name="Normal 3 3 4 8 2 10" xfId="34202" xr:uid="{00000000-0005-0000-0000-000093850000}"/>
    <cellStyle name="Normal 3 3 4 8 2 10 2" xfId="34203" xr:uid="{00000000-0005-0000-0000-000094850000}"/>
    <cellStyle name="Normal 3 3 4 8 2 10 3" xfId="34204" xr:uid="{00000000-0005-0000-0000-000095850000}"/>
    <cellStyle name="Normal 3 3 4 8 2 11" xfId="34205" xr:uid="{00000000-0005-0000-0000-000096850000}"/>
    <cellStyle name="Normal 3 3 4 8 2 11 2" xfId="34206" xr:uid="{00000000-0005-0000-0000-000097850000}"/>
    <cellStyle name="Normal 3 3 4 8 2 11 3" xfId="34207" xr:uid="{00000000-0005-0000-0000-000098850000}"/>
    <cellStyle name="Normal 3 3 4 8 2 12" xfId="34208" xr:uid="{00000000-0005-0000-0000-000099850000}"/>
    <cellStyle name="Normal 3 3 4 8 2 12 2" xfId="34209" xr:uid="{00000000-0005-0000-0000-00009A850000}"/>
    <cellStyle name="Normal 3 3 4 8 2 12 3" xfId="34210" xr:uid="{00000000-0005-0000-0000-00009B850000}"/>
    <cellStyle name="Normal 3 3 4 8 2 13" xfId="34211" xr:uid="{00000000-0005-0000-0000-00009C850000}"/>
    <cellStyle name="Normal 3 3 4 8 2 13 2" xfId="34212" xr:uid="{00000000-0005-0000-0000-00009D850000}"/>
    <cellStyle name="Normal 3 3 4 8 2 13 3" xfId="34213" xr:uid="{00000000-0005-0000-0000-00009E850000}"/>
    <cellStyle name="Normal 3 3 4 8 2 14" xfId="34214" xr:uid="{00000000-0005-0000-0000-00009F850000}"/>
    <cellStyle name="Normal 3 3 4 8 2 14 2" xfId="34215" xr:uid="{00000000-0005-0000-0000-0000A0850000}"/>
    <cellStyle name="Normal 3 3 4 8 2 14 3" xfId="34216" xr:uid="{00000000-0005-0000-0000-0000A1850000}"/>
    <cellStyle name="Normal 3 3 4 8 2 15" xfId="34217" xr:uid="{00000000-0005-0000-0000-0000A2850000}"/>
    <cellStyle name="Normal 3 3 4 8 2 16" xfId="34218" xr:uid="{00000000-0005-0000-0000-0000A3850000}"/>
    <cellStyle name="Normal 3 3 4 8 2 2" xfId="34219" xr:uid="{00000000-0005-0000-0000-0000A4850000}"/>
    <cellStyle name="Normal 3 3 4 8 2 2 2" xfId="34220" xr:uid="{00000000-0005-0000-0000-0000A5850000}"/>
    <cellStyle name="Normal 3 3 4 8 2 2 3" xfId="34221" xr:uid="{00000000-0005-0000-0000-0000A6850000}"/>
    <cellStyle name="Normal 3 3 4 8 2 3" xfId="34222" xr:uid="{00000000-0005-0000-0000-0000A7850000}"/>
    <cellStyle name="Normal 3 3 4 8 2 3 2" xfId="34223" xr:uid="{00000000-0005-0000-0000-0000A8850000}"/>
    <cellStyle name="Normal 3 3 4 8 2 3 3" xfId="34224" xr:uid="{00000000-0005-0000-0000-0000A9850000}"/>
    <cellStyle name="Normal 3 3 4 8 2 4" xfId="34225" xr:uid="{00000000-0005-0000-0000-0000AA850000}"/>
    <cellStyle name="Normal 3 3 4 8 2 4 2" xfId="34226" xr:uid="{00000000-0005-0000-0000-0000AB850000}"/>
    <cellStyle name="Normal 3 3 4 8 2 4 3" xfId="34227" xr:uid="{00000000-0005-0000-0000-0000AC850000}"/>
    <cellStyle name="Normal 3 3 4 8 2 5" xfId="34228" xr:uid="{00000000-0005-0000-0000-0000AD850000}"/>
    <cellStyle name="Normal 3 3 4 8 2 5 2" xfId="34229" xr:uid="{00000000-0005-0000-0000-0000AE850000}"/>
    <cellStyle name="Normal 3 3 4 8 2 5 3" xfId="34230" xr:uid="{00000000-0005-0000-0000-0000AF850000}"/>
    <cellStyle name="Normal 3 3 4 8 2 6" xfId="34231" xr:uid="{00000000-0005-0000-0000-0000B0850000}"/>
    <cellStyle name="Normal 3 3 4 8 2 6 2" xfId="34232" xr:uid="{00000000-0005-0000-0000-0000B1850000}"/>
    <cellStyle name="Normal 3 3 4 8 2 6 3" xfId="34233" xr:uid="{00000000-0005-0000-0000-0000B2850000}"/>
    <cellStyle name="Normal 3 3 4 8 2 7" xfId="34234" xr:uid="{00000000-0005-0000-0000-0000B3850000}"/>
    <cellStyle name="Normal 3 3 4 8 2 7 2" xfId="34235" xr:uid="{00000000-0005-0000-0000-0000B4850000}"/>
    <cellStyle name="Normal 3 3 4 8 2 7 3" xfId="34236" xr:uid="{00000000-0005-0000-0000-0000B5850000}"/>
    <cellStyle name="Normal 3 3 4 8 2 8" xfId="34237" xr:uid="{00000000-0005-0000-0000-0000B6850000}"/>
    <cellStyle name="Normal 3 3 4 8 2 8 2" xfId="34238" xr:uid="{00000000-0005-0000-0000-0000B7850000}"/>
    <cellStyle name="Normal 3 3 4 8 2 8 3" xfId="34239" xr:uid="{00000000-0005-0000-0000-0000B8850000}"/>
    <cellStyle name="Normal 3 3 4 8 2 9" xfId="34240" xr:uid="{00000000-0005-0000-0000-0000B9850000}"/>
    <cellStyle name="Normal 3 3 4 8 2 9 2" xfId="34241" xr:uid="{00000000-0005-0000-0000-0000BA850000}"/>
    <cellStyle name="Normal 3 3 4 8 2 9 3" xfId="34242" xr:uid="{00000000-0005-0000-0000-0000BB850000}"/>
    <cellStyle name="Normal 3 3 4 8 3" xfId="34243" xr:uid="{00000000-0005-0000-0000-0000BC850000}"/>
    <cellStyle name="Normal 3 3 4 8 3 2" xfId="34244" xr:uid="{00000000-0005-0000-0000-0000BD850000}"/>
    <cellStyle name="Normal 3 3 4 8 3 3" xfId="34245" xr:uid="{00000000-0005-0000-0000-0000BE850000}"/>
    <cellStyle name="Normal 3 3 4 8 4" xfId="34246" xr:uid="{00000000-0005-0000-0000-0000BF850000}"/>
    <cellStyle name="Normal 3 3 4 8 4 2" xfId="34247" xr:uid="{00000000-0005-0000-0000-0000C0850000}"/>
    <cellStyle name="Normal 3 3 4 8 4 3" xfId="34248" xr:uid="{00000000-0005-0000-0000-0000C1850000}"/>
    <cellStyle name="Normal 3 3 4 8 5" xfId="34249" xr:uid="{00000000-0005-0000-0000-0000C2850000}"/>
    <cellStyle name="Normal 3 3 4 8 5 2" xfId="34250" xr:uid="{00000000-0005-0000-0000-0000C3850000}"/>
    <cellStyle name="Normal 3 3 4 8 5 3" xfId="34251" xr:uid="{00000000-0005-0000-0000-0000C4850000}"/>
    <cellStyle name="Normal 3 3 4 8 6" xfId="34252" xr:uid="{00000000-0005-0000-0000-0000C5850000}"/>
    <cellStyle name="Normal 3 3 4 8 6 2" xfId="34253" xr:uid="{00000000-0005-0000-0000-0000C6850000}"/>
    <cellStyle name="Normal 3 3 4 8 6 3" xfId="34254" xr:uid="{00000000-0005-0000-0000-0000C7850000}"/>
    <cellStyle name="Normal 3 3 4 8 7" xfId="34255" xr:uid="{00000000-0005-0000-0000-0000C8850000}"/>
    <cellStyle name="Normal 3 3 4 8 7 2" xfId="34256" xr:uid="{00000000-0005-0000-0000-0000C9850000}"/>
    <cellStyle name="Normal 3 3 4 8 7 3" xfId="34257" xr:uid="{00000000-0005-0000-0000-0000CA850000}"/>
    <cellStyle name="Normal 3 3 4 8 8" xfId="34258" xr:uid="{00000000-0005-0000-0000-0000CB850000}"/>
    <cellStyle name="Normal 3 3 4 8 8 2" xfId="34259" xr:uid="{00000000-0005-0000-0000-0000CC850000}"/>
    <cellStyle name="Normal 3 3 4 8 8 3" xfId="34260" xr:uid="{00000000-0005-0000-0000-0000CD850000}"/>
    <cellStyle name="Normal 3 3 4 8 9" xfId="34261" xr:uid="{00000000-0005-0000-0000-0000CE850000}"/>
    <cellStyle name="Normal 3 3 4 8 9 2" xfId="34262" xr:uid="{00000000-0005-0000-0000-0000CF850000}"/>
    <cellStyle name="Normal 3 3 4 8 9 3" xfId="34263" xr:uid="{00000000-0005-0000-0000-0000D0850000}"/>
    <cellStyle name="Normal 3 3 4 9" xfId="34264" xr:uid="{00000000-0005-0000-0000-0000D1850000}"/>
    <cellStyle name="Normal 3 3 4 9 10" xfId="34265" xr:uid="{00000000-0005-0000-0000-0000D2850000}"/>
    <cellStyle name="Normal 3 3 4 9 10 2" xfId="34266" xr:uid="{00000000-0005-0000-0000-0000D3850000}"/>
    <cellStyle name="Normal 3 3 4 9 10 3" xfId="34267" xr:uid="{00000000-0005-0000-0000-0000D4850000}"/>
    <cellStyle name="Normal 3 3 4 9 11" xfId="34268" xr:uid="{00000000-0005-0000-0000-0000D5850000}"/>
    <cellStyle name="Normal 3 3 4 9 11 2" xfId="34269" xr:uid="{00000000-0005-0000-0000-0000D6850000}"/>
    <cellStyle name="Normal 3 3 4 9 11 3" xfId="34270" xr:uid="{00000000-0005-0000-0000-0000D7850000}"/>
    <cellStyle name="Normal 3 3 4 9 12" xfId="34271" xr:uid="{00000000-0005-0000-0000-0000D8850000}"/>
    <cellStyle name="Normal 3 3 4 9 12 2" xfId="34272" xr:uid="{00000000-0005-0000-0000-0000D9850000}"/>
    <cellStyle name="Normal 3 3 4 9 12 3" xfId="34273" xr:uid="{00000000-0005-0000-0000-0000DA850000}"/>
    <cellStyle name="Normal 3 3 4 9 13" xfId="34274" xr:uid="{00000000-0005-0000-0000-0000DB850000}"/>
    <cellStyle name="Normal 3 3 4 9 13 2" xfId="34275" xr:uid="{00000000-0005-0000-0000-0000DC850000}"/>
    <cellStyle name="Normal 3 3 4 9 13 3" xfId="34276" xr:uid="{00000000-0005-0000-0000-0000DD850000}"/>
    <cellStyle name="Normal 3 3 4 9 14" xfId="34277" xr:uid="{00000000-0005-0000-0000-0000DE850000}"/>
    <cellStyle name="Normal 3 3 4 9 14 2" xfId="34278" xr:uid="{00000000-0005-0000-0000-0000DF850000}"/>
    <cellStyle name="Normal 3 3 4 9 14 3" xfId="34279" xr:uid="{00000000-0005-0000-0000-0000E0850000}"/>
    <cellStyle name="Normal 3 3 4 9 15" xfId="34280" xr:uid="{00000000-0005-0000-0000-0000E1850000}"/>
    <cellStyle name="Normal 3 3 4 9 16" xfId="34281" xr:uid="{00000000-0005-0000-0000-0000E2850000}"/>
    <cellStyle name="Normal 3 3 4 9 2" xfId="34282" xr:uid="{00000000-0005-0000-0000-0000E3850000}"/>
    <cellStyle name="Normal 3 3 4 9 2 2" xfId="34283" xr:uid="{00000000-0005-0000-0000-0000E4850000}"/>
    <cellStyle name="Normal 3 3 4 9 2 3" xfId="34284" xr:uid="{00000000-0005-0000-0000-0000E5850000}"/>
    <cellStyle name="Normal 3 3 4 9 3" xfId="34285" xr:uid="{00000000-0005-0000-0000-0000E6850000}"/>
    <cellStyle name="Normal 3 3 4 9 3 2" xfId="34286" xr:uid="{00000000-0005-0000-0000-0000E7850000}"/>
    <cellStyle name="Normal 3 3 4 9 3 3" xfId="34287" xr:uid="{00000000-0005-0000-0000-0000E8850000}"/>
    <cellStyle name="Normal 3 3 4 9 4" xfId="34288" xr:uid="{00000000-0005-0000-0000-0000E9850000}"/>
    <cellStyle name="Normal 3 3 4 9 4 2" xfId="34289" xr:uid="{00000000-0005-0000-0000-0000EA850000}"/>
    <cellStyle name="Normal 3 3 4 9 4 3" xfId="34290" xr:uid="{00000000-0005-0000-0000-0000EB850000}"/>
    <cellStyle name="Normal 3 3 4 9 5" xfId="34291" xr:uid="{00000000-0005-0000-0000-0000EC850000}"/>
    <cellStyle name="Normal 3 3 4 9 5 2" xfId="34292" xr:uid="{00000000-0005-0000-0000-0000ED850000}"/>
    <cellStyle name="Normal 3 3 4 9 5 3" xfId="34293" xr:uid="{00000000-0005-0000-0000-0000EE850000}"/>
    <cellStyle name="Normal 3 3 4 9 6" xfId="34294" xr:uid="{00000000-0005-0000-0000-0000EF850000}"/>
    <cellStyle name="Normal 3 3 4 9 6 2" xfId="34295" xr:uid="{00000000-0005-0000-0000-0000F0850000}"/>
    <cellStyle name="Normal 3 3 4 9 6 3" xfId="34296" xr:uid="{00000000-0005-0000-0000-0000F1850000}"/>
    <cellStyle name="Normal 3 3 4 9 7" xfId="34297" xr:uid="{00000000-0005-0000-0000-0000F2850000}"/>
    <cellStyle name="Normal 3 3 4 9 7 2" xfId="34298" xr:uid="{00000000-0005-0000-0000-0000F3850000}"/>
    <cellStyle name="Normal 3 3 4 9 7 3" xfId="34299" xr:uid="{00000000-0005-0000-0000-0000F4850000}"/>
    <cellStyle name="Normal 3 3 4 9 8" xfId="34300" xr:uid="{00000000-0005-0000-0000-0000F5850000}"/>
    <cellStyle name="Normal 3 3 4 9 8 2" xfId="34301" xr:uid="{00000000-0005-0000-0000-0000F6850000}"/>
    <cellStyle name="Normal 3 3 4 9 8 3" xfId="34302" xr:uid="{00000000-0005-0000-0000-0000F7850000}"/>
    <cellStyle name="Normal 3 3 4 9 9" xfId="34303" xr:uid="{00000000-0005-0000-0000-0000F8850000}"/>
    <cellStyle name="Normal 3 3 4 9 9 2" xfId="34304" xr:uid="{00000000-0005-0000-0000-0000F9850000}"/>
    <cellStyle name="Normal 3 3 4 9 9 3" xfId="34305" xr:uid="{00000000-0005-0000-0000-0000FA850000}"/>
    <cellStyle name="Normal 3 3 5" xfId="34306" xr:uid="{00000000-0005-0000-0000-0000FB850000}"/>
    <cellStyle name="Normal 3 3 5 10" xfId="34307" xr:uid="{00000000-0005-0000-0000-0000FC850000}"/>
    <cellStyle name="Normal 3 3 5 10 10" xfId="34308" xr:uid="{00000000-0005-0000-0000-0000FD850000}"/>
    <cellStyle name="Normal 3 3 5 10 10 2" xfId="34309" xr:uid="{00000000-0005-0000-0000-0000FE850000}"/>
    <cellStyle name="Normal 3 3 5 10 10 3" xfId="34310" xr:uid="{00000000-0005-0000-0000-0000FF850000}"/>
    <cellStyle name="Normal 3 3 5 10 11" xfId="34311" xr:uid="{00000000-0005-0000-0000-000000860000}"/>
    <cellStyle name="Normal 3 3 5 10 11 2" xfId="34312" xr:uid="{00000000-0005-0000-0000-000001860000}"/>
    <cellStyle name="Normal 3 3 5 10 11 3" xfId="34313" xr:uid="{00000000-0005-0000-0000-000002860000}"/>
    <cellStyle name="Normal 3 3 5 10 12" xfId="34314" xr:uid="{00000000-0005-0000-0000-000003860000}"/>
    <cellStyle name="Normal 3 3 5 10 12 2" xfId="34315" xr:uid="{00000000-0005-0000-0000-000004860000}"/>
    <cellStyle name="Normal 3 3 5 10 12 3" xfId="34316" xr:uid="{00000000-0005-0000-0000-000005860000}"/>
    <cellStyle name="Normal 3 3 5 10 13" xfId="34317" xr:uid="{00000000-0005-0000-0000-000006860000}"/>
    <cellStyle name="Normal 3 3 5 10 13 2" xfId="34318" xr:uid="{00000000-0005-0000-0000-000007860000}"/>
    <cellStyle name="Normal 3 3 5 10 13 3" xfId="34319" xr:uid="{00000000-0005-0000-0000-000008860000}"/>
    <cellStyle name="Normal 3 3 5 10 14" xfId="34320" xr:uid="{00000000-0005-0000-0000-000009860000}"/>
    <cellStyle name="Normal 3 3 5 10 14 2" xfId="34321" xr:uid="{00000000-0005-0000-0000-00000A860000}"/>
    <cellStyle name="Normal 3 3 5 10 14 3" xfId="34322" xr:uid="{00000000-0005-0000-0000-00000B860000}"/>
    <cellStyle name="Normal 3 3 5 10 15" xfId="34323" xr:uid="{00000000-0005-0000-0000-00000C860000}"/>
    <cellStyle name="Normal 3 3 5 10 16" xfId="34324" xr:uid="{00000000-0005-0000-0000-00000D860000}"/>
    <cellStyle name="Normal 3 3 5 10 2" xfId="34325" xr:uid="{00000000-0005-0000-0000-00000E860000}"/>
    <cellStyle name="Normal 3 3 5 10 2 2" xfId="34326" xr:uid="{00000000-0005-0000-0000-00000F860000}"/>
    <cellStyle name="Normal 3 3 5 10 2 3" xfId="34327" xr:uid="{00000000-0005-0000-0000-000010860000}"/>
    <cellStyle name="Normal 3 3 5 10 3" xfId="34328" xr:uid="{00000000-0005-0000-0000-000011860000}"/>
    <cellStyle name="Normal 3 3 5 10 3 2" xfId="34329" xr:uid="{00000000-0005-0000-0000-000012860000}"/>
    <cellStyle name="Normal 3 3 5 10 3 3" xfId="34330" xr:uid="{00000000-0005-0000-0000-000013860000}"/>
    <cellStyle name="Normal 3 3 5 10 4" xfId="34331" xr:uid="{00000000-0005-0000-0000-000014860000}"/>
    <cellStyle name="Normal 3 3 5 10 4 2" xfId="34332" xr:uid="{00000000-0005-0000-0000-000015860000}"/>
    <cellStyle name="Normal 3 3 5 10 4 3" xfId="34333" xr:uid="{00000000-0005-0000-0000-000016860000}"/>
    <cellStyle name="Normal 3 3 5 10 5" xfId="34334" xr:uid="{00000000-0005-0000-0000-000017860000}"/>
    <cellStyle name="Normal 3 3 5 10 5 2" xfId="34335" xr:uid="{00000000-0005-0000-0000-000018860000}"/>
    <cellStyle name="Normal 3 3 5 10 5 3" xfId="34336" xr:uid="{00000000-0005-0000-0000-000019860000}"/>
    <cellStyle name="Normal 3 3 5 10 6" xfId="34337" xr:uid="{00000000-0005-0000-0000-00001A860000}"/>
    <cellStyle name="Normal 3 3 5 10 6 2" xfId="34338" xr:uid="{00000000-0005-0000-0000-00001B860000}"/>
    <cellStyle name="Normal 3 3 5 10 6 3" xfId="34339" xr:uid="{00000000-0005-0000-0000-00001C860000}"/>
    <cellStyle name="Normal 3 3 5 10 7" xfId="34340" xr:uid="{00000000-0005-0000-0000-00001D860000}"/>
    <cellStyle name="Normal 3 3 5 10 7 2" xfId="34341" xr:uid="{00000000-0005-0000-0000-00001E860000}"/>
    <cellStyle name="Normal 3 3 5 10 7 3" xfId="34342" xr:uid="{00000000-0005-0000-0000-00001F860000}"/>
    <cellStyle name="Normal 3 3 5 10 8" xfId="34343" xr:uid="{00000000-0005-0000-0000-000020860000}"/>
    <cellStyle name="Normal 3 3 5 10 8 2" xfId="34344" xr:uid="{00000000-0005-0000-0000-000021860000}"/>
    <cellStyle name="Normal 3 3 5 10 8 3" xfId="34345" xr:uid="{00000000-0005-0000-0000-000022860000}"/>
    <cellStyle name="Normal 3 3 5 10 9" xfId="34346" xr:uid="{00000000-0005-0000-0000-000023860000}"/>
    <cellStyle name="Normal 3 3 5 10 9 2" xfId="34347" xr:uid="{00000000-0005-0000-0000-000024860000}"/>
    <cellStyle name="Normal 3 3 5 10 9 3" xfId="34348" xr:uid="{00000000-0005-0000-0000-000025860000}"/>
    <cellStyle name="Normal 3 3 5 11" xfId="34349" xr:uid="{00000000-0005-0000-0000-000026860000}"/>
    <cellStyle name="Normal 3 3 5 11 10" xfId="34350" xr:uid="{00000000-0005-0000-0000-000027860000}"/>
    <cellStyle name="Normal 3 3 5 11 10 2" xfId="34351" xr:uid="{00000000-0005-0000-0000-000028860000}"/>
    <cellStyle name="Normal 3 3 5 11 10 3" xfId="34352" xr:uid="{00000000-0005-0000-0000-000029860000}"/>
    <cellStyle name="Normal 3 3 5 11 11" xfId="34353" xr:uid="{00000000-0005-0000-0000-00002A860000}"/>
    <cellStyle name="Normal 3 3 5 11 11 2" xfId="34354" xr:uid="{00000000-0005-0000-0000-00002B860000}"/>
    <cellStyle name="Normal 3 3 5 11 11 3" xfId="34355" xr:uid="{00000000-0005-0000-0000-00002C860000}"/>
    <cellStyle name="Normal 3 3 5 11 12" xfId="34356" xr:uid="{00000000-0005-0000-0000-00002D860000}"/>
    <cellStyle name="Normal 3 3 5 11 12 2" xfId="34357" xr:uid="{00000000-0005-0000-0000-00002E860000}"/>
    <cellStyle name="Normal 3 3 5 11 12 3" xfId="34358" xr:uid="{00000000-0005-0000-0000-00002F860000}"/>
    <cellStyle name="Normal 3 3 5 11 13" xfId="34359" xr:uid="{00000000-0005-0000-0000-000030860000}"/>
    <cellStyle name="Normal 3 3 5 11 13 2" xfId="34360" xr:uid="{00000000-0005-0000-0000-000031860000}"/>
    <cellStyle name="Normal 3 3 5 11 13 3" xfId="34361" xr:uid="{00000000-0005-0000-0000-000032860000}"/>
    <cellStyle name="Normal 3 3 5 11 14" xfId="34362" xr:uid="{00000000-0005-0000-0000-000033860000}"/>
    <cellStyle name="Normal 3 3 5 11 14 2" xfId="34363" xr:uid="{00000000-0005-0000-0000-000034860000}"/>
    <cellStyle name="Normal 3 3 5 11 14 3" xfId="34364" xr:uid="{00000000-0005-0000-0000-000035860000}"/>
    <cellStyle name="Normal 3 3 5 11 15" xfId="34365" xr:uid="{00000000-0005-0000-0000-000036860000}"/>
    <cellStyle name="Normal 3 3 5 11 16" xfId="34366" xr:uid="{00000000-0005-0000-0000-000037860000}"/>
    <cellStyle name="Normal 3 3 5 11 2" xfId="34367" xr:uid="{00000000-0005-0000-0000-000038860000}"/>
    <cellStyle name="Normal 3 3 5 11 2 2" xfId="34368" xr:uid="{00000000-0005-0000-0000-000039860000}"/>
    <cellStyle name="Normal 3 3 5 11 2 3" xfId="34369" xr:uid="{00000000-0005-0000-0000-00003A860000}"/>
    <cellStyle name="Normal 3 3 5 11 3" xfId="34370" xr:uid="{00000000-0005-0000-0000-00003B860000}"/>
    <cellStyle name="Normal 3 3 5 11 3 2" xfId="34371" xr:uid="{00000000-0005-0000-0000-00003C860000}"/>
    <cellStyle name="Normal 3 3 5 11 3 3" xfId="34372" xr:uid="{00000000-0005-0000-0000-00003D860000}"/>
    <cellStyle name="Normal 3 3 5 11 4" xfId="34373" xr:uid="{00000000-0005-0000-0000-00003E860000}"/>
    <cellStyle name="Normal 3 3 5 11 4 2" xfId="34374" xr:uid="{00000000-0005-0000-0000-00003F860000}"/>
    <cellStyle name="Normal 3 3 5 11 4 3" xfId="34375" xr:uid="{00000000-0005-0000-0000-000040860000}"/>
    <cellStyle name="Normal 3 3 5 11 5" xfId="34376" xr:uid="{00000000-0005-0000-0000-000041860000}"/>
    <cellStyle name="Normal 3 3 5 11 5 2" xfId="34377" xr:uid="{00000000-0005-0000-0000-000042860000}"/>
    <cellStyle name="Normal 3 3 5 11 5 3" xfId="34378" xr:uid="{00000000-0005-0000-0000-000043860000}"/>
    <cellStyle name="Normal 3 3 5 11 6" xfId="34379" xr:uid="{00000000-0005-0000-0000-000044860000}"/>
    <cellStyle name="Normal 3 3 5 11 6 2" xfId="34380" xr:uid="{00000000-0005-0000-0000-000045860000}"/>
    <cellStyle name="Normal 3 3 5 11 6 3" xfId="34381" xr:uid="{00000000-0005-0000-0000-000046860000}"/>
    <cellStyle name="Normal 3 3 5 11 7" xfId="34382" xr:uid="{00000000-0005-0000-0000-000047860000}"/>
    <cellStyle name="Normal 3 3 5 11 7 2" xfId="34383" xr:uid="{00000000-0005-0000-0000-000048860000}"/>
    <cellStyle name="Normal 3 3 5 11 7 3" xfId="34384" xr:uid="{00000000-0005-0000-0000-000049860000}"/>
    <cellStyle name="Normal 3 3 5 11 8" xfId="34385" xr:uid="{00000000-0005-0000-0000-00004A860000}"/>
    <cellStyle name="Normal 3 3 5 11 8 2" xfId="34386" xr:uid="{00000000-0005-0000-0000-00004B860000}"/>
    <cellStyle name="Normal 3 3 5 11 8 3" xfId="34387" xr:uid="{00000000-0005-0000-0000-00004C860000}"/>
    <cellStyle name="Normal 3 3 5 11 9" xfId="34388" xr:uid="{00000000-0005-0000-0000-00004D860000}"/>
    <cellStyle name="Normal 3 3 5 11 9 2" xfId="34389" xr:uid="{00000000-0005-0000-0000-00004E860000}"/>
    <cellStyle name="Normal 3 3 5 11 9 3" xfId="34390" xr:uid="{00000000-0005-0000-0000-00004F860000}"/>
    <cellStyle name="Normal 3 3 5 12" xfId="34391" xr:uid="{00000000-0005-0000-0000-000050860000}"/>
    <cellStyle name="Normal 3 3 5 12 10" xfId="34392" xr:uid="{00000000-0005-0000-0000-000051860000}"/>
    <cellStyle name="Normal 3 3 5 12 10 2" xfId="34393" xr:uid="{00000000-0005-0000-0000-000052860000}"/>
    <cellStyle name="Normal 3 3 5 12 10 3" xfId="34394" xr:uid="{00000000-0005-0000-0000-000053860000}"/>
    <cellStyle name="Normal 3 3 5 12 11" xfId="34395" xr:uid="{00000000-0005-0000-0000-000054860000}"/>
    <cellStyle name="Normal 3 3 5 12 11 2" xfId="34396" xr:uid="{00000000-0005-0000-0000-000055860000}"/>
    <cellStyle name="Normal 3 3 5 12 11 3" xfId="34397" xr:uid="{00000000-0005-0000-0000-000056860000}"/>
    <cellStyle name="Normal 3 3 5 12 12" xfId="34398" xr:uid="{00000000-0005-0000-0000-000057860000}"/>
    <cellStyle name="Normal 3 3 5 12 12 2" xfId="34399" xr:uid="{00000000-0005-0000-0000-000058860000}"/>
    <cellStyle name="Normal 3 3 5 12 12 3" xfId="34400" xr:uid="{00000000-0005-0000-0000-000059860000}"/>
    <cellStyle name="Normal 3 3 5 12 13" xfId="34401" xr:uid="{00000000-0005-0000-0000-00005A860000}"/>
    <cellStyle name="Normal 3 3 5 12 13 2" xfId="34402" xr:uid="{00000000-0005-0000-0000-00005B860000}"/>
    <cellStyle name="Normal 3 3 5 12 13 3" xfId="34403" xr:uid="{00000000-0005-0000-0000-00005C860000}"/>
    <cellStyle name="Normal 3 3 5 12 14" xfId="34404" xr:uid="{00000000-0005-0000-0000-00005D860000}"/>
    <cellStyle name="Normal 3 3 5 12 14 2" xfId="34405" xr:uid="{00000000-0005-0000-0000-00005E860000}"/>
    <cellStyle name="Normal 3 3 5 12 14 3" xfId="34406" xr:uid="{00000000-0005-0000-0000-00005F860000}"/>
    <cellStyle name="Normal 3 3 5 12 15" xfId="34407" xr:uid="{00000000-0005-0000-0000-000060860000}"/>
    <cellStyle name="Normal 3 3 5 12 16" xfId="34408" xr:uid="{00000000-0005-0000-0000-000061860000}"/>
    <cellStyle name="Normal 3 3 5 12 2" xfId="34409" xr:uid="{00000000-0005-0000-0000-000062860000}"/>
    <cellStyle name="Normal 3 3 5 12 2 2" xfId="34410" xr:uid="{00000000-0005-0000-0000-000063860000}"/>
    <cellStyle name="Normal 3 3 5 12 2 3" xfId="34411" xr:uid="{00000000-0005-0000-0000-000064860000}"/>
    <cellStyle name="Normal 3 3 5 12 3" xfId="34412" xr:uid="{00000000-0005-0000-0000-000065860000}"/>
    <cellStyle name="Normal 3 3 5 12 3 2" xfId="34413" xr:uid="{00000000-0005-0000-0000-000066860000}"/>
    <cellStyle name="Normal 3 3 5 12 3 3" xfId="34414" xr:uid="{00000000-0005-0000-0000-000067860000}"/>
    <cellStyle name="Normal 3 3 5 12 4" xfId="34415" xr:uid="{00000000-0005-0000-0000-000068860000}"/>
    <cellStyle name="Normal 3 3 5 12 4 2" xfId="34416" xr:uid="{00000000-0005-0000-0000-000069860000}"/>
    <cellStyle name="Normal 3 3 5 12 4 3" xfId="34417" xr:uid="{00000000-0005-0000-0000-00006A860000}"/>
    <cellStyle name="Normal 3 3 5 12 5" xfId="34418" xr:uid="{00000000-0005-0000-0000-00006B860000}"/>
    <cellStyle name="Normal 3 3 5 12 5 2" xfId="34419" xr:uid="{00000000-0005-0000-0000-00006C860000}"/>
    <cellStyle name="Normal 3 3 5 12 5 3" xfId="34420" xr:uid="{00000000-0005-0000-0000-00006D860000}"/>
    <cellStyle name="Normal 3 3 5 12 6" xfId="34421" xr:uid="{00000000-0005-0000-0000-00006E860000}"/>
    <cellStyle name="Normal 3 3 5 12 6 2" xfId="34422" xr:uid="{00000000-0005-0000-0000-00006F860000}"/>
    <cellStyle name="Normal 3 3 5 12 6 3" xfId="34423" xr:uid="{00000000-0005-0000-0000-000070860000}"/>
    <cellStyle name="Normal 3 3 5 12 7" xfId="34424" xr:uid="{00000000-0005-0000-0000-000071860000}"/>
    <cellStyle name="Normal 3 3 5 12 7 2" xfId="34425" xr:uid="{00000000-0005-0000-0000-000072860000}"/>
    <cellStyle name="Normal 3 3 5 12 7 3" xfId="34426" xr:uid="{00000000-0005-0000-0000-000073860000}"/>
    <cellStyle name="Normal 3 3 5 12 8" xfId="34427" xr:uid="{00000000-0005-0000-0000-000074860000}"/>
    <cellStyle name="Normal 3 3 5 12 8 2" xfId="34428" xr:uid="{00000000-0005-0000-0000-000075860000}"/>
    <cellStyle name="Normal 3 3 5 12 8 3" xfId="34429" xr:uid="{00000000-0005-0000-0000-000076860000}"/>
    <cellStyle name="Normal 3 3 5 12 9" xfId="34430" xr:uid="{00000000-0005-0000-0000-000077860000}"/>
    <cellStyle name="Normal 3 3 5 12 9 2" xfId="34431" xr:uid="{00000000-0005-0000-0000-000078860000}"/>
    <cellStyle name="Normal 3 3 5 12 9 3" xfId="34432" xr:uid="{00000000-0005-0000-0000-000079860000}"/>
    <cellStyle name="Normal 3 3 5 13" xfId="34433" xr:uid="{00000000-0005-0000-0000-00007A860000}"/>
    <cellStyle name="Normal 3 3 5 13 10" xfId="34434" xr:uid="{00000000-0005-0000-0000-00007B860000}"/>
    <cellStyle name="Normal 3 3 5 13 10 2" xfId="34435" xr:uid="{00000000-0005-0000-0000-00007C860000}"/>
    <cellStyle name="Normal 3 3 5 13 10 3" xfId="34436" xr:uid="{00000000-0005-0000-0000-00007D860000}"/>
    <cellStyle name="Normal 3 3 5 13 11" xfId="34437" xr:uid="{00000000-0005-0000-0000-00007E860000}"/>
    <cellStyle name="Normal 3 3 5 13 11 2" xfId="34438" xr:uid="{00000000-0005-0000-0000-00007F860000}"/>
    <cellStyle name="Normal 3 3 5 13 11 3" xfId="34439" xr:uid="{00000000-0005-0000-0000-000080860000}"/>
    <cellStyle name="Normal 3 3 5 13 12" xfId="34440" xr:uid="{00000000-0005-0000-0000-000081860000}"/>
    <cellStyle name="Normal 3 3 5 13 12 2" xfId="34441" xr:uid="{00000000-0005-0000-0000-000082860000}"/>
    <cellStyle name="Normal 3 3 5 13 12 3" xfId="34442" xr:uid="{00000000-0005-0000-0000-000083860000}"/>
    <cellStyle name="Normal 3 3 5 13 13" xfId="34443" xr:uid="{00000000-0005-0000-0000-000084860000}"/>
    <cellStyle name="Normal 3 3 5 13 13 2" xfId="34444" xr:uid="{00000000-0005-0000-0000-000085860000}"/>
    <cellStyle name="Normal 3 3 5 13 13 3" xfId="34445" xr:uid="{00000000-0005-0000-0000-000086860000}"/>
    <cellStyle name="Normal 3 3 5 13 14" xfId="34446" xr:uid="{00000000-0005-0000-0000-000087860000}"/>
    <cellStyle name="Normal 3 3 5 13 14 2" xfId="34447" xr:uid="{00000000-0005-0000-0000-000088860000}"/>
    <cellStyle name="Normal 3 3 5 13 14 3" xfId="34448" xr:uid="{00000000-0005-0000-0000-000089860000}"/>
    <cellStyle name="Normal 3 3 5 13 15" xfId="34449" xr:uid="{00000000-0005-0000-0000-00008A860000}"/>
    <cellStyle name="Normal 3 3 5 13 16" xfId="34450" xr:uid="{00000000-0005-0000-0000-00008B860000}"/>
    <cellStyle name="Normal 3 3 5 13 2" xfId="34451" xr:uid="{00000000-0005-0000-0000-00008C860000}"/>
    <cellStyle name="Normal 3 3 5 13 2 2" xfId="34452" xr:uid="{00000000-0005-0000-0000-00008D860000}"/>
    <cellStyle name="Normal 3 3 5 13 2 3" xfId="34453" xr:uid="{00000000-0005-0000-0000-00008E860000}"/>
    <cellStyle name="Normal 3 3 5 13 3" xfId="34454" xr:uid="{00000000-0005-0000-0000-00008F860000}"/>
    <cellStyle name="Normal 3 3 5 13 3 2" xfId="34455" xr:uid="{00000000-0005-0000-0000-000090860000}"/>
    <cellStyle name="Normal 3 3 5 13 3 3" xfId="34456" xr:uid="{00000000-0005-0000-0000-000091860000}"/>
    <cellStyle name="Normal 3 3 5 13 4" xfId="34457" xr:uid="{00000000-0005-0000-0000-000092860000}"/>
    <cellStyle name="Normal 3 3 5 13 4 2" xfId="34458" xr:uid="{00000000-0005-0000-0000-000093860000}"/>
    <cellStyle name="Normal 3 3 5 13 4 3" xfId="34459" xr:uid="{00000000-0005-0000-0000-000094860000}"/>
    <cellStyle name="Normal 3 3 5 13 5" xfId="34460" xr:uid="{00000000-0005-0000-0000-000095860000}"/>
    <cellStyle name="Normal 3 3 5 13 5 2" xfId="34461" xr:uid="{00000000-0005-0000-0000-000096860000}"/>
    <cellStyle name="Normal 3 3 5 13 5 3" xfId="34462" xr:uid="{00000000-0005-0000-0000-000097860000}"/>
    <cellStyle name="Normal 3 3 5 13 6" xfId="34463" xr:uid="{00000000-0005-0000-0000-000098860000}"/>
    <cellStyle name="Normal 3 3 5 13 6 2" xfId="34464" xr:uid="{00000000-0005-0000-0000-000099860000}"/>
    <cellStyle name="Normal 3 3 5 13 6 3" xfId="34465" xr:uid="{00000000-0005-0000-0000-00009A860000}"/>
    <cellStyle name="Normal 3 3 5 13 7" xfId="34466" xr:uid="{00000000-0005-0000-0000-00009B860000}"/>
    <cellStyle name="Normal 3 3 5 13 7 2" xfId="34467" xr:uid="{00000000-0005-0000-0000-00009C860000}"/>
    <cellStyle name="Normal 3 3 5 13 7 3" xfId="34468" xr:uid="{00000000-0005-0000-0000-00009D860000}"/>
    <cellStyle name="Normal 3 3 5 13 8" xfId="34469" xr:uid="{00000000-0005-0000-0000-00009E860000}"/>
    <cellStyle name="Normal 3 3 5 13 8 2" xfId="34470" xr:uid="{00000000-0005-0000-0000-00009F860000}"/>
    <cellStyle name="Normal 3 3 5 13 8 3" xfId="34471" xr:uid="{00000000-0005-0000-0000-0000A0860000}"/>
    <cellStyle name="Normal 3 3 5 13 9" xfId="34472" xr:uid="{00000000-0005-0000-0000-0000A1860000}"/>
    <cellStyle name="Normal 3 3 5 13 9 2" xfId="34473" xr:uid="{00000000-0005-0000-0000-0000A2860000}"/>
    <cellStyle name="Normal 3 3 5 13 9 3" xfId="34474" xr:uid="{00000000-0005-0000-0000-0000A3860000}"/>
    <cellStyle name="Normal 3 3 5 14" xfId="34475" xr:uid="{00000000-0005-0000-0000-0000A4860000}"/>
    <cellStyle name="Normal 3 3 5 14 10" xfId="34476" xr:uid="{00000000-0005-0000-0000-0000A5860000}"/>
    <cellStyle name="Normal 3 3 5 14 10 2" xfId="34477" xr:uid="{00000000-0005-0000-0000-0000A6860000}"/>
    <cellStyle name="Normal 3 3 5 14 10 3" xfId="34478" xr:uid="{00000000-0005-0000-0000-0000A7860000}"/>
    <cellStyle name="Normal 3 3 5 14 11" xfId="34479" xr:uid="{00000000-0005-0000-0000-0000A8860000}"/>
    <cellStyle name="Normal 3 3 5 14 11 2" xfId="34480" xr:uid="{00000000-0005-0000-0000-0000A9860000}"/>
    <cellStyle name="Normal 3 3 5 14 11 3" xfId="34481" xr:uid="{00000000-0005-0000-0000-0000AA860000}"/>
    <cellStyle name="Normal 3 3 5 14 12" xfId="34482" xr:uid="{00000000-0005-0000-0000-0000AB860000}"/>
    <cellStyle name="Normal 3 3 5 14 12 2" xfId="34483" xr:uid="{00000000-0005-0000-0000-0000AC860000}"/>
    <cellStyle name="Normal 3 3 5 14 12 3" xfId="34484" xr:uid="{00000000-0005-0000-0000-0000AD860000}"/>
    <cellStyle name="Normal 3 3 5 14 13" xfId="34485" xr:uid="{00000000-0005-0000-0000-0000AE860000}"/>
    <cellStyle name="Normal 3 3 5 14 13 2" xfId="34486" xr:uid="{00000000-0005-0000-0000-0000AF860000}"/>
    <cellStyle name="Normal 3 3 5 14 13 3" xfId="34487" xr:uid="{00000000-0005-0000-0000-0000B0860000}"/>
    <cellStyle name="Normal 3 3 5 14 14" xfId="34488" xr:uid="{00000000-0005-0000-0000-0000B1860000}"/>
    <cellStyle name="Normal 3 3 5 14 14 2" xfId="34489" xr:uid="{00000000-0005-0000-0000-0000B2860000}"/>
    <cellStyle name="Normal 3 3 5 14 14 3" xfId="34490" xr:uid="{00000000-0005-0000-0000-0000B3860000}"/>
    <cellStyle name="Normal 3 3 5 14 15" xfId="34491" xr:uid="{00000000-0005-0000-0000-0000B4860000}"/>
    <cellStyle name="Normal 3 3 5 14 16" xfId="34492" xr:uid="{00000000-0005-0000-0000-0000B5860000}"/>
    <cellStyle name="Normal 3 3 5 14 2" xfId="34493" xr:uid="{00000000-0005-0000-0000-0000B6860000}"/>
    <cellStyle name="Normal 3 3 5 14 2 2" xfId="34494" xr:uid="{00000000-0005-0000-0000-0000B7860000}"/>
    <cellStyle name="Normal 3 3 5 14 2 3" xfId="34495" xr:uid="{00000000-0005-0000-0000-0000B8860000}"/>
    <cellStyle name="Normal 3 3 5 14 3" xfId="34496" xr:uid="{00000000-0005-0000-0000-0000B9860000}"/>
    <cellStyle name="Normal 3 3 5 14 3 2" xfId="34497" xr:uid="{00000000-0005-0000-0000-0000BA860000}"/>
    <cellStyle name="Normal 3 3 5 14 3 3" xfId="34498" xr:uid="{00000000-0005-0000-0000-0000BB860000}"/>
    <cellStyle name="Normal 3 3 5 14 4" xfId="34499" xr:uid="{00000000-0005-0000-0000-0000BC860000}"/>
    <cellStyle name="Normal 3 3 5 14 4 2" xfId="34500" xr:uid="{00000000-0005-0000-0000-0000BD860000}"/>
    <cellStyle name="Normal 3 3 5 14 4 3" xfId="34501" xr:uid="{00000000-0005-0000-0000-0000BE860000}"/>
    <cellStyle name="Normal 3 3 5 14 5" xfId="34502" xr:uid="{00000000-0005-0000-0000-0000BF860000}"/>
    <cellStyle name="Normal 3 3 5 14 5 2" xfId="34503" xr:uid="{00000000-0005-0000-0000-0000C0860000}"/>
    <cellStyle name="Normal 3 3 5 14 5 3" xfId="34504" xr:uid="{00000000-0005-0000-0000-0000C1860000}"/>
    <cellStyle name="Normal 3 3 5 14 6" xfId="34505" xr:uid="{00000000-0005-0000-0000-0000C2860000}"/>
    <cellStyle name="Normal 3 3 5 14 6 2" xfId="34506" xr:uid="{00000000-0005-0000-0000-0000C3860000}"/>
    <cellStyle name="Normal 3 3 5 14 6 3" xfId="34507" xr:uid="{00000000-0005-0000-0000-0000C4860000}"/>
    <cellStyle name="Normal 3 3 5 14 7" xfId="34508" xr:uid="{00000000-0005-0000-0000-0000C5860000}"/>
    <cellStyle name="Normal 3 3 5 14 7 2" xfId="34509" xr:uid="{00000000-0005-0000-0000-0000C6860000}"/>
    <cellStyle name="Normal 3 3 5 14 7 3" xfId="34510" xr:uid="{00000000-0005-0000-0000-0000C7860000}"/>
    <cellStyle name="Normal 3 3 5 14 8" xfId="34511" xr:uid="{00000000-0005-0000-0000-0000C8860000}"/>
    <cellStyle name="Normal 3 3 5 14 8 2" xfId="34512" xr:uid="{00000000-0005-0000-0000-0000C9860000}"/>
    <cellStyle name="Normal 3 3 5 14 8 3" xfId="34513" xr:uid="{00000000-0005-0000-0000-0000CA860000}"/>
    <cellStyle name="Normal 3 3 5 14 9" xfId="34514" xr:uid="{00000000-0005-0000-0000-0000CB860000}"/>
    <cellStyle name="Normal 3 3 5 14 9 2" xfId="34515" xr:uid="{00000000-0005-0000-0000-0000CC860000}"/>
    <cellStyle name="Normal 3 3 5 14 9 3" xfId="34516" xr:uid="{00000000-0005-0000-0000-0000CD860000}"/>
    <cellStyle name="Normal 3 3 5 15" xfId="34517" xr:uid="{00000000-0005-0000-0000-0000CE860000}"/>
    <cellStyle name="Normal 3 3 5 15 2" xfId="34518" xr:uid="{00000000-0005-0000-0000-0000CF860000}"/>
    <cellStyle name="Normal 3 3 5 15 3" xfId="34519" xr:uid="{00000000-0005-0000-0000-0000D0860000}"/>
    <cellStyle name="Normal 3 3 5 16" xfId="34520" xr:uid="{00000000-0005-0000-0000-0000D1860000}"/>
    <cellStyle name="Normal 3 3 5 16 2" xfId="34521" xr:uid="{00000000-0005-0000-0000-0000D2860000}"/>
    <cellStyle name="Normal 3 3 5 16 3" xfId="34522" xr:uid="{00000000-0005-0000-0000-0000D3860000}"/>
    <cellStyle name="Normal 3 3 5 17" xfId="34523" xr:uid="{00000000-0005-0000-0000-0000D4860000}"/>
    <cellStyle name="Normal 3 3 5 17 2" xfId="34524" xr:uid="{00000000-0005-0000-0000-0000D5860000}"/>
    <cellStyle name="Normal 3 3 5 17 3" xfId="34525" xr:uid="{00000000-0005-0000-0000-0000D6860000}"/>
    <cellStyle name="Normal 3 3 5 18" xfId="34526" xr:uid="{00000000-0005-0000-0000-0000D7860000}"/>
    <cellStyle name="Normal 3 3 5 18 2" xfId="34527" xr:uid="{00000000-0005-0000-0000-0000D8860000}"/>
    <cellStyle name="Normal 3 3 5 18 3" xfId="34528" xr:uid="{00000000-0005-0000-0000-0000D9860000}"/>
    <cellStyle name="Normal 3 3 5 19" xfId="34529" xr:uid="{00000000-0005-0000-0000-0000DA860000}"/>
    <cellStyle name="Normal 3 3 5 19 2" xfId="34530" xr:uid="{00000000-0005-0000-0000-0000DB860000}"/>
    <cellStyle name="Normal 3 3 5 19 3" xfId="34531" xr:uid="{00000000-0005-0000-0000-0000DC860000}"/>
    <cellStyle name="Normal 3 3 5 2" xfId="34532" xr:uid="{00000000-0005-0000-0000-0000DD860000}"/>
    <cellStyle name="Normal 3 3 5 20" xfId="34533" xr:uid="{00000000-0005-0000-0000-0000DE860000}"/>
    <cellStyle name="Normal 3 3 5 20 2" xfId="34534" xr:uid="{00000000-0005-0000-0000-0000DF860000}"/>
    <cellStyle name="Normal 3 3 5 20 3" xfId="34535" xr:uid="{00000000-0005-0000-0000-0000E0860000}"/>
    <cellStyle name="Normal 3 3 5 21" xfId="34536" xr:uid="{00000000-0005-0000-0000-0000E1860000}"/>
    <cellStyle name="Normal 3 3 5 21 2" xfId="34537" xr:uid="{00000000-0005-0000-0000-0000E2860000}"/>
    <cellStyle name="Normal 3 3 5 21 3" xfId="34538" xr:uid="{00000000-0005-0000-0000-0000E3860000}"/>
    <cellStyle name="Normal 3 3 5 22" xfId="34539" xr:uid="{00000000-0005-0000-0000-0000E4860000}"/>
    <cellStyle name="Normal 3 3 5 22 2" xfId="34540" xr:uid="{00000000-0005-0000-0000-0000E5860000}"/>
    <cellStyle name="Normal 3 3 5 22 3" xfId="34541" xr:uid="{00000000-0005-0000-0000-0000E6860000}"/>
    <cellStyle name="Normal 3 3 5 23" xfId="34542" xr:uid="{00000000-0005-0000-0000-0000E7860000}"/>
    <cellStyle name="Normal 3 3 5 23 2" xfId="34543" xr:uid="{00000000-0005-0000-0000-0000E8860000}"/>
    <cellStyle name="Normal 3 3 5 23 3" xfId="34544" xr:uid="{00000000-0005-0000-0000-0000E9860000}"/>
    <cellStyle name="Normal 3 3 5 24" xfId="34545" xr:uid="{00000000-0005-0000-0000-0000EA860000}"/>
    <cellStyle name="Normal 3 3 5 24 2" xfId="34546" xr:uid="{00000000-0005-0000-0000-0000EB860000}"/>
    <cellStyle name="Normal 3 3 5 24 3" xfId="34547" xr:uid="{00000000-0005-0000-0000-0000EC860000}"/>
    <cellStyle name="Normal 3 3 5 25" xfId="34548" xr:uid="{00000000-0005-0000-0000-0000ED860000}"/>
    <cellStyle name="Normal 3 3 5 25 2" xfId="34549" xr:uid="{00000000-0005-0000-0000-0000EE860000}"/>
    <cellStyle name="Normal 3 3 5 25 3" xfId="34550" xr:uid="{00000000-0005-0000-0000-0000EF860000}"/>
    <cellStyle name="Normal 3 3 5 26" xfId="34551" xr:uid="{00000000-0005-0000-0000-0000F0860000}"/>
    <cellStyle name="Normal 3 3 5 26 2" xfId="34552" xr:uid="{00000000-0005-0000-0000-0000F1860000}"/>
    <cellStyle name="Normal 3 3 5 26 3" xfId="34553" xr:uid="{00000000-0005-0000-0000-0000F2860000}"/>
    <cellStyle name="Normal 3 3 5 27" xfId="34554" xr:uid="{00000000-0005-0000-0000-0000F3860000}"/>
    <cellStyle name="Normal 3 3 5 27 2" xfId="34555" xr:uid="{00000000-0005-0000-0000-0000F4860000}"/>
    <cellStyle name="Normal 3 3 5 27 3" xfId="34556" xr:uid="{00000000-0005-0000-0000-0000F5860000}"/>
    <cellStyle name="Normal 3 3 5 28" xfId="34557" xr:uid="{00000000-0005-0000-0000-0000F6860000}"/>
    <cellStyle name="Normal 3 3 5 29" xfId="34558" xr:uid="{00000000-0005-0000-0000-0000F7860000}"/>
    <cellStyle name="Normal 3 3 5 3" xfId="34559" xr:uid="{00000000-0005-0000-0000-0000F8860000}"/>
    <cellStyle name="Normal 3 3 5 4" xfId="34560" xr:uid="{00000000-0005-0000-0000-0000F9860000}"/>
    <cellStyle name="Normal 3 3 5 5" xfId="34561" xr:uid="{00000000-0005-0000-0000-0000FA860000}"/>
    <cellStyle name="Normal 3 3 5 6" xfId="34562" xr:uid="{00000000-0005-0000-0000-0000FB860000}"/>
    <cellStyle name="Normal 3 3 5 6 10" xfId="34563" xr:uid="{00000000-0005-0000-0000-0000FC860000}"/>
    <cellStyle name="Normal 3 3 5 6 10 2" xfId="34564" xr:uid="{00000000-0005-0000-0000-0000FD860000}"/>
    <cellStyle name="Normal 3 3 5 6 10 3" xfId="34565" xr:uid="{00000000-0005-0000-0000-0000FE860000}"/>
    <cellStyle name="Normal 3 3 5 6 11" xfId="34566" xr:uid="{00000000-0005-0000-0000-0000FF860000}"/>
    <cellStyle name="Normal 3 3 5 6 11 2" xfId="34567" xr:uid="{00000000-0005-0000-0000-000000870000}"/>
    <cellStyle name="Normal 3 3 5 6 11 3" xfId="34568" xr:uid="{00000000-0005-0000-0000-000001870000}"/>
    <cellStyle name="Normal 3 3 5 6 12" xfId="34569" xr:uid="{00000000-0005-0000-0000-000002870000}"/>
    <cellStyle name="Normal 3 3 5 6 12 2" xfId="34570" xr:uid="{00000000-0005-0000-0000-000003870000}"/>
    <cellStyle name="Normal 3 3 5 6 12 3" xfId="34571" xr:uid="{00000000-0005-0000-0000-000004870000}"/>
    <cellStyle name="Normal 3 3 5 6 13" xfId="34572" xr:uid="{00000000-0005-0000-0000-000005870000}"/>
    <cellStyle name="Normal 3 3 5 6 13 2" xfId="34573" xr:uid="{00000000-0005-0000-0000-000006870000}"/>
    <cellStyle name="Normal 3 3 5 6 13 3" xfId="34574" xr:uid="{00000000-0005-0000-0000-000007870000}"/>
    <cellStyle name="Normal 3 3 5 6 14" xfId="34575" xr:uid="{00000000-0005-0000-0000-000008870000}"/>
    <cellStyle name="Normal 3 3 5 6 14 2" xfId="34576" xr:uid="{00000000-0005-0000-0000-000009870000}"/>
    <cellStyle name="Normal 3 3 5 6 14 3" xfId="34577" xr:uid="{00000000-0005-0000-0000-00000A870000}"/>
    <cellStyle name="Normal 3 3 5 6 15" xfId="34578" xr:uid="{00000000-0005-0000-0000-00000B870000}"/>
    <cellStyle name="Normal 3 3 5 6 15 2" xfId="34579" xr:uid="{00000000-0005-0000-0000-00000C870000}"/>
    <cellStyle name="Normal 3 3 5 6 15 3" xfId="34580" xr:uid="{00000000-0005-0000-0000-00000D870000}"/>
    <cellStyle name="Normal 3 3 5 6 16" xfId="34581" xr:uid="{00000000-0005-0000-0000-00000E870000}"/>
    <cellStyle name="Normal 3 3 5 6 17" xfId="34582" xr:uid="{00000000-0005-0000-0000-00000F870000}"/>
    <cellStyle name="Normal 3 3 5 6 2" xfId="34583" xr:uid="{00000000-0005-0000-0000-000010870000}"/>
    <cellStyle name="Normal 3 3 5 6 2 10" xfId="34584" xr:uid="{00000000-0005-0000-0000-000011870000}"/>
    <cellStyle name="Normal 3 3 5 6 2 10 2" xfId="34585" xr:uid="{00000000-0005-0000-0000-000012870000}"/>
    <cellStyle name="Normal 3 3 5 6 2 10 3" xfId="34586" xr:uid="{00000000-0005-0000-0000-000013870000}"/>
    <cellStyle name="Normal 3 3 5 6 2 11" xfId="34587" xr:uid="{00000000-0005-0000-0000-000014870000}"/>
    <cellStyle name="Normal 3 3 5 6 2 11 2" xfId="34588" xr:uid="{00000000-0005-0000-0000-000015870000}"/>
    <cellStyle name="Normal 3 3 5 6 2 11 3" xfId="34589" xr:uid="{00000000-0005-0000-0000-000016870000}"/>
    <cellStyle name="Normal 3 3 5 6 2 12" xfId="34590" xr:uid="{00000000-0005-0000-0000-000017870000}"/>
    <cellStyle name="Normal 3 3 5 6 2 12 2" xfId="34591" xr:uid="{00000000-0005-0000-0000-000018870000}"/>
    <cellStyle name="Normal 3 3 5 6 2 12 3" xfId="34592" xr:uid="{00000000-0005-0000-0000-000019870000}"/>
    <cellStyle name="Normal 3 3 5 6 2 13" xfId="34593" xr:uid="{00000000-0005-0000-0000-00001A870000}"/>
    <cellStyle name="Normal 3 3 5 6 2 13 2" xfId="34594" xr:uid="{00000000-0005-0000-0000-00001B870000}"/>
    <cellStyle name="Normal 3 3 5 6 2 13 3" xfId="34595" xr:uid="{00000000-0005-0000-0000-00001C870000}"/>
    <cellStyle name="Normal 3 3 5 6 2 14" xfId="34596" xr:uid="{00000000-0005-0000-0000-00001D870000}"/>
    <cellStyle name="Normal 3 3 5 6 2 14 2" xfId="34597" xr:uid="{00000000-0005-0000-0000-00001E870000}"/>
    <cellStyle name="Normal 3 3 5 6 2 14 3" xfId="34598" xr:uid="{00000000-0005-0000-0000-00001F870000}"/>
    <cellStyle name="Normal 3 3 5 6 2 15" xfId="34599" xr:uid="{00000000-0005-0000-0000-000020870000}"/>
    <cellStyle name="Normal 3 3 5 6 2 16" xfId="34600" xr:uid="{00000000-0005-0000-0000-000021870000}"/>
    <cellStyle name="Normal 3 3 5 6 2 2" xfId="34601" xr:uid="{00000000-0005-0000-0000-000022870000}"/>
    <cellStyle name="Normal 3 3 5 6 2 2 2" xfId="34602" xr:uid="{00000000-0005-0000-0000-000023870000}"/>
    <cellStyle name="Normal 3 3 5 6 2 2 3" xfId="34603" xr:uid="{00000000-0005-0000-0000-000024870000}"/>
    <cellStyle name="Normal 3 3 5 6 2 3" xfId="34604" xr:uid="{00000000-0005-0000-0000-000025870000}"/>
    <cellStyle name="Normal 3 3 5 6 2 3 2" xfId="34605" xr:uid="{00000000-0005-0000-0000-000026870000}"/>
    <cellStyle name="Normal 3 3 5 6 2 3 3" xfId="34606" xr:uid="{00000000-0005-0000-0000-000027870000}"/>
    <cellStyle name="Normal 3 3 5 6 2 4" xfId="34607" xr:uid="{00000000-0005-0000-0000-000028870000}"/>
    <cellStyle name="Normal 3 3 5 6 2 4 2" xfId="34608" xr:uid="{00000000-0005-0000-0000-000029870000}"/>
    <cellStyle name="Normal 3 3 5 6 2 4 3" xfId="34609" xr:uid="{00000000-0005-0000-0000-00002A870000}"/>
    <cellStyle name="Normal 3 3 5 6 2 5" xfId="34610" xr:uid="{00000000-0005-0000-0000-00002B870000}"/>
    <cellStyle name="Normal 3 3 5 6 2 5 2" xfId="34611" xr:uid="{00000000-0005-0000-0000-00002C870000}"/>
    <cellStyle name="Normal 3 3 5 6 2 5 3" xfId="34612" xr:uid="{00000000-0005-0000-0000-00002D870000}"/>
    <cellStyle name="Normal 3 3 5 6 2 6" xfId="34613" xr:uid="{00000000-0005-0000-0000-00002E870000}"/>
    <cellStyle name="Normal 3 3 5 6 2 6 2" xfId="34614" xr:uid="{00000000-0005-0000-0000-00002F870000}"/>
    <cellStyle name="Normal 3 3 5 6 2 6 3" xfId="34615" xr:uid="{00000000-0005-0000-0000-000030870000}"/>
    <cellStyle name="Normal 3 3 5 6 2 7" xfId="34616" xr:uid="{00000000-0005-0000-0000-000031870000}"/>
    <cellStyle name="Normal 3 3 5 6 2 7 2" xfId="34617" xr:uid="{00000000-0005-0000-0000-000032870000}"/>
    <cellStyle name="Normal 3 3 5 6 2 7 3" xfId="34618" xr:uid="{00000000-0005-0000-0000-000033870000}"/>
    <cellStyle name="Normal 3 3 5 6 2 8" xfId="34619" xr:uid="{00000000-0005-0000-0000-000034870000}"/>
    <cellStyle name="Normal 3 3 5 6 2 8 2" xfId="34620" xr:uid="{00000000-0005-0000-0000-000035870000}"/>
    <cellStyle name="Normal 3 3 5 6 2 8 3" xfId="34621" xr:uid="{00000000-0005-0000-0000-000036870000}"/>
    <cellStyle name="Normal 3 3 5 6 2 9" xfId="34622" xr:uid="{00000000-0005-0000-0000-000037870000}"/>
    <cellStyle name="Normal 3 3 5 6 2 9 2" xfId="34623" xr:uid="{00000000-0005-0000-0000-000038870000}"/>
    <cellStyle name="Normal 3 3 5 6 2 9 3" xfId="34624" xr:uid="{00000000-0005-0000-0000-000039870000}"/>
    <cellStyle name="Normal 3 3 5 6 3" xfId="34625" xr:uid="{00000000-0005-0000-0000-00003A870000}"/>
    <cellStyle name="Normal 3 3 5 6 3 2" xfId="34626" xr:uid="{00000000-0005-0000-0000-00003B870000}"/>
    <cellStyle name="Normal 3 3 5 6 3 3" xfId="34627" xr:uid="{00000000-0005-0000-0000-00003C870000}"/>
    <cellStyle name="Normal 3 3 5 6 4" xfId="34628" xr:uid="{00000000-0005-0000-0000-00003D870000}"/>
    <cellStyle name="Normal 3 3 5 6 4 2" xfId="34629" xr:uid="{00000000-0005-0000-0000-00003E870000}"/>
    <cellStyle name="Normal 3 3 5 6 4 3" xfId="34630" xr:uid="{00000000-0005-0000-0000-00003F870000}"/>
    <cellStyle name="Normal 3 3 5 6 5" xfId="34631" xr:uid="{00000000-0005-0000-0000-000040870000}"/>
    <cellStyle name="Normal 3 3 5 6 5 2" xfId="34632" xr:uid="{00000000-0005-0000-0000-000041870000}"/>
    <cellStyle name="Normal 3 3 5 6 5 3" xfId="34633" xr:uid="{00000000-0005-0000-0000-000042870000}"/>
    <cellStyle name="Normal 3 3 5 6 6" xfId="34634" xr:uid="{00000000-0005-0000-0000-000043870000}"/>
    <cellStyle name="Normal 3 3 5 6 6 2" xfId="34635" xr:uid="{00000000-0005-0000-0000-000044870000}"/>
    <cellStyle name="Normal 3 3 5 6 6 3" xfId="34636" xr:uid="{00000000-0005-0000-0000-000045870000}"/>
    <cellStyle name="Normal 3 3 5 6 7" xfId="34637" xr:uid="{00000000-0005-0000-0000-000046870000}"/>
    <cellStyle name="Normal 3 3 5 6 7 2" xfId="34638" xr:uid="{00000000-0005-0000-0000-000047870000}"/>
    <cellStyle name="Normal 3 3 5 6 7 3" xfId="34639" xr:uid="{00000000-0005-0000-0000-000048870000}"/>
    <cellStyle name="Normal 3 3 5 6 8" xfId="34640" xr:uid="{00000000-0005-0000-0000-000049870000}"/>
    <cellStyle name="Normal 3 3 5 6 8 2" xfId="34641" xr:uid="{00000000-0005-0000-0000-00004A870000}"/>
    <cellStyle name="Normal 3 3 5 6 8 3" xfId="34642" xr:uid="{00000000-0005-0000-0000-00004B870000}"/>
    <cellStyle name="Normal 3 3 5 6 9" xfId="34643" xr:uid="{00000000-0005-0000-0000-00004C870000}"/>
    <cellStyle name="Normal 3 3 5 6 9 2" xfId="34644" xr:uid="{00000000-0005-0000-0000-00004D870000}"/>
    <cellStyle name="Normal 3 3 5 6 9 3" xfId="34645" xr:uid="{00000000-0005-0000-0000-00004E870000}"/>
    <cellStyle name="Normal 3 3 5 7" xfId="34646" xr:uid="{00000000-0005-0000-0000-00004F870000}"/>
    <cellStyle name="Normal 3 3 5 7 10" xfId="34647" xr:uid="{00000000-0005-0000-0000-000050870000}"/>
    <cellStyle name="Normal 3 3 5 7 10 2" xfId="34648" xr:uid="{00000000-0005-0000-0000-000051870000}"/>
    <cellStyle name="Normal 3 3 5 7 10 3" xfId="34649" xr:uid="{00000000-0005-0000-0000-000052870000}"/>
    <cellStyle name="Normal 3 3 5 7 11" xfId="34650" xr:uid="{00000000-0005-0000-0000-000053870000}"/>
    <cellStyle name="Normal 3 3 5 7 11 2" xfId="34651" xr:uid="{00000000-0005-0000-0000-000054870000}"/>
    <cellStyle name="Normal 3 3 5 7 11 3" xfId="34652" xr:uid="{00000000-0005-0000-0000-000055870000}"/>
    <cellStyle name="Normal 3 3 5 7 12" xfId="34653" xr:uid="{00000000-0005-0000-0000-000056870000}"/>
    <cellStyle name="Normal 3 3 5 7 12 2" xfId="34654" xr:uid="{00000000-0005-0000-0000-000057870000}"/>
    <cellStyle name="Normal 3 3 5 7 12 3" xfId="34655" xr:uid="{00000000-0005-0000-0000-000058870000}"/>
    <cellStyle name="Normal 3 3 5 7 13" xfId="34656" xr:uid="{00000000-0005-0000-0000-000059870000}"/>
    <cellStyle name="Normal 3 3 5 7 13 2" xfId="34657" xr:uid="{00000000-0005-0000-0000-00005A870000}"/>
    <cellStyle name="Normal 3 3 5 7 13 3" xfId="34658" xr:uid="{00000000-0005-0000-0000-00005B870000}"/>
    <cellStyle name="Normal 3 3 5 7 14" xfId="34659" xr:uid="{00000000-0005-0000-0000-00005C870000}"/>
    <cellStyle name="Normal 3 3 5 7 14 2" xfId="34660" xr:uid="{00000000-0005-0000-0000-00005D870000}"/>
    <cellStyle name="Normal 3 3 5 7 14 3" xfId="34661" xr:uid="{00000000-0005-0000-0000-00005E870000}"/>
    <cellStyle name="Normal 3 3 5 7 15" xfId="34662" xr:uid="{00000000-0005-0000-0000-00005F870000}"/>
    <cellStyle name="Normal 3 3 5 7 15 2" xfId="34663" xr:uid="{00000000-0005-0000-0000-000060870000}"/>
    <cellStyle name="Normal 3 3 5 7 15 3" xfId="34664" xr:uid="{00000000-0005-0000-0000-000061870000}"/>
    <cellStyle name="Normal 3 3 5 7 16" xfId="34665" xr:uid="{00000000-0005-0000-0000-000062870000}"/>
    <cellStyle name="Normal 3 3 5 7 17" xfId="34666" xr:uid="{00000000-0005-0000-0000-000063870000}"/>
    <cellStyle name="Normal 3 3 5 7 2" xfId="34667" xr:uid="{00000000-0005-0000-0000-000064870000}"/>
    <cellStyle name="Normal 3 3 5 7 2 10" xfId="34668" xr:uid="{00000000-0005-0000-0000-000065870000}"/>
    <cellStyle name="Normal 3 3 5 7 2 10 2" xfId="34669" xr:uid="{00000000-0005-0000-0000-000066870000}"/>
    <cellStyle name="Normal 3 3 5 7 2 10 3" xfId="34670" xr:uid="{00000000-0005-0000-0000-000067870000}"/>
    <cellStyle name="Normal 3 3 5 7 2 11" xfId="34671" xr:uid="{00000000-0005-0000-0000-000068870000}"/>
    <cellStyle name="Normal 3 3 5 7 2 11 2" xfId="34672" xr:uid="{00000000-0005-0000-0000-000069870000}"/>
    <cellStyle name="Normal 3 3 5 7 2 11 3" xfId="34673" xr:uid="{00000000-0005-0000-0000-00006A870000}"/>
    <cellStyle name="Normal 3 3 5 7 2 12" xfId="34674" xr:uid="{00000000-0005-0000-0000-00006B870000}"/>
    <cellStyle name="Normal 3 3 5 7 2 12 2" xfId="34675" xr:uid="{00000000-0005-0000-0000-00006C870000}"/>
    <cellStyle name="Normal 3 3 5 7 2 12 3" xfId="34676" xr:uid="{00000000-0005-0000-0000-00006D870000}"/>
    <cellStyle name="Normal 3 3 5 7 2 13" xfId="34677" xr:uid="{00000000-0005-0000-0000-00006E870000}"/>
    <cellStyle name="Normal 3 3 5 7 2 13 2" xfId="34678" xr:uid="{00000000-0005-0000-0000-00006F870000}"/>
    <cellStyle name="Normal 3 3 5 7 2 13 3" xfId="34679" xr:uid="{00000000-0005-0000-0000-000070870000}"/>
    <cellStyle name="Normal 3 3 5 7 2 14" xfId="34680" xr:uid="{00000000-0005-0000-0000-000071870000}"/>
    <cellStyle name="Normal 3 3 5 7 2 14 2" xfId="34681" xr:uid="{00000000-0005-0000-0000-000072870000}"/>
    <cellStyle name="Normal 3 3 5 7 2 14 3" xfId="34682" xr:uid="{00000000-0005-0000-0000-000073870000}"/>
    <cellStyle name="Normal 3 3 5 7 2 15" xfId="34683" xr:uid="{00000000-0005-0000-0000-000074870000}"/>
    <cellStyle name="Normal 3 3 5 7 2 16" xfId="34684" xr:uid="{00000000-0005-0000-0000-000075870000}"/>
    <cellStyle name="Normal 3 3 5 7 2 2" xfId="34685" xr:uid="{00000000-0005-0000-0000-000076870000}"/>
    <cellStyle name="Normal 3 3 5 7 2 2 2" xfId="34686" xr:uid="{00000000-0005-0000-0000-000077870000}"/>
    <cellStyle name="Normal 3 3 5 7 2 2 3" xfId="34687" xr:uid="{00000000-0005-0000-0000-000078870000}"/>
    <cellStyle name="Normal 3 3 5 7 2 3" xfId="34688" xr:uid="{00000000-0005-0000-0000-000079870000}"/>
    <cellStyle name="Normal 3 3 5 7 2 3 2" xfId="34689" xr:uid="{00000000-0005-0000-0000-00007A870000}"/>
    <cellStyle name="Normal 3 3 5 7 2 3 3" xfId="34690" xr:uid="{00000000-0005-0000-0000-00007B870000}"/>
    <cellStyle name="Normal 3 3 5 7 2 4" xfId="34691" xr:uid="{00000000-0005-0000-0000-00007C870000}"/>
    <cellStyle name="Normal 3 3 5 7 2 4 2" xfId="34692" xr:uid="{00000000-0005-0000-0000-00007D870000}"/>
    <cellStyle name="Normal 3 3 5 7 2 4 3" xfId="34693" xr:uid="{00000000-0005-0000-0000-00007E870000}"/>
    <cellStyle name="Normal 3 3 5 7 2 5" xfId="34694" xr:uid="{00000000-0005-0000-0000-00007F870000}"/>
    <cellStyle name="Normal 3 3 5 7 2 5 2" xfId="34695" xr:uid="{00000000-0005-0000-0000-000080870000}"/>
    <cellStyle name="Normal 3 3 5 7 2 5 3" xfId="34696" xr:uid="{00000000-0005-0000-0000-000081870000}"/>
    <cellStyle name="Normal 3 3 5 7 2 6" xfId="34697" xr:uid="{00000000-0005-0000-0000-000082870000}"/>
    <cellStyle name="Normal 3 3 5 7 2 6 2" xfId="34698" xr:uid="{00000000-0005-0000-0000-000083870000}"/>
    <cellStyle name="Normal 3 3 5 7 2 6 3" xfId="34699" xr:uid="{00000000-0005-0000-0000-000084870000}"/>
    <cellStyle name="Normal 3 3 5 7 2 7" xfId="34700" xr:uid="{00000000-0005-0000-0000-000085870000}"/>
    <cellStyle name="Normal 3 3 5 7 2 7 2" xfId="34701" xr:uid="{00000000-0005-0000-0000-000086870000}"/>
    <cellStyle name="Normal 3 3 5 7 2 7 3" xfId="34702" xr:uid="{00000000-0005-0000-0000-000087870000}"/>
    <cellStyle name="Normal 3 3 5 7 2 8" xfId="34703" xr:uid="{00000000-0005-0000-0000-000088870000}"/>
    <cellStyle name="Normal 3 3 5 7 2 8 2" xfId="34704" xr:uid="{00000000-0005-0000-0000-000089870000}"/>
    <cellStyle name="Normal 3 3 5 7 2 8 3" xfId="34705" xr:uid="{00000000-0005-0000-0000-00008A870000}"/>
    <cellStyle name="Normal 3 3 5 7 2 9" xfId="34706" xr:uid="{00000000-0005-0000-0000-00008B870000}"/>
    <cellStyle name="Normal 3 3 5 7 2 9 2" xfId="34707" xr:uid="{00000000-0005-0000-0000-00008C870000}"/>
    <cellStyle name="Normal 3 3 5 7 2 9 3" xfId="34708" xr:uid="{00000000-0005-0000-0000-00008D870000}"/>
    <cellStyle name="Normal 3 3 5 7 3" xfId="34709" xr:uid="{00000000-0005-0000-0000-00008E870000}"/>
    <cellStyle name="Normal 3 3 5 7 3 2" xfId="34710" xr:uid="{00000000-0005-0000-0000-00008F870000}"/>
    <cellStyle name="Normal 3 3 5 7 3 3" xfId="34711" xr:uid="{00000000-0005-0000-0000-000090870000}"/>
    <cellStyle name="Normal 3 3 5 7 4" xfId="34712" xr:uid="{00000000-0005-0000-0000-000091870000}"/>
    <cellStyle name="Normal 3 3 5 7 4 2" xfId="34713" xr:uid="{00000000-0005-0000-0000-000092870000}"/>
    <cellStyle name="Normal 3 3 5 7 4 3" xfId="34714" xr:uid="{00000000-0005-0000-0000-000093870000}"/>
    <cellStyle name="Normal 3 3 5 7 5" xfId="34715" xr:uid="{00000000-0005-0000-0000-000094870000}"/>
    <cellStyle name="Normal 3 3 5 7 5 2" xfId="34716" xr:uid="{00000000-0005-0000-0000-000095870000}"/>
    <cellStyle name="Normal 3 3 5 7 5 3" xfId="34717" xr:uid="{00000000-0005-0000-0000-000096870000}"/>
    <cellStyle name="Normal 3 3 5 7 6" xfId="34718" xr:uid="{00000000-0005-0000-0000-000097870000}"/>
    <cellStyle name="Normal 3 3 5 7 6 2" xfId="34719" xr:uid="{00000000-0005-0000-0000-000098870000}"/>
    <cellStyle name="Normal 3 3 5 7 6 3" xfId="34720" xr:uid="{00000000-0005-0000-0000-000099870000}"/>
    <cellStyle name="Normal 3 3 5 7 7" xfId="34721" xr:uid="{00000000-0005-0000-0000-00009A870000}"/>
    <cellStyle name="Normal 3 3 5 7 7 2" xfId="34722" xr:uid="{00000000-0005-0000-0000-00009B870000}"/>
    <cellStyle name="Normal 3 3 5 7 7 3" xfId="34723" xr:uid="{00000000-0005-0000-0000-00009C870000}"/>
    <cellStyle name="Normal 3 3 5 7 8" xfId="34724" xr:uid="{00000000-0005-0000-0000-00009D870000}"/>
    <cellStyle name="Normal 3 3 5 7 8 2" xfId="34725" xr:uid="{00000000-0005-0000-0000-00009E870000}"/>
    <cellStyle name="Normal 3 3 5 7 8 3" xfId="34726" xr:uid="{00000000-0005-0000-0000-00009F870000}"/>
    <cellStyle name="Normal 3 3 5 7 9" xfId="34727" xr:uid="{00000000-0005-0000-0000-0000A0870000}"/>
    <cellStyle name="Normal 3 3 5 7 9 2" xfId="34728" xr:uid="{00000000-0005-0000-0000-0000A1870000}"/>
    <cellStyle name="Normal 3 3 5 7 9 3" xfId="34729" xr:uid="{00000000-0005-0000-0000-0000A2870000}"/>
    <cellStyle name="Normal 3 3 5 8" xfId="34730" xr:uid="{00000000-0005-0000-0000-0000A3870000}"/>
    <cellStyle name="Normal 3 3 5 8 10" xfId="34731" xr:uid="{00000000-0005-0000-0000-0000A4870000}"/>
    <cellStyle name="Normal 3 3 5 8 10 2" xfId="34732" xr:uid="{00000000-0005-0000-0000-0000A5870000}"/>
    <cellStyle name="Normal 3 3 5 8 10 3" xfId="34733" xr:uid="{00000000-0005-0000-0000-0000A6870000}"/>
    <cellStyle name="Normal 3 3 5 8 11" xfId="34734" xr:uid="{00000000-0005-0000-0000-0000A7870000}"/>
    <cellStyle name="Normal 3 3 5 8 11 2" xfId="34735" xr:uid="{00000000-0005-0000-0000-0000A8870000}"/>
    <cellStyle name="Normal 3 3 5 8 11 3" xfId="34736" xr:uid="{00000000-0005-0000-0000-0000A9870000}"/>
    <cellStyle name="Normal 3 3 5 8 12" xfId="34737" xr:uid="{00000000-0005-0000-0000-0000AA870000}"/>
    <cellStyle name="Normal 3 3 5 8 12 2" xfId="34738" xr:uid="{00000000-0005-0000-0000-0000AB870000}"/>
    <cellStyle name="Normal 3 3 5 8 12 3" xfId="34739" xr:uid="{00000000-0005-0000-0000-0000AC870000}"/>
    <cellStyle name="Normal 3 3 5 8 13" xfId="34740" xr:uid="{00000000-0005-0000-0000-0000AD870000}"/>
    <cellStyle name="Normal 3 3 5 8 13 2" xfId="34741" xr:uid="{00000000-0005-0000-0000-0000AE870000}"/>
    <cellStyle name="Normal 3 3 5 8 13 3" xfId="34742" xr:uid="{00000000-0005-0000-0000-0000AF870000}"/>
    <cellStyle name="Normal 3 3 5 8 14" xfId="34743" xr:uid="{00000000-0005-0000-0000-0000B0870000}"/>
    <cellStyle name="Normal 3 3 5 8 14 2" xfId="34744" xr:uid="{00000000-0005-0000-0000-0000B1870000}"/>
    <cellStyle name="Normal 3 3 5 8 14 3" xfId="34745" xr:uid="{00000000-0005-0000-0000-0000B2870000}"/>
    <cellStyle name="Normal 3 3 5 8 15" xfId="34746" xr:uid="{00000000-0005-0000-0000-0000B3870000}"/>
    <cellStyle name="Normal 3 3 5 8 15 2" xfId="34747" xr:uid="{00000000-0005-0000-0000-0000B4870000}"/>
    <cellStyle name="Normal 3 3 5 8 15 3" xfId="34748" xr:uid="{00000000-0005-0000-0000-0000B5870000}"/>
    <cellStyle name="Normal 3 3 5 8 16" xfId="34749" xr:uid="{00000000-0005-0000-0000-0000B6870000}"/>
    <cellStyle name="Normal 3 3 5 8 17" xfId="34750" xr:uid="{00000000-0005-0000-0000-0000B7870000}"/>
    <cellStyle name="Normal 3 3 5 8 2" xfId="34751" xr:uid="{00000000-0005-0000-0000-0000B8870000}"/>
    <cellStyle name="Normal 3 3 5 8 2 10" xfId="34752" xr:uid="{00000000-0005-0000-0000-0000B9870000}"/>
    <cellStyle name="Normal 3 3 5 8 2 10 2" xfId="34753" xr:uid="{00000000-0005-0000-0000-0000BA870000}"/>
    <cellStyle name="Normal 3 3 5 8 2 10 3" xfId="34754" xr:uid="{00000000-0005-0000-0000-0000BB870000}"/>
    <cellStyle name="Normal 3 3 5 8 2 11" xfId="34755" xr:uid="{00000000-0005-0000-0000-0000BC870000}"/>
    <cellStyle name="Normal 3 3 5 8 2 11 2" xfId="34756" xr:uid="{00000000-0005-0000-0000-0000BD870000}"/>
    <cellStyle name="Normal 3 3 5 8 2 11 3" xfId="34757" xr:uid="{00000000-0005-0000-0000-0000BE870000}"/>
    <cellStyle name="Normal 3 3 5 8 2 12" xfId="34758" xr:uid="{00000000-0005-0000-0000-0000BF870000}"/>
    <cellStyle name="Normal 3 3 5 8 2 12 2" xfId="34759" xr:uid="{00000000-0005-0000-0000-0000C0870000}"/>
    <cellStyle name="Normal 3 3 5 8 2 12 3" xfId="34760" xr:uid="{00000000-0005-0000-0000-0000C1870000}"/>
    <cellStyle name="Normal 3 3 5 8 2 13" xfId="34761" xr:uid="{00000000-0005-0000-0000-0000C2870000}"/>
    <cellStyle name="Normal 3 3 5 8 2 13 2" xfId="34762" xr:uid="{00000000-0005-0000-0000-0000C3870000}"/>
    <cellStyle name="Normal 3 3 5 8 2 13 3" xfId="34763" xr:uid="{00000000-0005-0000-0000-0000C4870000}"/>
    <cellStyle name="Normal 3 3 5 8 2 14" xfId="34764" xr:uid="{00000000-0005-0000-0000-0000C5870000}"/>
    <cellStyle name="Normal 3 3 5 8 2 14 2" xfId="34765" xr:uid="{00000000-0005-0000-0000-0000C6870000}"/>
    <cellStyle name="Normal 3 3 5 8 2 14 3" xfId="34766" xr:uid="{00000000-0005-0000-0000-0000C7870000}"/>
    <cellStyle name="Normal 3 3 5 8 2 15" xfId="34767" xr:uid="{00000000-0005-0000-0000-0000C8870000}"/>
    <cellStyle name="Normal 3 3 5 8 2 16" xfId="34768" xr:uid="{00000000-0005-0000-0000-0000C9870000}"/>
    <cellStyle name="Normal 3 3 5 8 2 2" xfId="34769" xr:uid="{00000000-0005-0000-0000-0000CA870000}"/>
    <cellStyle name="Normal 3 3 5 8 2 2 2" xfId="34770" xr:uid="{00000000-0005-0000-0000-0000CB870000}"/>
    <cellStyle name="Normal 3 3 5 8 2 2 3" xfId="34771" xr:uid="{00000000-0005-0000-0000-0000CC870000}"/>
    <cellStyle name="Normal 3 3 5 8 2 3" xfId="34772" xr:uid="{00000000-0005-0000-0000-0000CD870000}"/>
    <cellStyle name="Normal 3 3 5 8 2 3 2" xfId="34773" xr:uid="{00000000-0005-0000-0000-0000CE870000}"/>
    <cellStyle name="Normal 3 3 5 8 2 3 3" xfId="34774" xr:uid="{00000000-0005-0000-0000-0000CF870000}"/>
    <cellStyle name="Normal 3 3 5 8 2 4" xfId="34775" xr:uid="{00000000-0005-0000-0000-0000D0870000}"/>
    <cellStyle name="Normal 3 3 5 8 2 4 2" xfId="34776" xr:uid="{00000000-0005-0000-0000-0000D1870000}"/>
    <cellStyle name="Normal 3 3 5 8 2 4 3" xfId="34777" xr:uid="{00000000-0005-0000-0000-0000D2870000}"/>
    <cellStyle name="Normal 3 3 5 8 2 5" xfId="34778" xr:uid="{00000000-0005-0000-0000-0000D3870000}"/>
    <cellStyle name="Normal 3 3 5 8 2 5 2" xfId="34779" xr:uid="{00000000-0005-0000-0000-0000D4870000}"/>
    <cellStyle name="Normal 3 3 5 8 2 5 3" xfId="34780" xr:uid="{00000000-0005-0000-0000-0000D5870000}"/>
    <cellStyle name="Normal 3 3 5 8 2 6" xfId="34781" xr:uid="{00000000-0005-0000-0000-0000D6870000}"/>
    <cellStyle name="Normal 3 3 5 8 2 6 2" xfId="34782" xr:uid="{00000000-0005-0000-0000-0000D7870000}"/>
    <cellStyle name="Normal 3 3 5 8 2 6 3" xfId="34783" xr:uid="{00000000-0005-0000-0000-0000D8870000}"/>
    <cellStyle name="Normal 3 3 5 8 2 7" xfId="34784" xr:uid="{00000000-0005-0000-0000-0000D9870000}"/>
    <cellStyle name="Normal 3 3 5 8 2 7 2" xfId="34785" xr:uid="{00000000-0005-0000-0000-0000DA870000}"/>
    <cellStyle name="Normal 3 3 5 8 2 7 3" xfId="34786" xr:uid="{00000000-0005-0000-0000-0000DB870000}"/>
    <cellStyle name="Normal 3 3 5 8 2 8" xfId="34787" xr:uid="{00000000-0005-0000-0000-0000DC870000}"/>
    <cellStyle name="Normal 3 3 5 8 2 8 2" xfId="34788" xr:uid="{00000000-0005-0000-0000-0000DD870000}"/>
    <cellStyle name="Normal 3 3 5 8 2 8 3" xfId="34789" xr:uid="{00000000-0005-0000-0000-0000DE870000}"/>
    <cellStyle name="Normal 3 3 5 8 2 9" xfId="34790" xr:uid="{00000000-0005-0000-0000-0000DF870000}"/>
    <cellStyle name="Normal 3 3 5 8 2 9 2" xfId="34791" xr:uid="{00000000-0005-0000-0000-0000E0870000}"/>
    <cellStyle name="Normal 3 3 5 8 2 9 3" xfId="34792" xr:uid="{00000000-0005-0000-0000-0000E1870000}"/>
    <cellStyle name="Normal 3 3 5 8 3" xfId="34793" xr:uid="{00000000-0005-0000-0000-0000E2870000}"/>
    <cellStyle name="Normal 3 3 5 8 3 2" xfId="34794" xr:uid="{00000000-0005-0000-0000-0000E3870000}"/>
    <cellStyle name="Normal 3 3 5 8 3 3" xfId="34795" xr:uid="{00000000-0005-0000-0000-0000E4870000}"/>
    <cellStyle name="Normal 3 3 5 8 4" xfId="34796" xr:uid="{00000000-0005-0000-0000-0000E5870000}"/>
    <cellStyle name="Normal 3 3 5 8 4 2" xfId="34797" xr:uid="{00000000-0005-0000-0000-0000E6870000}"/>
    <cellStyle name="Normal 3 3 5 8 4 3" xfId="34798" xr:uid="{00000000-0005-0000-0000-0000E7870000}"/>
    <cellStyle name="Normal 3 3 5 8 5" xfId="34799" xr:uid="{00000000-0005-0000-0000-0000E8870000}"/>
    <cellStyle name="Normal 3 3 5 8 5 2" xfId="34800" xr:uid="{00000000-0005-0000-0000-0000E9870000}"/>
    <cellStyle name="Normal 3 3 5 8 5 3" xfId="34801" xr:uid="{00000000-0005-0000-0000-0000EA870000}"/>
    <cellStyle name="Normal 3 3 5 8 6" xfId="34802" xr:uid="{00000000-0005-0000-0000-0000EB870000}"/>
    <cellStyle name="Normal 3 3 5 8 6 2" xfId="34803" xr:uid="{00000000-0005-0000-0000-0000EC870000}"/>
    <cellStyle name="Normal 3 3 5 8 6 3" xfId="34804" xr:uid="{00000000-0005-0000-0000-0000ED870000}"/>
    <cellStyle name="Normal 3 3 5 8 7" xfId="34805" xr:uid="{00000000-0005-0000-0000-0000EE870000}"/>
    <cellStyle name="Normal 3 3 5 8 7 2" xfId="34806" xr:uid="{00000000-0005-0000-0000-0000EF870000}"/>
    <cellStyle name="Normal 3 3 5 8 7 3" xfId="34807" xr:uid="{00000000-0005-0000-0000-0000F0870000}"/>
    <cellStyle name="Normal 3 3 5 8 8" xfId="34808" xr:uid="{00000000-0005-0000-0000-0000F1870000}"/>
    <cellStyle name="Normal 3 3 5 8 8 2" xfId="34809" xr:uid="{00000000-0005-0000-0000-0000F2870000}"/>
    <cellStyle name="Normal 3 3 5 8 8 3" xfId="34810" xr:uid="{00000000-0005-0000-0000-0000F3870000}"/>
    <cellStyle name="Normal 3 3 5 8 9" xfId="34811" xr:uid="{00000000-0005-0000-0000-0000F4870000}"/>
    <cellStyle name="Normal 3 3 5 8 9 2" xfId="34812" xr:uid="{00000000-0005-0000-0000-0000F5870000}"/>
    <cellStyle name="Normal 3 3 5 8 9 3" xfId="34813" xr:uid="{00000000-0005-0000-0000-0000F6870000}"/>
    <cellStyle name="Normal 3 3 5 9" xfId="34814" xr:uid="{00000000-0005-0000-0000-0000F7870000}"/>
    <cellStyle name="Normal 3 3 5 9 10" xfId="34815" xr:uid="{00000000-0005-0000-0000-0000F8870000}"/>
    <cellStyle name="Normal 3 3 5 9 10 2" xfId="34816" xr:uid="{00000000-0005-0000-0000-0000F9870000}"/>
    <cellStyle name="Normal 3 3 5 9 10 3" xfId="34817" xr:uid="{00000000-0005-0000-0000-0000FA870000}"/>
    <cellStyle name="Normal 3 3 5 9 11" xfId="34818" xr:uid="{00000000-0005-0000-0000-0000FB870000}"/>
    <cellStyle name="Normal 3 3 5 9 11 2" xfId="34819" xr:uid="{00000000-0005-0000-0000-0000FC870000}"/>
    <cellStyle name="Normal 3 3 5 9 11 3" xfId="34820" xr:uid="{00000000-0005-0000-0000-0000FD870000}"/>
    <cellStyle name="Normal 3 3 5 9 12" xfId="34821" xr:uid="{00000000-0005-0000-0000-0000FE870000}"/>
    <cellStyle name="Normal 3 3 5 9 12 2" xfId="34822" xr:uid="{00000000-0005-0000-0000-0000FF870000}"/>
    <cellStyle name="Normal 3 3 5 9 12 3" xfId="34823" xr:uid="{00000000-0005-0000-0000-000000880000}"/>
    <cellStyle name="Normal 3 3 5 9 13" xfId="34824" xr:uid="{00000000-0005-0000-0000-000001880000}"/>
    <cellStyle name="Normal 3 3 5 9 13 2" xfId="34825" xr:uid="{00000000-0005-0000-0000-000002880000}"/>
    <cellStyle name="Normal 3 3 5 9 13 3" xfId="34826" xr:uid="{00000000-0005-0000-0000-000003880000}"/>
    <cellStyle name="Normal 3 3 5 9 14" xfId="34827" xr:uid="{00000000-0005-0000-0000-000004880000}"/>
    <cellStyle name="Normal 3 3 5 9 14 2" xfId="34828" xr:uid="{00000000-0005-0000-0000-000005880000}"/>
    <cellStyle name="Normal 3 3 5 9 14 3" xfId="34829" xr:uid="{00000000-0005-0000-0000-000006880000}"/>
    <cellStyle name="Normal 3 3 5 9 15" xfId="34830" xr:uid="{00000000-0005-0000-0000-000007880000}"/>
    <cellStyle name="Normal 3 3 5 9 16" xfId="34831" xr:uid="{00000000-0005-0000-0000-000008880000}"/>
    <cellStyle name="Normal 3 3 5 9 2" xfId="34832" xr:uid="{00000000-0005-0000-0000-000009880000}"/>
    <cellStyle name="Normal 3 3 5 9 2 2" xfId="34833" xr:uid="{00000000-0005-0000-0000-00000A880000}"/>
    <cellStyle name="Normal 3 3 5 9 2 3" xfId="34834" xr:uid="{00000000-0005-0000-0000-00000B880000}"/>
    <cellStyle name="Normal 3 3 5 9 3" xfId="34835" xr:uid="{00000000-0005-0000-0000-00000C880000}"/>
    <cellStyle name="Normal 3 3 5 9 3 2" xfId="34836" xr:uid="{00000000-0005-0000-0000-00000D880000}"/>
    <cellStyle name="Normal 3 3 5 9 3 3" xfId="34837" xr:uid="{00000000-0005-0000-0000-00000E880000}"/>
    <cellStyle name="Normal 3 3 5 9 4" xfId="34838" xr:uid="{00000000-0005-0000-0000-00000F880000}"/>
    <cellStyle name="Normal 3 3 5 9 4 2" xfId="34839" xr:uid="{00000000-0005-0000-0000-000010880000}"/>
    <cellStyle name="Normal 3 3 5 9 4 3" xfId="34840" xr:uid="{00000000-0005-0000-0000-000011880000}"/>
    <cellStyle name="Normal 3 3 5 9 5" xfId="34841" xr:uid="{00000000-0005-0000-0000-000012880000}"/>
    <cellStyle name="Normal 3 3 5 9 5 2" xfId="34842" xr:uid="{00000000-0005-0000-0000-000013880000}"/>
    <cellStyle name="Normal 3 3 5 9 5 3" xfId="34843" xr:uid="{00000000-0005-0000-0000-000014880000}"/>
    <cellStyle name="Normal 3 3 5 9 6" xfId="34844" xr:uid="{00000000-0005-0000-0000-000015880000}"/>
    <cellStyle name="Normal 3 3 5 9 6 2" xfId="34845" xr:uid="{00000000-0005-0000-0000-000016880000}"/>
    <cellStyle name="Normal 3 3 5 9 6 3" xfId="34846" xr:uid="{00000000-0005-0000-0000-000017880000}"/>
    <cellStyle name="Normal 3 3 5 9 7" xfId="34847" xr:uid="{00000000-0005-0000-0000-000018880000}"/>
    <cellStyle name="Normal 3 3 5 9 7 2" xfId="34848" xr:uid="{00000000-0005-0000-0000-000019880000}"/>
    <cellStyle name="Normal 3 3 5 9 7 3" xfId="34849" xr:uid="{00000000-0005-0000-0000-00001A880000}"/>
    <cellStyle name="Normal 3 3 5 9 8" xfId="34850" xr:uid="{00000000-0005-0000-0000-00001B880000}"/>
    <cellStyle name="Normal 3 3 5 9 8 2" xfId="34851" xr:uid="{00000000-0005-0000-0000-00001C880000}"/>
    <cellStyle name="Normal 3 3 5 9 8 3" xfId="34852" xr:uid="{00000000-0005-0000-0000-00001D880000}"/>
    <cellStyle name="Normal 3 3 5 9 9" xfId="34853" xr:uid="{00000000-0005-0000-0000-00001E880000}"/>
    <cellStyle name="Normal 3 3 5 9 9 2" xfId="34854" xr:uid="{00000000-0005-0000-0000-00001F880000}"/>
    <cellStyle name="Normal 3 3 5 9 9 3" xfId="34855" xr:uid="{00000000-0005-0000-0000-000020880000}"/>
    <cellStyle name="Normal 3 3 6" xfId="34856" xr:uid="{00000000-0005-0000-0000-000021880000}"/>
    <cellStyle name="Normal 3 3 6 10" xfId="34857" xr:uid="{00000000-0005-0000-0000-000022880000}"/>
    <cellStyle name="Normal 3 3 6 10 10" xfId="34858" xr:uid="{00000000-0005-0000-0000-000023880000}"/>
    <cellStyle name="Normal 3 3 6 10 10 2" xfId="34859" xr:uid="{00000000-0005-0000-0000-000024880000}"/>
    <cellStyle name="Normal 3 3 6 10 10 3" xfId="34860" xr:uid="{00000000-0005-0000-0000-000025880000}"/>
    <cellStyle name="Normal 3 3 6 10 11" xfId="34861" xr:uid="{00000000-0005-0000-0000-000026880000}"/>
    <cellStyle name="Normal 3 3 6 10 11 2" xfId="34862" xr:uid="{00000000-0005-0000-0000-000027880000}"/>
    <cellStyle name="Normal 3 3 6 10 11 3" xfId="34863" xr:uid="{00000000-0005-0000-0000-000028880000}"/>
    <cellStyle name="Normal 3 3 6 10 12" xfId="34864" xr:uid="{00000000-0005-0000-0000-000029880000}"/>
    <cellStyle name="Normal 3 3 6 10 12 2" xfId="34865" xr:uid="{00000000-0005-0000-0000-00002A880000}"/>
    <cellStyle name="Normal 3 3 6 10 12 3" xfId="34866" xr:uid="{00000000-0005-0000-0000-00002B880000}"/>
    <cellStyle name="Normal 3 3 6 10 13" xfId="34867" xr:uid="{00000000-0005-0000-0000-00002C880000}"/>
    <cellStyle name="Normal 3 3 6 10 13 2" xfId="34868" xr:uid="{00000000-0005-0000-0000-00002D880000}"/>
    <cellStyle name="Normal 3 3 6 10 13 3" xfId="34869" xr:uid="{00000000-0005-0000-0000-00002E880000}"/>
    <cellStyle name="Normal 3 3 6 10 14" xfId="34870" xr:uid="{00000000-0005-0000-0000-00002F880000}"/>
    <cellStyle name="Normal 3 3 6 10 14 2" xfId="34871" xr:uid="{00000000-0005-0000-0000-000030880000}"/>
    <cellStyle name="Normal 3 3 6 10 14 3" xfId="34872" xr:uid="{00000000-0005-0000-0000-000031880000}"/>
    <cellStyle name="Normal 3 3 6 10 15" xfId="34873" xr:uid="{00000000-0005-0000-0000-000032880000}"/>
    <cellStyle name="Normal 3 3 6 10 16" xfId="34874" xr:uid="{00000000-0005-0000-0000-000033880000}"/>
    <cellStyle name="Normal 3 3 6 10 2" xfId="34875" xr:uid="{00000000-0005-0000-0000-000034880000}"/>
    <cellStyle name="Normal 3 3 6 10 2 2" xfId="34876" xr:uid="{00000000-0005-0000-0000-000035880000}"/>
    <cellStyle name="Normal 3 3 6 10 2 3" xfId="34877" xr:uid="{00000000-0005-0000-0000-000036880000}"/>
    <cellStyle name="Normal 3 3 6 10 3" xfId="34878" xr:uid="{00000000-0005-0000-0000-000037880000}"/>
    <cellStyle name="Normal 3 3 6 10 3 2" xfId="34879" xr:uid="{00000000-0005-0000-0000-000038880000}"/>
    <cellStyle name="Normal 3 3 6 10 3 3" xfId="34880" xr:uid="{00000000-0005-0000-0000-000039880000}"/>
    <cellStyle name="Normal 3 3 6 10 4" xfId="34881" xr:uid="{00000000-0005-0000-0000-00003A880000}"/>
    <cellStyle name="Normal 3 3 6 10 4 2" xfId="34882" xr:uid="{00000000-0005-0000-0000-00003B880000}"/>
    <cellStyle name="Normal 3 3 6 10 4 3" xfId="34883" xr:uid="{00000000-0005-0000-0000-00003C880000}"/>
    <cellStyle name="Normal 3 3 6 10 5" xfId="34884" xr:uid="{00000000-0005-0000-0000-00003D880000}"/>
    <cellStyle name="Normal 3 3 6 10 5 2" xfId="34885" xr:uid="{00000000-0005-0000-0000-00003E880000}"/>
    <cellStyle name="Normal 3 3 6 10 5 3" xfId="34886" xr:uid="{00000000-0005-0000-0000-00003F880000}"/>
    <cellStyle name="Normal 3 3 6 10 6" xfId="34887" xr:uid="{00000000-0005-0000-0000-000040880000}"/>
    <cellStyle name="Normal 3 3 6 10 6 2" xfId="34888" xr:uid="{00000000-0005-0000-0000-000041880000}"/>
    <cellStyle name="Normal 3 3 6 10 6 3" xfId="34889" xr:uid="{00000000-0005-0000-0000-000042880000}"/>
    <cellStyle name="Normal 3 3 6 10 7" xfId="34890" xr:uid="{00000000-0005-0000-0000-000043880000}"/>
    <cellStyle name="Normal 3 3 6 10 7 2" xfId="34891" xr:uid="{00000000-0005-0000-0000-000044880000}"/>
    <cellStyle name="Normal 3 3 6 10 7 3" xfId="34892" xr:uid="{00000000-0005-0000-0000-000045880000}"/>
    <cellStyle name="Normal 3 3 6 10 8" xfId="34893" xr:uid="{00000000-0005-0000-0000-000046880000}"/>
    <cellStyle name="Normal 3 3 6 10 8 2" xfId="34894" xr:uid="{00000000-0005-0000-0000-000047880000}"/>
    <cellStyle name="Normal 3 3 6 10 8 3" xfId="34895" xr:uid="{00000000-0005-0000-0000-000048880000}"/>
    <cellStyle name="Normal 3 3 6 10 9" xfId="34896" xr:uid="{00000000-0005-0000-0000-000049880000}"/>
    <cellStyle name="Normal 3 3 6 10 9 2" xfId="34897" xr:uid="{00000000-0005-0000-0000-00004A880000}"/>
    <cellStyle name="Normal 3 3 6 10 9 3" xfId="34898" xr:uid="{00000000-0005-0000-0000-00004B880000}"/>
    <cellStyle name="Normal 3 3 6 11" xfId="34899" xr:uid="{00000000-0005-0000-0000-00004C880000}"/>
    <cellStyle name="Normal 3 3 6 11 10" xfId="34900" xr:uid="{00000000-0005-0000-0000-00004D880000}"/>
    <cellStyle name="Normal 3 3 6 11 10 2" xfId="34901" xr:uid="{00000000-0005-0000-0000-00004E880000}"/>
    <cellStyle name="Normal 3 3 6 11 10 3" xfId="34902" xr:uid="{00000000-0005-0000-0000-00004F880000}"/>
    <cellStyle name="Normal 3 3 6 11 11" xfId="34903" xr:uid="{00000000-0005-0000-0000-000050880000}"/>
    <cellStyle name="Normal 3 3 6 11 11 2" xfId="34904" xr:uid="{00000000-0005-0000-0000-000051880000}"/>
    <cellStyle name="Normal 3 3 6 11 11 3" xfId="34905" xr:uid="{00000000-0005-0000-0000-000052880000}"/>
    <cellStyle name="Normal 3 3 6 11 12" xfId="34906" xr:uid="{00000000-0005-0000-0000-000053880000}"/>
    <cellStyle name="Normal 3 3 6 11 12 2" xfId="34907" xr:uid="{00000000-0005-0000-0000-000054880000}"/>
    <cellStyle name="Normal 3 3 6 11 12 3" xfId="34908" xr:uid="{00000000-0005-0000-0000-000055880000}"/>
    <cellStyle name="Normal 3 3 6 11 13" xfId="34909" xr:uid="{00000000-0005-0000-0000-000056880000}"/>
    <cellStyle name="Normal 3 3 6 11 13 2" xfId="34910" xr:uid="{00000000-0005-0000-0000-000057880000}"/>
    <cellStyle name="Normal 3 3 6 11 13 3" xfId="34911" xr:uid="{00000000-0005-0000-0000-000058880000}"/>
    <cellStyle name="Normal 3 3 6 11 14" xfId="34912" xr:uid="{00000000-0005-0000-0000-000059880000}"/>
    <cellStyle name="Normal 3 3 6 11 14 2" xfId="34913" xr:uid="{00000000-0005-0000-0000-00005A880000}"/>
    <cellStyle name="Normal 3 3 6 11 14 3" xfId="34914" xr:uid="{00000000-0005-0000-0000-00005B880000}"/>
    <cellStyle name="Normal 3 3 6 11 15" xfId="34915" xr:uid="{00000000-0005-0000-0000-00005C880000}"/>
    <cellStyle name="Normal 3 3 6 11 16" xfId="34916" xr:uid="{00000000-0005-0000-0000-00005D880000}"/>
    <cellStyle name="Normal 3 3 6 11 2" xfId="34917" xr:uid="{00000000-0005-0000-0000-00005E880000}"/>
    <cellStyle name="Normal 3 3 6 11 2 2" xfId="34918" xr:uid="{00000000-0005-0000-0000-00005F880000}"/>
    <cellStyle name="Normal 3 3 6 11 2 3" xfId="34919" xr:uid="{00000000-0005-0000-0000-000060880000}"/>
    <cellStyle name="Normal 3 3 6 11 3" xfId="34920" xr:uid="{00000000-0005-0000-0000-000061880000}"/>
    <cellStyle name="Normal 3 3 6 11 3 2" xfId="34921" xr:uid="{00000000-0005-0000-0000-000062880000}"/>
    <cellStyle name="Normal 3 3 6 11 3 3" xfId="34922" xr:uid="{00000000-0005-0000-0000-000063880000}"/>
    <cellStyle name="Normal 3 3 6 11 4" xfId="34923" xr:uid="{00000000-0005-0000-0000-000064880000}"/>
    <cellStyle name="Normal 3 3 6 11 4 2" xfId="34924" xr:uid="{00000000-0005-0000-0000-000065880000}"/>
    <cellStyle name="Normal 3 3 6 11 4 3" xfId="34925" xr:uid="{00000000-0005-0000-0000-000066880000}"/>
    <cellStyle name="Normal 3 3 6 11 5" xfId="34926" xr:uid="{00000000-0005-0000-0000-000067880000}"/>
    <cellStyle name="Normal 3 3 6 11 5 2" xfId="34927" xr:uid="{00000000-0005-0000-0000-000068880000}"/>
    <cellStyle name="Normal 3 3 6 11 5 3" xfId="34928" xr:uid="{00000000-0005-0000-0000-000069880000}"/>
    <cellStyle name="Normal 3 3 6 11 6" xfId="34929" xr:uid="{00000000-0005-0000-0000-00006A880000}"/>
    <cellStyle name="Normal 3 3 6 11 6 2" xfId="34930" xr:uid="{00000000-0005-0000-0000-00006B880000}"/>
    <cellStyle name="Normal 3 3 6 11 6 3" xfId="34931" xr:uid="{00000000-0005-0000-0000-00006C880000}"/>
    <cellStyle name="Normal 3 3 6 11 7" xfId="34932" xr:uid="{00000000-0005-0000-0000-00006D880000}"/>
    <cellStyle name="Normal 3 3 6 11 7 2" xfId="34933" xr:uid="{00000000-0005-0000-0000-00006E880000}"/>
    <cellStyle name="Normal 3 3 6 11 7 3" xfId="34934" xr:uid="{00000000-0005-0000-0000-00006F880000}"/>
    <cellStyle name="Normal 3 3 6 11 8" xfId="34935" xr:uid="{00000000-0005-0000-0000-000070880000}"/>
    <cellStyle name="Normal 3 3 6 11 8 2" xfId="34936" xr:uid="{00000000-0005-0000-0000-000071880000}"/>
    <cellStyle name="Normal 3 3 6 11 8 3" xfId="34937" xr:uid="{00000000-0005-0000-0000-000072880000}"/>
    <cellStyle name="Normal 3 3 6 11 9" xfId="34938" xr:uid="{00000000-0005-0000-0000-000073880000}"/>
    <cellStyle name="Normal 3 3 6 11 9 2" xfId="34939" xr:uid="{00000000-0005-0000-0000-000074880000}"/>
    <cellStyle name="Normal 3 3 6 11 9 3" xfId="34940" xr:uid="{00000000-0005-0000-0000-000075880000}"/>
    <cellStyle name="Normal 3 3 6 12" xfId="34941" xr:uid="{00000000-0005-0000-0000-000076880000}"/>
    <cellStyle name="Normal 3 3 6 12 10" xfId="34942" xr:uid="{00000000-0005-0000-0000-000077880000}"/>
    <cellStyle name="Normal 3 3 6 12 10 2" xfId="34943" xr:uid="{00000000-0005-0000-0000-000078880000}"/>
    <cellStyle name="Normal 3 3 6 12 10 3" xfId="34944" xr:uid="{00000000-0005-0000-0000-000079880000}"/>
    <cellStyle name="Normal 3 3 6 12 11" xfId="34945" xr:uid="{00000000-0005-0000-0000-00007A880000}"/>
    <cellStyle name="Normal 3 3 6 12 11 2" xfId="34946" xr:uid="{00000000-0005-0000-0000-00007B880000}"/>
    <cellStyle name="Normal 3 3 6 12 11 3" xfId="34947" xr:uid="{00000000-0005-0000-0000-00007C880000}"/>
    <cellStyle name="Normal 3 3 6 12 12" xfId="34948" xr:uid="{00000000-0005-0000-0000-00007D880000}"/>
    <cellStyle name="Normal 3 3 6 12 12 2" xfId="34949" xr:uid="{00000000-0005-0000-0000-00007E880000}"/>
    <cellStyle name="Normal 3 3 6 12 12 3" xfId="34950" xr:uid="{00000000-0005-0000-0000-00007F880000}"/>
    <cellStyle name="Normal 3 3 6 12 13" xfId="34951" xr:uid="{00000000-0005-0000-0000-000080880000}"/>
    <cellStyle name="Normal 3 3 6 12 13 2" xfId="34952" xr:uid="{00000000-0005-0000-0000-000081880000}"/>
    <cellStyle name="Normal 3 3 6 12 13 3" xfId="34953" xr:uid="{00000000-0005-0000-0000-000082880000}"/>
    <cellStyle name="Normal 3 3 6 12 14" xfId="34954" xr:uid="{00000000-0005-0000-0000-000083880000}"/>
    <cellStyle name="Normal 3 3 6 12 14 2" xfId="34955" xr:uid="{00000000-0005-0000-0000-000084880000}"/>
    <cellStyle name="Normal 3 3 6 12 14 3" xfId="34956" xr:uid="{00000000-0005-0000-0000-000085880000}"/>
    <cellStyle name="Normal 3 3 6 12 15" xfId="34957" xr:uid="{00000000-0005-0000-0000-000086880000}"/>
    <cellStyle name="Normal 3 3 6 12 16" xfId="34958" xr:uid="{00000000-0005-0000-0000-000087880000}"/>
    <cellStyle name="Normal 3 3 6 12 2" xfId="34959" xr:uid="{00000000-0005-0000-0000-000088880000}"/>
    <cellStyle name="Normal 3 3 6 12 2 2" xfId="34960" xr:uid="{00000000-0005-0000-0000-000089880000}"/>
    <cellStyle name="Normal 3 3 6 12 2 3" xfId="34961" xr:uid="{00000000-0005-0000-0000-00008A880000}"/>
    <cellStyle name="Normal 3 3 6 12 3" xfId="34962" xr:uid="{00000000-0005-0000-0000-00008B880000}"/>
    <cellStyle name="Normal 3 3 6 12 3 2" xfId="34963" xr:uid="{00000000-0005-0000-0000-00008C880000}"/>
    <cellStyle name="Normal 3 3 6 12 3 3" xfId="34964" xr:uid="{00000000-0005-0000-0000-00008D880000}"/>
    <cellStyle name="Normal 3 3 6 12 4" xfId="34965" xr:uid="{00000000-0005-0000-0000-00008E880000}"/>
    <cellStyle name="Normal 3 3 6 12 4 2" xfId="34966" xr:uid="{00000000-0005-0000-0000-00008F880000}"/>
    <cellStyle name="Normal 3 3 6 12 4 3" xfId="34967" xr:uid="{00000000-0005-0000-0000-000090880000}"/>
    <cellStyle name="Normal 3 3 6 12 5" xfId="34968" xr:uid="{00000000-0005-0000-0000-000091880000}"/>
    <cellStyle name="Normal 3 3 6 12 5 2" xfId="34969" xr:uid="{00000000-0005-0000-0000-000092880000}"/>
    <cellStyle name="Normal 3 3 6 12 5 3" xfId="34970" xr:uid="{00000000-0005-0000-0000-000093880000}"/>
    <cellStyle name="Normal 3 3 6 12 6" xfId="34971" xr:uid="{00000000-0005-0000-0000-000094880000}"/>
    <cellStyle name="Normal 3 3 6 12 6 2" xfId="34972" xr:uid="{00000000-0005-0000-0000-000095880000}"/>
    <cellStyle name="Normal 3 3 6 12 6 3" xfId="34973" xr:uid="{00000000-0005-0000-0000-000096880000}"/>
    <cellStyle name="Normal 3 3 6 12 7" xfId="34974" xr:uid="{00000000-0005-0000-0000-000097880000}"/>
    <cellStyle name="Normal 3 3 6 12 7 2" xfId="34975" xr:uid="{00000000-0005-0000-0000-000098880000}"/>
    <cellStyle name="Normal 3 3 6 12 7 3" xfId="34976" xr:uid="{00000000-0005-0000-0000-000099880000}"/>
    <cellStyle name="Normal 3 3 6 12 8" xfId="34977" xr:uid="{00000000-0005-0000-0000-00009A880000}"/>
    <cellStyle name="Normal 3 3 6 12 8 2" xfId="34978" xr:uid="{00000000-0005-0000-0000-00009B880000}"/>
    <cellStyle name="Normal 3 3 6 12 8 3" xfId="34979" xr:uid="{00000000-0005-0000-0000-00009C880000}"/>
    <cellStyle name="Normal 3 3 6 12 9" xfId="34980" xr:uid="{00000000-0005-0000-0000-00009D880000}"/>
    <cellStyle name="Normal 3 3 6 12 9 2" xfId="34981" xr:uid="{00000000-0005-0000-0000-00009E880000}"/>
    <cellStyle name="Normal 3 3 6 12 9 3" xfId="34982" xr:uid="{00000000-0005-0000-0000-00009F880000}"/>
    <cellStyle name="Normal 3 3 6 13" xfId="34983" xr:uid="{00000000-0005-0000-0000-0000A0880000}"/>
    <cellStyle name="Normal 3 3 6 13 10" xfId="34984" xr:uid="{00000000-0005-0000-0000-0000A1880000}"/>
    <cellStyle name="Normal 3 3 6 13 10 2" xfId="34985" xr:uid="{00000000-0005-0000-0000-0000A2880000}"/>
    <cellStyle name="Normal 3 3 6 13 10 3" xfId="34986" xr:uid="{00000000-0005-0000-0000-0000A3880000}"/>
    <cellStyle name="Normal 3 3 6 13 11" xfId="34987" xr:uid="{00000000-0005-0000-0000-0000A4880000}"/>
    <cellStyle name="Normal 3 3 6 13 11 2" xfId="34988" xr:uid="{00000000-0005-0000-0000-0000A5880000}"/>
    <cellStyle name="Normal 3 3 6 13 11 3" xfId="34989" xr:uid="{00000000-0005-0000-0000-0000A6880000}"/>
    <cellStyle name="Normal 3 3 6 13 12" xfId="34990" xr:uid="{00000000-0005-0000-0000-0000A7880000}"/>
    <cellStyle name="Normal 3 3 6 13 12 2" xfId="34991" xr:uid="{00000000-0005-0000-0000-0000A8880000}"/>
    <cellStyle name="Normal 3 3 6 13 12 3" xfId="34992" xr:uid="{00000000-0005-0000-0000-0000A9880000}"/>
    <cellStyle name="Normal 3 3 6 13 13" xfId="34993" xr:uid="{00000000-0005-0000-0000-0000AA880000}"/>
    <cellStyle name="Normal 3 3 6 13 13 2" xfId="34994" xr:uid="{00000000-0005-0000-0000-0000AB880000}"/>
    <cellStyle name="Normal 3 3 6 13 13 3" xfId="34995" xr:uid="{00000000-0005-0000-0000-0000AC880000}"/>
    <cellStyle name="Normal 3 3 6 13 14" xfId="34996" xr:uid="{00000000-0005-0000-0000-0000AD880000}"/>
    <cellStyle name="Normal 3 3 6 13 14 2" xfId="34997" xr:uid="{00000000-0005-0000-0000-0000AE880000}"/>
    <cellStyle name="Normal 3 3 6 13 14 3" xfId="34998" xr:uid="{00000000-0005-0000-0000-0000AF880000}"/>
    <cellStyle name="Normal 3 3 6 13 15" xfId="34999" xr:uid="{00000000-0005-0000-0000-0000B0880000}"/>
    <cellStyle name="Normal 3 3 6 13 16" xfId="35000" xr:uid="{00000000-0005-0000-0000-0000B1880000}"/>
    <cellStyle name="Normal 3 3 6 13 2" xfId="35001" xr:uid="{00000000-0005-0000-0000-0000B2880000}"/>
    <cellStyle name="Normal 3 3 6 13 2 2" xfId="35002" xr:uid="{00000000-0005-0000-0000-0000B3880000}"/>
    <cellStyle name="Normal 3 3 6 13 2 3" xfId="35003" xr:uid="{00000000-0005-0000-0000-0000B4880000}"/>
    <cellStyle name="Normal 3 3 6 13 3" xfId="35004" xr:uid="{00000000-0005-0000-0000-0000B5880000}"/>
    <cellStyle name="Normal 3 3 6 13 3 2" xfId="35005" xr:uid="{00000000-0005-0000-0000-0000B6880000}"/>
    <cellStyle name="Normal 3 3 6 13 3 3" xfId="35006" xr:uid="{00000000-0005-0000-0000-0000B7880000}"/>
    <cellStyle name="Normal 3 3 6 13 4" xfId="35007" xr:uid="{00000000-0005-0000-0000-0000B8880000}"/>
    <cellStyle name="Normal 3 3 6 13 4 2" xfId="35008" xr:uid="{00000000-0005-0000-0000-0000B9880000}"/>
    <cellStyle name="Normal 3 3 6 13 4 3" xfId="35009" xr:uid="{00000000-0005-0000-0000-0000BA880000}"/>
    <cellStyle name="Normal 3 3 6 13 5" xfId="35010" xr:uid="{00000000-0005-0000-0000-0000BB880000}"/>
    <cellStyle name="Normal 3 3 6 13 5 2" xfId="35011" xr:uid="{00000000-0005-0000-0000-0000BC880000}"/>
    <cellStyle name="Normal 3 3 6 13 5 3" xfId="35012" xr:uid="{00000000-0005-0000-0000-0000BD880000}"/>
    <cellStyle name="Normal 3 3 6 13 6" xfId="35013" xr:uid="{00000000-0005-0000-0000-0000BE880000}"/>
    <cellStyle name="Normal 3 3 6 13 6 2" xfId="35014" xr:uid="{00000000-0005-0000-0000-0000BF880000}"/>
    <cellStyle name="Normal 3 3 6 13 6 3" xfId="35015" xr:uid="{00000000-0005-0000-0000-0000C0880000}"/>
    <cellStyle name="Normal 3 3 6 13 7" xfId="35016" xr:uid="{00000000-0005-0000-0000-0000C1880000}"/>
    <cellStyle name="Normal 3 3 6 13 7 2" xfId="35017" xr:uid="{00000000-0005-0000-0000-0000C2880000}"/>
    <cellStyle name="Normal 3 3 6 13 7 3" xfId="35018" xr:uid="{00000000-0005-0000-0000-0000C3880000}"/>
    <cellStyle name="Normal 3 3 6 13 8" xfId="35019" xr:uid="{00000000-0005-0000-0000-0000C4880000}"/>
    <cellStyle name="Normal 3 3 6 13 8 2" xfId="35020" xr:uid="{00000000-0005-0000-0000-0000C5880000}"/>
    <cellStyle name="Normal 3 3 6 13 8 3" xfId="35021" xr:uid="{00000000-0005-0000-0000-0000C6880000}"/>
    <cellStyle name="Normal 3 3 6 13 9" xfId="35022" xr:uid="{00000000-0005-0000-0000-0000C7880000}"/>
    <cellStyle name="Normal 3 3 6 13 9 2" xfId="35023" xr:uid="{00000000-0005-0000-0000-0000C8880000}"/>
    <cellStyle name="Normal 3 3 6 13 9 3" xfId="35024" xr:uid="{00000000-0005-0000-0000-0000C9880000}"/>
    <cellStyle name="Normal 3 3 6 14" xfId="35025" xr:uid="{00000000-0005-0000-0000-0000CA880000}"/>
    <cellStyle name="Normal 3 3 6 14 10" xfId="35026" xr:uid="{00000000-0005-0000-0000-0000CB880000}"/>
    <cellStyle name="Normal 3 3 6 14 10 2" xfId="35027" xr:uid="{00000000-0005-0000-0000-0000CC880000}"/>
    <cellStyle name="Normal 3 3 6 14 10 3" xfId="35028" xr:uid="{00000000-0005-0000-0000-0000CD880000}"/>
    <cellStyle name="Normal 3 3 6 14 11" xfId="35029" xr:uid="{00000000-0005-0000-0000-0000CE880000}"/>
    <cellStyle name="Normal 3 3 6 14 11 2" xfId="35030" xr:uid="{00000000-0005-0000-0000-0000CF880000}"/>
    <cellStyle name="Normal 3 3 6 14 11 3" xfId="35031" xr:uid="{00000000-0005-0000-0000-0000D0880000}"/>
    <cellStyle name="Normal 3 3 6 14 12" xfId="35032" xr:uid="{00000000-0005-0000-0000-0000D1880000}"/>
    <cellStyle name="Normal 3 3 6 14 12 2" xfId="35033" xr:uid="{00000000-0005-0000-0000-0000D2880000}"/>
    <cellStyle name="Normal 3 3 6 14 12 3" xfId="35034" xr:uid="{00000000-0005-0000-0000-0000D3880000}"/>
    <cellStyle name="Normal 3 3 6 14 13" xfId="35035" xr:uid="{00000000-0005-0000-0000-0000D4880000}"/>
    <cellStyle name="Normal 3 3 6 14 13 2" xfId="35036" xr:uid="{00000000-0005-0000-0000-0000D5880000}"/>
    <cellStyle name="Normal 3 3 6 14 13 3" xfId="35037" xr:uid="{00000000-0005-0000-0000-0000D6880000}"/>
    <cellStyle name="Normal 3 3 6 14 14" xfId="35038" xr:uid="{00000000-0005-0000-0000-0000D7880000}"/>
    <cellStyle name="Normal 3 3 6 14 14 2" xfId="35039" xr:uid="{00000000-0005-0000-0000-0000D8880000}"/>
    <cellStyle name="Normal 3 3 6 14 14 3" xfId="35040" xr:uid="{00000000-0005-0000-0000-0000D9880000}"/>
    <cellStyle name="Normal 3 3 6 14 15" xfId="35041" xr:uid="{00000000-0005-0000-0000-0000DA880000}"/>
    <cellStyle name="Normal 3 3 6 14 16" xfId="35042" xr:uid="{00000000-0005-0000-0000-0000DB880000}"/>
    <cellStyle name="Normal 3 3 6 14 2" xfId="35043" xr:uid="{00000000-0005-0000-0000-0000DC880000}"/>
    <cellStyle name="Normal 3 3 6 14 2 2" xfId="35044" xr:uid="{00000000-0005-0000-0000-0000DD880000}"/>
    <cellStyle name="Normal 3 3 6 14 2 3" xfId="35045" xr:uid="{00000000-0005-0000-0000-0000DE880000}"/>
    <cellStyle name="Normal 3 3 6 14 3" xfId="35046" xr:uid="{00000000-0005-0000-0000-0000DF880000}"/>
    <cellStyle name="Normal 3 3 6 14 3 2" xfId="35047" xr:uid="{00000000-0005-0000-0000-0000E0880000}"/>
    <cellStyle name="Normal 3 3 6 14 3 3" xfId="35048" xr:uid="{00000000-0005-0000-0000-0000E1880000}"/>
    <cellStyle name="Normal 3 3 6 14 4" xfId="35049" xr:uid="{00000000-0005-0000-0000-0000E2880000}"/>
    <cellStyle name="Normal 3 3 6 14 4 2" xfId="35050" xr:uid="{00000000-0005-0000-0000-0000E3880000}"/>
    <cellStyle name="Normal 3 3 6 14 4 3" xfId="35051" xr:uid="{00000000-0005-0000-0000-0000E4880000}"/>
    <cellStyle name="Normal 3 3 6 14 5" xfId="35052" xr:uid="{00000000-0005-0000-0000-0000E5880000}"/>
    <cellStyle name="Normal 3 3 6 14 5 2" xfId="35053" xr:uid="{00000000-0005-0000-0000-0000E6880000}"/>
    <cellStyle name="Normal 3 3 6 14 5 3" xfId="35054" xr:uid="{00000000-0005-0000-0000-0000E7880000}"/>
    <cellStyle name="Normal 3 3 6 14 6" xfId="35055" xr:uid="{00000000-0005-0000-0000-0000E8880000}"/>
    <cellStyle name="Normal 3 3 6 14 6 2" xfId="35056" xr:uid="{00000000-0005-0000-0000-0000E9880000}"/>
    <cellStyle name="Normal 3 3 6 14 6 3" xfId="35057" xr:uid="{00000000-0005-0000-0000-0000EA880000}"/>
    <cellStyle name="Normal 3 3 6 14 7" xfId="35058" xr:uid="{00000000-0005-0000-0000-0000EB880000}"/>
    <cellStyle name="Normal 3 3 6 14 7 2" xfId="35059" xr:uid="{00000000-0005-0000-0000-0000EC880000}"/>
    <cellStyle name="Normal 3 3 6 14 7 3" xfId="35060" xr:uid="{00000000-0005-0000-0000-0000ED880000}"/>
    <cellStyle name="Normal 3 3 6 14 8" xfId="35061" xr:uid="{00000000-0005-0000-0000-0000EE880000}"/>
    <cellStyle name="Normal 3 3 6 14 8 2" xfId="35062" xr:uid="{00000000-0005-0000-0000-0000EF880000}"/>
    <cellStyle name="Normal 3 3 6 14 8 3" xfId="35063" xr:uid="{00000000-0005-0000-0000-0000F0880000}"/>
    <cellStyle name="Normal 3 3 6 14 9" xfId="35064" xr:uid="{00000000-0005-0000-0000-0000F1880000}"/>
    <cellStyle name="Normal 3 3 6 14 9 2" xfId="35065" xr:uid="{00000000-0005-0000-0000-0000F2880000}"/>
    <cellStyle name="Normal 3 3 6 14 9 3" xfId="35066" xr:uid="{00000000-0005-0000-0000-0000F3880000}"/>
    <cellStyle name="Normal 3 3 6 15" xfId="35067" xr:uid="{00000000-0005-0000-0000-0000F4880000}"/>
    <cellStyle name="Normal 3 3 6 15 2" xfId="35068" xr:uid="{00000000-0005-0000-0000-0000F5880000}"/>
    <cellStyle name="Normal 3 3 6 15 3" xfId="35069" xr:uid="{00000000-0005-0000-0000-0000F6880000}"/>
    <cellStyle name="Normal 3 3 6 16" xfId="35070" xr:uid="{00000000-0005-0000-0000-0000F7880000}"/>
    <cellStyle name="Normal 3 3 6 16 2" xfId="35071" xr:uid="{00000000-0005-0000-0000-0000F8880000}"/>
    <cellStyle name="Normal 3 3 6 16 3" xfId="35072" xr:uid="{00000000-0005-0000-0000-0000F9880000}"/>
    <cellStyle name="Normal 3 3 6 17" xfId="35073" xr:uid="{00000000-0005-0000-0000-0000FA880000}"/>
    <cellStyle name="Normal 3 3 6 17 2" xfId="35074" xr:uid="{00000000-0005-0000-0000-0000FB880000}"/>
    <cellStyle name="Normal 3 3 6 17 3" xfId="35075" xr:uid="{00000000-0005-0000-0000-0000FC880000}"/>
    <cellStyle name="Normal 3 3 6 18" xfId="35076" xr:uid="{00000000-0005-0000-0000-0000FD880000}"/>
    <cellStyle name="Normal 3 3 6 18 2" xfId="35077" xr:uid="{00000000-0005-0000-0000-0000FE880000}"/>
    <cellStyle name="Normal 3 3 6 18 3" xfId="35078" xr:uid="{00000000-0005-0000-0000-0000FF880000}"/>
    <cellStyle name="Normal 3 3 6 19" xfId="35079" xr:uid="{00000000-0005-0000-0000-000000890000}"/>
    <cellStyle name="Normal 3 3 6 19 2" xfId="35080" xr:uid="{00000000-0005-0000-0000-000001890000}"/>
    <cellStyle name="Normal 3 3 6 19 3" xfId="35081" xr:uid="{00000000-0005-0000-0000-000002890000}"/>
    <cellStyle name="Normal 3 3 6 2" xfId="35082" xr:uid="{00000000-0005-0000-0000-000003890000}"/>
    <cellStyle name="Normal 3 3 6 20" xfId="35083" xr:uid="{00000000-0005-0000-0000-000004890000}"/>
    <cellStyle name="Normal 3 3 6 20 2" xfId="35084" xr:uid="{00000000-0005-0000-0000-000005890000}"/>
    <cellStyle name="Normal 3 3 6 20 3" xfId="35085" xr:uid="{00000000-0005-0000-0000-000006890000}"/>
    <cellStyle name="Normal 3 3 6 21" xfId="35086" xr:uid="{00000000-0005-0000-0000-000007890000}"/>
    <cellStyle name="Normal 3 3 6 21 2" xfId="35087" xr:uid="{00000000-0005-0000-0000-000008890000}"/>
    <cellStyle name="Normal 3 3 6 21 3" xfId="35088" xr:uid="{00000000-0005-0000-0000-000009890000}"/>
    <cellStyle name="Normal 3 3 6 22" xfId="35089" xr:uid="{00000000-0005-0000-0000-00000A890000}"/>
    <cellStyle name="Normal 3 3 6 22 2" xfId="35090" xr:uid="{00000000-0005-0000-0000-00000B890000}"/>
    <cellStyle name="Normal 3 3 6 22 3" xfId="35091" xr:uid="{00000000-0005-0000-0000-00000C890000}"/>
    <cellStyle name="Normal 3 3 6 23" xfId="35092" xr:uid="{00000000-0005-0000-0000-00000D890000}"/>
    <cellStyle name="Normal 3 3 6 23 2" xfId="35093" xr:uid="{00000000-0005-0000-0000-00000E890000}"/>
    <cellStyle name="Normal 3 3 6 23 3" xfId="35094" xr:uid="{00000000-0005-0000-0000-00000F890000}"/>
    <cellStyle name="Normal 3 3 6 24" xfId="35095" xr:uid="{00000000-0005-0000-0000-000010890000}"/>
    <cellStyle name="Normal 3 3 6 24 2" xfId="35096" xr:uid="{00000000-0005-0000-0000-000011890000}"/>
    <cellStyle name="Normal 3 3 6 24 3" xfId="35097" xr:uid="{00000000-0005-0000-0000-000012890000}"/>
    <cellStyle name="Normal 3 3 6 25" xfId="35098" xr:uid="{00000000-0005-0000-0000-000013890000}"/>
    <cellStyle name="Normal 3 3 6 25 2" xfId="35099" xr:uid="{00000000-0005-0000-0000-000014890000}"/>
    <cellStyle name="Normal 3 3 6 25 3" xfId="35100" xr:uid="{00000000-0005-0000-0000-000015890000}"/>
    <cellStyle name="Normal 3 3 6 26" xfId="35101" xr:uid="{00000000-0005-0000-0000-000016890000}"/>
    <cellStyle name="Normal 3 3 6 26 2" xfId="35102" xr:uid="{00000000-0005-0000-0000-000017890000}"/>
    <cellStyle name="Normal 3 3 6 26 3" xfId="35103" xr:uid="{00000000-0005-0000-0000-000018890000}"/>
    <cellStyle name="Normal 3 3 6 27" xfId="35104" xr:uid="{00000000-0005-0000-0000-000019890000}"/>
    <cellStyle name="Normal 3 3 6 27 2" xfId="35105" xr:uid="{00000000-0005-0000-0000-00001A890000}"/>
    <cellStyle name="Normal 3 3 6 27 3" xfId="35106" xr:uid="{00000000-0005-0000-0000-00001B890000}"/>
    <cellStyle name="Normal 3 3 6 28" xfId="35107" xr:uid="{00000000-0005-0000-0000-00001C890000}"/>
    <cellStyle name="Normal 3 3 6 29" xfId="35108" xr:uid="{00000000-0005-0000-0000-00001D890000}"/>
    <cellStyle name="Normal 3 3 6 3" xfId="35109" xr:uid="{00000000-0005-0000-0000-00001E890000}"/>
    <cellStyle name="Normal 3 3 6 4" xfId="35110" xr:uid="{00000000-0005-0000-0000-00001F890000}"/>
    <cellStyle name="Normal 3 3 6 5" xfId="35111" xr:uid="{00000000-0005-0000-0000-000020890000}"/>
    <cellStyle name="Normal 3 3 6 6" xfId="35112" xr:uid="{00000000-0005-0000-0000-000021890000}"/>
    <cellStyle name="Normal 3 3 6 6 10" xfId="35113" xr:uid="{00000000-0005-0000-0000-000022890000}"/>
    <cellStyle name="Normal 3 3 6 6 10 2" xfId="35114" xr:uid="{00000000-0005-0000-0000-000023890000}"/>
    <cellStyle name="Normal 3 3 6 6 10 3" xfId="35115" xr:uid="{00000000-0005-0000-0000-000024890000}"/>
    <cellStyle name="Normal 3 3 6 6 11" xfId="35116" xr:uid="{00000000-0005-0000-0000-000025890000}"/>
    <cellStyle name="Normal 3 3 6 6 11 2" xfId="35117" xr:uid="{00000000-0005-0000-0000-000026890000}"/>
    <cellStyle name="Normal 3 3 6 6 11 3" xfId="35118" xr:uid="{00000000-0005-0000-0000-000027890000}"/>
    <cellStyle name="Normal 3 3 6 6 12" xfId="35119" xr:uid="{00000000-0005-0000-0000-000028890000}"/>
    <cellStyle name="Normal 3 3 6 6 12 2" xfId="35120" xr:uid="{00000000-0005-0000-0000-000029890000}"/>
    <cellStyle name="Normal 3 3 6 6 12 3" xfId="35121" xr:uid="{00000000-0005-0000-0000-00002A890000}"/>
    <cellStyle name="Normal 3 3 6 6 13" xfId="35122" xr:uid="{00000000-0005-0000-0000-00002B890000}"/>
    <cellStyle name="Normal 3 3 6 6 13 2" xfId="35123" xr:uid="{00000000-0005-0000-0000-00002C890000}"/>
    <cellStyle name="Normal 3 3 6 6 13 3" xfId="35124" xr:uid="{00000000-0005-0000-0000-00002D890000}"/>
    <cellStyle name="Normal 3 3 6 6 14" xfId="35125" xr:uid="{00000000-0005-0000-0000-00002E890000}"/>
    <cellStyle name="Normal 3 3 6 6 14 2" xfId="35126" xr:uid="{00000000-0005-0000-0000-00002F890000}"/>
    <cellStyle name="Normal 3 3 6 6 14 3" xfId="35127" xr:uid="{00000000-0005-0000-0000-000030890000}"/>
    <cellStyle name="Normal 3 3 6 6 15" xfId="35128" xr:uid="{00000000-0005-0000-0000-000031890000}"/>
    <cellStyle name="Normal 3 3 6 6 15 2" xfId="35129" xr:uid="{00000000-0005-0000-0000-000032890000}"/>
    <cellStyle name="Normal 3 3 6 6 15 3" xfId="35130" xr:uid="{00000000-0005-0000-0000-000033890000}"/>
    <cellStyle name="Normal 3 3 6 6 16" xfId="35131" xr:uid="{00000000-0005-0000-0000-000034890000}"/>
    <cellStyle name="Normal 3 3 6 6 17" xfId="35132" xr:uid="{00000000-0005-0000-0000-000035890000}"/>
    <cellStyle name="Normal 3 3 6 6 2" xfId="35133" xr:uid="{00000000-0005-0000-0000-000036890000}"/>
    <cellStyle name="Normal 3 3 6 6 2 10" xfId="35134" xr:uid="{00000000-0005-0000-0000-000037890000}"/>
    <cellStyle name="Normal 3 3 6 6 2 10 2" xfId="35135" xr:uid="{00000000-0005-0000-0000-000038890000}"/>
    <cellStyle name="Normal 3 3 6 6 2 10 3" xfId="35136" xr:uid="{00000000-0005-0000-0000-000039890000}"/>
    <cellStyle name="Normal 3 3 6 6 2 11" xfId="35137" xr:uid="{00000000-0005-0000-0000-00003A890000}"/>
    <cellStyle name="Normal 3 3 6 6 2 11 2" xfId="35138" xr:uid="{00000000-0005-0000-0000-00003B890000}"/>
    <cellStyle name="Normal 3 3 6 6 2 11 3" xfId="35139" xr:uid="{00000000-0005-0000-0000-00003C890000}"/>
    <cellStyle name="Normal 3 3 6 6 2 12" xfId="35140" xr:uid="{00000000-0005-0000-0000-00003D890000}"/>
    <cellStyle name="Normal 3 3 6 6 2 12 2" xfId="35141" xr:uid="{00000000-0005-0000-0000-00003E890000}"/>
    <cellStyle name="Normal 3 3 6 6 2 12 3" xfId="35142" xr:uid="{00000000-0005-0000-0000-00003F890000}"/>
    <cellStyle name="Normal 3 3 6 6 2 13" xfId="35143" xr:uid="{00000000-0005-0000-0000-000040890000}"/>
    <cellStyle name="Normal 3 3 6 6 2 13 2" xfId="35144" xr:uid="{00000000-0005-0000-0000-000041890000}"/>
    <cellStyle name="Normal 3 3 6 6 2 13 3" xfId="35145" xr:uid="{00000000-0005-0000-0000-000042890000}"/>
    <cellStyle name="Normal 3 3 6 6 2 14" xfId="35146" xr:uid="{00000000-0005-0000-0000-000043890000}"/>
    <cellStyle name="Normal 3 3 6 6 2 14 2" xfId="35147" xr:uid="{00000000-0005-0000-0000-000044890000}"/>
    <cellStyle name="Normal 3 3 6 6 2 14 3" xfId="35148" xr:uid="{00000000-0005-0000-0000-000045890000}"/>
    <cellStyle name="Normal 3 3 6 6 2 15" xfId="35149" xr:uid="{00000000-0005-0000-0000-000046890000}"/>
    <cellStyle name="Normal 3 3 6 6 2 16" xfId="35150" xr:uid="{00000000-0005-0000-0000-000047890000}"/>
    <cellStyle name="Normal 3 3 6 6 2 2" xfId="35151" xr:uid="{00000000-0005-0000-0000-000048890000}"/>
    <cellStyle name="Normal 3 3 6 6 2 2 2" xfId="35152" xr:uid="{00000000-0005-0000-0000-000049890000}"/>
    <cellStyle name="Normal 3 3 6 6 2 2 3" xfId="35153" xr:uid="{00000000-0005-0000-0000-00004A890000}"/>
    <cellStyle name="Normal 3 3 6 6 2 3" xfId="35154" xr:uid="{00000000-0005-0000-0000-00004B890000}"/>
    <cellStyle name="Normal 3 3 6 6 2 3 2" xfId="35155" xr:uid="{00000000-0005-0000-0000-00004C890000}"/>
    <cellStyle name="Normal 3 3 6 6 2 3 3" xfId="35156" xr:uid="{00000000-0005-0000-0000-00004D890000}"/>
    <cellStyle name="Normal 3 3 6 6 2 4" xfId="35157" xr:uid="{00000000-0005-0000-0000-00004E890000}"/>
    <cellStyle name="Normal 3 3 6 6 2 4 2" xfId="35158" xr:uid="{00000000-0005-0000-0000-00004F890000}"/>
    <cellStyle name="Normal 3 3 6 6 2 4 3" xfId="35159" xr:uid="{00000000-0005-0000-0000-000050890000}"/>
    <cellStyle name="Normal 3 3 6 6 2 5" xfId="35160" xr:uid="{00000000-0005-0000-0000-000051890000}"/>
    <cellStyle name="Normal 3 3 6 6 2 5 2" xfId="35161" xr:uid="{00000000-0005-0000-0000-000052890000}"/>
    <cellStyle name="Normal 3 3 6 6 2 5 3" xfId="35162" xr:uid="{00000000-0005-0000-0000-000053890000}"/>
    <cellStyle name="Normal 3 3 6 6 2 6" xfId="35163" xr:uid="{00000000-0005-0000-0000-000054890000}"/>
    <cellStyle name="Normal 3 3 6 6 2 6 2" xfId="35164" xr:uid="{00000000-0005-0000-0000-000055890000}"/>
    <cellStyle name="Normal 3 3 6 6 2 6 3" xfId="35165" xr:uid="{00000000-0005-0000-0000-000056890000}"/>
    <cellStyle name="Normal 3 3 6 6 2 7" xfId="35166" xr:uid="{00000000-0005-0000-0000-000057890000}"/>
    <cellStyle name="Normal 3 3 6 6 2 7 2" xfId="35167" xr:uid="{00000000-0005-0000-0000-000058890000}"/>
    <cellStyle name="Normal 3 3 6 6 2 7 3" xfId="35168" xr:uid="{00000000-0005-0000-0000-000059890000}"/>
    <cellStyle name="Normal 3 3 6 6 2 8" xfId="35169" xr:uid="{00000000-0005-0000-0000-00005A890000}"/>
    <cellStyle name="Normal 3 3 6 6 2 8 2" xfId="35170" xr:uid="{00000000-0005-0000-0000-00005B890000}"/>
    <cellStyle name="Normal 3 3 6 6 2 8 3" xfId="35171" xr:uid="{00000000-0005-0000-0000-00005C890000}"/>
    <cellStyle name="Normal 3 3 6 6 2 9" xfId="35172" xr:uid="{00000000-0005-0000-0000-00005D890000}"/>
    <cellStyle name="Normal 3 3 6 6 2 9 2" xfId="35173" xr:uid="{00000000-0005-0000-0000-00005E890000}"/>
    <cellStyle name="Normal 3 3 6 6 2 9 3" xfId="35174" xr:uid="{00000000-0005-0000-0000-00005F890000}"/>
    <cellStyle name="Normal 3 3 6 6 3" xfId="35175" xr:uid="{00000000-0005-0000-0000-000060890000}"/>
    <cellStyle name="Normal 3 3 6 6 3 2" xfId="35176" xr:uid="{00000000-0005-0000-0000-000061890000}"/>
    <cellStyle name="Normal 3 3 6 6 3 3" xfId="35177" xr:uid="{00000000-0005-0000-0000-000062890000}"/>
    <cellStyle name="Normal 3 3 6 6 4" xfId="35178" xr:uid="{00000000-0005-0000-0000-000063890000}"/>
    <cellStyle name="Normal 3 3 6 6 4 2" xfId="35179" xr:uid="{00000000-0005-0000-0000-000064890000}"/>
    <cellStyle name="Normal 3 3 6 6 4 3" xfId="35180" xr:uid="{00000000-0005-0000-0000-000065890000}"/>
    <cellStyle name="Normal 3 3 6 6 5" xfId="35181" xr:uid="{00000000-0005-0000-0000-000066890000}"/>
    <cellStyle name="Normal 3 3 6 6 5 2" xfId="35182" xr:uid="{00000000-0005-0000-0000-000067890000}"/>
    <cellStyle name="Normal 3 3 6 6 5 3" xfId="35183" xr:uid="{00000000-0005-0000-0000-000068890000}"/>
    <cellStyle name="Normal 3 3 6 6 6" xfId="35184" xr:uid="{00000000-0005-0000-0000-000069890000}"/>
    <cellStyle name="Normal 3 3 6 6 6 2" xfId="35185" xr:uid="{00000000-0005-0000-0000-00006A890000}"/>
    <cellStyle name="Normal 3 3 6 6 6 3" xfId="35186" xr:uid="{00000000-0005-0000-0000-00006B890000}"/>
    <cellStyle name="Normal 3 3 6 6 7" xfId="35187" xr:uid="{00000000-0005-0000-0000-00006C890000}"/>
    <cellStyle name="Normal 3 3 6 6 7 2" xfId="35188" xr:uid="{00000000-0005-0000-0000-00006D890000}"/>
    <cellStyle name="Normal 3 3 6 6 7 3" xfId="35189" xr:uid="{00000000-0005-0000-0000-00006E890000}"/>
    <cellStyle name="Normal 3 3 6 6 8" xfId="35190" xr:uid="{00000000-0005-0000-0000-00006F890000}"/>
    <cellStyle name="Normal 3 3 6 6 8 2" xfId="35191" xr:uid="{00000000-0005-0000-0000-000070890000}"/>
    <cellStyle name="Normal 3 3 6 6 8 3" xfId="35192" xr:uid="{00000000-0005-0000-0000-000071890000}"/>
    <cellStyle name="Normal 3 3 6 6 9" xfId="35193" xr:uid="{00000000-0005-0000-0000-000072890000}"/>
    <cellStyle name="Normal 3 3 6 6 9 2" xfId="35194" xr:uid="{00000000-0005-0000-0000-000073890000}"/>
    <cellStyle name="Normal 3 3 6 6 9 3" xfId="35195" xr:uid="{00000000-0005-0000-0000-000074890000}"/>
    <cellStyle name="Normal 3 3 6 7" xfId="35196" xr:uid="{00000000-0005-0000-0000-000075890000}"/>
    <cellStyle name="Normal 3 3 6 7 10" xfId="35197" xr:uid="{00000000-0005-0000-0000-000076890000}"/>
    <cellStyle name="Normal 3 3 6 7 10 2" xfId="35198" xr:uid="{00000000-0005-0000-0000-000077890000}"/>
    <cellStyle name="Normal 3 3 6 7 10 3" xfId="35199" xr:uid="{00000000-0005-0000-0000-000078890000}"/>
    <cellStyle name="Normal 3 3 6 7 11" xfId="35200" xr:uid="{00000000-0005-0000-0000-000079890000}"/>
    <cellStyle name="Normal 3 3 6 7 11 2" xfId="35201" xr:uid="{00000000-0005-0000-0000-00007A890000}"/>
    <cellStyle name="Normal 3 3 6 7 11 3" xfId="35202" xr:uid="{00000000-0005-0000-0000-00007B890000}"/>
    <cellStyle name="Normal 3 3 6 7 12" xfId="35203" xr:uid="{00000000-0005-0000-0000-00007C890000}"/>
    <cellStyle name="Normal 3 3 6 7 12 2" xfId="35204" xr:uid="{00000000-0005-0000-0000-00007D890000}"/>
    <cellStyle name="Normal 3 3 6 7 12 3" xfId="35205" xr:uid="{00000000-0005-0000-0000-00007E890000}"/>
    <cellStyle name="Normal 3 3 6 7 13" xfId="35206" xr:uid="{00000000-0005-0000-0000-00007F890000}"/>
    <cellStyle name="Normal 3 3 6 7 13 2" xfId="35207" xr:uid="{00000000-0005-0000-0000-000080890000}"/>
    <cellStyle name="Normal 3 3 6 7 13 3" xfId="35208" xr:uid="{00000000-0005-0000-0000-000081890000}"/>
    <cellStyle name="Normal 3 3 6 7 14" xfId="35209" xr:uid="{00000000-0005-0000-0000-000082890000}"/>
    <cellStyle name="Normal 3 3 6 7 14 2" xfId="35210" xr:uid="{00000000-0005-0000-0000-000083890000}"/>
    <cellStyle name="Normal 3 3 6 7 14 3" xfId="35211" xr:uid="{00000000-0005-0000-0000-000084890000}"/>
    <cellStyle name="Normal 3 3 6 7 15" xfId="35212" xr:uid="{00000000-0005-0000-0000-000085890000}"/>
    <cellStyle name="Normal 3 3 6 7 15 2" xfId="35213" xr:uid="{00000000-0005-0000-0000-000086890000}"/>
    <cellStyle name="Normal 3 3 6 7 15 3" xfId="35214" xr:uid="{00000000-0005-0000-0000-000087890000}"/>
    <cellStyle name="Normal 3 3 6 7 16" xfId="35215" xr:uid="{00000000-0005-0000-0000-000088890000}"/>
    <cellStyle name="Normal 3 3 6 7 17" xfId="35216" xr:uid="{00000000-0005-0000-0000-000089890000}"/>
    <cellStyle name="Normal 3 3 6 7 2" xfId="35217" xr:uid="{00000000-0005-0000-0000-00008A890000}"/>
    <cellStyle name="Normal 3 3 6 7 2 10" xfId="35218" xr:uid="{00000000-0005-0000-0000-00008B890000}"/>
    <cellStyle name="Normal 3 3 6 7 2 10 2" xfId="35219" xr:uid="{00000000-0005-0000-0000-00008C890000}"/>
    <cellStyle name="Normal 3 3 6 7 2 10 3" xfId="35220" xr:uid="{00000000-0005-0000-0000-00008D890000}"/>
    <cellStyle name="Normal 3 3 6 7 2 11" xfId="35221" xr:uid="{00000000-0005-0000-0000-00008E890000}"/>
    <cellStyle name="Normal 3 3 6 7 2 11 2" xfId="35222" xr:uid="{00000000-0005-0000-0000-00008F890000}"/>
    <cellStyle name="Normal 3 3 6 7 2 11 3" xfId="35223" xr:uid="{00000000-0005-0000-0000-000090890000}"/>
    <cellStyle name="Normal 3 3 6 7 2 12" xfId="35224" xr:uid="{00000000-0005-0000-0000-000091890000}"/>
    <cellStyle name="Normal 3 3 6 7 2 12 2" xfId="35225" xr:uid="{00000000-0005-0000-0000-000092890000}"/>
    <cellStyle name="Normal 3 3 6 7 2 12 3" xfId="35226" xr:uid="{00000000-0005-0000-0000-000093890000}"/>
    <cellStyle name="Normal 3 3 6 7 2 13" xfId="35227" xr:uid="{00000000-0005-0000-0000-000094890000}"/>
    <cellStyle name="Normal 3 3 6 7 2 13 2" xfId="35228" xr:uid="{00000000-0005-0000-0000-000095890000}"/>
    <cellStyle name="Normal 3 3 6 7 2 13 3" xfId="35229" xr:uid="{00000000-0005-0000-0000-000096890000}"/>
    <cellStyle name="Normal 3 3 6 7 2 14" xfId="35230" xr:uid="{00000000-0005-0000-0000-000097890000}"/>
    <cellStyle name="Normal 3 3 6 7 2 14 2" xfId="35231" xr:uid="{00000000-0005-0000-0000-000098890000}"/>
    <cellStyle name="Normal 3 3 6 7 2 14 3" xfId="35232" xr:uid="{00000000-0005-0000-0000-000099890000}"/>
    <cellStyle name="Normal 3 3 6 7 2 15" xfId="35233" xr:uid="{00000000-0005-0000-0000-00009A890000}"/>
    <cellStyle name="Normal 3 3 6 7 2 16" xfId="35234" xr:uid="{00000000-0005-0000-0000-00009B890000}"/>
    <cellStyle name="Normal 3 3 6 7 2 2" xfId="35235" xr:uid="{00000000-0005-0000-0000-00009C890000}"/>
    <cellStyle name="Normal 3 3 6 7 2 2 2" xfId="35236" xr:uid="{00000000-0005-0000-0000-00009D890000}"/>
    <cellStyle name="Normal 3 3 6 7 2 2 3" xfId="35237" xr:uid="{00000000-0005-0000-0000-00009E890000}"/>
    <cellStyle name="Normal 3 3 6 7 2 3" xfId="35238" xr:uid="{00000000-0005-0000-0000-00009F890000}"/>
    <cellStyle name="Normal 3 3 6 7 2 3 2" xfId="35239" xr:uid="{00000000-0005-0000-0000-0000A0890000}"/>
    <cellStyle name="Normal 3 3 6 7 2 3 3" xfId="35240" xr:uid="{00000000-0005-0000-0000-0000A1890000}"/>
    <cellStyle name="Normal 3 3 6 7 2 4" xfId="35241" xr:uid="{00000000-0005-0000-0000-0000A2890000}"/>
    <cellStyle name="Normal 3 3 6 7 2 4 2" xfId="35242" xr:uid="{00000000-0005-0000-0000-0000A3890000}"/>
    <cellStyle name="Normal 3 3 6 7 2 4 3" xfId="35243" xr:uid="{00000000-0005-0000-0000-0000A4890000}"/>
    <cellStyle name="Normal 3 3 6 7 2 5" xfId="35244" xr:uid="{00000000-0005-0000-0000-0000A5890000}"/>
    <cellStyle name="Normal 3 3 6 7 2 5 2" xfId="35245" xr:uid="{00000000-0005-0000-0000-0000A6890000}"/>
    <cellStyle name="Normal 3 3 6 7 2 5 3" xfId="35246" xr:uid="{00000000-0005-0000-0000-0000A7890000}"/>
    <cellStyle name="Normal 3 3 6 7 2 6" xfId="35247" xr:uid="{00000000-0005-0000-0000-0000A8890000}"/>
    <cellStyle name="Normal 3 3 6 7 2 6 2" xfId="35248" xr:uid="{00000000-0005-0000-0000-0000A9890000}"/>
    <cellStyle name="Normal 3 3 6 7 2 6 3" xfId="35249" xr:uid="{00000000-0005-0000-0000-0000AA890000}"/>
    <cellStyle name="Normal 3 3 6 7 2 7" xfId="35250" xr:uid="{00000000-0005-0000-0000-0000AB890000}"/>
    <cellStyle name="Normal 3 3 6 7 2 7 2" xfId="35251" xr:uid="{00000000-0005-0000-0000-0000AC890000}"/>
    <cellStyle name="Normal 3 3 6 7 2 7 3" xfId="35252" xr:uid="{00000000-0005-0000-0000-0000AD890000}"/>
    <cellStyle name="Normal 3 3 6 7 2 8" xfId="35253" xr:uid="{00000000-0005-0000-0000-0000AE890000}"/>
    <cellStyle name="Normal 3 3 6 7 2 8 2" xfId="35254" xr:uid="{00000000-0005-0000-0000-0000AF890000}"/>
    <cellStyle name="Normal 3 3 6 7 2 8 3" xfId="35255" xr:uid="{00000000-0005-0000-0000-0000B0890000}"/>
    <cellStyle name="Normal 3 3 6 7 2 9" xfId="35256" xr:uid="{00000000-0005-0000-0000-0000B1890000}"/>
    <cellStyle name="Normal 3 3 6 7 2 9 2" xfId="35257" xr:uid="{00000000-0005-0000-0000-0000B2890000}"/>
    <cellStyle name="Normal 3 3 6 7 2 9 3" xfId="35258" xr:uid="{00000000-0005-0000-0000-0000B3890000}"/>
    <cellStyle name="Normal 3 3 6 7 3" xfId="35259" xr:uid="{00000000-0005-0000-0000-0000B4890000}"/>
    <cellStyle name="Normal 3 3 6 7 3 2" xfId="35260" xr:uid="{00000000-0005-0000-0000-0000B5890000}"/>
    <cellStyle name="Normal 3 3 6 7 3 3" xfId="35261" xr:uid="{00000000-0005-0000-0000-0000B6890000}"/>
    <cellStyle name="Normal 3 3 6 7 4" xfId="35262" xr:uid="{00000000-0005-0000-0000-0000B7890000}"/>
    <cellStyle name="Normal 3 3 6 7 4 2" xfId="35263" xr:uid="{00000000-0005-0000-0000-0000B8890000}"/>
    <cellStyle name="Normal 3 3 6 7 4 3" xfId="35264" xr:uid="{00000000-0005-0000-0000-0000B9890000}"/>
    <cellStyle name="Normal 3 3 6 7 5" xfId="35265" xr:uid="{00000000-0005-0000-0000-0000BA890000}"/>
    <cellStyle name="Normal 3 3 6 7 5 2" xfId="35266" xr:uid="{00000000-0005-0000-0000-0000BB890000}"/>
    <cellStyle name="Normal 3 3 6 7 5 3" xfId="35267" xr:uid="{00000000-0005-0000-0000-0000BC890000}"/>
    <cellStyle name="Normal 3 3 6 7 6" xfId="35268" xr:uid="{00000000-0005-0000-0000-0000BD890000}"/>
    <cellStyle name="Normal 3 3 6 7 6 2" xfId="35269" xr:uid="{00000000-0005-0000-0000-0000BE890000}"/>
    <cellStyle name="Normal 3 3 6 7 6 3" xfId="35270" xr:uid="{00000000-0005-0000-0000-0000BF890000}"/>
    <cellStyle name="Normal 3 3 6 7 7" xfId="35271" xr:uid="{00000000-0005-0000-0000-0000C0890000}"/>
    <cellStyle name="Normal 3 3 6 7 7 2" xfId="35272" xr:uid="{00000000-0005-0000-0000-0000C1890000}"/>
    <cellStyle name="Normal 3 3 6 7 7 3" xfId="35273" xr:uid="{00000000-0005-0000-0000-0000C2890000}"/>
    <cellStyle name="Normal 3 3 6 7 8" xfId="35274" xr:uid="{00000000-0005-0000-0000-0000C3890000}"/>
    <cellStyle name="Normal 3 3 6 7 8 2" xfId="35275" xr:uid="{00000000-0005-0000-0000-0000C4890000}"/>
    <cellStyle name="Normal 3 3 6 7 8 3" xfId="35276" xr:uid="{00000000-0005-0000-0000-0000C5890000}"/>
    <cellStyle name="Normal 3 3 6 7 9" xfId="35277" xr:uid="{00000000-0005-0000-0000-0000C6890000}"/>
    <cellStyle name="Normal 3 3 6 7 9 2" xfId="35278" xr:uid="{00000000-0005-0000-0000-0000C7890000}"/>
    <cellStyle name="Normal 3 3 6 7 9 3" xfId="35279" xr:uid="{00000000-0005-0000-0000-0000C8890000}"/>
    <cellStyle name="Normal 3 3 6 8" xfId="35280" xr:uid="{00000000-0005-0000-0000-0000C9890000}"/>
    <cellStyle name="Normal 3 3 6 8 10" xfId="35281" xr:uid="{00000000-0005-0000-0000-0000CA890000}"/>
    <cellStyle name="Normal 3 3 6 8 10 2" xfId="35282" xr:uid="{00000000-0005-0000-0000-0000CB890000}"/>
    <cellStyle name="Normal 3 3 6 8 10 3" xfId="35283" xr:uid="{00000000-0005-0000-0000-0000CC890000}"/>
    <cellStyle name="Normal 3 3 6 8 11" xfId="35284" xr:uid="{00000000-0005-0000-0000-0000CD890000}"/>
    <cellStyle name="Normal 3 3 6 8 11 2" xfId="35285" xr:uid="{00000000-0005-0000-0000-0000CE890000}"/>
    <cellStyle name="Normal 3 3 6 8 11 3" xfId="35286" xr:uid="{00000000-0005-0000-0000-0000CF890000}"/>
    <cellStyle name="Normal 3 3 6 8 12" xfId="35287" xr:uid="{00000000-0005-0000-0000-0000D0890000}"/>
    <cellStyle name="Normal 3 3 6 8 12 2" xfId="35288" xr:uid="{00000000-0005-0000-0000-0000D1890000}"/>
    <cellStyle name="Normal 3 3 6 8 12 3" xfId="35289" xr:uid="{00000000-0005-0000-0000-0000D2890000}"/>
    <cellStyle name="Normal 3 3 6 8 13" xfId="35290" xr:uid="{00000000-0005-0000-0000-0000D3890000}"/>
    <cellStyle name="Normal 3 3 6 8 13 2" xfId="35291" xr:uid="{00000000-0005-0000-0000-0000D4890000}"/>
    <cellStyle name="Normal 3 3 6 8 13 3" xfId="35292" xr:uid="{00000000-0005-0000-0000-0000D5890000}"/>
    <cellStyle name="Normal 3 3 6 8 14" xfId="35293" xr:uid="{00000000-0005-0000-0000-0000D6890000}"/>
    <cellStyle name="Normal 3 3 6 8 14 2" xfId="35294" xr:uid="{00000000-0005-0000-0000-0000D7890000}"/>
    <cellStyle name="Normal 3 3 6 8 14 3" xfId="35295" xr:uid="{00000000-0005-0000-0000-0000D8890000}"/>
    <cellStyle name="Normal 3 3 6 8 15" xfId="35296" xr:uid="{00000000-0005-0000-0000-0000D9890000}"/>
    <cellStyle name="Normal 3 3 6 8 15 2" xfId="35297" xr:uid="{00000000-0005-0000-0000-0000DA890000}"/>
    <cellStyle name="Normal 3 3 6 8 15 3" xfId="35298" xr:uid="{00000000-0005-0000-0000-0000DB890000}"/>
    <cellStyle name="Normal 3 3 6 8 16" xfId="35299" xr:uid="{00000000-0005-0000-0000-0000DC890000}"/>
    <cellStyle name="Normal 3 3 6 8 17" xfId="35300" xr:uid="{00000000-0005-0000-0000-0000DD890000}"/>
    <cellStyle name="Normal 3 3 6 8 2" xfId="35301" xr:uid="{00000000-0005-0000-0000-0000DE890000}"/>
    <cellStyle name="Normal 3 3 6 8 2 10" xfId="35302" xr:uid="{00000000-0005-0000-0000-0000DF890000}"/>
    <cellStyle name="Normal 3 3 6 8 2 10 2" xfId="35303" xr:uid="{00000000-0005-0000-0000-0000E0890000}"/>
    <cellStyle name="Normal 3 3 6 8 2 10 3" xfId="35304" xr:uid="{00000000-0005-0000-0000-0000E1890000}"/>
    <cellStyle name="Normal 3 3 6 8 2 11" xfId="35305" xr:uid="{00000000-0005-0000-0000-0000E2890000}"/>
    <cellStyle name="Normal 3 3 6 8 2 11 2" xfId="35306" xr:uid="{00000000-0005-0000-0000-0000E3890000}"/>
    <cellStyle name="Normal 3 3 6 8 2 11 3" xfId="35307" xr:uid="{00000000-0005-0000-0000-0000E4890000}"/>
    <cellStyle name="Normal 3 3 6 8 2 12" xfId="35308" xr:uid="{00000000-0005-0000-0000-0000E5890000}"/>
    <cellStyle name="Normal 3 3 6 8 2 12 2" xfId="35309" xr:uid="{00000000-0005-0000-0000-0000E6890000}"/>
    <cellStyle name="Normal 3 3 6 8 2 12 3" xfId="35310" xr:uid="{00000000-0005-0000-0000-0000E7890000}"/>
    <cellStyle name="Normal 3 3 6 8 2 13" xfId="35311" xr:uid="{00000000-0005-0000-0000-0000E8890000}"/>
    <cellStyle name="Normal 3 3 6 8 2 13 2" xfId="35312" xr:uid="{00000000-0005-0000-0000-0000E9890000}"/>
    <cellStyle name="Normal 3 3 6 8 2 13 3" xfId="35313" xr:uid="{00000000-0005-0000-0000-0000EA890000}"/>
    <cellStyle name="Normal 3 3 6 8 2 14" xfId="35314" xr:uid="{00000000-0005-0000-0000-0000EB890000}"/>
    <cellStyle name="Normal 3 3 6 8 2 14 2" xfId="35315" xr:uid="{00000000-0005-0000-0000-0000EC890000}"/>
    <cellStyle name="Normal 3 3 6 8 2 14 3" xfId="35316" xr:uid="{00000000-0005-0000-0000-0000ED890000}"/>
    <cellStyle name="Normal 3 3 6 8 2 15" xfId="35317" xr:uid="{00000000-0005-0000-0000-0000EE890000}"/>
    <cellStyle name="Normal 3 3 6 8 2 16" xfId="35318" xr:uid="{00000000-0005-0000-0000-0000EF890000}"/>
    <cellStyle name="Normal 3 3 6 8 2 2" xfId="35319" xr:uid="{00000000-0005-0000-0000-0000F0890000}"/>
    <cellStyle name="Normal 3 3 6 8 2 2 2" xfId="35320" xr:uid="{00000000-0005-0000-0000-0000F1890000}"/>
    <cellStyle name="Normal 3 3 6 8 2 2 3" xfId="35321" xr:uid="{00000000-0005-0000-0000-0000F2890000}"/>
    <cellStyle name="Normal 3 3 6 8 2 3" xfId="35322" xr:uid="{00000000-0005-0000-0000-0000F3890000}"/>
    <cellStyle name="Normal 3 3 6 8 2 3 2" xfId="35323" xr:uid="{00000000-0005-0000-0000-0000F4890000}"/>
    <cellStyle name="Normal 3 3 6 8 2 3 3" xfId="35324" xr:uid="{00000000-0005-0000-0000-0000F5890000}"/>
    <cellStyle name="Normal 3 3 6 8 2 4" xfId="35325" xr:uid="{00000000-0005-0000-0000-0000F6890000}"/>
    <cellStyle name="Normal 3 3 6 8 2 4 2" xfId="35326" xr:uid="{00000000-0005-0000-0000-0000F7890000}"/>
    <cellStyle name="Normal 3 3 6 8 2 4 3" xfId="35327" xr:uid="{00000000-0005-0000-0000-0000F8890000}"/>
    <cellStyle name="Normal 3 3 6 8 2 5" xfId="35328" xr:uid="{00000000-0005-0000-0000-0000F9890000}"/>
    <cellStyle name="Normal 3 3 6 8 2 5 2" xfId="35329" xr:uid="{00000000-0005-0000-0000-0000FA890000}"/>
    <cellStyle name="Normal 3 3 6 8 2 5 3" xfId="35330" xr:uid="{00000000-0005-0000-0000-0000FB890000}"/>
    <cellStyle name="Normal 3 3 6 8 2 6" xfId="35331" xr:uid="{00000000-0005-0000-0000-0000FC890000}"/>
    <cellStyle name="Normal 3 3 6 8 2 6 2" xfId="35332" xr:uid="{00000000-0005-0000-0000-0000FD890000}"/>
    <cellStyle name="Normal 3 3 6 8 2 6 3" xfId="35333" xr:uid="{00000000-0005-0000-0000-0000FE890000}"/>
    <cellStyle name="Normal 3 3 6 8 2 7" xfId="35334" xr:uid="{00000000-0005-0000-0000-0000FF890000}"/>
    <cellStyle name="Normal 3 3 6 8 2 7 2" xfId="35335" xr:uid="{00000000-0005-0000-0000-0000008A0000}"/>
    <cellStyle name="Normal 3 3 6 8 2 7 3" xfId="35336" xr:uid="{00000000-0005-0000-0000-0000018A0000}"/>
    <cellStyle name="Normal 3 3 6 8 2 8" xfId="35337" xr:uid="{00000000-0005-0000-0000-0000028A0000}"/>
    <cellStyle name="Normal 3 3 6 8 2 8 2" xfId="35338" xr:uid="{00000000-0005-0000-0000-0000038A0000}"/>
    <cellStyle name="Normal 3 3 6 8 2 8 3" xfId="35339" xr:uid="{00000000-0005-0000-0000-0000048A0000}"/>
    <cellStyle name="Normal 3 3 6 8 2 9" xfId="35340" xr:uid="{00000000-0005-0000-0000-0000058A0000}"/>
    <cellStyle name="Normal 3 3 6 8 2 9 2" xfId="35341" xr:uid="{00000000-0005-0000-0000-0000068A0000}"/>
    <cellStyle name="Normal 3 3 6 8 2 9 3" xfId="35342" xr:uid="{00000000-0005-0000-0000-0000078A0000}"/>
    <cellStyle name="Normal 3 3 6 8 3" xfId="35343" xr:uid="{00000000-0005-0000-0000-0000088A0000}"/>
    <cellStyle name="Normal 3 3 6 8 3 2" xfId="35344" xr:uid="{00000000-0005-0000-0000-0000098A0000}"/>
    <cellStyle name="Normal 3 3 6 8 3 3" xfId="35345" xr:uid="{00000000-0005-0000-0000-00000A8A0000}"/>
    <cellStyle name="Normal 3 3 6 8 4" xfId="35346" xr:uid="{00000000-0005-0000-0000-00000B8A0000}"/>
    <cellStyle name="Normal 3 3 6 8 4 2" xfId="35347" xr:uid="{00000000-0005-0000-0000-00000C8A0000}"/>
    <cellStyle name="Normal 3 3 6 8 4 3" xfId="35348" xr:uid="{00000000-0005-0000-0000-00000D8A0000}"/>
    <cellStyle name="Normal 3 3 6 8 5" xfId="35349" xr:uid="{00000000-0005-0000-0000-00000E8A0000}"/>
    <cellStyle name="Normal 3 3 6 8 5 2" xfId="35350" xr:uid="{00000000-0005-0000-0000-00000F8A0000}"/>
    <cellStyle name="Normal 3 3 6 8 5 3" xfId="35351" xr:uid="{00000000-0005-0000-0000-0000108A0000}"/>
    <cellStyle name="Normal 3 3 6 8 6" xfId="35352" xr:uid="{00000000-0005-0000-0000-0000118A0000}"/>
    <cellStyle name="Normal 3 3 6 8 6 2" xfId="35353" xr:uid="{00000000-0005-0000-0000-0000128A0000}"/>
    <cellStyle name="Normal 3 3 6 8 6 3" xfId="35354" xr:uid="{00000000-0005-0000-0000-0000138A0000}"/>
    <cellStyle name="Normal 3 3 6 8 7" xfId="35355" xr:uid="{00000000-0005-0000-0000-0000148A0000}"/>
    <cellStyle name="Normal 3 3 6 8 7 2" xfId="35356" xr:uid="{00000000-0005-0000-0000-0000158A0000}"/>
    <cellStyle name="Normal 3 3 6 8 7 3" xfId="35357" xr:uid="{00000000-0005-0000-0000-0000168A0000}"/>
    <cellStyle name="Normal 3 3 6 8 8" xfId="35358" xr:uid="{00000000-0005-0000-0000-0000178A0000}"/>
    <cellStyle name="Normal 3 3 6 8 8 2" xfId="35359" xr:uid="{00000000-0005-0000-0000-0000188A0000}"/>
    <cellStyle name="Normal 3 3 6 8 8 3" xfId="35360" xr:uid="{00000000-0005-0000-0000-0000198A0000}"/>
    <cellStyle name="Normal 3 3 6 8 9" xfId="35361" xr:uid="{00000000-0005-0000-0000-00001A8A0000}"/>
    <cellStyle name="Normal 3 3 6 8 9 2" xfId="35362" xr:uid="{00000000-0005-0000-0000-00001B8A0000}"/>
    <cellStyle name="Normal 3 3 6 8 9 3" xfId="35363" xr:uid="{00000000-0005-0000-0000-00001C8A0000}"/>
    <cellStyle name="Normal 3 3 6 9" xfId="35364" xr:uid="{00000000-0005-0000-0000-00001D8A0000}"/>
    <cellStyle name="Normal 3 3 6 9 10" xfId="35365" xr:uid="{00000000-0005-0000-0000-00001E8A0000}"/>
    <cellStyle name="Normal 3 3 6 9 10 2" xfId="35366" xr:uid="{00000000-0005-0000-0000-00001F8A0000}"/>
    <cellStyle name="Normal 3 3 6 9 10 3" xfId="35367" xr:uid="{00000000-0005-0000-0000-0000208A0000}"/>
    <cellStyle name="Normal 3 3 6 9 11" xfId="35368" xr:uid="{00000000-0005-0000-0000-0000218A0000}"/>
    <cellStyle name="Normal 3 3 6 9 11 2" xfId="35369" xr:uid="{00000000-0005-0000-0000-0000228A0000}"/>
    <cellStyle name="Normal 3 3 6 9 11 3" xfId="35370" xr:uid="{00000000-0005-0000-0000-0000238A0000}"/>
    <cellStyle name="Normal 3 3 6 9 12" xfId="35371" xr:uid="{00000000-0005-0000-0000-0000248A0000}"/>
    <cellStyle name="Normal 3 3 6 9 12 2" xfId="35372" xr:uid="{00000000-0005-0000-0000-0000258A0000}"/>
    <cellStyle name="Normal 3 3 6 9 12 3" xfId="35373" xr:uid="{00000000-0005-0000-0000-0000268A0000}"/>
    <cellStyle name="Normal 3 3 6 9 13" xfId="35374" xr:uid="{00000000-0005-0000-0000-0000278A0000}"/>
    <cellStyle name="Normal 3 3 6 9 13 2" xfId="35375" xr:uid="{00000000-0005-0000-0000-0000288A0000}"/>
    <cellStyle name="Normal 3 3 6 9 13 3" xfId="35376" xr:uid="{00000000-0005-0000-0000-0000298A0000}"/>
    <cellStyle name="Normal 3 3 6 9 14" xfId="35377" xr:uid="{00000000-0005-0000-0000-00002A8A0000}"/>
    <cellStyle name="Normal 3 3 6 9 14 2" xfId="35378" xr:uid="{00000000-0005-0000-0000-00002B8A0000}"/>
    <cellStyle name="Normal 3 3 6 9 14 3" xfId="35379" xr:uid="{00000000-0005-0000-0000-00002C8A0000}"/>
    <cellStyle name="Normal 3 3 6 9 15" xfId="35380" xr:uid="{00000000-0005-0000-0000-00002D8A0000}"/>
    <cellStyle name="Normal 3 3 6 9 16" xfId="35381" xr:uid="{00000000-0005-0000-0000-00002E8A0000}"/>
    <cellStyle name="Normal 3 3 6 9 2" xfId="35382" xr:uid="{00000000-0005-0000-0000-00002F8A0000}"/>
    <cellStyle name="Normal 3 3 6 9 2 2" xfId="35383" xr:uid="{00000000-0005-0000-0000-0000308A0000}"/>
    <cellStyle name="Normal 3 3 6 9 2 3" xfId="35384" xr:uid="{00000000-0005-0000-0000-0000318A0000}"/>
    <cellStyle name="Normal 3 3 6 9 3" xfId="35385" xr:uid="{00000000-0005-0000-0000-0000328A0000}"/>
    <cellStyle name="Normal 3 3 6 9 3 2" xfId="35386" xr:uid="{00000000-0005-0000-0000-0000338A0000}"/>
    <cellStyle name="Normal 3 3 6 9 3 3" xfId="35387" xr:uid="{00000000-0005-0000-0000-0000348A0000}"/>
    <cellStyle name="Normal 3 3 6 9 4" xfId="35388" xr:uid="{00000000-0005-0000-0000-0000358A0000}"/>
    <cellStyle name="Normal 3 3 6 9 4 2" xfId="35389" xr:uid="{00000000-0005-0000-0000-0000368A0000}"/>
    <cellStyle name="Normal 3 3 6 9 4 3" xfId="35390" xr:uid="{00000000-0005-0000-0000-0000378A0000}"/>
    <cellStyle name="Normal 3 3 6 9 5" xfId="35391" xr:uid="{00000000-0005-0000-0000-0000388A0000}"/>
    <cellStyle name="Normal 3 3 6 9 5 2" xfId="35392" xr:uid="{00000000-0005-0000-0000-0000398A0000}"/>
    <cellStyle name="Normal 3 3 6 9 5 3" xfId="35393" xr:uid="{00000000-0005-0000-0000-00003A8A0000}"/>
    <cellStyle name="Normal 3 3 6 9 6" xfId="35394" xr:uid="{00000000-0005-0000-0000-00003B8A0000}"/>
    <cellStyle name="Normal 3 3 6 9 6 2" xfId="35395" xr:uid="{00000000-0005-0000-0000-00003C8A0000}"/>
    <cellStyle name="Normal 3 3 6 9 6 3" xfId="35396" xr:uid="{00000000-0005-0000-0000-00003D8A0000}"/>
    <cellStyle name="Normal 3 3 6 9 7" xfId="35397" xr:uid="{00000000-0005-0000-0000-00003E8A0000}"/>
    <cellStyle name="Normal 3 3 6 9 7 2" xfId="35398" xr:uid="{00000000-0005-0000-0000-00003F8A0000}"/>
    <cellStyle name="Normal 3 3 6 9 7 3" xfId="35399" xr:uid="{00000000-0005-0000-0000-0000408A0000}"/>
    <cellStyle name="Normal 3 3 6 9 8" xfId="35400" xr:uid="{00000000-0005-0000-0000-0000418A0000}"/>
    <cellStyle name="Normal 3 3 6 9 8 2" xfId="35401" xr:uid="{00000000-0005-0000-0000-0000428A0000}"/>
    <cellStyle name="Normal 3 3 6 9 8 3" xfId="35402" xr:uid="{00000000-0005-0000-0000-0000438A0000}"/>
    <cellStyle name="Normal 3 3 6 9 9" xfId="35403" xr:uid="{00000000-0005-0000-0000-0000448A0000}"/>
    <cellStyle name="Normal 3 3 6 9 9 2" xfId="35404" xr:uid="{00000000-0005-0000-0000-0000458A0000}"/>
    <cellStyle name="Normal 3 3 6 9 9 3" xfId="35405" xr:uid="{00000000-0005-0000-0000-0000468A0000}"/>
    <cellStyle name="Normal 3 3 7" xfId="35406" xr:uid="{00000000-0005-0000-0000-0000478A0000}"/>
    <cellStyle name="Normal 3 3 7 10" xfId="35407" xr:uid="{00000000-0005-0000-0000-0000488A0000}"/>
    <cellStyle name="Normal 3 3 7 10 10" xfId="35408" xr:uid="{00000000-0005-0000-0000-0000498A0000}"/>
    <cellStyle name="Normal 3 3 7 10 10 2" xfId="35409" xr:uid="{00000000-0005-0000-0000-00004A8A0000}"/>
    <cellStyle name="Normal 3 3 7 10 10 3" xfId="35410" xr:uid="{00000000-0005-0000-0000-00004B8A0000}"/>
    <cellStyle name="Normal 3 3 7 10 11" xfId="35411" xr:uid="{00000000-0005-0000-0000-00004C8A0000}"/>
    <cellStyle name="Normal 3 3 7 10 11 2" xfId="35412" xr:uid="{00000000-0005-0000-0000-00004D8A0000}"/>
    <cellStyle name="Normal 3 3 7 10 11 3" xfId="35413" xr:uid="{00000000-0005-0000-0000-00004E8A0000}"/>
    <cellStyle name="Normal 3 3 7 10 12" xfId="35414" xr:uid="{00000000-0005-0000-0000-00004F8A0000}"/>
    <cellStyle name="Normal 3 3 7 10 12 2" xfId="35415" xr:uid="{00000000-0005-0000-0000-0000508A0000}"/>
    <cellStyle name="Normal 3 3 7 10 12 3" xfId="35416" xr:uid="{00000000-0005-0000-0000-0000518A0000}"/>
    <cellStyle name="Normal 3 3 7 10 13" xfId="35417" xr:uid="{00000000-0005-0000-0000-0000528A0000}"/>
    <cellStyle name="Normal 3 3 7 10 13 2" xfId="35418" xr:uid="{00000000-0005-0000-0000-0000538A0000}"/>
    <cellStyle name="Normal 3 3 7 10 13 3" xfId="35419" xr:uid="{00000000-0005-0000-0000-0000548A0000}"/>
    <cellStyle name="Normal 3 3 7 10 14" xfId="35420" xr:uid="{00000000-0005-0000-0000-0000558A0000}"/>
    <cellStyle name="Normal 3 3 7 10 14 2" xfId="35421" xr:uid="{00000000-0005-0000-0000-0000568A0000}"/>
    <cellStyle name="Normal 3 3 7 10 14 3" xfId="35422" xr:uid="{00000000-0005-0000-0000-0000578A0000}"/>
    <cellStyle name="Normal 3 3 7 10 15" xfId="35423" xr:uid="{00000000-0005-0000-0000-0000588A0000}"/>
    <cellStyle name="Normal 3 3 7 10 16" xfId="35424" xr:uid="{00000000-0005-0000-0000-0000598A0000}"/>
    <cellStyle name="Normal 3 3 7 10 2" xfId="35425" xr:uid="{00000000-0005-0000-0000-00005A8A0000}"/>
    <cellStyle name="Normal 3 3 7 10 2 2" xfId="35426" xr:uid="{00000000-0005-0000-0000-00005B8A0000}"/>
    <cellStyle name="Normal 3 3 7 10 2 3" xfId="35427" xr:uid="{00000000-0005-0000-0000-00005C8A0000}"/>
    <cellStyle name="Normal 3 3 7 10 3" xfId="35428" xr:uid="{00000000-0005-0000-0000-00005D8A0000}"/>
    <cellStyle name="Normal 3 3 7 10 3 2" xfId="35429" xr:uid="{00000000-0005-0000-0000-00005E8A0000}"/>
    <cellStyle name="Normal 3 3 7 10 3 3" xfId="35430" xr:uid="{00000000-0005-0000-0000-00005F8A0000}"/>
    <cellStyle name="Normal 3 3 7 10 4" xfId="35431" xr:uid="{00000000-0005-0000-0000-0000608A0000}"/>
    <cellStyle name="Normal 3 3 7 10 4 2" xfId="35432" xr:uid="{00000000-0005-0000-0000-0000618A0000}"/>
    <cellStyle name="Normal 3 3 7 10 4 3" xfId="35433" xr:uid="{00000000-0005-0000-0000-0000628A0000}"/>
    <cellStyle name="Normal 3 3 7 10 5" xfId="35434" xr:uid="{00000000-0005-0000-0000-0000638A0000}"/>
    <cellStyle name="Normal 3 3 7 10 5 2" xfId="35435" xr:uid="{00000000-0005-0000-0000-0000648A0000}"/>
    <cellStyle name="Normal 3 3 7 10 5 3" xfId="35436" xr:uid="{00000000-0005-0000-0000-0000658A0000}"/>
    <cellStyle name="Normal 3 3 7 10 6" xfId="35437" xr:uid="{00000000-0005-0000-0000-0000668A0000}"/>
    <cellStyle name="Normal 3 3 7 10 6 2" xfId="35438" xr:uid="{00000000-0005-0000-0000-0000678A0000}"/>
    <cellStyle name="Normal 3 3 7 10 6 3" xfId="35439" xr:uid="{00000000-0005-0000-0000-0000688A0000}"/>
    <cellStyle name="Normal 3 3 7 10 7" xfId="35440" xr:uid="{00000000-0005-0000-0000-0000698A0000}"/>
    <cellStyle name="Normal 3 3 7 10 7 2" xfId="35441" xr:uid="{00000000-0005-0000-0000-00006A8A0000}"/>
    <cellStyle name="Normal 3 3 7 10 7 3" xfId="35442" xr:uid="{00000000-0005-0000-0000-00006B8A0000}"/>
    <cellStyle name="Normal 3 3 7 10 8" xfId="35443" xr:uid="{00000000-0005-0000-0000-00006C8A0000}"/>
    <cellStyle name="Normal 3 3 7 10 8 2" xfId="35444" xr:uid="{00000000-0005-0000-0000-00006D8A0000}"/>
    <cellStyle name="Normal 3 3 7 10 8 3" xfId="35445" xr:uid="{00000000-0005-0000-0000-00006E8A0000}"/>
    <cellStyle name="Normal 3 3 7 10 9" xfId="35446" xr:uid="{00000000-0005-0000-0000-00006F8A0000}"/>
    <cellStyle name="Normal 3 3 7 10 9 2" xfId="35447" xr:uid="{00000000-0005-0000-0000-0000708A0000}"/>
    <cellStyle name="Normal 3 3 7 10 9 3" xfId="35448" xr:uid="{00000000-0005-0000-0000-0000718A0000}"/>
    <cellStyle name="Normal 3 3 7 11" xfId="35449" xr:uid="{00000000-0005-0000-0000-0000728A0000}"/>
    <cellStyle name="Normal 3 3 7 11 2" xfId="35450" xr:uid="{00000000-0005-0000-0000-0000738A0000}"/>
    <cellStyle name="Normal 3 3 7 11 3" xfId="35451" xr:uid="{00000000-0005-0000-0000-0000748A0000}"/>
    <cellStyle name="Normal 3 3 7 12" xfId="35452" xr:uid="{00000000-0005-0000-0000-0000758A0000}"/>
    <cellStyle name="Normal 3 3 7 12 2" xfId="35453" xr:uid="{00000000-0005-0000-0000-0000768A0000}"/>
    <cellStyle name="Normal 3 3 7 12 3" xfId="35454" xr:uid="{00000000-0005-0000-0000-0000778A0000}"/>
    <cellStyle name="Normal 3 3 7 13" xfId="35455" xr:uid="{00000000-0005-0000-0000-0000788A0000}"/>
    <cellStyle name="Normal 3 3 7 13 2" xfId="35456" xr:uid="{00000000-0005-0000-0000-0000798A0000}"/>
    <cellStyle name="Normal 3 3 7 13 3" xfId="35457" xr:uid="{00000000-0005-0000-0000-00007A8A0000}"/>
    <cellStyle name="Normal 3 3 7 14" xfId="35458" xr:uid="{00000000-0005-0000-0000-00007B8A0000}"/>
    <cellStyle name="Normal 3 3 7 14 2" xfId="35459" xr:uid="{00000000-0005-0000-0000-00007C8A0000}"/>
    <cellStyle name="Normal 3 3 7 14 3" xfId="35460" xr:uid="{00000000-0005-0000-0000-00007D8A0000}"/>
    <cellStyle name="Normal 3 3 7 15" xfId="35461" xr:uid="{00000000-0005-0000-0000-00007E8A0000}"/>
    <cellStyle name="Normal 3 3 7 15 2" xfId="35462" xr:uid="{00000000-0005-0000-0000-00007F8A0000}"/>
    <cellStyle name="Normal 3 3 7 15 3" xfId="35463" xr:uid="{00000000-0005-0000-0000-0000808A0000}"/>
    <cellStyle name="Normal 3 3 7 16" xfId="35464" xr:uid="{00000000-0005-0000-0000-0000818A0000}"/>
    <cellStyle name="Normal 3 3 7 16 2" xfId="35465" xr:uid="{00000000-0005-0000-0000-0000828A0000}"/>
    <cellStyle name="Normal 3 3 7 16 3" xfId="35466" xr:uid="{00000000-0005-0000-0000-0000838A0000}"/>
    <cellStyle name="Normal 3 3 7 17" xfId="35467" xr:uid="{00000000-0005-0000-0000-0000848A0000}"/>
    <cellStyle name="Normal 3 3 7 17 2" xfId="35468" xr:uid="{00000000-0005-0000-0000-0000858A0000}"/>
    <cellStyle name="Normal 3 3 7 17 3" xfId="35469" xr:uid="{00000000-0005-0000-0000-0000868A0000}"/>
    <cellStyle name="Normal 3 3 7 18" xfId="35470" xr:uid="{00000000-0005-0000-0000-0000878A0000}"/>
    <cellStyle name="Normal 3 3 7 18 2" xfId="35471" xr:uid="{00000000-0005-0000-0000-0000888A0000}"/>
    <cellStyle name="Normal 3 3 7 18 3" xfId="35472" xr:uid="{00000000-0005-0000-0000-0000898A0000}"/>
    <cellStyle name="Normal 3 3 7 19" xfId="35473" xr:uid="{00000000-0005-0000-0000-00008A8A0000}"/>
    <cellStyle name="Normal 3 3 7 19 2" xfId="35474" xr:uid="{00000000-0005-0000-0000-00008B8A0000}"/>
    <cellStyle name="Normal 3 3 7 19 3" xfId="35475" xr:uid="{00000000-0005-0000-0000-00008C8A0000}"/>
    <cellStyle name="Normal 3 3 7 2" xfId="35476" xr:uid="{00000000-0005-0000-0000-00008D8A0000}"/>
    <cellStyle name="Normal 3 3 7 2 10" xfId="35477" xr:uid="{00000000-0005-0000-0000-00008E8A0000}"/>
    <cellStyle name="Normal 3 3 7 2 10 2" xfId="35478" xr:uid="{00000000-0005-0000-0000-00008F8A0000}"/>
    <cellStyle name="Normal 3 3 7 2 10 3" xfId="35479" xr:uid="{00000000-0005-0000-0000-0000908A0000}"/>
    <cellStyle name="Normal 3 3 7 2 11" xfId="35480" xr:uid="{00000000-0005-0000-0000-0000918A0000}"/>
    <cellStyle name="Normal 3 3 7 2 11 2" xfId="35481" xr:uid="{00000000-0005-0000-0000-0000928A0000}"/>
    <cellStyle name="Normal 3 3 7 2 11 3" xfId="35482" xr:uid="{00000000-0005-0000-0000-0000938A0000}"/>
    <cellStyle name="Normal 3 3 7 2 12" xfId="35483" xr:uid="{00000000-0005-0000-0000-0000948A0000}"/>
    <cellStyle name="Normal 3 3 7 2 12 2" xfId="35484" xr:uid="{00000000-0005-0000-0000-0000958A0000}"/>
    <cellStyle name="Normal 3 3 7 2 12 3" xfId="35485" xr:uid="{00000000-0005-0000-0000-0000968A0000}"/>
    <cellStyle name="Normal 3 3 7 2 13" xfId="35486" xr:uid="{00000000-0005-0000-0000-0000978A0000}"/>
    <cellStyle name="Normal 3 3 7 2 13 2" xfId="35487" xr:uid="{00000000-0005-0000-0000-0000988A0000}"/>
    <cellStyle name="Normal 3 3 7 2 13 3" xfId="35488" xr:uid="{00000000-0005-0000-0000-0000998A0000}"/>
    <cellStyle name="Normal 3 3 7 2 14" xfId="35489" xr:uid="{00000000-0005-0000-0000-00009A8A0000}"/>
    <cellStyle name="Normal 3 3 7 2 14 2" xfId="35490" xr:uid="{00000000-0005-0000-0000-00009B8A0000}"/>
    <cellStyle name="Normal 3 3 7 2 14 3" xfId="35491" xr:uid="{00000000-0005-0000-0000-00009C8A0000}"/>
    <cellStyle name="Normal 3 3 7 2 15" xfId="35492" xr:uid="{00000000-0005-0000-0000-00009D8A0000}"/>
    <cellStyle name="Normal 3 3 7 2 15 2" xfId="35493" xr:uid="{00000000-0005-0000-0000-00009E8A0000}"/>
    <cellStyle name="Normal 3 3 7 2 15 3" xfId="35494" xr:uid="{00000000-0005-0000-0000-00009F8A0000}"/>
    <cellStyle name="Normal 3 3 7 2 16" xfId="35495" xr:uid="{00000000-0005-0000-0000-0000A08A0000}"/>
    <cellStyle name="Normal 3 3 7 2 17" xfId="35496" xr:uid="{00000000-0005-0000-0000-0000A18A0000}"/>
    <cellStyle name="Normal 3 3 7 2 2" xfId="35497" xr:uid="{00000000-0005-0000-0000-0000A28A0000}"/>
    <cellStyle name="Normal 3 3 7 2 2 10" xfId="35498" xr:uid="{00000000-0005-0000-0000-0000A38A0000}"/>
    <cellStyle name="Normal 3 3 7 2 2 10 2" xfId="35499" xr:uid="{00000000-0005-0000-0000-0000A48A0000}"/>
    <cellStyle name="Normal 3 3 7 2 2 10 3" xfId="35500" xr:uid="{00000000-0005-0000-0000-0000A58A0000}"/>
    <cellStyle name="Normal 3 3 7 2 2 11" xfId="35501" xr:uid="{00000000-0005-0000-0000-0000A68A0000}"/>
    <cellStyle name="Normal 3 3 7 2 2 11 2" xfId="35502" xr:uid="{00000000-0005-0000-0000-0000A78A0000}"/>
    <cellStyle name="Normal 3 3 7 2 2 11 3" xfId="35503" xr:uid="{00000000-0005-0000-0000-0000A88A0000}"/>
    <cellStyle name="Normal 3 3 7 2 2 12" xfId="35504" xr:uid="{00000000-0005-0000-0000-0000A98A0000}"/>
    <cellStyle name="Normal 3 3 7 2 2 12 2" xfId="35505" xr:uid="{00000000-0005-0000-0000-0000AA8A0000}"/>
    <cellStyle name="Normal 3 3 7 2 2 12 3" xfId="35506" xr:uid="{00000000-0005-0000-0000-0000AB8A0000}"/>
    <cellStyle name="Normal 3 3 7 2 2 13" xfId="35507" xr:uid="{00000000-0005-0000-0000-0000AC8A0000}"/>
    <cellStyle name="Normal 3 3 7 2 2 13 2" xfId="35508" xr:uid="{00000000-0005-0000-0000-0000AD8A0000}"/>
    <cellStyle name="Normal 3 3 7 2 2 13 3" xfId="35509" xr:uid="{00000000-0005-0000-0000-0000AE8A0000}"/>
    <cellStyle name="Normal 3 3 7 2 2 14" xfId="35510" xr:uid="{00000000-0005-0000-0000-0000AF8A0000}"/>
    <cellStyle name="Normal 3 3 7 2 2 14 2" xfId="35511" xr:uid="{00000000-0005-0000-0000-0000B08A0000}"/>
    <cellStyle name="Normal 3 3 7 2 2 14 3" xfId="35512" xr:uid="{00000000-0005-0000-0000-0000B18A0000}"/>
    <cellStyle name="Normal 3 3 7 2 2 15" xfId="35513" xr:uid="{00000000-0005-0000-0000-0000B28A0000}"/>
    <cellStyle name="Normal 3 3 7 2 2 16" xfId="35514" xr:uid="{00000000-0005-0000-0000-0000B38A0000}"/>
    <cellStyle name="Normal 3 3 7 2 2 2" xfId="35515" xr:uid="{00000000-0005-0000-0000-0000B48A0000}"/>
    <cellStyle name="Normal 3 3 7 2 2 2 2" xfId="35516" xr:uid="{00000000-0005-0000-0000-0000B58A0000}"/>
    <cellStyle name="Normal 3 3 7 2 2 2 3" xfId="35517" xr:uid="{00000000-0005-0000-0000-0000B68A0000}"/>
    <cellStyle name="Normal 3 3 7 2 2 3" xfId="35518" xr:uid="{00000000-0005-0000-0000-0000B78A0000}"/>
    <cellStyle name="Normal 3 3 7 2 2 3 2" xfId="35519" xr:uid="{00000000-0005-0000-0000-0000B88A0000}"/>
    <cellStyle name="Normal 3 3 7 2 2 3 3" xfId="35520" xr:uid="{00000000-0005-0000-0000-0000B98A0000}"/>
    <cellStyle name="Normal 3 3 7 2 2 4" xfId="35521" xr:uid="{00000000-0005-0000-0000-0000BA8A0000}"/>
    <cellStyle name="Normal 3 3 7 2 2 4 2" xfId="35522" xr:uid="{00000000-0005-0000-0000-0000BB8A0000}"/>
    <cellStyle name="Normal 3 3 7 2 2 4 3" xfId="35523" xr:uid="{00000000-0005-0000-0000-0000BC8A0000}"/>
    <cellStyle name="Normal 3 3 7 2 2 5" xfId="35524" xr:uid="{00000000-0005-0000-0000-0000BD8A0000}"/>
    <cellStyle name="Normal 3 3 7 2 2 5 2" xfId="35525" xr:uid="{00000000-0005-0000-0000-0000BE8A0000}"/>
    <cellStyle name="Normal 3 3 7 2 2 5 3" xfId="35526" xr:uid="{00000000-0005-0000-0000-0000BF8A0000}"/>
    <cellStyle name="Normal 3 3 7 2 2 6" xfId="35527" xr:uid="{00000000-0005-0000-0000-0000C08A0000}"/>
    <cellStyle name="Normal 3 3 7 2 2 6 2" xfId="35528" xr:uid="{00000000-0005-0000-0000-0000C18A0000}"/>
    <cellStyle name="Normal 3 3 7 2 2 6 3" xfId="35529" xr:uid="{00000000-0005-0000-0000-0000C28A0000}"/>
    <cellStyle name="Normal 3 3 7 2 2 7" xfId="35530" xr:uid="{00000000-0005-0000-0000-0000C38A0000}"/>
    <cellStyle name="Normal 3 3 7 2 2 7 2" xfId="35531" xr:uid="{00000000-0005-0000-0000-0000C48A0000}"/>
    <cellStyle name="Normal 3 3 7 2 2 7 3" xfId="35532" xr:uid="{00000000-0005-0000-0000-0000C58A0000}"/>
    <cellStyle name="Normal 3 3 7 2 2 8" xfId="35533" xr:uid="{00000000-0005-0000-0000-0000C68A0000}"/>
    <cellStyle name="Normal 3 3 7 2 2 8 2" xfId="35534" xr:uid="{00000000-0005-0000-0000-0000C78A0000}"/>
    <cellStyle name="Normal 3 3 7 2 2 8 3" xfId="35535" xr:uid="{00000000-0005-0000-0000-0000C88A0000}"/>
    <cellStyle name="Normal 3 3 7 2 2 9" xfId="35536" xr:uid="{00000000-0005-0000-0000-0000C98A0000}"/>
    <cellStyle name="Normal 3 3 7 2 2 9 2" xfId="35537" xr:uid="{00000000-0005-0000-0000-0000CA8A0000}"/>
    <cellStyle name="Normal 3 3 7 2 2 9 3" xfId="35538" xr:uid="{00000000-0005-0000-0000-0000CB8A0000}"/>
    <cellStyle name="Normal 3 3 7 2 3" xfId="35539" xr:uid="{00000000-0005-0000-0000-0000CC8A0000}"/>
    <cellStyle name="Normal 3 3 7 2 3 2" xfId="35540" xr:uid="{00000000-0005-0000-0000-0000CD8A0000}"/>
    <cellStyle name="Normal 3 3 7 2 3 3" xfId="35541" xr:uid="{00000000-0005-0000-0000-0000CE8A0000}"/>
    <cellStyle name="Normal 3 3 7 2 4" xfId="35542" xr:uid="{00000000-0005-0000-0000-0000CF8A0000}"/>
    <cellStyle name="Normal 3 3 7 2 4 2" xfId="35543" xr:uid="{00000000-0005-0000-0000-0000D08A0000}"/>
    <cellStyle name="Normal 3 3 7 2 4 3" xfId="35544" xr:uid="{00000000-0005-0000-0000-0000D18A0000}"/>
    <cellStyle name="Normal 3 3 7 2 5" xfId="35545" xr:uid="{00000000-0005-0000-0000-0000D28A0000}"/>
    <cellStyle name="Normal 3 3 7 2 5 2" xfId="35546" xr:uid="{00000000-0005-0000-0000-0000D38A0000}"/>
    <cellStyle name="Normal 3 3 7 2 5 3" xfId="35547" xr:uid="{00000000-0005-0000-0000-0000D48A0000}"/>
    <cellStyle name="Normal 3 3 7 2 6" xfId="35548" xr:uid="{00000000-0005-0000-0000-0000D58A0000}"/>
    <cellStyle name="Normal 3 3 7 2 6 2" xfId="35549" xr:uid="{00000000-0005-0000-0000-0000D68A0000}"/>
    <cellStyle name="Normal 3 3 7 2 6 3" xfId="35550" xr:uid="{00000000-0005-0000-0000-0000D78A0000}"/>
    <cellStyle name="Normal 3 3 7 2 7" xfId="35551" xr:uid="{00000000-0005-0000-0000-0000D88A0000}"/>
    <cellStyle name="Normal 3 3 7 2 7 2" xfId="35552" xr:uid="{00000000-0005-0000-0000-0000D98A0000}"/>
    <cellStyle name="Normal 3 3 7 2 7 3" xfId="35553" xr:uid="{00000000-0005-0000-0000-0000DA8A0000}"/>
    <cellStyle name="Normal 3 3 7 2 8" xfId="35554" xr:uid="{00000000-0005-0000-0000-0000DB8A0000}"/>
    <cellStyle name="Normal 3 3 7 2 8 2" xfId="35555" xr:uid="{00000000-0005-0000-0000-0000DC8A0000}"/>
    <cellStyle name="Normal 3 3 7 2 8 3" xfId="35556" xr:uid="{00000000-0005-0000-0000-0000DD8A0000}"/>
    <cellStyle name="Normal 3 3 7 2 9" xfId="35557" xr:uid="{00000000-0005-0000-0000-0000DE8A0000}"/>
    <cellStyle name="Normal 3 3 7 2 9 2" xfId="35558" xr:uid="{00000000-0005-0000-0000-0000DF8A0000}"/>
    <cellStyle name="Normal 3 3 7 2 9 3" xfId="35559" xr:uid="{00000000-0005-0000-0000-0000E08A0000}"/>
    <cellStyle name="Normal 3 3 7 20" xfId="35560" xr:uid="{00000000-0005-0000-0000-0000E18A0000}"/>
    <cellStyle name="Normal 3 3 7 20 2" xfId="35561" xr:uid="{00000000-0005-0000-0000-0000E28A0000}"/>
    <cellStyle name="Normal 3 3 7 20 3" xfId="35562" xr:uid="{00000000-0005-0000-0000-0000E38A0000}"/>
    <cellStyle name="Normal 3 3 7 21" xfId="35563" xr:uid="{00000000-0005-0000-0000-0000E48A0000}"/>
    <cellStyle name="Normal 3 3 7 21 2" xfId="35564" xr:uid="{00000000-0005-0000-0000-0000E58A0000}"/>
    <cellStyle name="Normal 3 3 7 21 3" xfId="35565" xr:uid="{00000000-0005-0000-0000-0000E68A0000}"/>
    <cellStyle name="Normal 3 3 7 22" xfId="35566" xr:uid="{00000000-0005-0000-0000-0000E78A0000}"/>
    <cellStyle name="Normal 3 3 7 22 2" xfId="35567" xr:uid="{00000000-0005-0000-0000-0000E88A0000}"/>
    <cellStyle name="Normal 3 3 7 22 3" xfId="35568" xr:uid="{00000000-0005-0000-0000-0000E98A0000}"/>
    <cellStyle name="Normal 3 3 7 23" xfId="35569" xr:uid="{00000000-0005-0000-0000-0000EA8A0000}"/>
    <cellStyle name="Normal 3 3 7 23 2" xfId="35570" xr:uid="{00000000-0005-0000-0000-0000EB8A0000}"/>
    <cellStyle name="Normal 3 3 7 23 3" xfId="35571" xr:uid="{00000000-0005-0000-0000-0000EC8A0000}"/>
    <cellStyle name="Normal 3 3 7 24" xfId="35572" xr:uid="{00000000-0005-0000-0000-0000ED8A0000}"/>
    <cellStyle name="Normal 3 3 7 25" xfId="35573" xr:uid="{00000000-0005-0000-0000-0000EE8A0000}"/>
    <cellStyle name="Normal 3 3 7 3" xfId="35574" xr:uid="{00000000-0005-0000-0000-0000EF8A0000}"/>
    <cellStyle name="Normal 3 3 7 3 10" xfId="35575" xr:uid="{00000000-0005-0000-0000-0000F08A0000}"/>
    <cellStyle name="Normal 3 3 7 3 10 2" xfId="35576" xr:uid="{00000000-0005-0000-0000-0000F18A0000}"/>
    <cellStyle name="Normal 3 3 7 3 10 3" xfId="35577" xr:uid="{00000000-0005-0000-0000-0000F28A0000}"/>
    <cellStyle name="Normal 3 3 7 3 11" xfId="35578" xr:uid="{00000000-0005-0000-0000-0000F38A0000}"/>
    <cellStyle name="Normal 3 3 7 3 11 2" xfId="35579" xr:uid="{00000000-0005-0000-0000-0000F48A0000}"/>
    <cellStyle name="Normal 3 3 7 3 11 3" xfId="35580" xr:uid="{00000000-0005-0000-0000-0000F58A0000}"/>
    <cellStyle name="Normal 3 3 7 3 12" xfId="35581" xr:uid="{00000000-0005-0000-0000-0000F68A0000}"/>
    <cellStyle name="Normal 3 3 7 3 12 2" xfId="35582" xr:uid="{00000000-0005-0000-0000-0000F78A0000}"/>
    <cellStyle name="Normal 3 3 7 3 12 3" xfId="35583" xr:uid="{00000000-0005-0000-0000-0000F88A0000}"/>
    <cellStyle name="Normal 3 3 7 3 13" xfId="35584" xr:uid="{00000000-0005-0000-0000-0000F98A0000}"/>
    <cellStyle name="Normal 3 3 7 3 13 2" xfId="35585" xr:uid="{00000000-0005-0000-0000-0000FA8A0000}"/>
    <cellStyle name="Normal 3 3 7 3 13 3" xfId="35586" xr:uid="{00000000-0005-0000-0000-0000FB8A0000}"/>
    <cellStyle name="Normal 3 3 7 3 14" xfId="35587" xr:uid="{00000000-0005-0000-0000-0000FC8A0000}"/>
    <cellStyle name="Normal 3 3 7 3 14 2" xfId="35588" xr:uid="{00000000-0005-0000-0000-0000FD8A0000}"/>
    <cellStyle name="Normal 3 3 7 3 14 3" xfId="35589" xr:uid="{00000000-0005-0000-0000-0000FE8A0000}"/>
    <cellStyle name="Normal 3 3 7 3 15" xfId="35590" xr:uid="{00000000-0005-0000-0000-0000FF8A0000}"/>
    <cellStyle name="Normal 3 3 7 3 15 2" xfId="35591" xr:uid="{00000000-0005-0000-0000-0000008B0000}"/>
    <cellStyle name="Normal 3 3 7 3 15 3" xfId="35592" xr:uid="{00000000-0005-0000-0000-0000018B0000}"/>
    <cellStyle name="Normal 3 3 7 3 16" xfId="35593" xr:uid="{00000000-0005-0000-0000-0000028B0000}"/>
    <cellStyle name="Normal 3 3 7 3 17" xfId="35594" xr:uid="{00000000-0005-0000-0000-0000038B0000}"/>
    <cellStyle name="Normal 3 3 7 3 2" xfId="35595" xr:uid="{00000000-0005-0000-0000-0000048B0000}"/>
    <cellStyle name="Normal 3 3 7 3 2 10" xfId="35596" xr:uid="{00000000-0005-0000-0000-0000058B0000}"/>
    <cellStyle name="Normal 3 3 7 3 2 10 2" xfId="35597" xr:uid="{00000000-0005-0000-0000-0000068B0000}"/>
    <cellStyle name="Normal 3 3 7 3 2 10 3" xfId="35598" xr:uid="{00000000-0005-0000-0000-0000078B0000}"/>
    <cellStyle name="Normal 3 3 7 3 2 11" xfId="35599" xr:uid="{00000000-0005-0000-0000-0000088B0000}"/>
    <cellStyle name="Normal 3 3 7 3 2 11 2" xfId="35600" xr:uid="{00000000-0005-0000-0000-0000098B0000}"/>
    <cellStyle name="Normal 3 3 7 3 2 11 3" xfId="35601" xr:uid="{00000000-0005-0000-0000-00000A8B0000}"/>
    <cellStyle name="Normal 3 3 7 3 2 12" xfId="35602" xr:uid="{00000000-0005-0000-0000-00000B8B0000}"/>
    <cellStyle name="Normal 3 3 7 3 2 12 2" xfId="35603" xr:uid="{00000000-0005-0000-0000-00000C8B0000}"/>
    <cellStyle name="Normal 3 3 7 3 2 12 3" xfId="35604" xr:uid="{00000000-0005-0000-0000-00000D8B0000}"/>
    <cellStyle name="Normal 3 3 7 3 2 13" xfId="35605" xr:uid="{00000000-0005-0000-0000-00000E8B0000}"/>
    <cellStyle name="Normal 3 3 7 3 2 13 2" xfId="35606" xr:uid="{00000000-0005-0000-0000-00000F8B0000}"/>
    <cellStyle name="Normal 3 3 7 3 2 13 3" xfId="35607" xr:uid="{00000000-0005-0000-0000-0000108B0000}"/>
    <cellStyle name="Normal 3 3 7 3 2 14" xfId="35608" xr:uid="{00000000-0005-0000-0000-0000118B0000}"/>
    <cellStyle name="Normal 3 3 7 3 2 14 2" xfId="35609" xr:uid="{00000000-0005-0000-0000-0000128B0000}"/>
    <cellStyle name="Normal 3 3 7 3 2 14 3" xfId="35610" xr:uid="{00000000-0005-0000-0000-0000138B0000}"/>
    <cellStyle name="Normal 3 3 7 3 2 15" xfId="35611" xr:uid="{00000000-0005-0000-0000-0000148B0000}"/>
    <cellStyle name="Normal 3 3 7 3 2 16" xfId="35612" xr:uid="{00000000-0005-0000-0000-0000158B0000}"/>
    <cellStyle name="Normal 3 3 7 3 2 2" xfId="35613" xr:uid="{00000000-0005-0000-0000-0000168B0000}"/>
    <cellStyle name="Normal 3 3 7 3 2 2 2" xfId="35614" xr:uid="{00000000-0005-0000-0000-0000178B0000}"/>
    <cellStyle name="Normal 3 3 7 3 2 2 3" xfId="35615" xr:uid="{00000000-0005-0000-0000-0000188B0000}"/>
    <cellStyle name="Normal 3 3 7 3 2 3" xfId="35616" xr:uid="{00000000-0005-0000-0000-0000198B0000}"/>
    <cellStyle name="Normal 3 3 7 3 2 3 2" xfId="35617" xr:uid="{00000000-0005-0000-0000-00001A8B0000}"/>
    <cellStyle name="Normal 3 3 7 3 2 3 3" xfId="35618" xr:uid="{00000000-0005-0000-0000-00001B8B0000}"/>
    <cellStyle name="Normal 3 3 7 3 2 4" xfId="35619" xr:uid="{00000000-0005-0000-0000-00001C8B0000}"/>
    <cellStyle name="Normal 3 3 7 3 2 4 2" xfId="35620" xr:uid="{00000000-0005-0000-0000-00001D8B0000}"/>
    <cellStyle name="Normal 3 3 7 3 2 4 3" xfId="35621" xr:uid="{00000000-0005-0000-0000-00001E8B0000}"/>
    <cellStyle name="Normal 3 3 7 3 2 5" xfId="35622" xr:uid="{00000000-0005-0000-0000-00001F8B0000}"/>
    <cellStyle name="Normal 3 3 7 3 2 5 2" xfId="35623" xr:uid="{00000000-0005-0000-0000-0000208B0000}"/>
    <cellStyle name="Normal 3 3 7 3 2 5 3" xfId="35624" xr:uid="{00000000-0005-0000-0000-0000218B0000}"/>
    <cellStyle name="Normal 3 3 7 3 2 6" xfId="35625" xr:uid="{00000000-0005-0000-0000-0000228B0000}"/>
    <cellStyle name="Normal 3 3 7 3 2 6 2" xfId="35626" xr:uid="{00000000-0005-0000-0000-0000238B0000}"/>
    <cellStyle name="Normal 3 3 7 3 2 6 3" xfId="35627" xr:uid="{00000000-0005-0000-0000-0000248B0000}"/>
    <cellStyle name="Normal 3 3 7 3 2 7" xfId="35628" xr:uid="{00000000-0005-0000-0000-0000258B0000}"/>
    <cellStyle name="Normal 3 3 7 3 2 7 2" xfId="35629" xr:uid="{00000000-0005-0000-0000-0000268B0000}"/>
    <cellStyle name="Normal 3 3 7 3 2 7 3" xfId="35630" xr:uid="{00000000-0005-0000-0000-0000278B0000}"/>
    <cellStyle name="Normal 3 3 7 3 2 8" xfId="35631" xr:uid="{00000000-0005-0000-0000-0000288B0000}"/>
    <cellStyle name="Normal 3 3 7 3 2 8 2" xfId="35632" xr:uid="{00000000-0005-0000-0000-0000298B0000}"/>
    <cellStyle name="Normal 3 3 7 3 2 8 3" xfId="35633" xr:uid="{00000000-0005-0000-0000-00002A8B0000}"/>
    <cellStyle name="Normal 3 3 7 3 2 9" xfId="35634" xr:uid="{00000000-0005-0000-0000-00002B8B0000}"/>
    <cellStyle name="Normal 3 3 7 3 2 9 2" xfId="35635" xr:uid="{00000000-0005-0000-0000-00002C8B0000}"/>
    <cellStyle name="Normal 3 3 7 3 2 9 3" xfId="35636" xr:uid="{00000000-0005-0000-0000-00002D8B0000}"/>
    <cellStyle name="Normal 3 3 7 3 3" xfId="35637" xr:uid="{00000000-0005-0000-0000-00002E8B0000}"/>
    <cellStyle name="Normal 3 3 7 3 3 2" xfId="35638" xr:uid="{00000000-0005-0000-0000-00002F8B0000}"/>
    <cellStyle name="Normal 3 3 7 3 3 3" xfId="35639" xr:uid="{00000000-0005-0000-0000-0000308B0000}"/>
    <cellStyle name="Normal 3 3 7 3 4" xfId="35640" xr:uid="{00000000-0005-0000-0000-0000318B0000}"/>
    <cellStyle name="Normal 3 3 7 3 4 2" xfId="35641" xr:uid="{00000000-0005-0000-0000-0000328B0000}"/>
    <cellStyle name="Normal 3 3 7 3 4 3" xfId="35642" xr:uid="{00000000-0005-0000-0000-0000338B0000}"/>
    <cellStyle name="Normal 3 3 7 3 5" xfId="35643" xr:uid="{00000000-0005-0000-0000-0000348B0000}"/>
    <cellStyle name="Normal 3 3 7 3 5 2" xfId="35644" xr:uid="{00000000-0005-0000-0000-0000358B0000}"/>
    <cellStyle name="Normal 3 3 7 3 5 3" xfId="35645" xr:uid="{00000000-0005-0000-0000-0000368B0000}"/>
    <cellStyle name="Normal 3 3 7 3 6" xfId="35646" xr:uid="{00000000-0005-0000-0000-0000378B0000}"/>
    <cellStyle name="Normal 3 3 7 3 6 2" xfId="35647" xr:uid="{00000000-0005-0000-0000-0000388B0000}"/>
    <cellStyle name="Normal 3 3 7 3 6 3" xfId="35648" xr:uid="{00000000-0005-0000-0000-0000398B0000}"/>
    <cellStyle name="Normal 3 3 7 3 7" xfId="35649" xr:uid="{00000000-0005-0000-0000-00003A8B0000}"/>
    <cellStyle name="Normal 3 3 7 3 7 2" xfId="35650" xr:uid="{00000000-0005-0000-0000-00003B8B0000}"/>
    <cellStyle name="Normal 3 3 7 3 7 3" xfId="35651" xr:uid="{00000000-0005-0000-0000-00003C8B0000}"/>
    <cellStyle name="Normal 3 3 7 3 8" xfId="35652" xr:uid="{00000000-0005-0000-0000-00003D8B0000}"/>
    <cellStyle name="Normal 3 3 7 3 8 2" xfId="35653" xr:uid="{00000000-0005-0000-0000-00003E8B0000}"/>
    <cellStyle name="Normal 3 3 7 3 8 3" xfId="35654" xr:uid="{00000000-0005-0000-0000-00003F8B0000}"/>
    <cellStyle name="Normal 3 3 7 3 9" xfId="35655" xr:uid="{00000000-0005-0000-0000-0000408B0000}"/>
    <cellStyle name="Normal 3 3 7 3 9 2" xfId="35656" xr:uid="{00000000-0005-0000-0000-0000418B0000}"/>
    <cellStyle name="Normal 3 3 7 3 9 3" xfId="35657" xr:uid="{00000000-0005-0000-0000-0000428B0000}"/>
    <cellStyle name="Normal 3 3 7 4" xfId="35658" xr:uid="{00000000-0005-0000-0000-0000438B0000}"/>
    <cellStyle name="Normal 3 3 7 4 10" xfId="35659" xr:uid="{00000000-0005-0000-0000-0000448B0000}"/>
    <cellStyle name="Normal 3 3 7 4 10 2" xfId="35660" xr:uid="{00000000-0005-0000-0000-0000458B0000}"/>
    <cellStyle name="Normal 3 3 7 4 10 3" xfId="35661" xr:uid="{00000000-0005-0000-0000-0000468B0000}"/>
    <cellStyle name="Normal 3 3 7 4 11" xfId="35662" xr:uid="{00000000-0005-0000-0000-0000478B0000}"/>
    <cellStyle name="Normal 3 3 7 4 11 2" xfId="35663" xr:uid="{00000000-0005-0000-0000-0000488B0000}"/>
    <cellStyle name="Normal 3 3 7 4 11 3" xfId="35664" xr:uid="{00000000-0005-0000-0000-0000498B0000}"/>
    <cellStyle name="Normal 3 3 7 4 12" xfId="35665" xr:uid="{00000000-0005-0000-0000-00004A8B0000}"/>
    <cellStyle name="Normal 3 3 7 4 12 2" xfId="35666" xr:uid="{00000000-0005-0000-0000-00004B8B0000}"/>
    <cellStyle name="Normal 3 3 7 4 12 3" xfId="35667" xr:uid="{00000000-0005-0000-0000-00004C8B0000}"/>
    <cellStyle name="Normal 3 3 7 4 13" xfId="35668" xr:uid="{00000000-0005-0000-0000-00004D8B0000}"/>
    <cellStyle name="Normal 3 3 7 4 13 2" xfId="35669" xr:uid="{00000000-0005-0000-0000-00004E8B0000}"/>
    <cellStyle name="Normal 3 3 7 4 13 3" xfId="35670" xr:uid="{00000000-0005-0000-0000-00004F8B0000}"/>
    <cellStyle name="Normal 3 3 7 4 14" xfId="35671" xr:uid="{00000000-0005-0000-0000-0000508B0000}"/>
    <cellStyle name="Normal 3 3 7 4 14 2" xfId="35672" xr:uid="{00000000-0005-0000-0000-0000518B0000}"/>
    <cellStyle name="Normal 3 3 7 4 14 3" xfId="35673" xr:uid="{00000000-0005-0000-0000-0000528B0000}"/>
    <cellStyle name="Normal 3 3 7 4 15" xfId="35674" xr:uid="{00000000-0005-0000-0000-0000538B0000}"/>
    <cellStyle name="Normal 3 3 7 4 15 2" xfId="35675" xr:uid="{00000000-0005-0000-0000-0000548B0000}"/>
    <cellStyle name="Normal 3 3 7 4 15 3" xfId="35676" xr:uid="{00000000-0005-0000-0000-0000558B0000}"/>
    <cellStyle name="Normal 3 3 7 4 16" xfId="35677" xr:uid="{00000000-0005-0000-0000-0000568B0000}"/>
    <cellStyle name="Normal 3 3 7 4 17" xfId="35678" xr:uid="{00000000-0005-0000-0000-0000578B0000}"/>
    <cellStyle name="Normal 3 3 7 4 2" xfId="35679" xr:uid="{00000000-0005-0000-0000-0000588B0000}"/>
    <cellStyle name="Normal 3 3 7 4 2 10" xfId="35680" xr:uid="{00000000-0005-0000-0000-0000598B0000}"/>
    <cellStyle name="Normal 3 3 7 4 2 10 2" xfId="35681" xr:uid="{00000000-0005-0000-0000-00005A8B0000}"/>
    <cellStyle name="Normal 3 3 7 4 2 10 3" xfId="35682" xr:uid="{00000000-0005-0000-0000-00005B8B0000}"/>
    <cellStyle name="Normal 3 3 7 4 2 11" xfId="35683" xr:uid="{00000000-0005-0000-0000-00005C8B0000}"/>
    <cellStyle name="Normal 3 3 7 4 2 11 2" xfId="35684" xr:uid="{00000000-0005-0000-0000-00005D8B0000}"/>
    <cellStyle name="Normal 3 3 7 4 2 11 3" xfId="35685" xr:uid="{00000000-0005-0000-0000-00005E8B0000}"/>
    <cellStyle name="Normal 3 3 7 4 2 12" xfId="35686" xr:uid="{00000000-0005-0000-0000-00005F8B0000}"/>
    <cellStyle name="Normal 3 3 7 4 2 12 2" xfId="35687" xr:uid="{00000000-0005-0000-0000-0000608B0000}"/>
    <cellStyle name="Normal 3 3 7 4 2 12 3" xfId="35688" xr:uid="{00000000-0005-0000-0000-0000618B0000}"/>
    <cellStyle name="Normal 3 3 7 4 2 13" xfId="35689" xr:uid="{00000000-0005-0000-0000-0000628B0000}"/>
    <cellStyle name="Normal 3 3 7 4 2 13 2" xfId="35690" xr:uid="{00000000-0005-0000-0000-0000638B0000}"/>
    <cellStyle name="Normal 3 3 7 4 2 13 3" xfId="35691" xr:uid="{00000000-0005-0000-0000-0000648B0000}"/>
    <cellStyle name="Normal 3 3 7 4 2 14" xfId="35692" xr:uid="{00000000-0005-0000-0000-0000658B0000}"/>
    <cellStyle name="Normal 3 3 7 4 2 14 2" xfId="35693" xr:uid="{00000000-0005-0000-0000-0000668B0000}"/>
    <cellStyle name="Normal 3 3 7 4 2 14 3" xfId="35694" xr:uid="{00000000-0005-0000-0000-0000678B0000}"/>
    <cellStyle name="Normal 3 3 7 4 2 15" xfId="35695" xr:uid="{00000000-0005-0000-0000-0000688B0000}"/>
    <cellStyle name="Normal 3 3 7 4 2 16" xfId="35696" xr:uid="{00000000-0005-0000-0000-0000698B0000}"/>
    <cellStyle name="Normal 3 3 7 4 2 2" xfId="35697" xr:uid="{00000000-0005-0000-0000-00006A8B0000}"/>
    <cellStyle name="Normal 3 3 7 4 2 2 2" xfId="35698" xr:uid="{00000000-0005-0000-0000-00006B8B0000}"/>
    <cellStyle name="Normal 3 3 7 4 2 2 3" xfId="35699" xr:uid="{00000000-0005-0000-0000-00006C8B0000}"/>
    <cellStyle name="Normal 3 3 7 4 2 3" xfId="35700" xr:uid="{00000000-0005-0000-0000-00006D8B0000}"/>
    <cellStyle name="Normal 3 3 7 4 2 3 2" xfId="35701" xr:uid="{00000000-0005-0000-0000-00006E8B0000}"/>
    <cellStyle name="Normal 3 3 7 4 2 3 3" xfId="35702" xr:uid="{00000000-0005-0000-0000-00006F8B0000}"/>
    <cellStyle name="Normal 3 3 7 4 2 4" xfId="35703" xr:uid="{00000000-0005-0000-0000-0000708B0000}"/>
    <cellStyle name="Normal 3 3 7 4 2 4 2" xfId="35704" xr:uid="{00000000-0005-0000-0000-0000718B0000}"/>
    <cellStyle name="Normal 3 3 7 4 2 4 3" xfId="35705" xr:uid="{00000000-0005-0000-0000-0000728B0000}"/>
    <cellStyle name="Normal 3 3 7 4 2 5" xfId="35706" xr:uid="{00000000-0005-0000-0000-0000738B0000}"/>
    <cellStyle name="Normal 3 3 7 4 2 5 2" xfId="35707" xr:uid="{00000000-0005-0000-0000-0000748B0000}"/>
    <cellStyle name="Normal 3 3 7 4 2 5 3" xfId="35708" xr:uid="{00000000-0005-0000-0000-0000758B0000}"/>
    <cellStyle name="Normal 3 3 7 4 2 6" xfId="35709" xr:uid="{00000000-0005-0000-0000-0000768B0000}"/>
    <cellStyle name="Normal 3 3 7 4 2 6 2" xfId="35710" xr:uid="{00000000-0005-0000-0000-0000778B0000}"/>
    <cellStyle name="Normal 3 3 7 4 2 6 3" xfId="35711" xr:uid="{00000000-0005-0000-0000-0000788B0000}"/>
    <cellStyle name="Normal 3 3 7 4 2 7" xfId="35712" xr:uid="{00000000-0005-0000-0000-0000798B0000}"/>
    <cellStyle name="Normal 3 3 7 4 2 7 2" xfId="35713" xr:uid="{00000000-0005-0000-0000-00007A8B0000}"/>
    <cellStyle name="Normal 3 3 7 4 2 7 3" xfId="35714" xr:uid="{00000000-0005-0000-0000-00007B8B0000}"/>
    <cellStyle name="Normal 3 3 7 4 2 8" xfId="35715" xr:uid="{00000000-0005-0000-0000-00007C8B0000}"/>
    <cellStyle name="Normal 3 3 7 4 2 8 2" xfId="35716" xr:uid="{00000000-0005-0000-0000-00007D8B0000}"/>
    <cellStyle name="Normal 3 3 7 4 2 8 3" xfId="35717" xr:uid="{00000000-0005-0000-0000-00007E8B0000}"/>
    <cellStyle name="Normal 3 3 7 4 2 9" xfId="35718" xr:uid="{00000000-0005-0000-0000-00007F8B0000}"/>
    <cellStyle name="Normal 3 3 7 4 2 9 2" xfId="35719" xr:uid="{00000000-0005-0000-0000-0000808B0000}"/>
    <cellStyle name="Normal 3 3 7 4 2 9 3" xfId="35720" xr:uid="{00000000-0005-0000-0000-0000818B0000}"/>
    <cellStyle name="Normal 3 3 7 4 3" xfId="35721" xr:uid="{00000000-0005-0000-0000-0000828B0000}"/>
    <cellStyle name="Normal 3 3 7 4 3 2" xfId="35722" xr:uid="{00000000-0005-0000-0000-0000838B0000}"/>
    <cellStyle name="Normal 3 3 7 4 3 3" xfId="35723" xr:uid="{00000000-0005-0000-0000-0000848B0000}"/>
    <cellStyle name="Normal 3 3 7 4 4" xfId="35724" xr:uid="{00000000-0005-0000-0000-0000858B0000}"/>
    <cellStyle name="Normal 3 3 7 4 4 2" xfId="35725" xr:uid="{00000000-0005-0000-0000-0000868B0000}"/>
    <cellStyle name="Normal 3 3 7 4 4 3" xfId="35726" xr:uid="{00000000-0005-0000-0000-0000878B0000}"/>
    <cellStyle name="Normal 3 3 7 4 5" xfId="35727" xr:uid="{00000000-0005-0000-0000-0000888B0000}"/>
    <cellStyle name="Normal 3 3 7 4 5 2" xfId="35728" xr:uid="{00000000-0005-0000-0000-0000898B0000}"/>
    <cellStyle name="Normal 3 3 7 4 5 3" xfId="35729" xr:uid="{00000000-0005-0000-0000-00008A8B0000}"/>
    <cellStyle name="Normal 3 3 7 4 6" xfId="35730" xr:uid="{00000000-0005-0000-0000-00008B8B0000}"/>
    <cellStyle name="Normal 3 3 7 4 6 2" xfId="35731" xr:uid="{00000000-0005-0000-0000-00008C8B0000}"/>
    <cellStyle name="Normal 3 3 7 4 6 3" xfId="35732" xr:uid="{00000000-0005-0000-0000-00008D8B0000}"/>
    <cellStyle name="Normal 3 3 7 4 7" xfId="35733" xr:uid="{00000000-0005-0000-0000-00008E8B0000}"/>
    <cellStyle name="Normal 3 3 7 4 7 2" xfId="35734" xr:uid="{00000000-0005-0000-0000-00008F8B0000}"/>
    <cellStyle name="Normal 3 3 7 4 7 3" xfId="35735" xr:uid="{00000000-0005-0000-0000-0000908B0000}"/>
    <cellStyle name="Normal 3 3 7 4 8" xfId="35736" xr:uid="{00000000-0005-0000-0000-0000918B0000}"/>
    <cellStyle name="Normal 3 3 7 4 8 2" xfId="35737" xr:uid="{00000000-0005-0000-0000-0000928B0000}"/>
    <cellStyle name="Normal 3 3 7 4 8 3" xfId="35738" xr:uid="{00000000-0005-0000-0000-0000938B0000}"/>
    <cellStyle name="Normal 3 3 7 4 9" xfId="35739" xr:uid="{00000000-0005-0000-0000-0000948B0000}"/>
    <cellStyle name="Normal 3 3 7 4 9 2" xfId="35740" xr:uid="{00000000-0005-0000-0000-0000958B0000}"/>
    <cellStyle name="Normal 3 3 7 4 9 3" xfId="35741" xr:uid="{00000000-0005-0000-0000-0000968B0000}"/>
    <cellStyle name="Normal 3 3 7 5" xfId="35742" xr:uid="{00000000-0005-0000-0000-0000978B0000}"/>
    <cellStyle name="Normal 3 3 7 5 10" xfId="35743" xr:uid="{00000000-0005-0000-0000-0000988B0000}"/>
    <cellStyle name="Normal 3 3 7 5 10 2" xfId="35744" xr:uid="{00000000-0005-0000-0000-0000998B0000}"/>
    <cellStyle name="Normal 3 3 7 5 10 3" xfId="35745" xr:uid="{00000000-0005-0000-0000-00009A8B0000}"/>
    <cellStyle name="Normal 3 3 7 5 11" xfId="35746" xr:uid="{00000000-0005-0000-0000-00009B8B0000}"/>
    <cellStyle name="Normal 3 3 7 5 11 2" xfId="35747" xr:uid="{00000000-0005-0000-0000-00009C8B0000}"/>
    <cellStyle name="Normal 3 3 7 5 11 3" xfId="35748" xr:uid="{00000000-0005-0000-0000-00009D8B0000}"/>
    <cellStyle name="Normal 3 3 7 5 12" xfId="35749" xr:uid="{00000000-0005-0000-0000-00009E8B0000}"/>
    <cellStyle name="Normal 3 3 7 5 12 2" xfId="35750" xr:uid="{00000000-0005-0000-0000-00009F8B0000}"/>
    <cellStyle name="Normal 3 3 7 5 12 3" xfId="35751" xr:uid="{00000000-0005-0000-0000-0000A08B0000}"/>
    <cellStyle name="Normal 3 3 7 5 13" xfId="35752" xr:uid="{00000000-0005-0000-0000-0000A18B0000}"/>
    <cellStyle name="Normal 3 3 7 5 13 2" xfId="35753" xr:uid="{00000000-0005-0000-0000-0000A28B0000}"/>
    <cellStyle name="Normal 3 3 7 5 13 3" xfId="35754" xr:uid="{00000000-0005-0000-0000-0000A38B0000}"/>
    <cellStyle name="Normal 3 3 7 5 14" xfId="35755" xr:uid="{00000000-0005-0000-0000-0000A48B0000}"/>
    <cellStyle name="Normal 3 3 7 5 14 2" xfId="35756" xr:uid="{00000000-0005-0000-0000-0000A58B0000}"/>
    <cellStyle name="Normal 3 3 7 5 14 3" xfId="35757" xr:uid="{00000000-0005-0000-0000-0000A68B0000}"/>
    <cellStyle name="Normal 3 3 7 5 15" xfId="35758" xr:uid="{00000000-0005-0000-0000-0000A78B0000}"/>
    <cellStyle name="Normal 3 3 7 5 16" xfId="35759" xr:uid="{00000000-0005-0000-0000-0000A88B0000}"/>
    <cellStyle name="Normal 3 3 7 5 2" xfId="35760" xr:uid="{00000000-0005-0000-0000-0000A98B0000}"/>
    <cellStyle name="Normal 3 3 7 5 2 2" xfId="35761" xr:uid="{00000000-0005-0000-0000-0000AA8B0000}"/>
    <cellStyle name="Normal 3 3 7 5 2 3" xfId="35762" xr:uid="{00000000-0005-0000-0000-0000AB8B0000}"/>
    <cellStyle name="Normal 3 3 7 5 3" xfId="35763" xr:uid="{00000000-0005-0000-0000-0000AC8B0000}"/>
    <cellStyle name="Normal 3 3 7 5 3 2" xfId="35764" xr:uid="{00000000-0005-0000-0000-0000AD8B0000}"/>
    <cellStyle name="Normal 3 3 7 5 3 3" xfId="35765" xr:uid="{00000000-0005-0000-0000-0000AE8B0000}"/>
    <cellStyle name="Normal 3 3 7 5 4" xfId="35766" xr:uid="{00000000-0005-0000-0000-0000AF8B0000}"/>
    <cellStyle name="Normal 3 3 7 5 4 2" xfId="35767" xr:uid="{00000000-0005-0000-0000-0000B08B0000}"/>
    <cellStyle name="Normal 3 3 7 5 4 3" xfId="35768" xr:uid="{00000000-0005-0000-0000-0000B18B0000}"/>
    <cellStyle name="Normal 3 3 7 5 5" xfId="35769" xr:uid="{00000000-0005-0000-0000-0000B28B0000}"/>
    <cellStyle name="Normal 3 3 7 5 5 2" xfId="35770" xr:uid="{00000000-0005-0000-0000-0000B38B0000}"/>
    <cellStyle name="Normal 3 3 7 5 5 3" xfId="35771" xr:uid="{00000000-0005-0000-0000-0000B48B0000}"/>
    <cellStyle name="Normal 3 3 7 5 6" xfId="35772" xr:uid="{00000000-0005-0000-0000-0000B58B0000}"/>
    <cellStyle name="Normal 3 3 7 5 6 2" xfId="35773" xr:uid="{00000000-0005-0000-0000-0000B68B0000}"/>
    <cellStyle name="Normal 3 3 7 5 6 3" xfId="35774" xr:uid="{00000000-0005-0000-0000-0000B78B0000}"/>
    <cellStyle name="Normal 3 3 7 5 7" xfId="35775" xr:uid="{00000000-0005-0000-0000-0000B88B0000}"/>
    <cellStyle name="Normal 3 3 7 5 7 2" xfId="35776" xr:uid="{00000000-0005-0000-0000-0000B98B0000}"/>
    <cellStyle name="Normal 3 3 7 5 7 3" xfId="35777" xr:uid="{00000000-0005-0000-0000-0000BA8B0000}"/>
    <cellStyle name="Normal 3 3 7 5 8" xfId="35778" xr:uid="{00000000-0005-0000-0000-0000BB8B0000}"/>
    <cellStyle name="Normal 3 3 7 5 8 2" xfId="35779" xr:uid="{00000000-0005-0000-0000-0000BC8B0000}"/>
    <cellStyle name="Normal 3 3 7 5 8 3" xfId="35780" xr:uid="{00000000-0005-0000-0000-0000BD8B0000}"/>
    <cellStyle name="Normal 3 3 7 5 9" xfId="35781" xr:uid="{00000000-0005-0000-0000-0000BE8B0000}"/>
    <cellStyle name="Normal 3 3 7 5 9 2" xfId="35782" xr:uid="{00000000-0005-0000-0000-0000BF8B0000}"/>
    <cellStyle name="Normal 3 3 7 5 9 3" xfId="35783" xr:uid="{00000000-0005-0000-0000-0000C08B0000}"/>
    <cellStyle name="Normal 3 3 7 6" xfId="35784" xr:uid="{00000000-0005-0000-0000-0000C18B0000}"/>
    <cellStyle name="Normal 3 3 7 6 10" xfId="35785" xr:uid="{00000000-0005-0000-0000-0000C28B0000}"/>
    <cellStyle name="Normal 3 3 7 6 10 2" xfId="35786" xr:uid="{00000000-0005-0000-0000-0000C38B0000}"/>
    <cellStyle name="Normal 3 3 7 6 10 3" xfId="35787" xr:uid="{00000000-0005-0000-0000-0000C48B0000}"/>
    <cellStyle name="Normal 3 3 7 6 11" xfId="35788" xr:uid="{00000000-0005-0000-0000-0000C58B0000}"/>
    <cellStyle name="Normal 3 3 7 6 11 2" xfId="35789" xr:uid="{00000000-0005-0000-0000-0000C68B0000}"/>
    <cellStyle name="Normal 3 3 7 6 11 3" xfId="35790" xr:uid="{00000000-0005-0000-0000-0000C78B0000}"/>
    <cellStyle name="Normal 3 3 7 6 12" xfId="35791" xr:uid="{00000000-0005-0000-0000-0000C88B0000}"/>
    <cellStyle name="Normal 3 3 7 6 12 2" xfId="35792" xr:uid="{00000000-0005-0000-0000-0000C98B0000}"/>
    <cellStyle name="Normal 3 3 7 6 12 3" xfId="35793" xr:uid="{00000000-0005-0000-0000-0000CA8B0000}"/>
    <cellStyle name="Normal 3 3 7 6 13" xfId="35794" xr:uid="{00000000-0005-0000-0000-0000CB8B0000}"/>
    <cellStyle name="Normal 3 3 7 6 13 2" xfId="35795" xr:uid="{00000000-0005-0000-0000-0000CC8B0000}"/>
    <cellStyle name="Normal 3 3 7 6 13 3" xfId="35796" xr:uid="{00000000-0005-0000-0000-0000CD8B0000}"/>
    <cellStyle name="Normal 3 3 7 6 14" xfId="35797" xr:uid="{00000000-0005-0000-0000-0000CE8B0000}"/>
    <cellStyle name="Normal 3 3 7 6 14 2" xfId="35798" xr:uid="{00000000-0005-0000-0000-0000CF8B0000}"/>
    <cellStyle name="Normal 3 3 7 6 14 3" xfId="35799" xr:uid="{00000000-0005-0000-0000-0000D08B0000}"/>
    <cellStyle name="Normal 3 3 7 6 15" xfId="35800" xr:uid="{00000000-0005-0000-0000-0000D18B0000}"/>
    <cellStyle name="Normal 3 3 7 6 16" xfId="35801" xr:uid="{00000000-0005-0000-0000-0000D28B0000}"/>
    <cellStyle name="Normal 3 3 7 6 2" xfId="35802" xr:uid="{00000000-0005-0000-0000-0000D38B0000}"/>
    <cellStyle name="Normal 3 3 7 6 2 2" xfId="35803" xr:uid="{00000000-0005-0000-0000-0000D48B0000}"/>
    <cellStyle name="Normal 3 3 7 6 2 3" xfId="35804" xr:uid="{00000000-0005-0000-0000-0000D58B0000}"/>
    <cellStyle name="Normal 3 3 7 6 3" xfId="35805" xr:uid="{00000000-0005-0000-0000-0000D68B0000}"/>
    <cellStyle name="Normal 3 3 7 6 3 2" xfId="35806" xr:uid="{00000000-0005-0000-0000-0000D78B0000}"/>
    <cellStyle name="Normal 3 3 7 6 3 3" xfId="35807" xr:uid="{00000000-0005-0000-0000-0000D88B0000}"/>
    <cellStyle name="Normal 3 3 7 6 4" xfId="35808" xr:uid="{00000000-0005-0000-0000-0000D98B0000}"/>
    <cellStyle name="Normal 3 3 7 6 4 2" xfId="35809" xr:uid="{00000000-0005-0000-0000-0000DA8B0000}"/>
    <cellStyle name="Normal 3 3 7 6 4 3" xfId="35810" xr:uid="{00000000-0005-0000-0000-0000DB8B0000}"/>
    <cellStyle name="Normal 3 3 7 6 5" xfId="35811" xr:uid="{00000000-0005-0000-0000-0000DC8B0000}"/>
    <cellStyle name="Normal 3 3 7 6 5 2" xfId="35812" xr:uid="{00000000-0005-0000-0000-0000DD8B0000}"/>
    <cellStyle name="Normal 3 3 7 6 5 3" xfId="35813" xr:uid="{00000000-0005-0000-0000-0000DE8B0000}"/>
    <cellStyle name="Normal 3 3 7 6 6" xfId="35814" xr:uid="{00000000-0005-0000-0000-0000DF8B0000}"/>
    <cellStyle name="Normal 3 3 7 6 6 2" xfId="35815" xr:uid="{00000000-0005-0000-0000-0000E08B0000}"/>
    <cellStyle name="Normal 3 3 7 6 6 3" xfId="35816" xr:uid="{00000000-0005-0000-0000-0000E18B0000}"/>
    <cellStyle name="Normal 3 3 7 6 7" xfId="35817" xr:uid="{00000000-0005-0000-0000-0000E28B0000}"/>
    <cellStyle name="Normal 3 3 7 6 7 2" xfId="35818" xr:uid="{00000000-0005-0000-0000-0000E38B0000}"/>
    <cellStyle name="Normal 3 3 7 6 7 3" xfId="35819" xr:uid="{00000000-0005-0000-0000-0000E48B0000}"/>
    <cellStyle name="Normal 3 3 7 6 8" xfId="35820" xr:uid="{00000000-0005-0000-0000-0000E58B0000}"/>
    <cellStyle name="Normal 3 3 7 6 8 2" xfId="35821" xr:uid="{00000000-0005-0000-0000-0000E68B0000}"/>
    <cellStyle name="Normal 3 3 7 6 8 3" xfId="35822" xr:uid="{00000000-0005-0000-0000-0000E78B0000}"/>
    <cellStyle name="Normal 3 3 7 6 9" xfId="35823" xr:uid="{00000000-0005-0000-0000-0000E88B0000}"/>
    <cellStyle name="Normal 3 3 7 6 9 2" xfId="35824" xr:uid="{00000000-0005-0000-0000-0000E98B0000}"/>
    <cellStyle name="Normal 3 3 7 6 9 3" xfId="35825" xr:uid="{00000000-0005-0000-0000-0000EA8B0000}"/>
    <cellStyle name="Normal 3 3 7 7" xfId="35826" xr:uid="{00000000-0005-0000-0000-0000EB8B0000}"/>
    <cellStyle name="Normal 3 3 7 7 10" xfId="35827" xr:uid="{00000000-0005-0000-0000-0000EC8B0000}"/>
    <cellStyle name="Normal 3 3 7 7 10 2" xfId="35828" xr:uid="{00000000-0005-0000-0000-0000ED8B0000}"/>
    <cellStyle name="Normal 3 3 7 7 10 3" xfId="35829" xr:uid="{00000000-0005-0000-0000-0000EE8B0000}"/>
    <cellStyle name="Normal 3 3 7 7 11" xfId="35830" xr:uid="{00000000-0005-0000-0000-0000EF8B0000}"/>
    <cellStyle name="Normal 3 3 7 7 11 2" xfId="35831" xr:uid="{00000000-0005-0000-0000-0000F08B0000}"/>
    <cellStyle name="Normal 3 3 7 7 11 3" xfId="35832" xr:uid="{00000000-0005-0000-0000-0000F18B0000}"/>
    <cellStyle name="Normal 3 3 7 7 12" xfId="35833" xr:uid="{00000000-0005-0000-0000-0000F28B0000}"/>
    <cellStyle name="Normal 3 3 7 7 12 2" xfId="35834" xr:uid="{00000000-0005-0000-0000-0000F38B0000}"/>
    <cellStyle name="Normal 3 3 7 7 12 3" xfId="35835" xr:uid="{00000000-0005-0000-0000-0000F48B0000}"/>
    <cellStyle name="Normal 3 3 7 7 13" xfId="35836" xr:uid="{00000000-0005-0000-0000-0000F58B0000}"/>
    <cellStyle name="Normal 3 3 7 7 13 2" xfId="35837" xr:uid="{00000000-0005-0000-0000-0000F68B0000}"/>
    <cellStyle name="Normal 3 3 7 7 13 3" xfId="35838" xr:uid="{00000000-0005-0000-0000-0000F78B0000}"/>
    <cellStyle name="Normal 3 3 7 7 14" xfId="35839" xr:uid="{00000000-0005-0000-0000-0000F88B0000}"/>
    <cellStyle name="Normal 3 3 7 7 14 2" xfId="35840" xr:uid="{00000000-0005-0000-0000-0000F98B0000}"/>
    <cellStyle name="Normal 3 3 7 7 14 3" xfId="35841" xr:uid="{00000000-0005-0000-0000-0000FA8B0000}"/>
    <cellStyle name="Normal 3 3 7 7 15" xfId="35842" xr:uid="{00000000-0005-0000-0000-0000FB8B0000}"/>
    <cellStyle name="Normal 3 3 7 7 16" xfId="35843" xr:uid="{00000000-0005-0000-0000-0000FC8B0000}"/>
    <cellStyle name="Normal 3 3 7 7 2" xfId="35844" xr:uid="{00000000-0005-0000-0000-0000FD8B0000}"/>
    <cellStyle name="Normal 3 3 7 7 2 2" xfId="35845" xr:uid="{00000000-0005-0000-0000-0000FE8B0000}"/>
    <cellStyle name="Normal 3 3 7 7 2 3" xfId="35846" xr:uid="{00000000-0005-0000-0000-0000FF8B0000}"/>
    <cellStyle name="Normal 3 3 7 7 3" xfId="35847" xr:uid="{00000000-0005-0000-0000-0000008C0000}"/>
    <cellStyle name="Normal 3 3 7 7 3 2" xfId="35848" xr:uid="{00000000-0005-0000-0000-0000018C0000}"/>
    <cellStyle name="Normal 3 3 7 7 3 3" xfId="35849" xr:uid="{00000000-0005-0000-0000-0000028C0000}"/>
    <cellStyle name="Normal 3 3 7 7 4" xfId="35850" xr:uid="{00000000-0005-0000-0000-0000038C0000}"/>
    <cellStyle name="Normal 3 3 7 7 4 2" xfId="35851" xr:uid="{00000000-0005-0000-0000-0000048C0000}"/>
    <cellStyle name="Normal 3 3 7 7 4 3" xfId="35852" xr:uid="{00000000-0005-0000-0000-0000058C0000}"/>
    <cellStyle name="Normal 3 3 7 7 5" xfId="35853" xr:uid="{00000000-0005-0000-0000-0000068C0000}"/>
    <cellStyle name="Normal 3 3 7 7 5 2" xfId="35854" xr:uid="{00000000-0005-0000-0000-0000078C0000}"/>
    <cellStyle name="Normal 3 3 7 7 5 3" xfId="35855" xr:uid="{00000000-0005-0000-0000-0000088C0000}"/>
    <cellStyle name="Normal 3 3 7 7 6" xfId="35856" xr:uid="{00000000-0005-0000-0000-0000098C0000}"/>
    <cellStyle name="Normal 3 3 7 7 6 2" xfId="35857" xr:uid="{00000000-0005-0000-0000-00000A8C0000}"/>
    <cellStyle name="Normal 3 3 7 7 6 3" xfId="35858" xr:uid="{00000000-0005-0000-0000-00000B8C0000}"/>
    <cellStyle name="Normal 3 3 7 7 7" xfId="35859" xr:uid="{00000000-0005-0000-0000-00000C8C0000}"/>
    <cellStyle name="Normal 3 3 7 7 7 2" xfId="35860" xr:uid="{00000000-0005-0000-0000-00000D8C0000}"/>
    <cellStyle name="Normal 3 3 7 7 7 3" xfId="35861" xr:uid="{00000000-0005-0000-0000-00000E8C0000}"/>
    <cellStyle name="Normal 3 3 7 7 8" xfId="35862" xr:uid="{00000000-0005-0000-0000-00000F8C0000}"/>
    <cellStyle name="Normal 3 3 7 7 8 2" xfId="35863" xr:uid="{00000000-0005-0000-0000-0000108C0000}"/>
    <cellStyle name="Normal 3 3 7 7 8 3" xfId="35864" xr:uid="{00000000-0005-0000-0000-0000118C0000}"/>
    <cellStyle name="Normal 3 3 7 7 9" xfId="35865" xr:uid="{00000000-0005-0000-0000-0000128C0000}"/>
    <cellStyle name="Normal 3 3 7 7 9 2" xfId="35866" xr:uid="{00000000-0005-0000-0000-0000138C0000}"/>
    <cellStyle name="Normal 3 3 7 7 9 3" xfId="35867" xr:uid="{00000000-0005-0000-0000-0000148C0000}"/>
    <cellStyle name="Normal 3 3 7 8" xfId="35868" xr:uid="{00000000-0005-0000-0000-0000158C0000}"/>
    <cellStyle name="Normal 3 3 7 8 10" xfId="35869" xr:uid="{00000000-0005-0000-0000-0000168C0000}"/>
    <cellStyle name="Normal 3 3 7 8 10 2" xfId="35870" xr:uid="{00000000-0005-0000-0000-0000178C0000}"/>
    <cellStyle name="Normal 3 3 7 8 10 3" xfId="35871" xr:uid="{00000000-0005-0000-0000-0000188C0000}"/>
    <cellStyle name="Normal 3 3 7 8 11" xfId="35872" xr:uid="{00000000-0005-0000-0000-0000198C0000}"/>
    <cellStyle name="Normal 3 3 7 8 11 2" xfId="35873" xr:uid="{00000000-0005-0000-0000-00001A8C0000}"/>
    <cellStyle name="Normal 3 3 7 8 11 3" xfId="35874" xr:uid="{00000000-0005-0000-0000-00001B8C0000}"/>
    <cellStyle name="Normal 3 3 7 8 12" xfId="35875" xr:uid="{00000000-0005-0000-0000-00001C8C0000}"/>
    <cellStyle name="Normal 3 3 7 8 12 2" xfId="35876" xr:uid="{00000000-0005-0000-0000-00001D8C0000}"/>
    <cellStyle name="Normal 3 3 7 8 12 3" xfId="35877" xr:uid="{00000000-0005-0000-0000-00001E8C0000}"/>
    <cellStyle name="Normal 3 3 7 8 13" xfId="35878" xr:uid="{00000000-0005-0000-0000-00001F8C0000}"/>
    <cellStyle name="Normal 3 3 7 8 13 2" xfId="35879" xr:uid="{00000000-0005-0000-0000-0000208C0000}"/>
    <cellStyle name="Normal 3 3 7 8 13 3" xfId="35880" xr:uid="{00000000-0005-0000-0000-0000218C0000}"/>
    <cellStyle name="Normal 3 3 7 8 14" xfId="35881" xr:uid="{00000000-0005-0000-0000-0000228C0000}"/>
    <cellStyle name="Normal 3 3 7 8 14 2" xfId="35882" xr:uid="{00000000-0005-0000-0000-0000238C0000}"/>
    <cellStyle name="Normal 3 3 7 8 14 3" xfId="35883" xr:uid="{00000000-0005-0000-0000-0000248C0000}"/>
    <cellStyle name="Normal 3 3 7 8 15" xfId="35884" xr:uid="{00000000-0005-0000-0000-0000258C0000}"/>
    <cellStyle name="Normal 3 3 7 8 16" xfId="35885" xr:uid="{00000000-0005-0000-0000-0000268C0000}"/>
    <cellStyle name="Normal 3 3 7 8 2" xfId="35886" xr:uid="{00000000-0005-0000-0000-0000278C0000}"/>
    <cellStyle name="Normal 3 3 7 8 2 2" xfId="35887" xr:uid="{00000000-0005-0000-0000-0000288C0000}"/>
    <cellStyle name="Normal 3 3 7 8 2 3" xfId="35888" xr:uid="{00000000-0005-0000-0000-0000298C0000}"/>
    <cellStyle name="Normal 3 3 7 8 3" xfId="35889" xr:uid="{00000000-0005-0000-0000-00002A8C0000}"/>
    <cellStyle name="Normal 3 3 7 8 3 2" xfId="35890" xr:uid="{00000000-0005-0000-0000-00002B8C0000}"/>
    <cellStyle name="Normal 3 3 7 8 3 3" xfId="35891" xr:uid="{00000000-0005-0000-0000-00002C8C0000}"/>
    <cellStyle name="Normal 3 3 7 8 4" xfId="35892" xr:uid="{00000000-0005-0000-0000-00002D8C0000}"/>
    <cellStyle name="Normal 3 3 7 8 4 2" xfId="35893" xr:uid="{00000000-0005-0000-0000-00002E8C0000}"/>
    <cellStyle name="Normal 3 3 7 8 4 3" xfId="35894" xr:uid="{00000000-0005-0000-0000-00002F8C0000}"/>
    <cellStyle name="Normal 3 3 7 8 5" xfId="35895" xr:uid="{00000000-0005-0000-0000-0000308C0000}"/>
    <cellStyle name="Normal 3 3 7 8 5 2" xfId="35896" xr:uid="{00000000-0005-0000-0000-0000318C0000}"/>
    <cellStyle name="Normal 3 3 7 8 5 3" xfId="35897" xr:uid="{00000000-0005-0000-0000-0000328C0000}"/>
    <cellStyle name="Normal 3 3 7 8 6" xfId="35898" xr:uid="{00000000-0005-0000-0000-0000338C0000}"/>
    <cellStyle name="Normal 3 3 7 8 6 2" xfId="35899" xr:uid="{00000000-0005-0000-0000-0000348C0000}"/>
    <cellStyle name="Normal 3 3 7 8 6 3" xfId="35900" xr:uid="{00000000-0005-0000-0000-0000358C0000}"/>
    <cellStyle name="Normal 3 3 7 8 7" xfId="35901" xr:uid="{00000000-0005-0000-0000-0000368C0000}"/>
    <cellStyle name="Normal 3 3 7 8 7 2" xfId="35902" xr:uid="{00000000-0005-0000-0000-0000378C0000}"/>
    <cellStyle name="Normal 3 3 7 8 7 3" xfId="35903" xr:uid="{00000000-0005-0000-0000-0000388C0000}"/>
    <cellStyle name="Normal 3 3 7 8 8" xfId="35904" xr:uid="{00000000-0005-0000-0000-0000398C0000}"/>
    <cellStyle name="Normal 3 3 7 8 8 2" xfId="35905" xr:uid="{00000000-0005-0000-0000-00003A8C0000}"/>
    <cellStyle name="Normal 3 3 7 8 8 3" xfId="35906" xr:uid="{00000000-0005-0000-0000-00003B8C0000}"/>
    <cellStyle name="Normal 3 3 7 8 9" xfId="35907" xr:uid="{00000000-0005-0000-0000-00003C8C0000}"/>
    <cellStyle name="Normal 3 3 7 8 9 2" xfId="35908" xr:uid="{00000000-0005-0000-0000-00003D8C0000}"/>
    <cellStyle name="Normal 3 3 7 8 9 3" xfId="35909" xr:uid="{00000000-0005-0000-0000-00003E8C0000}"/>
    <cellStyle name="Normal 3 3 7 9" xfId="35910" xr:uid="{00000000-0005-0000-0000-00003F8C0000}"/>
    <cellStyle name="Normal 3 3 7 9 10" xfId="35911" xr:uid="{00000000-0005-0000-0000-0000408C0000}"/>
    <cellStyle name="Normal 3 3 7 9 10 2" xfId="35912" xr:uid="{00000000-0005-0000-0000-0000418C0000}"/>
    <cellStyle name="Normal 3 3 7 9 10 3" xfId="35913" xr:uid="{00000000-0005-0000-0000-0000428C0000}"/>
    <cellStyle name="Normal 3 3 7 9 11" xfId="35914" xr:uid="{00000000-0005-0000-0000-0000438C0000}"/>
    <cellStyle name="Normal 3 3 7 9 11 2" xfId="35915" xr:uid="{00000000-0005-0000-0000-0000448C0000}"/>
    <cellStyle name="Normal 3 3 7 9 11 3" xfId="35916" xr:uid="{00000000-0005-0000-0000-0000458C0000}"/>
    <cellStyle name="Normal 3 3 7 9 12" xfId="35917" xr:uid="{00000000-0005-0000-0000-0000468C0000}"/>
    <cellStyle name="Normal 3 3 7 9 12 2" xfId="35918" xr:uid="{00000000-0005-0000-0000-0000478C0000}"/>
    <cellStyle name="Normal 3 3 7 9 12 3" xfId="35919" xr:uid="{00000000-0005-0000-0000-0000488C0000}"/>
    <cellStyle name="Normal 3 3 7 9 13" xfId="35920" xr:uid="{00000000-0005-0000-0000-0000498C0000}"/>
    <cellStyle name="Normal 3 3 7 9 13 2" xfId="35921" xr:uid="{00000000-0005-0000-0000-00004A8C0000}"/>
    <cellStyle name="Normal 3 3 7 9 13 3" xfId="35922" xr:uid="{00000000-0005-0000-0000-00004B8C0000}"/>
    <cellStyle name="Normal 3 3 7 9 14" xfId="35923" xr:uid="{00000000-0005-0000-0000-00004C8C0000}"/>
    <cellStyle name="Normal 3 3 7 9 14 2" xfId="35924" xr:uid="{00000000-0005-0000-0000-00004D8C0000}"/>
    <cellStyle name="Normal 3 3 7 9 14 3" xfId="35925" xr:uid="{00000000-0005-0000-0000-00004E8C0000}"/>
    <cellStyle name="Normal 3 3 7 9 15" xfId="35926" xr:uid="{00000000-0005-0000-0000-00004F8C0000}"/>
    <cellStyle name="Normal 3 3 7 9 16" xfId="35927" xr:uid="{00000000-0005-0000-0000-0000508C0000}"/>
    <cellStyle name="Normal 3 3 7 9 2" xfId="35928" xr:uid="{00000000-0005-0000-0000-0000518C0000}"/>
    <cellStyle name="Normal 3 3 7 9 2 2" xfId="35929" xr:uid="{00000000-0005-0000-0000-0000528C0000}"/>
    <cellStyle name="Normal 3 3 7 9 2 3" xfId="35930" xr:uid="{00000000-0005-0000-0000-0000538C0000}"/>
    <cellStyle name="Normal 3 3 7 9 3" xfId="35931" xr:uid="{00000000-0005-0000-0000-0000548C0000}"/>
    <cellStyle name="Normal 3 3 7 9 3 2" xfId="35932" xr:uid="{00000000-0005-0000-0000-0000558C0000}"/>
    <cellStyle name="Normal 3 3 7 9 3 3" xfId="35933" xr:uid="{00000000-0005-0000-0000-0000568C0000}"/>
    <cellStyle name="Normal 3 3 7 9 4" xfId="35934" xr:uid="{00000000-0005-0000-0000-0000578C0000}"/>
    <cellStyle name="Normal 3 3 7 9 4 2" xfId="35935" xr:uid="{00000000-0005-0000-0000-0000588C0000}"/>
    <cellStyle name="Normal 3 3 7 9 4 3" xfId="35936" xr:uid="{00000000-0005-0000-0000-0000598C0000}"/>
    <cellStyle name="Normal 3 3 7 9 5" xfId="35937" xr:uid="{00000000-0005-0000-0000-00005A8C0000}"/>
    <cellStyle name="Normal 3 3 7 9 5 2" xfId="35938" xr:uid="{00000000-0005-0000-0000-00005B8C0000}"/>
    <cellStyle name="Normal 3 3 7 9 5 3" xfId="35939" xr:uid="{00000000-0005-0000-0000-00005C8C0000}"/>
    <cellStyle name="Normal 3 3 7 9 6" xfId="35940" xr:uid="{00000000-0005-0000-0000-00005D8C0000}"/>
    <cellStyle name="Normal 3 3 7 9 6 2" xfId="35941" xr:uid="{00000000-0005-0000-0000-00005E8C0000}"/>
    <cellStyle name="Normal 3 3 7 9 6 3" xfId="35942" xr:uid="{00000000-0005-0000-0000-00005F8C0000}"/>
    <cellStyle name="Normal 3 3 7 9 7" xfId="35943" xr:uid="{00000000-0005-0000-0000-0000608C0000}"/>
    <cellStyle name="Normal 3 3 7 9 7 2" xfId="35944" xr:uid="{00000000-0005-0000-0000-0000618C0000}"/>
    <cellStyle name="Normal 3 3 7 9 7 3" xfId="35945" xr:uid="{00000000-0005-0000-0000-0000628C0000}"/>
    <cellStyle name="Normal 3 3 7 9 8" xfId="35946" xr:uid="{00000000-0005-0000-0000-0000638C0000}"/>
    <cellStyle name="Normal 3 3 7 9 8 2" xfId="35947" xr:uid="{00000000-0005-0000-0000-0000648C0000}"/>
    <cellStyle name="Normal 3 3 7 9 8 3" xfId="35948" xr:uid="{00000000-0005-0000-0000-0000658C0000}"/>
    <cellStyle name="Normal 3 3 7 9 9" xfId="35949" xr:uid="{00000000-0005-0000-0000-0000668C0000}"/>
    <cellStyle name="Normal 3 3 7 9 9 2" xfId="35950" xr:uid="{00000000-0005-0000-0000-0000678C0000}"/>
    <cellStyle name="Normal 3 3 7 9 9 3" xfId="35951" xr:uid="{00000000-0005-0000-0000-0000688C0000}"/>
    <cellStyle name="Normal 3 3 8" xfId="35952" xr:uid="{00000000-0005-0000-0000-0000698C0000}"/>
    <cellStyle name="Normal 3 3 8 10" xfId="35953" xr:uid="{00000000-0005-0000-0000-00006A8C0000}"/>
    <cellStyle name="Normal 3 3 8 10 10" xfId="35954" xr:uid="{00000000-0005-0000-0000-00006B8C0000}"/>
    <cellStyle name="Normal 3 3 8 10 10 2" xfId="35955" xr:uid="{00000000-0005-0000-0000-00006C8C0000}"/>
    <cellStyle name="Normal 3 3 8 10 10 3" xfId="35956" xr:uid="{00000000-0005-0000-0000-00006D8C0000}"/>
    <cellStyle name="Normal 3 3 8 10 11" xfId="35957" xr:uid="{00000000-0005-0000-0000-00006E8C0000}"/>
    <cellStyle name="Normal 3 3 8 10 11 2" xfId="35958" xr:uid="{00000000-0005-0000-0000-00006F8C0000}"/>
    <cellStyle name="Normal 3 3 8 10 11 3" xfId="35959" xr:uid="{00000000-0005-0000-0000-0000708C0000}"/>
    <cellStyle name="Normal 3 3 8 10 12" xfId="35960" xr:uid="{00000000-0005-0000-0000-0000718C0000}"/>
    <cellStyle name="Normal 3 3 8 10 12 2" xfId="35961" xr:uid="{00000000-0005-0000-0000-0000728C0000}"/>
    <cellStyle name="Normal 3 3 8 10 12 3" xfId="35962" xr:uid="{00000000-0005-0000-0000-0000738C0000}"/>
    <cellStyle name="Normal 3 3 8 10 13" xfId="35963" xr:uid="{00000000-0005-0000-0000-0000748C0000}"/>
    <cellStyle name="Normal 3 3 8 10 13 2" xfId="35964" xr:uid="{00000000-0005-0000-0000-0000758C0000}"/>
    <cellStyle name="Normal 3 3 8 10 13 3" xfId="35965" xr:uid="{00000000-0005-0000-0000-0000768C0000}"/>
    <cellStyle name="Normal 3 3 8 10 14" xfId="35966" xr:uid="{00000000-0005-0000-0000-0000778C0000}"/>
    <cellStyle name="Normal 3 3 8 10 14 2" xfId="35967" xr:uid="{00000000-0005-0000-0000-0000788C0000}"/>
    <cellStyle name="Normal 3 3 8 10 14 3" xfId="35968" xr:uid="{00000000-0005-0000-0000-0000798C0000}"/>
    <cellStyle name="Normal 3 3 8 10 15" xfId="35969" xr:uid="{00000000-0005-0000-0000-00007A8C0000}"/>
    <cellStyle name="Normal 3 3 8 10 16" xfId="35970" xr:uid="{00000000-0005-0000-0000-00007B8C0000}"/>
    <cellStyle name="Normal 3 3 8 10 2" xfId="35971" xr:uid="{00000000-0005-0000-0000-00007C8C0000}"/>
    <cellStyle name="Normal 3 3 8 10 2 2" xfId="35972" xr:uid="{00000000-0005-0000-0000-00007D8C0000}"/>
    <cellStyle name="Normal 3 3 8 10 2 3" xfId="35973" xr:uid="{00000000-0005-0000-0000-00007E8C0000}"/>
    <cellStyle name="Normal 3 3 8 10 3" xfId="35974" xr:uid="{00000000-0005-0000-0000-00007F8C0000}"/>
    <cellStyle name="Normal 3 3 8 10 3 2" xfId="35975" xr:uid="{00000000-0005-0000-0000-0000808C0000}"/>
    <cellStyle name="Normal 3 3 8 10 3 3" xfId="35976" xr:uid="{00000000-0005-0000-0000-0000818C0000}"/>
    <cellStyle name="Normal 3 3 8 10 4" xfId="35977" xr:uid="{00000000-0005-0000-0000-0000828C0000}"/>
    <cellStyle name="Normal 3 3 8 10 4 2" xfId="35978" xr:uid="{00000000-0005-0000-0000-0000838C0000}"/>
    <cellStyle name="Normal 3 3 8 10 4 3" xfId="35979" xr:uid="{00000000-0005-0000-0000-0000848C0000}"/>
    <cellStyle name="Normal 3 3 8 10 5" xfId="35980" xr:uid="{00000000-0005-0000-0000-0000858C0000}"/>
    <cellStyle name="Normal 3 3 8 10 5 2" xfId="35981" xr:uid="{00000000-0005-0000-0000-0000868C0000}"/>
    <cellStyle name="Normal 3 3 8 10 5 3" xfId="35982" xr:uid="{00000000-0005-0000-0000-0000878C0000}"/>
    <cellStyle name="Normal 3 3 8 10 6" xfId="35983" xr:uid="{00000000-0005-0000-0000-0000888C0000}"/>
    <cellStyle name="Normal 3 3 8 10 6 2" xfId="35984" xr:uid="{00000000-0005-0000-0000-0000898C0000}"/>
    <cellStyle name="Normal 3 3 8 10 6 3" xfId="35985" xr:uid="{00000000-0005-0000-0000-00008A8C0000}"/>
    <cellStyle name="Normal 3 3 8 10 7" xfId="35986" xr:uid="{00000000-0005-0000-0000-00008B8C0000}"/>
    <cellStyle name="Normal 3 3 8 10 7 2" xfId="35987" xr:uid="{00000000-0005-0000-0000-00008C8C0000}"/>
    <cellStyle name="Normal 3 3 8 10 7 3" xfId="35988" xr:uid="{00000000-0005-0000-0000-00008D8C0000}"/>
    <cellStyle name="Normal 3 3 8 10 8" xfId="35989" xr:uid="{00000000-0005-0000-0000-00008E8C0000}"/>
    <cellStyle name="Normal 3 3 8 10 8 2" xfId="35990" xr:uid="{00000000-0005-0000-0000-00008F8C0000}"/>
    <cellStyle name="Normal 3 3 8 10 8 3" xfId="35991" xr:uid="{00000000-0005-0000-0000-0000908C0000}"/>
    <cellStyle name="Normal 3 3 8 10 9" xfId="35992" xr:uid="{00000000-0005-0000-0000-0000918C0000}"/>
    <cellStyle name="Normal 3 3 8 10 9 2" xfId="35993" xr:uid="{00000000-0005-0000-0000-0000928C0000}"/>
    <cellStyle name="Normal 3 3 8 10 9 3" xfId="35994" xr:uid="{00000000-0005-0000-0000-0000938C0000}"/>
    <cellStyle name="Normal 3 3 8 11" xfId="35995" xr:uid="{00000000-0005-0000-0000-0000948C0000}"/>
    <cellStyle name="Normal 3 3 8 11 2" xfId="35996" xr:uid="{00000000-0005-0000-0000-0000958C0000}"/>
    <cellStyle name="Normal 3 3 8 11 3" xfId="35997" xr:uid="{00000000-0005-0000-0000-0000968C0000}"/>
    <cellStyle name="Normal 3 3 8 12" xfId="35998" xr:uid="{00000000-0005-0000-0000-0000978C0000}"/>
    <cellStyle name="Normal 3 3 8 12 2" xfId="35999" xr:uid="{00000000-0005-0000-0000-0000988C0000}"/>
    <cellStyle name="Normal 3 3 8 12 3" xfId="36000" xr:uid="{00000000-0005-0000-0000-0000998C0000}"/>
    <cellStyle name="Normal 3 3 8 13" xfId="36001" xr:uid="{00000000-0005-0000-0000-00009A8C0000}"/>
    <cellStyle name="Normal 3 3 8 13 2" xfId="36002" xr:uid="{00000000-0005-0000-0000-00009B8C0000}"/>
    <cellStyle name="Normal 3 3 8 13 3" xfId="36003" xr:uid="{00000000-0005-0000-0000-00009C8C0000}"/>
    <cellStyle name="Normal 3 3 8 14" xfId="36004" xr:uid="{00000000-0005-0000-0000-00009D8C0000}"/>
    <cellStyle name="Normal 3 3 8 14 2" xfId="36005" xr:uid="{00000000-0005-0000-0000-00009E8C0000}"/>
    <cellStyle name="Normal 3 3 8 14 3" xfId="36006" xr:uid="{00000000-0005-0000-0000-00009F8C0000}"/>
    <cellStyle name="Normal 3 3 8 15" xfId="36007" xr:uid="{00000000-0005-0000-0000-0000A08C0000}"/>
    <cellStyle name="Normal 3 3 8 15 2" xfId="36008" xr:uid="{00000000-0005-0000-0000-0000A18C0000}"/>
    <cellStyle name="Normal 3 3 8 15 3" xfId="36009" xr:uid="{00000000-0005-0000-0000-0000A28C0000}"/>
    <cellStyle name="Normal 3 3 8 16" xfId="36010" xr:uid="{00000000-0005-0000-0000-0000A38C0000}"/>
    <cellStyle name="Normal 3 3 8 16 2" xfId="36011" xr:uid="{00000000-0005-0000-0000-0000A48C0000}"/>
    <cellStyle name="Normal 3 3 8 16 3" xfId="36012" xr:uid="{00000000-0005-0000-0000-0000A58C0000}"/>
    <cellStyle name="Normal 3 3 8 17" xfId="36013" xr:uid="{00000000-0005-0000-0000-0000A68C0000}"/>
    <cellStyle name="Normal 3 3 8 17 2" xfId="36014" xr:uid="{00000000-0005-0000-0000-0000A78C0000}"/>
    <cellStyle name="Normal 3 3 8 17 3" xfId="36015" xr:uid="{00000000-0005-0000-0000-0000A88C0000}"/>
    <cellStyle name="Normal 3 3 8 18" xfId="36016" xr:uid="{00000000-0005-0000-0000-0000A98C0000}"/>
    <cellStyle name="Normal 3 3 8 18 2" xfId="36017" xr:uid="{00000000-0005-0000-0000-0000AA8C0000}"/>
    <cellStyle name="Normal 3 3 8 18 3" xfId="36018" xr:uid="{00000000-0005-0000-0000-0000AB8C0000}"/>
    <cellStyle name="Normal 3 3 8 19" xfId="36019" xr:uid="{00000000-0005-0000-0000-0000AC8C0000}"/>
    <cellStyle name="Normal 3 3 8 19 2" xfId="36020" xr:uid="{00000000-0005-0000-0000-0000AD8C0000}"/>
    <cellStyle name="Normal 3 3 8 19 3" xfId="36021" xr:uid="{00000000-0005-0000-0000-0000AE8C0000}"/>
    <cellStyle name="Normal 3 3 8 2" xfId="36022" xr:uid="{00000000-0005-0000-0000-0000AF8C0000}"/>
    <cellStyle name="Normal 3 3 8 2 10" xfId="36023" xr:uid="{00000000-0005-0000-0000-0000B08C0000}"/>
    <cellStyle name="Normal 3 3 8 2 10 2" xfId="36024" xr:uid="{00000000-0005-0000-0000-0000B18C0000}"/>
    <cellStyle name="Normal 3 3 8 2 10 3" xfId="36025" xr:uid="{00000000-0005-0000-0000-0000B28C0000}"/>
    <cellStyle name="Normal 3 3 8 2 11" xfId="36026" xr:uid="{00000000-0005-0000-0000-0000B38C0000}"/>
    <cellStyle name="Normal 3 3 8 2 11 2" xfId="36027" xr:uid="{00000000-0005-0000-0000-0000B48C0000}"/>
    <cellStyle name="Normal 3 3 8 2 11 3" xfId="36028" xr:uid="{00000000-0005-0000-0000-0000B58C0000}"/>
    <cellStyle name="Normal 3 3 8 2 12" xfId="36029" xr:uid="{00000000-0005-0000-0000-0000B68C0000}"/>
    <cellStyle name="Normal 3 3 8 2 12 2" xfId="36030" xr:uid="{00000000-0005-0000-0000-0000B78C0000}"/>
    <cellStyle name="Normal 3 3 8 2 12 3" xfId="36031" xr:uid="{00000000-0005-0000-0000-0000B88C0000}"/>
    <cellStyle name="Normal 3 3 8 2 13" xfId="36032" xr:uid="{00000000-0005-0000-0000-0000B98C0000}"/>
    <cellStyle name="Normal 3 3 8 2 13 2" xfId="36033" xr:uid="{00000000-0005-0000-0000-0000BA8C0000}"/>
    <cellStyle name="Normal 3 3 8 2 13 3" xfId="36034" xr:uid="{00000000-0005-0000-0000-0000BB8C0000}"/>
    <cellStyle name="Normal 3 3 8 2 14" xfId="36035" xr:uid="{00000000-0005-0000-0000-0000BC8C0000}"/>
    <cellStyle name="Normal 3 3 8 2 14 2" xfId="36036" xr:uid="{00000000-0005-0000-0000-0000BD8C0000}"/>
    <cellStyle name="Normal 3 3 8 2 14 3" xfId="36037" xr:uid="{00000000-0005-0000-0000-0000BE8C0000}"/>
    <cellStyle name="Normal 3 3 8 2 15" xfId="36038" xr:uid="{00000000-0005-0000-0000-0000BF8C0000}"/>
    <cellStyle name="Normal 3 3 8 2 15 2" xfId="36039" xr:uid="{00000000-0005-0000-0000-0000C08C0000}"/>
    <cellStyle name="Normal 3 3 8 2 15 3" xfId="36040" xr:uid="{00000000-0005-0000-0000-0000C18C0000}"/>
    <cellStyle name="Normal 3 3 8 2 16" xfId="36041" xr:uid="{00000000-0005-0000-0000-0000C28C0000}"/>
    <cellStyle name="Normal 3 3 8 2 17" xfId="36042" xr:uid="{00000000-0005-0000-0000-0000C38C0000}"/>
    <cellStyle name="Normal 3 3 8 2 2" xfId="36043" xr:uid="{00000000-0005-0000-0000-0000C48C0000}"/>
    <cellStyle name="Normal 3 3 8 2 2 10" xfId="36044" xr:uid="{00000000-0005-0000-0000-0000C58C0000}"/>
    <cellStyle name="Normal 3 3 8 2 2 10 2" xfId="36045" xr:uid="{00000000-0005-0000-0000-0000C68C0000}"/>
    <cellStyle name="Normal 3 3 8 2 2 10 3" xfId="36046" xr:uid="{00000000-0005-0000-0000-0000C78C0000}"/>
    <cellStyle name="Normal 3 3 8 2 2 11" xfId="36047" xr:uid="{00000000-0005-0000-0000-0000C88C0000}"/>
    <cellStyle name="Normal 3 3 8 2 2 11 2" xfId="36048" xr:uid="{00000000-0005-0000-0000-0000C98C0000}"/>
    <cellStyle name="Normal 3 3 8 2 2 11 3" xfId="36049" xr:uid="{00000000-0005-0000-0000-0000CA8C0000}"/>
    <cellStyle name="Normal 3 3 8 2 2 12" xfId="36050" xr:uid="{00000000-0005-0000-0000-0000CB8C0000}"/>
    <cellStyle name="Normal 3 3 8 2 2 12 2" xfId="36051" xr:uid="{00000000-0005-0000-0000-0000CC8C0000}"/>
    <cellStyle name="Normal 3 3 8 2 2 12 3" xfId="36052" xr:uid="{00000000-0005-0000-0000-0000CD8C0000}"/>
    <cellStyle name="Normal 3 3 8 2 2 13" xfId="36053" xr:uid="{00000000-0005-0000-0000-0000CE8C0000}"/>
    <cellStyle name="Normal 3 3 8 2 2 13 2" xfId="36054" xr:uid="{00000000-0005-0000-0000-0000CF8C0000}"/>
    <cellStyle name="Normal 3 3 8 2 2 13 3" xfId="36055" xr:uid="{00000000-0005-0000-0000-0000D08C0000}"/>
    <cellStyle name="Normal 3 3 8 2 2 14" xfId="36056" xr:uid="{00000000-0005-0000-0000-0000D18C0000}"/>
    <cellStyle name="Normal 3 3 8 2 2 14 2" xfId="36057" xr:uid="{00000000-0005-0000-0000-0000D28C0000}"/>
    <cellStyle name="Normal 3 3 8 2 2 14 3" xfId="36058" xr:uid="{00000000-0005-0000-0000-0000D38C0000}"/>
    <cellStyle name="Normal 3 3 8 2 2 15" xfId="36059" xr:uid="{00000000-0005-0000-0000-0000D48C0000}"/>
    <cellStyle name="Normal 3 3 8 2 2 16" xfId="36060" xr:uid="{00000000-0005-0000-0000-0000D58C0000}"/>
    <cellStyle name="Normal 3 3 8 2 2 2" xfId="36061" xr:uid="{00000000-0005-0000-0000-0000D68C0000}"/>
    <cellStyle name="Normal 3 3 8 2 2 2 2" xfId="36062" xr:uid="{00000000-0005-0000-0000-0000D78C0000}"/>
    <cellStyle name="Normal 3 3 8 2 2 2 3" xfId="36063" xr:uid="{00000000-0005-0000-0000-0000D88C0000}"/>
    <cellStyle name="Normal 3 3 8 2 2 3" xfId="36064" xr:uid="{00000000-0005-0000-0000-0000D98C0000}"/>
    <cellStyle name="Normal 3 3 8 2 2 3 2" xfId="36065" xr:uid="{00000000-0005-0000-0000-0000DA8C0000}"/>
    <cellStyle name="Normal 3 3 8 2 2 3 3" xfId="36066" xr:uid="{00000000-0005-0000-0000-0000DB8C0000}"/>
    <cellStyle name="Normal 3 3 8 2 2 4" xfId="36067" xr:uid="{00000000-0005-0000-0000-0000DC8C0000}"/>
    <cellStyle name="Normal 3 3 8 2 2 4 2" xfId="36068" xr:uid="{00000000-0005-0000-0000-0000DD8C0000}"/>
    <cellStyle name="Normal 3 3 8 2 2 4 3" xfId="36069" xr:uid="{00000000-0005-0000-0000-0000DE8C0000}"/>
    <cellStyle name="Normal 3 3 8 2 2 5" xfId="36070" xr:uid="{00000000-0005-0000-0000-0000DF8C0000}"/>
    <cellStyle name="Normal 3 3 8 2 2 5 2" xfId="36071" xr:uid="{00000000-0005-0000-0000-0000E08C0000}"/>
    <cellStyle name="Normal 3 3 8 2 2 5 3" xfId="36072" xr:uid="{00000000-0005-0000-0000-0000E18C0000}"/>
    <cellStyle name="Normal 3 3 8 2 2 6" xfId="36073" xr:uid="{00000000-0005-0000-0000-0000E28C0000}"/>
    <cellStyle name="Normal 3 3 8 2 2 6 2" xfId="36074" xr:uid="{00000000-0005-0000-0000-0000E38C0000}"/>
    <cellStyle name="Normal 3 3 8 2 2 6 3" xfId="36075" xr:uid="{00000000-0005-0000-0000-0000E48C0000}"/>
    <cellStyle name="Normal 3 3 8 2 2 7" xfId="36076" xr:uid="{00000000-0005-0000-0000-0000E58C0000}"/>
    <cellStyle name="Normal 3 3 8 2 2 7 2" xfId="36077" xr:uid="{00000000-0005-0000-0000-0000E68C0000}"/>
    <cellStyle name="Normal 3 3 8 2 2 7 3" xfId="36078" xr:uid="{00000000-0005-0000-0000-0000E78C0000}"/>
    <cellStyle name="Normal 3 3 8 2 2 8" xfId="36079" xr:uid="{00000000-0005-0000-0000-0000E88C0000}"/>
    <cellStyle name="Normal 3 3 8 2 2 8 2" xfId="36080" xr:uid="{00000000-0005-0000-0000-0000E98C0000}"/>
    <cellStyle name="Normal 3 3 8 2 2 8 3" xfId="36081" xr:uid="{00000000-0005-0000-0000-0000EA8C0000}"/>
    <cellStyle name="Normal 3 3 8 2 2 9" xfId="36082" xr:uid="{00000000-0005-0000-0000-0000EB8C0000}"/>
    <cellStyle name="Normal 3 3 8 2 2 9 2" xfId="36083" xr:uid="{00000000-0005-0000-0000-0000EC8C0000}"/>
    <cellStyle name="Normal 3 3 8 2 2 9 3" xfId="36084" xr:uid="{00000000-0005-0000-0000-0000ED8C0000}"/>
    <cellStyle name="Normal 3 3 8 2 3" xfId="36085" xr:uid="{00000000-0005-0000-0000-0000EE8C0000}"/>
    <cellStyle name="Normal 3 3 8 2 3 2" xfId="36086" xr:uid="{00000000-0005-0000-0000-0000EF8C0000}"/>
    <cellStyle name="Normal 3 3 8 2 3 3" xfId="36087" xr:uid="{00000000-0005-0000-0000-0000F08C0000}"/>
    <cellStyle name="Normal 3 3 8 2 4" xfId="36088" xr:uid="{00000000-0005-0000-0000-0000F18C0000}"/>
    <cellStyle name="Normal 3 3 8 2 4 2" xfId="36089" xr:uid="{00000000-0005-0000-0000-0000F28C0000}"/>
    <cellStyle name="Normal 3 3 8 2 4 3" xfId="36090" xr:uid="{00000000-0005-0000-0000-0000F38C0000}"/>
    <cellStyle name="Normal 3 3 8 2 5" xfId="36091" xr:uid="{00000000-0005-0000-0000-0000F48C0000}"/>
    <cellStyle name="Normal 3 3 8 2 5 2" xfId="36092" xr:uid="{00000000-0005-0000-0000-0000F58C0000}"/>
    <cellStyle name="Normal 3 3 8 2 5 3" xfId="36093" xr:uid="{00000000-0005-0000-0000-0000F68C0000}"/>
    <cellStyle name="Normal 3 3 8 2 6" xfId="36094" xr:uid="{00000000-0005-0000-0000-0000F78C0000}"/>
    <cellStyle name="Normal 3 3 8 2 6 2" xfId="36095" xr:uid="{00000000-0005-0000-0000-0000F88C0000}"/>
    <cellStyle name="Normal 3 3 8 2 6 3" xfId="36096" xr:uid="{00000000-0005-0000-0000-0000F98C0000}"/>
    <cellStyle name="Normal 3 3 8 2 7" xfId="36097" xr:uid="{00000000-0005-0000-0000-0000FA8C0000}"/>
    <cellStyle name="Normal 3 3 8 2 7 2" xfId="36098" xr:uid="{00000000-0005-0000-0000-0000FB8C0000}"/>
    <cellStyle name="Normal 3 3 8 2 7 3" xfId="36099" xr:uid="{00000000-0005-0000-0000-0000FC8C0000}"/>
    <cellStyle name="Normal 3 3 8 2 8" xfId="36100" xr:uid="{00000000-0005-0000-0000-0000FD8C0000}"/>
    <cellStyle name="Normal 3 3 8 2 8 2" xfId="36101" xr:uid="{00000000-0005-0000-0000-0000FE8C0000}"/>
    <cellStyle name="Normal 3 3 8 2 8 3" xfId="36102" xr:uid="{00000000-0005-0000-0000-0000FF8C0000}"/>
    <cellStyle name="Normal 3 3 8 2 9" xfId="36103" xr:uid="{00000000-0005-0000-0000-0000008D0000}"/>
    <cellStyle name="Normal 3 3 8 2 9 2" xfId="36104" xr:uid="{00000000-0005-0000-0000-0000018D0000}"/>
    <cellStyle name="Normal 3 3 8 2 9 3" xfId="36105" xr:uid="{00000000-0005-0000-0000-0000028D0000}"/>
    <cellStyle name="Normal 3 3 8 20" xfId="36106" xr:uid="{00000000-0005-0000-0000-0000038D0000}"/>
    <cellStyle name="Normal 3 3 8 20 2" xfId="36107" xr:uid="{00000000-0005-0000-0000-0000048D0000}"/>
    <cellStyle name="Normal 3 3 8 20 3" xfId="36108" xr:uid="{00000000-0005-0000-0000-0000058D0000}"/>
    <cellStyle name="Normal 3 3 8 21" xfId="36109" xr:uid="{00000000-0005-0000-0000-0000068D0000}"/>
    <cellStyle name="Normal 3 3 8 21 2" xfId="36110" xr:uid="{00000000-0005-0000-0000-0000078D0000}"/>
    <cellStyle name="Normal 3 3 8 21 3" xfId="36111" xr:uid="{00000000-0005-0000-0000-0000088D0000}"/>
    <cellStyle name="Normal 3 3 8 22" xfId="36112" xr:uid="{00000000-0005-0000-0000-0000098D0000}"/>
    <cellStyle name="Normal 3 3 8 22 2" xfId="36113" xr:uid="{00000000-0005-0000-0000-00000A8D0000}"/>
    <cellStyle name="Normal 3 3 8 22 3" xfId="36114" xr:uid="{00000000-0005-0000-0000-00000B8D0000}"/>
    <cellStyle name="Normal 3 3 8 23" xfId="36115" xr:uid="{00000000-0005-0000-0000-00000C8D0000}"/>
    <cellStyle name="Normal 3 3 8 23 2" xfId="36116" xr:uid="{00000000-0005-0000-0000-00000D8D0000}"/>
    <cellStyle name="Normal 3 3 8 23 3" xfId="36117" xr:uid="{00000000-0005-0000-0000-00000E8D0000}"/>
    <cellStyle name="Normal 3 3 8 24" xfId="36118" xr:uid="{00000000-0005-0000-0000-00000F8D0000}"/>
    <cellStyle name="Normal 3 3 8 25" xfId="36119" xr:uid="{00000000-0005-0000-0000-0000108D0000}"/>
    <cellStyle name="Normal 3 3 8 3" xfId="36120" xr:uid="{00000000-0005-0000-0000-0000118D0000}"/>
    <cellStyle name="Normal 3 3 8 3 10" xfId="36121" xr:uid="{00000000-0005-0000-0000-0000128D0000}"/>
    <cellStyle name="Normal 3 3 8 3 10 2" xfId="36122" xr:uid="{00000000-0005-0000-0000-0000138D0000}"/>
    <cellStyle name="Normal 3 3 8 3 10 3" xfId="36123" xr:uid="{00000000-0005-0000-0000-0000148D0000}"/>
    <cellStyle name="Normal 3 3 8 3 11" xfId="36124" xr:uid="{00000000-0005-0000-0000-0000158D0000}"/>
    <cellStyle name="Normal 3 3 8 3 11 2" xfId="36125" xr:uid="{00000000-0005-0000-0000-0000168D0000}"/>
    <cellStyle name="Normal 3 3 8 3 11 3" xfId="36126" xr:uid="{00000000-0005-0000-0000-0000178D0000}"/>
    <cellStyle name="Normal 3 3 8 3 12" xfId="36127" xr:uid="{00000000-0005-0000-0000-0000188D0000}"/>
    <cellStyle name="Normal 3 3 8 3 12 2" xfId="36128" xr:uid="{00000000-0005-0000-0000-0000198D0000}"/>
    <cellStyle name="Normal 3 3 8 3 12 3" xfId="36129" xr:uid="{00000000-0005-0000-0000-00001A8D0000}"/>
    <cellStyle name="Normal 3 3 8 3 13" xfId="36130" xr:uid="{00000000-0005-0000-0000-00001B8D0000}"/>
    <cellStyle name="Normal 3 3 8 3 13 2" xfId="36131" xr:uid="{00000000-0005-0000-0000-00001C8D0000}"/>
    <cellStyle name="Normal 3 3 8 3 13 3" xfId="36132" xr:uid="{00000000-0005-0000-0000-00001D8D0000}"/>
    <cellStyle name="Normal 3 3 8 3 14" xfId="36133" xr:uid="{00000000-0005-0000-0000-00001E8D0000}"/>
    <cellStyle name="Normal 3 3 8 3 14 2" xfId="36134" xr:uid="{00000000-0005-0000-0000-00001F8D0000}"/>
    <cellStyle name="Normal 3 3 8 3 14 3" xfId="36135" xr:uid="{00000000-0005-0000-0000-0000208D0000}"/>
    <cellStyle name="Normal 3 3 8 3 15" xfId="36136" xr:uid="{00000000-0005-0000-0000-0000218D0000}"/>
    <cellStyle name="Normal 3 3 8 3 15 2" xfId="36137" xr:uid="{00000000-0005-0000-0000-0000228D0000}"/>
    <cellStyle name="Normal 3 3 8 3 15 3" xfId="36138" xr:uid="{00000000-0005-0000-0000-0000238D0000}"/>
    <cellStyle name="Normal 3 3 8 3 16" xfId="36139" xr:uid="{00000000-0005-0000-0000-0000248D0000}"/>
    <cellStyle name="Normal 3 3 8 3 17" xfId="36140" xr:uid="{00000000-0005-0000-0000-0000258D0000}"/>
    <cellStyle name="Normal 3 3 8 3 2" xfId="36141" xr:uid="{00000000-0005-0000-0000-0000268D0000}"/>
    <cellStyle name="Normal 3 3 8 3 2 10" xfId="36142" xr:uid="{00000000-0005-0000-0000-0000278D0000}"/>
    <cellStyle name="Normal 3 3 8 3 2 10 2" xfId="36143" xr:uid="{00000000-0005-0000-0000-0000288D0000}"/>
    <cellStyle name="Normal 3 3 8 3 2 10 3" xfId="36144" xr:uid="{00000000-0005-0000-0000-0000298D0000}"/>
    <cellStyle name="Normal 3 3 8 3 2 11" xfId="36145" xr:uid="{00000000-0005-0000-0000-00002A8D0000}"/>
    <cellStyle name="Normal 3 3 8 3 2 11 2" xfId="36146" xr:uid="{00000000-0005-0000-0000-00002B8D0000}"/>
    <cellStyle name="Normal 3 3 8 3 2 11 3" xfId="36147" xr:uid="{00000000-0005-0000-0000-00002C8D0000}"/>
    <cellStyle name="Normal 3 3 8 3 2 12" xfId="36148" xr:uid="{00000000-0005-0000-0000-00002D8D0000}"/>
    <cellStyle name="Normal 3 3 8 3 2 12 2" xfId="36149" xr:uid="{00000000-0005-0000-0000-00002E8D0000}"/>
    <cellStyle name="Normal 3 3 8 3 2 12 3" xfId="36150" xr:uid="{00000000-0005-0000-0000-00002F8D0000}"/>
    <cellStyle name="Normal 3 3 8 3 2 13" xfId="36151" xr:uid="{00000000-0005-0000-0000-0000308D0000}"/>
    <cellStyle name="Normal 3 3 8 3 2 13 2" xfId="36152" xr:uid="{00000000-0005-0000-0000-0000318D0000}"/>
    <cellStyle name="Normal 3 3 8 3 2 13 3" xfId="36153" xr:uid="{00000000-0005-0000-0000-0000328D0000}"/>
    <cellStyle name="Normal 3 3 8 3 2 14" xfId="36154" xr:uid="{00000000-0005-0000-0000-0000338D0000}"/>
    <cellStyle name="Normal 3 3 8 3 2 14 2" xfId="36155" xr:uid="{00000000-0005-0000-0000-0000348D0000}"/>
    <cellStyle name="Normal 3 3 8 3 2 14 3" xfId="36156" xr:uid="{00000000-0005-0000-0000-0000358D0000}"/>
    <cellStyle name="Normal 3 3 8 3 2 15" xfId="36157" xr:uid="{00000000-0005-0000-0000-0000368D0000}"/>
    <cellStyle name="Normal 3 3 8 3 2 16" xfId="36158" xr:uid="{00000000-0005-0000-0000-0000378D0000}"/>
    <cellStyle name="Normal 3 3 8 3 2 2" xfId="36159" xr:uid="{00000000-0005-0000-0000-0000388D0000}"/>
    <cellStyle name="Normal 3 3 8 3 2 2 2" xfId="36160" xr:uid="{00000000-0005-0000-0000-0000398D0000}"/>
    <cellStyle name="Normal 3 3 8 3 2 2 3" xfId="36161" xr:uid="{00000000-0005-0000-0000-00003A8D0000}"/>
    <cellStyle name="Normal 3 3 8 3 2 3" xfId="36162" xr:uid="{00000000-0005-0000-0000-00003B8D0000}"/>
    <cellStyle name="Normal 3 3 8 3 2 3 2" xfId="36163" xr:uid="{00000000-0005-0000-0000-00003C8D0000}"/>
    <cellStyle name="Normal 3 3 8 3 2 3 3" xfId="36164" xr:uid="{00000000-0005-0000-0000-00003D8D0000}"/>
    <cellStyle name="Normal 3 3 8 3 2 4" xfId="36165" xr:uid="{00000000-0005-0000-0000-00003E8D0000}"/>
    <cellStyle name="Normal 3 3 8 3 2 4 2" xfId="36166" xr:uid="{00000000-0005-0000-0000-00003F8D0000}"/>
    <cellStyle name="Normal 3 3 8 3 2 4 3" xfId="36167" xr:uid="{00000000-0005-0000-0000-0000408D0000}"/>
    <cellStyle name="Normal 3 3 8 3 2 5" xfId="36168" xr:uid="{00000000-0005-0000-0000-0000418D0000}"/>
    <cellStyle name="Normal 3 3 8 3 2 5 2" xfId="36169" xr:uid="{00000000-0005-0000-0000-0000428D0000}"/>
    <cellStyle name="Normal 3 3 8 3 2 5 3" xfId="36170" xr:uid="{00000000-0005-0000-0000-0000438D0000}"/>
    <cellStyle name="Normal 3 3 8 3 2 6" xfId="36171" xr:uid="{00000000-0005-0000-0000-0000448D0000}"/>
    <cellStyle name="Normal 3 3 8 3 2 6 2" xfId="36172" xr:uid="{00000000-0005-0000-0000-0000458D0000}"/>
    <cellStyle name="Normal 3 3 8 3 2 6 3" xfId="36173" xr:uid="{00000000-0005-0000-0000-0000468D0000}"/>
    <cellStyle name="Normal 3 3 8 3 2 7" xfId="36174" xr:uid="{00000000-0005-0000-0000-0000478D0000}"/>
    <cellStyle name="Normal 3 3 8 3 2 7 2" xfId="36175" xr:uid="{00000000-0005-0000-0000-0000488D0000}"/>
    <cellStyle name="Normal 3 3 8 3 2 7 3" xfId="36176" xr:uid="{00000000-0005-0000-0000-0000498D0000}"/>
    <cellStyle name="Normal 3 3 8 3 2 8" xfId="36177" xr:uid="{00000000-0005-0000-0000-00004A8D0000}"/>
    <cellStyle name="Normal 3 3 8 3 2 8 2" xfId="36178" xr:uid="{00000000-0005-0000-0000-00004B8D0000}"/>
    <cellStyle name="Normal 3 3 8 3 2 8 3" xfId="36179" xr:uid="{00000000-0005-0000-0000-00004C8D0000}"/>
    <cellStyle name="Normal 3 3 8 3 2 9" xfId="36180" xr:uid="{00000000-0005-0000-0000-00004D8D0000}"/>
    <cellStyle name="Normal 3 3 8 3 2 9 2" xfId="36181" xr:uid="{00000000-0005-0000-0000-00004E8D0000}"/>
    <cellStyle name="Normal 3 3 8 3 2 9 3" xfId="36182" xr:uid="{00000000-0005-0000-0000-00004F8D0000}"/>
    <cellStyle name="Normal 3 3 8 3 3" xfId="36183" xr:uid="{00000000-0005-0000-0000-0000508D0000}"/>
    <cellStyle name="Normal 3 3 8 3 3 2" xfId="36184" xr:uid="{00000000-0005-0000-0000-0000518D0000}"/>
    <cellStyle name="Normal 3 3 8 3 3 3" xfId="36185" xr:uid="{00000000-0005-0000-0000-0000528D0000}"/>
    <cellStyle name="Normal 3 3 8 3 4" xfId="36186" xr:uid="{00000000-0005-0000-0000-0000538D0000}"/>
    <cellStyle name="Normal 3 3 8 3 4 2" xfId="36187" xr:uid="{00000000-0005-0000-0000-0000548D0000}"/>
    <cellStyle name="Normal 3 3 8 3 4 3" xfId="36188" xr:uid="{00000000-0005-0000-0000-0000558D0000}"/>
    <cellStyle name="Normal 3 3 8 3 5" xfId="36189" xr:uid="{00000000-0005-0000-0000-0000568D0000}"/>
    <cellStyle name="Normal 3 3 8 3 5 2" xfId="36190" xr:uid="{00000000-0005-0000-0000-0000578D0000}"/>
    <cellStyle name="Normal 3 3 8 3 5 3" xfId="36191" xr:uid="{00000000-0005-0000-0000-0000588D0000}"/>
    <cellStyle name="Normal 3 3 8 3 6" xfId="36192" xr:uid="{00000000-0005-0000-0000-0000598D0000}"/>
    <cellStyle name="Normal 3 3 8 3 6 2" xfId="36193" xr:uid="{00000000-0005-0000-0000-00005A8D0000}"/>
    <cellStyle name="Normal 3 3 8 3 6 3" xfId="36194" xr:uid="{00000000-0005-0000-0000-00005B8D0000}"/>
    <cellStyle name="Normal 3 3 8 3 7" xfId="36195" xr:uid="{00000000-0005-0000-0000-00005C8D0000}"/>
    <cellStyle name="Normal 3 3 8 3 7 2" xfId="36196" xr:uid="{00000000-0005-0000-0000-00005D8D0000}"/>
    <cellStyle name="Normal 3 3 8 3 7 3" xfId="36197" xr:uid="{00000000-0005-0000-0000-00005E8D0000}"/>
    <cellStyle name="Normal 3 3 8 3 8" xfId="36198" xr:uid="{00000000-0005-0000-0000-00005F8D0000}"/>
    <cellStyle name="Normal 3 3 8 3 8 2" xfId="36199" xr:uid="{00000000-0005-0000-0000-0000608D0000}"/>
    <cellStyle name="Normal 3 3 8 3 8 3" xfId="36200" xr:uid="{00000000-0005-0000-0000-0000618D0000}"/>
    <cellStyle name="Normal 3 3 8 3 9" xfId="36201" xr:uid="{00000000-0005-0000-0000-0000628D0000}"/>
    <cellStyle name="Normal 3 3 8 3 9 2" xfId="36202" xr:uid="{00000000-0005-0000-0000-0000638D0000}"/>
    <cellStyle name="Normal 3 3 8 3 9 3" xfId="36203" xr:uid="{00000000-0005-0000-0000-0000648D0000}"/>
    <cellStyle name="Normal 3 3 8 4" xfId="36204" xr:uid="{00000000-0005-0000-0000-0000658D0000}"/>
    <cellStyle name="Normal 3 3 8 4 10" xfId="36205" xr:uid="{00000000-0005-0000-0000-0000668D0000}"/>
    <cellStyle name="Normal 3 3 8 4 10 2" xfId="36206" xr:uid="{00000000-0005-0000-0000-0000678D0000}"/>
    <cellStyle name="Normal 3 3 8 4 10 3" xfId="36207" xr:uid="{00000000-0005-0000-0000-0000688D0000}"/>
    <cellStyle name="Normal 3 3 8 4 11" xfId="36208" xr:uid="{00000000-0005-0000-0000-0000698D0000}"/>
    <cellStyle name="Normal 3 3 8 4 11 2" xfId="36209" xr:uid="{00000000-0005-0000-0000-00006A8D0000}"/>
    <cellStyle name="Normal 3 3 8 4 11 3" xfId="36210" xr:uid="{00000000-0005-0000-0000-00006B8D0000}"/>
    <cellStyle name="Normal 3 3 8 4 12" xfId="36211" xr:uid="{00000000-0005-0000-0000-00006C8D0000}"/>
    <cellStyle name="Normal 3 3 8 4 12 2" xfId="36212" xr:uid="{00000000-0005-0000-0000-00006D8D0000}"/>
    <cellStyle name="Normal 3 3 8 4 12 3" xfId="36213" xr:uid="{00000000-0005-0000-0000-00006E8D0000}"/>
    <cellStyle name="Normal 3 3 8 4 13" xfId="36214" xr:uid="{00000000-0005-0000-0000-00006F8D0000}"/>
    <cellStyle name="Normal 3 3 8 4 13 2" xfId="36215" xr:uid="{00000000-0005-0000-0000-0000708D0000}"/>
    <cellStyle name="Normal 3 3 8 4 13 3" xfId="36216" xr:uid="{00000000-0005-0000-0000-0000718D0000}"/>
    <cellStyle name="Normal 3 3 8 4 14" xfId="36217" xr:uid="{00000000-0005-0000-0000-0000728D0000}"/>
    <cellStyle name="Normal 3 3 8 4 14 2" xfId="36218" xr:uid="{00000000-0005-0000-0000-0000738D0000}"/>
    <cellStyle name="Normal 3 3 8 4 14 3" xfId="36219" xr:uid="{00000000-0005-0000-0000-0000748D0000}"/>
    <cellStyle name="Normal 3 3 8 4 15" xfId="36220" xr:uid="{00000000-0005-0000-0000-0000758D0000}"/>
    <cellStyle name="Normal 3 3 8 4 15 2" xfId="36221" xr:uid="{00000000-0005-0000-0000-0000768D0000}"/>
    <cellStyle name="Normal 3 3 8 4 15 3" xfId="36222" xr:uid="{00000000-0005-0000-0000-0000778D0000}"/>
    <cellStyle name="Normal 3 3 8 4 16" xfId="36223" xr:uid="{00000000-0005-0000-0000-0000788D0000}"/>
    <cellStyle name="Normal 3 3 8 4 17" xfId="36224" xr:uid="{00000000-0005-0000-0000-0000798D0000}"/>
    <cellStyle name="Normal 3 3 8 4 2" xfId="36225" xr:uid="{00000000-0005-0000-0000-00007A8D0000}"/>
    <cellStyle name="Normal 3 3 8 4 2 10" xfId="36226" xr:uid="{00000000-0005-0000-0000-00007B8D0000}"/>
    <cellStyle name="Normal 3 3 8 4 2 10 2" xfId="36227" xr:uid="{00000000-0005-0000-0000-00007C8D0000}"/>
    <cellStyle name="Normal 3 3 8 4 2 10 3" xfId="36228" xr:uid="{00000000-0005-0000-0000-00007D8D0000}"/>
    <cellStyle name="Normal 3 3 8 4 2 11" xfId="36229" xr:uid="{00000000-0005-0000-0000-00007E8D0000}"/>
    <cellStyle name="Normal 3 3 8 4 2 11 2" xfId="36230" xr:uid="{00000000-0005-0000-0000-00007F8D0000}"/>
    <cellStyle name="Normal 3 3 8 4 2 11 3" xfId="36231" xr:uid="{00000000-0005-0000-0000-0000808D0000}"/>
    <cellStyle name="Normal 3 3 8 4 2 12" xfId="36232" xr:uid="{00000000-0005-0000-0000-0000818D0000}"/>
    <cellStyle name="Normal 3 3 8 4 2 12 2" xfId="36233" xr:uid="{00000000-0005-0000-0000-0000828D0000}"/>
    <cellStyle name="Normal 3 3 8 4 2 12 3" xfId="36234" xr:uid="{00000000-0005-0000-0000-0000838D0000}"/>
    <cellStyle name="Normal 3 3 8 4 2 13" xfId="36235" xr:uid="{00000000-0005-0000-0000-0000848D0000}"/>
    <cellStyle name="Normal 3 3 8 4 2 13 2" xfId="36236" xr:uid="{00000000-0005-0000-0000-0000858D0000}"/>
    <cellStyle name="Normal 3 3 8 4 2 13 3" xfId="36237" xr:uid="{00000000-0005-0000-0000-0000868D0000}"/>
    <cellStyle name="Normal 3 3 8 4 2 14" xfId="36238" xr:uid="{00000000-0005-0000-0000-0000878D0000}"/>
    <cellStyle name="Normal 3 3 8 4 2 14 2" xfId="36239" xr:uid="{00000000-0005-0000-0000-0000888D0000}"/>
    <cellStyle name="Normal 3 3 8 4 2 14 3" xfId="36240" xr:uid="{00000000-0005-0000-0000-0000898D0000}"/>
    <cellStyle name="Normal 3 3 8 4 2 15" xfId="36241" xr:uid="{00000000-0005-0000-0000-00008A8D0000}"/>
    <cellStyle name="Normal 3 3 8 4 2 16" xfId="36242" xr:uid="{00000000-0005-0000-0000-00008B8D0000}"/>
    <cellStyle name="Normal 3 3 8 4 2 2" xfId="36243" xr:uid="{00000000-0005-0000-0000-00008C8D0000}"/>
    <cellStyle name="Normal 3 3 8 4 2 2 2" xfId="36244" xr:uid="{00000000-0005-0000-0000-00008D8D0000}"/>
    <cellStyle name="Normal 3 3 8 4 2 2 3" xfId="36245" xr:uid="{00000000-0005-0000-0000-00008E8D0000}"/>
    <cellStyle name="Normal 3 3 8 4 2 3" xfId="36246" xr:uid="{00000000-0005-0000-0000-00008F8D0000}"/>
    <cellStyle name="Normal 3 3 8 4 2 3 2" xfId="36247" xr:uid="{00000000-0005-0000-0000-0000908D0000}"/>
    <cellStyle name="Normal 3 3 8 4 2 3 3" xfId="36248" xr:uid="{00000000-0005-0000-0000-0000918D0000}"/>
    <cellStyle name="Normal 3 3 8 4 2 4" xfId="36249" xr:uid="{00000000-0005-0000-0000-0000928D0000}"/>
    <cellStyle name="Normal 3 3 8 4 2 4 2" xfId="36250" xr:uid="{00000000-0005-0000-0000-0000938D0000}"/>
    <cellStyle name="Normal 3 3 8 4 2 4 3" xfId="36251" xr:uid="{00000000-0005-0000-0000-0000948D0000}"/>
    <cellStyle name="Normal 3 3 8 4 2 5" xfId="36252" xr:uid="{00000000-0005-0000-0000-0000958D0000}"/>
    <cellStyle name="Normal 3 3 8 4 2 5 2" xfId="36253" xr:uid="{00000000-0005-0000-0000-0000968D0000}"/>
    <cellStyle name="Normal 3 3 8 4 2 5 3" xfId="36254" xr:uid="{00000000-0005-0000-0000-0000978D0000}"/>
    <cellStyle name="Normal 3 3 8 4 2 6" xfId="36255" xr:uid="{00000000-0005-0000-0000-0000988D0000}"/>
    <cellStyle name="Normal 3 3 8 4 2 6 2" xfId="36256" xr:uid="{00000000-0005-0000-0000-0000998D0000}"/>
    <cellStyle name="Normal 3 3 8 4 2 6 3" xfId="36257" xr:uid="{00000000-0005-0000-0000-00009A8D0000}"/>
    <cellStyle name="Normal 3 3 8 4 2 7" xfId="36258" xr:uid="{00000000-0005-0000-0000-00009B8D0000}"/>
    <cellStyle name="Normal 3 3 8 4 2 7 2" xfId="36259" xr:uid="{00000000-0005-0000-0000-00009C8D0000}"/>
    <cellStyle name="Normal 3 3 8 4 2 7 3" xfId="36260" xr:uid="{00000000-0005-0000-0000-00009D8D0000}"/>
    <cellStyle name="Normal 3 3 8 4 2 8" xfId="36261" xr:uid="{00000000-0005-0000-0000-00009E8D0000}"/>
    <cellStyle name="Normal 3 3 8 4 2 8 2" xfId="36262" xr:uid="{00000000-0005-0000-0000-00009F8D0000}"/>
    <cellStyle name="Normal 3 3 8 4 2 8 3" xfId="36263" xr:uid="{00000000-0005-0000-0000-0000A08D0000}"/>
    <cellStyle name="Normal 3 3 8 4 2 9" xfId="36264" xr:uid="{00000000-0005-0000-0000-0000A18D0000}"/>
    <cellStyle name="Normal 3 3 8 4 2 9 2" xfId="36265" xr:uid="{00000000-0005-0000-0000-0000A28D0000}"/>
    <cellStyle name="Normal 3 3 8 4 2 9 3" xfId="36266" xr:uid="{00000000-0005-0000-0000-0000A38D0000}"/>
    <cellStyle name="Normal 3 3 8 4 3" xfId="36267" xr:uid="{00000000-0005-0000-0000-0000A48D0000}"/>
    <cellStyle name="Normal 3 3 8 4 3 2" xfId="36268" xr:uid="{00000000-0005-0000-0000-0000A58D0000}"/>
    <cellStyle name="Normal 3 3 8 4 3 3" xfId="36269" xr:uid="{00000000-0005-0000-0000-0000A68D0000}"/>
    <cellStyle name="Normal 3 3 8 4 4" xfId="36270" xr:uid="{00000000-0005-0000-0000-0000A78D0000}"/>
    <cellStyle name="Normal 3 3 8 4 4 2" xfId="36271" xr:uid="{00000000-0005-0000-0000-0000A88D0000}"/>
    <cellStyle name="Normal 3 3 8 4 4 3" xfId="36272" xr:uid="{00000000-0005-0000-0000-0000A98D0000}"/>
    <cellStyle name="Normal 3 3 8 4 5" xfId="36273" xr:uid="{00000000-0005-0000-0000-0000AA8D0000}"/>
    <cellStyle name="Normal 3 3 8 4 5 2" xfId="36274" xr:uid="{00000000-0005-0000-0000-0000AB8D0000}"/>
    <cellStyle name="Normal 3 3 8 4 5 3" xfId="36275" xr:uid="{00000000-0005-0000-0000-0000AC8D0000}"/>
    <cellStyle name="Normal 3 3 8 4 6" xfId="36276" xr:uid="{00000000-0005-0000-0000-0000AD8D0000}"/>
    <cellStyle name="Normal 3 3 8 4 6 2" xfId="36277" xr:uid="{00000000-0005-0000-0000-0000AE8D0000}"/>
    <cellStyle name="Normal 3 3 8 4 6 3" xfId="36278" xr:uid="{00000000-0005-0000-0000-0000AF8D0000}"/>
    <cellStyle name="Normal 3 3 8 4 7" xfId="36279" xr:uid="{00000000-0005-0000-0000-0000B08D0000}"/>
    <cellStyle name="Normal 3 3 8 4 7 2" xfId="36280" xr:uid="{00000000-0005-0000-0000-0000B18D0000}"/>
    <cellStyle name="Normal 3 3 8 4 7 3" xfId="36281" xr:uid="{00000000-0005-0000-0000-0000B28D0000}"/>
    <cellStyle name="Normal 3 3 8 4 8" xfId="36282" xr:uid="{00000000-0005-0000-0000-0000B38D0000}"/>
    <cellStyle name="Normal 3 3 8 4 8 2" xfId="36283" xr:uid="{00000000-0005-0000-0000-0000B48D0000}"/>
    <cellStyle name="Normal 3 3 8 4 8 3" xfId="36284" xr:uid="{00000000-0005-0000-0000-0000B58D0000}"/>
    <cellStyle name="Normal 3 3 8 4 9" xfId="36285" xr:uid="{00000000-0005-0000-0000-0000B68D0000}"/>
    <cellStyle name="Normal 3 3 8 4 9 2" xfId="36286" xr:uid="{00000000-0005-0000-0000-0000B78D0000}"/>
    <cellStyle name="Normal 3 3 8 4 9 3" xfId="36287" xr:uid="{00000000-0005-0000-0000-0000B88D0000}"/>
    <cellStyle name="Normal 3 3 8 5" xfId="36288" xr:uid="{00000000-0005-0000-0000-0000B98D0000}"/>
    <cellStyle name="Normal 3 3 8 5 10" xfId="36289" xr:uid="{00000000-0005-0000-0000-0000BA8D0000}"/>
    <cellStyle name="Normal 3 3 8 5 10 2" xfId="36290" xr:uid="{00000000-0005-0000-0000-0000BB8D0000}"/>
    <cellStyle name="Normal 3 3 8 5 10 3" xfId="36291" xr:uid="{00000000-0005-0000-0000-0000BC8D0000}"/>
    <cellStyle name="Normal 3 3 8 5 11" xfId="36292" xr:uid="{00000000-0005-0000-0000-0000BD8D0000}"/>
    <cellStyle name="Normal 3 3 8 5 11 2" xfId="36293" xr:uid="{00000000-0005-0000-0000-0000BE8D0000}"/>
    <cellStyle name="Normal 3 3 8 5 11 3" xfId="36294" xr:uid="{00000000-0005-0000-0000-0000BF8D0000}"/>
    <cellStyle name="Normal 3 3 8 5 12" xfId="36295" xr:uid="{00000000-0005-0000-0000-0000C08D0000}"/>
    <cellStyle name="Normal 3 3 8 5 12 2" xfId="36296" xr:uid="{00000000-0005-0000-0000-0000C18D0000}"/>
    <cellStyle name="Normal 3 3 8 5 12 3" xfId="36297" xr:uid="{00000000-0005-0000-0000-0000C28D0000}"/>
    <cellStyle name="Normal 3 3 8 5 13" xfId="36298" xr:uid="{00000000-0005-0000-0000-0000C38D0000}"/>
    <cellStyle name="Normal 3 3 8 5 13 2" xfId="36299" xr:uid="{00000000-0005-0000-0000-0000C48D0000}"/>
    <cellStyle name="Normal 3 3 8 5 13 3" xfId="36300" xr:uid="{00000000-0005-0000-0000-0000C58D0000}"/>
    <cellStyle name="Normal 3 3 8 5 14" xfId="36301" xr:uid="{00000000-0005-0000-0000-0000C68D0000}"/>
    <cellStyle name="Normal 3 3 8 5 14 2" xfId="36302" xr:uid="{00000000-0005-0000-0000-0000C78D0000}"/>
    <cellStyle name="Normal 3 3 8 5 14 3" xfId="36303" xr:uid="{00000000-0005-0000-0000-0000C88D0000}"/>
    <cellStyle name="Normal 3 3 8 5 15" xfId="36304" xr:uid="{00000000-0005-0000-0000-0000C98D0000}"/>
    <cellStyle name="Normal 3 3 8 5 16" xfId="36305" xr:uid="{00000000-0005-0000-0000-0000CA8D0000}"/>
    <cellStyle name="Normal 3 3 8 5 2" xfId="36306" xr:uid="{00000000-0005-0000-0000-0000CB8D0000}"/>
    <cellStyle name="Normal 3 3 8 5 2 2" xfId="36307" xr:uid="{00000000-0005-0000-0000-0000CC8D0000}"/>
    <cellStyle name="Normal 3 3 8 5 2 3" xfId="36308" xr:uid="{00000000-0005-0000-0000-0000CD8D0000}"/>
    <cellStyle name="Normal 3 3 8 5 3" xfId="36309" xr:uid="{00000000-0005-0000-0000-0000CE8D0000}"/>
    <cellStyle name="Normal 3 3 8 5 3 2" xfId="36310" xr:uid="{00000000-0005-0000-0000-0000CF8D0000}"/>
    <cellStyle name="Normal 3 3 8 5 3 3" xfId="36311" xr:uid="{00000000-0005-0000-0000-0000D08D0000}"/>
    <cellStyle name="Normal 3 3 8 5 4" xfId="36312" xr:uid="{00000000-0005-0000-0000-0000D18D0000}"/>
    <cellStyle name="Normal 3 3 8 5 4 2" xfId="36313" xr:uid="{00000000-0005-0000-0000-0000D28D0000}"/>
    <cellStyle name="Normal 3 3 8 5 4 3" xfId="36314" xr:uid="{00000000-0005-0000-0000-0000D38D0000}"/>
    <cellStyle name="Normal 3 3 8 5 5" xfId="36315" xr:uid="{00000000-0005-0000-0000-0000D48D0000}"/>
    <cellStyle name="Normal 3 3 8 5 5 2" xfId="36316" xr:uid="{00000000-0005-0000-0000-0000D58D0000}"/>
    <cellStyle name="Normal 3 3 8 5 5 3" xfId="36317" xr:uid="{00000000-0005-0000-0000-0000D68D0000}"/>
    <cellStyle name="Normal 3 3 8 5 6" xfId="36318" xr:uid="{00000000-0005-0000-0000-0000D78D0000}"/>
    <cellStyle name="Normal 3 3 8 5 6 2" xfId="36319" xr:uid="{00000000-0005-0000-0000-0000D88D0000}"/>
    <cellStyle name="Normal 3 3 8 5 6 3" xfId="36320" xr:uid="{00000000-0005-0000-0000-0000D98D0000}"/>
    <cellStyle name="Normal 3 3 8 5 7" xfId="36321" xr:uid="{00000000-0005-0000-0000-0000DA8D0000}"/>
    <cellStyle name="Normal 3 3 8 5 7 2" xfId="36322" xr:uid="{00000000-0005-0000-0000-0000DB8D0000}"/>
    <cellStyle name="Normal 3 3 8 5 7 3" xfId="36323" xr:uid="{00000000-0005-0000-0000-0000DC8D0000}"/>
    <cellStyle name="Normal 3 3 8 5 8" xfId="36324" xr:uid="{00000000-0005-0000-0000-0000DD8D0000}"/>
    <cellStyle name="Normal 3 3 8 5 8 2" xfId="36325" xr:uid="{00000000-0005-0000-0000-0000DE8D0000}"/>
    <cellStyle name="Normal 3 3 8 5 8 3" xfId="36326" xr:uid="{00000000-0005-0000-0000-0000DF8D0000}"/>
    <cellStyle name="Normal 3 3 8 5 9" xfId="36327" xr:uid="{00000000-0005-0000-0000-0000E08D0000}"/>
    <cellStyle name="Normal 3 3 8 5 9 2" xfId="36328" xr:uid="{00000000-0005-0000-0000-0000E18D0000}"/>
    <cellStyle name="Normal 3 3 8 5 9 3" xfId="36329" xr:uid="{00000000-0005-0000-0000-0000E28D0000}"/>
    <cellStyle name="Normal 3 3 8 6" xfId="36330" xr:uid="{00000000-0005-0000-0000-0000E38D0000}"/>
    <cellStyle name="Normal 3 3 8 6 10" xfId="36331" xr:uid="{00000000-0005-0000-0000-0000E48D0000}"/>
    <cellStyle name="Normal 3 3 8 6 10 2" xfId="36332" xr:uid="{00000000-0005-0000-0000-0000E58D0000}"/>
    <cellStyle name="Normal 3 3 8 6 10 3" xfId="36333" xr:uid="{00000000-0005-0000-0000-0000E68D0000}"/>
    <cellStyle name="Normal 3 3 8 6 11" xfId="36334" xr:uid="{00000000-0005-0000-0000-0000E78D0000}"/>
    <cellStyle name="Normal 3 3 8 6 11 2" xfId="36335" xr:uid="{00000000-0005-0000-0000-0000E88D0000}"/>
    <cellStyle name="Normal 3 3 8 6 11 3" xfId="36336" xr:uid="{00000000-0005-0000-0000-0000E98D0000}"/>
    <cellStyle name="Normal 3 3 8 6 12" xfId="36337" xr:uid="{00000000-0005-0000-0000-0000EA8D0000}"/>
    <cellStyle name="Normal 3 3 8 6 12 2" xfId="36338" xr:uid="{00000000-0005-0000-0000-0000EB8D0000}"/>
    <cellStyle name="Normal 3 3 8 6 12 3" xfId="36339" xr:uid="{00000000-0005-0000-0000-0000EC8D0000}"/>
    <cellStyle name="Normal 3 3 8 6 13" xfId="36340" xr:uid="{00000000-0005-0000-0000-0000ED8D0000}"/>
    <cellStyle name="Normal 3 3 8 6 13 2" xfId="36341" xr:uid="{00000000-0005-0000-0000-0000EE8D0000}"/>
    <cellStyle name="Normal 3 3 8 6 13 3" xfId="36342" xr:uid="{00000000-0005-0000-0000-0000EF8D0000}"/>
    <cellStyle name="Normal 3 3 8 6 14" xfId="36343" xr:uid="{00000000-0005-0000-0000-0000F08D0000}"/>
    <cellStyle name="Normal 3 3 8 6 14 2" xfId="36344" xr:uid="{00000000-0005-0000-0000-0000F18D0000}"/>
    <cellStyle name="Normal 3 3 8 6 14 3" xfId="36345" xr:uid="{00000000-0005-0000-0000-0000F28D0000}"/>
    <cellStyle name="Normal 3 3 8 6 15" xfId="36346" xr:uid="{00000000-0005-0000-0000-0000F38D0000}"/>
    <cellStyle name="Normal 3 3 8 6 16" xfId="36347" xr:uid="{00000000-0005-0000-0000-0000F48D0000}"/>
    <cellStyle name="Normal 3 3 8 6 2" xfId="36348" xr:uid="{00000000-0005-0000-0000-0000F58D0000}"/>
    <cellStyle name="Normal 3 3 8 6 2 2" xfId="36349" xr:uid="{00000000-0005-0000-0000-0000F68D0000}"/>
    <cellStyle name="Normal 3 3 8 6 2 3" xfId="36350" xr:uid="{00000000-0005-0000-0000-0000F78D0000}"/>
    <cellStyle name="Normal 3 3 8 6 3" xfId="36351" xr:uid="{00000000-0005-0000-0000-0000F88D0000}"/>
    <cellStyle name="Normal 3 3 8 6 3 2" xfId="36352" xr:uid="{00000000-0005-0000-0000-0000F98D0000}"/>
    <cellStyle name="Normal 3 3 8 6 3 3" xfId="36353" xr:uid="{00000000-0005-0000-0000-0000FA8D0000}"/>
    <cellStyle name="Normal 3 3 8 6 4" xfId="36354" xr:uid="{00000000-0005-0000-0000-0000FB8D0000}"/>
    <cellStyle name="Normal 3 3 8 6 4 2" xfId="36355" xr:uid="{00000000-0005-0000-0000-0000FC8D0000}"/>
    <cellStyle name="Normal 3 3 8 6 4 3" xfId="36356" xr:uid="{00000000-0005-0000-0000-0000FD8D0000}"/>
    <cellStyle name="Normal 3 3 8 6 5" xfId="36357" xr:uid="{00000000-0005-0000-0000-0000FE8D0000}"/>
    <cellStyle name="Normal 3 3 8 6 5 2" xfId="36358" xr:uid="{00000000-0005-0000-0000-0000FF8D0000}"/>
    <cellStyle name="Normal 3 3 8 6 5 3" xfId="36359" xr:uid="{00000000-0005-0000-0000-0000008E0000}"/>
    <cellStyle name="Normal 3 3 8 6 6" xfId="36360" xr:uid="{00000000-0005-0000-0000-0000018E0000}"/>
    <cellStyle name="Normal 3 3 8 6 6 2" xfId="36361" xr:uid="{00000000-0005-0000-0000-0000028E0000}"/>
    <cellStyle name="Normal 3 3 8 6 6 3" xfId="36362" xr:uid="{00000000-0005-0000-0000-0000038E0000}"/>
    <cellStyle name="Normal 3 3 8 6 7" xfId="36363" xr:uid="{00000000-0005-0000-0000-0000048E0000}"/>
    <cellStyle name="Normal 3 3 8 6 7 2" xfId="36364" xr:uid="{00000000-0005-0000-0000-0000058E0000}"/>
    <cellStyle name="Normal 3 3 8 6 7 3" xfId="36365" xr:uid="{00000000-0005-0000-0000-0000068E0000}"/>
    <cellStyle name="Normal 3 3 8 6 8" xfId="36366" xr:uid="{00000000-0005-0000-0000-0000078E0000}"/>
    <cellStyle name="Normal 3 3 8 6 8 2" xfId="36367" xr:uid="{00000000-0005-0000-0000-0000088E0000}"/>
    <cellStyle name="Normal 3 3 8 6 8 3" xfId="36368" xr:uid="{00000000-0005-0000-0000-0000098E0000}"/>
    <cellStyle name="Normal 3 3 8 6 9" xfId="36369" xr:uid="{00000000-0005-0000-0000-00000A8E0000}"/>
    <cellStyle name="Normal 3 3 8 6 9 2" xfId="36370" xr:uid="{00000000-0005-0000-0000-00000B8E0000}"/>
    <cellStyle name="Normal 3 3 8 6 9 3" xfId="36371" xr:uid="{00000000-0005-0000-0000-00000C8E0000}"/>
    <cellStyle name="Normal 3 3 8 7" xfId="36372" xr:uid="{00000000-0005-0000-0000-00000D8E0000}"/>
    <cellStyle name="Normal 3 3 8 7 10" xfId="36373" xr:uid="{00000000-0005-0000-0000-00000E8E0000}"/>
    <cellStyle name="Normal 3 3 8 7 10 2" xfId="36374" xr:uid="{00000000-0005-0000-0000-00000F8E0000}"/>
    <cellStyle name="Normal 3 3 8 7 10 3" xfId="36375" xr:uid="{00000000-0005-0000-0000-0000108E0000}"/>
    <cellStyle name="Normal 3 3 8 7 11" xfId="36376" xr:uid="{00000000-0005-0000-0000-0000118E0000}"/>
    <cellStyle name="Normal 3 3 8 7 11 2" xfId="36377" xr:uid="{00000000-0005-0000-0000-0000128E0000}"/>
    <cellStyle name="Normal 3 3 8 7 11 3" xfId="36378" xr:uid="{00000000-0005-0000-0000-0000138E0000}"/>
    <cellStyle name="Normal 3 3 8 7 12" xfId="36379" xr:uid="{00000000-0005-0000-0000-0000148E0000}"/>
    <cellStyle name="Normal 3 3 8 7 12 2" xfId="36380" xr:uid="{00000000-0005-0000-0000-0000158E0000}"/>
    <cellStyle name="Normal 3 3 8 7 12 3" xfId="36381" xr:uid="{00000000-0005-0000-0000-0000168E0000}"/>
    <cellStyle name="Normal 3 3 8 7 13" xfId="36382" xr:uid="{00000000-0005-0000-0000-0000178E0000}"/>
    <cellStyle name="Normal 3 3 8 7 13 2" xfId="36383" xr:uid="{00000000-0005-0000-0000-0000188E0000}"/>
    <cellStyle name="Normal 3 3 8 7 13 3" xfId="36384" xr:uid="{00000000-0005-0000-0000-0000198E0000}"/>
    <cellStyle name="Normal 3 3 8 7 14" xfId="36385" xr:uid="{00000000-0005-0000-0000-00001A8E0000}"/>
    <cellStyle name="Normal 3 3 8 7 14 2" xfId="36386" xr:uid="{00000000-0005-0000-0000-00001B8E0000}"/>
    <cellStyle name="Normal 3 3 8 7 14 3" xfId="36387" xr:uid="{00000000-0005-0000-0000-00001C8E0000}"/>
    <cellStyle name="Normal 3 3 8 7 15" xfId="36388" xr:uid="{00000000-0005-0000-0000-00001D8E0000}"/>
    <cellStyle name="Normal 3 3 8 7 16" xfId="36389" xr:uid="{00000000-0005-0000-0000-00001E8E0000}"/>
    <cellStyle name="Normal 3 3 8 7 2" xfId="36390" xr:uid="{00000000-0005-0000-0000-00001F8E0000}"/>
    <cellStyle name="Normal 3 3 8 7 2 2" xfId="36391" xr:uid="{00000000-0005-0000-0000-0000208E0000}"/>
    <cellStyle name="Normal 3 3 8 7 2 3" xfId="36392" xr:uid="{00000000-0005-0000-0000-0000218E0000}"/>
    <cellStyle name="Normal 3 3 8 7 3" xfId="36393" xr:uid="{00000000-0005-0000-0000-0000228E0000}"/>
    <cellStyle name="Normal 3 3 8 7 3 2" xfId="36394" xr:uid="{00000000-0005-0000-0000-0000238E0000}"/>
    <cellStyle name="Normal 3 3 8 7 3 3" xfId="36395" xr:uid="{00000000-0005-0000-0000-0000248E0000}"/>
    <cellStyle name="Normal 3 3 8 7 4" xfId="36396" xr:uid="{00000000-0005-0000-0000-0000258E0000}"/>
    <cellStyle name="Normal 3 3 8 7 4 2" xfId="36397" xr:uid="{00000000-0005-0000-0000-0000268E0000}"/>
    <cellStyle name="Normal 3 3 8 7 4 3" xfId="36398" xr:uid="{00000000-0005-0000-0000-0000278E0000}"/>
    <cellStyle name="Normal 3 3 8 7 5" xfId="36399" xr:uid="{00000000-0005-0000-0000-0000288E0000}"/>
    <cellStyle name="Normal 3 3 8 7 5 2" xfId="36400" xr:uid="{00000000-0005-0000-0000-0000298E0000}"/>
    <cellStyle name="Normal 3 3 8 7 5 3" xfId="36401" xr:uid="{00000000-0005-0000-0000-00002A8E0000}"/>
    <cellStyle name="Normal 3 3 8 7 6" xfId="36402" xr:uid="{00000000-0005-0000-0000-00002B8E0000}"/>
    <cellStyle name="Normal 3 3 8 7 6 2" xfId="36403" xr:uid="{00000000-0005-0000-0000-00002C8E0000}"/>
    <cellStyle name="Normal 3 3 8 7 6 3" xfId="36404" xr:uid="{00000000-0005-0000-0000-00002D8E0000}"/>
    <cellStyle name="Normal 3 3 8 7 7" xfId="36405" xr:uid="{00000000-0005-0000-0000-00002E8E0000}"/>
    <cellStyle name="Normal 3 3 8 7 7 2" xfId="36406" xr:uid="{00000000-0005-0000-0000-00002F8E0000}"/>
    <cellStyle name="Normal 3 3 8 7 7 3" xfId="36407" xr:uid="{00000000-0005-0000-0000-0000308E0000}"/>
    <cellStyle name="Normal 3 3 8 7 8" xfId="36408" xr:uid="{00000000-0005-0000-0000-0000318E0000}"/>
    <cellStyle name="Normal 3 3 8 7 8 2" xfId="36409" xr:uid="{00000000-0005-0000-0000-0000328E0000}"/>
    <cellStyle name="Normal 3 3 8 7 8 3" xfId="36410" xr:uid="{00000000-0005-0000-0000-0000338E0000}"/>
    <cellStyle name="Normal 3 3 8 7 9" xfId="36411" xr:uid="{00000000-0005-0000-0000-0000348E0000}"/>
    <cellStyle name="Normal 3 3 8 7 9 2" xfId="36412" xr:uid="{00000000-0005-0000-0000-0000358E0000}"/>
    <cellStyle name="Normal 3 3 8 7 9 3" xfId="36413" xr:uid="{00000000-0005-0000-0000-0000368E0000}"/>
    <cellStyle name="Normal 3 3 8 8" xfId="36414" xr:uid="{00000000-0005-0000-0000-0000378E0000}"/>
    <cellStyle name="Normal 3 3 8 8 10" xfId="36415" xr:uid="{00000000-0005-0000-0000-0000388E0000}"/>
    <cellStyle name="Normal 3 3 8 8 10 2" xfId="36416" xr:uid="{00000000-0005-0000-0000-0000398E0000}"/>
    <cellStyle name="Normal 3 3 8 8 10 3" xfId="36417" xr:uid="{00000000-0005-0000-0000-00003A8E0000}"/>
    <cellStyle name="Normal 3 3 8 8 11" xfId="36418" xr:uid="{00000000-0005-0000-0000-00003B8E0000}"/>
    <cellStyle name="Normal 3 3 8 8 11 2" xfId="36419" xr:uid="{00000000-0005-0000-0000-00003C8E0000}"/>
    <cellStyle name="Normal 3 3 8 8 11 3" xfId="36420" xr:uid="{00000000-0005-0000-0000-00003D8E0000}"/>
    <cellStyle name="Normal 3 3 8 8 12" xfId="36421" xr:uid="{00000000-0005-0000-0000-00003E8E0000}"/>
    <cellStyle name="Normal 3 3 8 8 12 2" xfId="36422" xr:uid="{00000000-0005-0000-0000-00003F8E0000}"/>
    <cellStyle name="Normal 3 3 8 8 12 3" xfId="36423" xr:uid="{00000000-0005-0000-0000-0000408E0000}"/>
    <cellStyle name="Normal 3 3 8 8 13" xfId="36424" xr:uid="{00000000-0005-0000-0000-0000418E0000}"/>
    <cellStyle name="Normal 3 3 8 8 13 2" xfId="36425" xr:uid="{00000000-0005-0000-0000-0000428E0000}"/>
    <cellStyle name="Normal 3 3 8 8 13 3" xfId="36426" xr:uid="{00000000-0005-0000-0000-0000438E0000}"/>
    <cellStyle name="Normal 3 3 8 8 14" xfId="36427" xr:uid="{00000000-0005-0000-0000-0000448E0000}"/>
    <cellStyle name="Normal 3 3 8 8 14 2" xfId="36428" xr:uid="{00000000-0005-0000-0000-0000458E0000}"/>
    <cellStyle name="Normal 3 3 8 8 14 3" xfId="36429" xr:uid="{00000000-0005-0000-0000-0000468E0000}"/>
    <cellStyle name="Normal 3 3 8 8 15" xfId="36430" xr:uid="{00000000-0005-0000-0000-0000478E0000}"/>
    <cellStyle name="Normal 3 3 8 8 16" xfId="36431" xr:uid="{00000000-0005-0000-0000-0000488E0000}"/>
    <cellStyle name="Normal 3 3 8 8 2" xfId="36432" xr:uid="{00000000-0005-0000-0000-0000498E0000}"/>
    <cellStyle name="Normal 3 3 8 8 2 2" xfId="36433" xr:uid="{00000000-0005-0000-0000-00004A8E0000}"/>
    <cellStyle name="Normal 3 3 8 8 2 3" xfId="36434" xr:uid="{00000000-0005-0000-0000-00004B8E0000}"/>
    <cellStyle name="Normal 3 3 8 8 3" xfId="36435" xr:uid="{00000000-0005-0000-0000-00004C8E0000}"/>
    <cellStyle name="Normal 3 3 8 8 3 2" xfId="36436" xr:uid="{00000000-0005-0000-0000-00004D8E0000}"/>
    <cellStyle name="Normal 3 3 8 8 3 3" xfId="36437" xr:uid="{00000000-0005-0000-0000-00004E8E0000}"/>
    <cellStyle name="Normal 3 3 8 8 4" xfId="36438" xr:uid="{00000000-0005-0000-0000-00004F8E0000}"/>
    <cellStyle name="Normal 3 3 8 8 4 2" xfId="36439" xr:uid="{00000000-0005-0000-0000-0000508E0000}"/>
    <cellStyle name="Normal 3 3 8 8 4 3" xfId="36440" xr:uid="{00000000-0005-0000-0000-0000518E0000}"/>
    <cellStyle name="Normal 3 3 8 8 5" xfId="36441" xr:uid="{00000000-0005-0000-0000-0000528E0000}"/>
    <cellStyle name="Normal 3 3 8 8 5 2" xfId="36442" xr:uid="{00000000-0005-0000-0000-0000538E0000}"/>
    <cellStyle name="Normal 3 3 8 8 5 3" xfId="36443" xr:uid="{00000000-0005-0000-0000-0000548E0000}"/>
    <cellStyle name="Normal 3 3 8 8 6" xfId="36444" xr:uid="{00000000-0005-0000-0000-0000558E0000}"/>
    <cellStyle name="Normal 3 3 8 8 6 2" xfId="36445" xr:uid="{00000000-0005-0000-0000-0000568E0000}"/>
    <cellStyle name="Normal 3 3 8 8 6 3" xfId="36446" xr:uid="{00000000-0005-0000-0000-0000578E0000}"/>
    <cellStyle name="Normal 3 3 8 8 7" xfId="36447" xr:uid="{00000000-0005-0000-0000-0000588E0000}"/>
    <cellStyle name="Normal 3 3 8 8 7 2" xfId="36448" xr:uid="{00000000-0005-0000-0000-0000598E0000}"/>
    <cellStyle name="Normal 3 3 8 8 7 3" xfId="36449" xr:uid="{00000000-0005-0000-0000-00005A8E0000}"/>
    <cellStyle name="Normal 3 3 8 8 8" xfId="36450" xr:uid="{00000000-0005-0000-0000-00005B8E0000}"/>
    <cellStyle name="Normal 3 3 8 8 8 2" xfId="36451" xr:uid="{00000000-0005-0000-0000-00005C8E0000}"/>
    <cellStyle name="Normal 3 3 8 8 8 3" xfId="36452" xr:uid="{00000000-0005-0000-0000-00005D8E0000}"/>
    <cellStyle name="Normal 3 3 8 8 9" xfId="36453" xr:uid="{00000000-0005-0000-0000-00005E8E0000}"/>
    <cellStyle name="Normal 3 3 8 8 9 2" xfId="36454" xr:uid="{00000000-0005-0000-0000-00005F8E0000}"/>
    <cellStyle name="Normal 3 3 8 8 9 3" xfId="36455" xr:uid="{00000000-0005-0000-0000-0000608E0000}"/>
    <cellStyle name="Normal 3 3 8 9" xfId="36456" xr:uid="{00000000-0005-0000-0000-0000618E0000}"/>
    <cellStyle name="Normal 3 3 8 9 10" xfId="36457" xr:uid="{00000000-0005-0000-0000-0000628E0000}"/>
    <cellStyle name="Normal 3 3 8 9 10 2" xfId="36458" xr:uid="{00000000-0005-0000-0000-0000638E0000}"/>
    <cellStyle name="Normal 3 3 8 9 10 3" xfId="36459" xr:uid="{00000000-0005-0000-0000-0000648E0000}"/>
    <cellStyle name="Normal 3 3 8 9 11" xfId="36460" xr:uid="{00000000-0005-0000-0000-0000658E0000}"/>
    <cellStyle name="Normal 3 3 8 9 11 2" xfId="36461" xr:uid="{00000000-0005-0000-0000-0000668E0000}"/>
    <cellStyle name="Normal 3 3 8 9 11 3" xfId="36462" xr:uid="{00000000-0005-0000-0000-0000678E0000}"/>
    <cellStyle name="Normal 3 3 8 9 12" xfId="36463" xr:uid="{00000000-0005-0000-0000-0000688E0000}"/>
    <cellStyle name="Normal 3 3 8 9 12 2" xfId="36464" xr:uid="{00000000-0005-0000-0000-0000698E0000}"/>
    <cellStyle name="Normal 3 3 8 9 12 3" xfId="36465" xr:uid="{00000000-0005-0000-0000-00006A8E0000}"/>
    <cellStyle name="Normal 3 3 8 9 13" xfId="36466" xr:uid="{00000000-0005-0000-0000-00006B8E0000}"/>
    <cellStyle name="Normal 3 3 8 9 13 2" xfId="36467" xr:uid="{00000000-0005-0000-0000-00006C8E0000}"/>
    <cellStyle name="Normal 3 3 8 9 13 3" xfId="36468" xr:uid="{00000000-0005-0000-0000-00006D8E0000}"/>
    <cellStyle name="Normal 3 3 8 9 14" xfId="36469" xr:uid="{00000000-0005-0000-0000-00006E8E0000}"/>
    <cellStyle name="Normal 3 3 8 9 14 2" xfId="36470" xr:uid="{00000000-0005-0000-0000-00006F8E0000}"/>
    <cellStyle name="Normal 3 3 8 9 14 3" xfId="36471" xr:uid="{00000000-0005-0000-0000-0000708E0000}"/>
    <cellStyle name="Normal 3 3 8 9 15" xfId="36472" xr:uid="{00000000-0005-0000-0000-0000718E0000}"/>
    <cellStyle name="Normal 3 3 8 9 16" xfId="36473" xr:uid="{00000000-0005-0000-0000-0000728E0000}"/>
    <cellStyle name="Normal 3 3 8 9 2" xfId="36474" xr:uid="{00000000-0005-0000-0000-0000738E0000}"/>
    <cellStyle name="Normal 3 3 8 9 2 2" xfId="36475" xr:uid="{00000000-0005-0000-0000-0000748E0000}"/>
    <cellStyle name="Normal 3 3 8 9 2 3" xfId="36476" xr:uid="{00000000-0005-0000-0000-0000758E0000}"/>
    <cellStyle name="Normal 3 3 8 9 3" xfId="36477" xr:uid="{00000000-0005-0000-0000-0000768E0000}"/>
    <cellStyle name="Normal 3 3 8 9 3 2" xfId="36478" xr:uid="{00000000-0005-0000-0000-0000778E0000}"/>
    <cellStyle name="Normal 3 3 8 9 3 3" xfId="36479" xr:uid="{00000000-0005-0000-0000-0000788E0000}"/>
    <cellStyle name="Normal 3 3 8 9 4" xfId="36480" xr:uid="{00000000-0005-0000-0000-0000798E0000}"/>
    <cellStyle name="Normal 3 3 8 9 4 2" xfId="36481" xr:uid="{00000000-0005-0000-0000-00007A8E0000}"/>
    <cellStyle name="Normal 3 3 8 9 4 3" xfId="36482" xr:uid="{00000000-0005-0000-0000-00007B8E0000}"/>
    <cellStyle name="Normal 3 3 8 9 5" xfId="36483" xr:uid="{00000000-0005-0000-0000-00007C8E0000}"/>
    <cellStyle name="Normal 3 3 8 9 5 2" xfId="36484" xr:uid="{00000000-0005-0000-0000-00007D8E0000}"/>
    <cellStyle name="Normal 3 3 8 9 5 3" xfId="36485" xr:uid="{00000000-0005-0000-0000-00007E8E0000}"/>
    <cellStyle name="Normal 3 3 8 9 6" xfId="36486" xr:uid="{00000000-0005-0000-0000-00007F8E0000}"/>
    <cellStyle name="Normal 3 3 8 9 6 2" xfId="36487" xr:uid="{00000000-0005-0000-0000-0000808E0000}"/>
    <cellStyle name="Normal 3 3 8 9 6 3" xfId="36488" xr:uid="{00000000-0005-0000-0000-0000818E0000}"/>
    <cellStyle name="Normal 3 3 8 9 7" xfId="36489" xr:uid="{00000000-0005-0000-0000-0000828E0000}"/>
    <cellStyle name="Normal 3 3 8 9 7 2" xfId="36490" xr:uid="{00000000-0005-0000-0000-0000838E0000}"/>
    <cellStyle name="Normal 3 3 8 9 7 3" xfId="36491" xr:uid="{00000000-0005-0000-0000-0000848E0000}"/>
    <cellStyle name="Normal 3 3 8 9 8" xfId="36492" xr:uid="{00000000-0005-0000-0000-0000858E0000}"/>
    <cellStyle name="Normal 3 3 8 9 8 2" xfId="36493" xr:uid="{00000000-0005-0000-0000-0000868E0000}"/>
    <cellStyle name="Normal 3 3 8 9 8 3" xfId="36494" xr:uid="{00000000-0005-0000-0000-0000878E0000}"/>
    <cellStyle name="Normal 3 3 8 9 9" xfId="36495" xr:uid="{00000000-0005-0000-0000-0000888E0000}"/>
    <cellStyle name="Normal 3 3 8 9 9 2" xfId="36496" xr:uid="{00000000-0005-0000-0000-0000898E0000}"/>
    <cellStyle name="Normal 3 3 8 9 9 3" xfId="36497" xr:uid="{00000000-0005-0000-0000-00008A8E0000}"/>
    <cellStyle name="Normal 3 3 9" xfId="36498" xr:uid="{00000000-0005-0000-0000-00008B8E0000}"/>
    <cellStyle name="Normal 3 3 9 10" xfId="36499" xr:uid="{00000000-0005-0000-0000-00008C8E0000}"/>
    <cellStyle name="Normal 3 3 9 10 10" xfId="36500" xr:uid="{00000000-0005-0000-0000-00008D8E0000}"/>
    <cellStyle name="Normal 3 3 9 10 10 2" xfId="36501" xr:uid="{00000000-0005-0000-0000-00008E8E0000}"/>
    <cellStyle name="Normal 3 3 9 10 10 3" xfId="36502" xr:uid="{00000000-0005-0000-0000-00008F8E0000}"/>
    <cellStyle name="Normal 3 3 9 10 11" xfId="36503" xr:uid="{00000000-0005-0000-0000-0000908E0000}"/>
    <cellStyle name="Normal 3 3 9 10 11 2" xfId="36504" xr:uid="{00000000-0005-0000-0000-0000918E0000}"/>
    <cellStyle name="Normal 3 3 9 10 11 3" xfId="36505" xr:uid="{00000000-0005-0000-0000-0000928E0000}"/>
    <cellStyle name="Normal 3 3 9 10 12" xfId="36506" xr:uid="{00000000-0005-0000-0000-0000938E0000}"/>
    <cellStyle name="Normal 3 3 9 10 12 2" xfId="36507" xr:uid="{00000000-0005-0000-0000-0000948E0000}"/>
    <cellStyle name="Normal 3 3 9 10 12 3" xfId="36508" xr:uid="{00000000-0005-0000-0000-0000958E0000}"/>
    <cellStyle name="Normal 3 3 9 10 13" xfId="36509" xr:uid="{00000000-0005-0000-0000-0000968E0000}"/>
    <cellStyle name="Normal 3 3 9 10 13 2" xfId="36510" xr:uid="{00000000-0005-0000-0000-0000978E0000}"/>
    <cellStyle name="Normal 3 3 9 10 13 3" xfId="36511" xr:uid="{00000000-0005-0000-0000-0000988E0000}"/>
    <cellStyle name="Normal 3 3 9 10 14" xfId="36512" xr:uid="{00000000-0005-0000-0000-0000998E0000}"/>
    <cellStyle name="Normal 3 3 9 10 14 2" xfId="36513" xr:uid="{00000000-0005-0000-0000-00009A8E0000}"/>
    <cellStyle name="Normal 3 3 9 10 14 3" xfId="36514" xr:uid="{00000000-0005-0000-0000-00009B8E0000}"/>
    <cellStyle name="Normal 3 3 9 10 15" xfId="36515" xr:uid="{00000000-0005-0000-0000-00009C8E0000}"/>
    <cellStyle name="Normal 3 3 9 10 16" xfId="36516" xr:uid="{00000000-0005-0000-0000-00009D8E0000}"/>
    <cellStyle name="Normal 3 3 9 10 2" xfId="36517" xr:uid="{00000000-0005-0000-0000-00009E8E0000}"/>
    <cellStyle name="Normal 3 3 9 10 2 2" xfId="36518" xr:uid="{00000000-0005-0000-0000-00009F8E0000}"/>
    <cellStyle name="Normal 3 3 9 10 2 3" xfId="36519" xr:uid="{00000000-0005-0000-0000-0000A08E0000}"/>
    <cellStyle name="Normal 3 3 9 10 3" xfId="36520" xr:uid="{00000000-0005-0000-0000-0000A18E0000}"/>
    <cellStyle name="Normal 3 3 9 10 3 2" xfId="36521" xr:uid="{00000000-0005-0000-0000-0000A28E0000}"/>
    <cellStyle name="Normal 3 3 9 10 3 3" xfId="36522" xr:uid="{00000000-0005-0000-0000-0000A38E0000}"/>
    <cellStyle name="Normal 3 3 9 10 4" xfId="36523" xr:uid="{00000000-0005-0000-0000-0000A48E0000}"/>
    <cellStyle name="Normal 3 3 9 10 4 2" xfId="36524" xr:uid="{00000000-0005-0000-0000-0000A58E0000}"/>
    <cellStyle name="Normal 3 3 9 10 4 3" xfId="36525" xr:uid="{00000000-0005-0000-0000-0000A68E0000}"/>
    <cellStyle name="Normal 3 3 9 10 5" xfId="36526" xr:uid="{00000000-0005-0000-0000-0000A78E0000}"/>
    <cellStyle name="Normal 3 3 9 10 5 2" xfId="36527" xr:uid="{00000000-0005-0000-0000-0000A88E0000}"/>
    <cellStyle name="Normal 3 3 9 10 5 3" xfId="36528" xr:uid="{00000000-0005-0000-0000-0000A98E0000}"/>
    <cellStyle name="Normal 3 3 9 10 6" xfId="36529" xr:uid="{00000000-0005-0000-0000-0000AA8E0000}"/>
    <cellStyle name="Normal 3 3 9 10 6 2" xfId="36530" xr:uid="{00000000-0005-0000-0000-0000AB8E0000}"/>
    <cellStyle name="Normal 3 3 9 10 6 3" xfId="36531" xr:uid="{00000000-0005-0000-0000-0000AC8E0000}"/>
    <cellStyle name="Normal 3 3 9 10 7" xfId="36532" xr:uid="{00000000-0005-0000-0000-0000AD8E0000}"/>
    <cellStyle name="Normal 3 3 9 10 7 2" xfId="36533" xr:uid="{00000000-0005-0000-0000-0000AE8E0000}"/>
    <cellStyle name="Normal 3 3 9 10 7 3" xfId="36534" xr:uid="{00000000-0005-0000-0000-0000AF8E0000}"/>
    <cellStyle name="Normal 3 3 9 10 8" xfId="36535" xr:uid="{00000000-0005-0000-0000-0000B08E0000}"/>
    <cellStyle name="Normal 3 3 9 10 8 2" xfId="36536" xr:uid="{00000000-0005-0000-0000-0000B18E0000}"/>
    <cellStyle name="Normal 3 3 9 10 8 3" xfId="36537" xr:uid="{00000000-0005-0000-0000-0000B28E0000}"/>
    <cellStyle name="Normal 3 3 9 10 9" xfId="36538" xr:uid="{00000000-0005-0000-0000-0000B38E0000}"/>
    <cellStyle name="Normal 3 3 9 10 9 2" xfId="36539" xr:uid="{00000000-0005-0000-0000-0000B48E0000}"/>
    <cellStyle name="Normal 3 3 9 10 9 3" xfId="36540" xr:uid="{00000000-0005-0000-0000-0000B58E0000}"/>
    <cellStyle name="Normal 3 3 9 11" xfId="36541" xr:uid="{00000000-0005-0000-0000-0000B68E0000}"/>
    <cellStyle name="Normal 3 3 9 11 2" xfId="36542" xr:uid="{00000000-0005-0000-0000-0000B78E0000}"/>
    <cellStyle name="Normal 3 3 9 11 3" xfId="36543" xr:uid="{00000000-0005-0000-0000-0000B88E0000}"/>
    <cellStyle name="Normal 3 3 9 12" xfId="36544" xr:uid="{00000000-0005-0000-0000-0000B98E0000}"/>
    <cellStyle name="Normal 3 3 9 12 2" xfId="36545" xr:uid="{00000000-0005-0000-0000-0000BA8E0000}"/>
    <cellStyle name="Normal 3 3 9 12 3" xfId="36546" xr:uid="{00000000-0005-0000-0000-0000BB8E0000}"/>
    <cellStyle name="Normal 3 3 9 13" xfId="36547" xr:uid="{00000000-0005-0000-0000-0000BC8E0000}"/>
    <cellStyle name="Normal 3 3 9 13 2" xfId="36548" xr:uid="{00000000-0005-0000-0000-0000BD8E0000}"/>
    <cellStyle name="Normal 3 3 9 13 3" xfId="36549" xr:uid="{00000000-0005-0000-0000-0000BE8E0000}"/>
    <cellStyle name="Normal 3 3 9 14" xfId="36550" xr:uid="{00000000-0005-0000-0000-0000BF8E0000}"/>
    <cellStyle name="Normal 3 3 9 14 2" xfId="36551" xr:uid="{00000000-0005-0000-0000-0000C08E0000}"/>
    <cellStyle name="Normal 3 3 9 14 3" xfId="36552" xr:uid="{00000000-0005-0000-0000-0000C18E0000}"/>
    <cellStyle name="Normal 3 3 9 15" xfId="36553" xr:uid="{00000000-0005-0000-0000-0000C28E0000}"/>
    <cellStyle name="Normal 3 3 9 15 2" xfId="36554" xr:uid="{00000000-0005-0000-0000-0000C38E0000}"/>
    <cellStyle name="Normal 3 3 9 15 3" xfId="36555" xr:uid="{00000000-0005-0000-0000-0000C48E0000}"/>
    <cellStyle name="Normal 3 3 9 16" xfId="36556" xr:uid="{00000000-0005-0000-0000-0000C58E0000}"/>
    <cellStyle name="Normal 3 3 9 16 2" xfId="36557" xr:uid="{00000000-0005-0000-0000-0000C68E0000}"/>
    <cellStyle name="Normal 3 3 9 16 3" xfId="36558" xr:uid="{00000000-0005-0000-0000-0000C78E0000}"/>
    <cellStyle name="Normal 3 3 9 17" xfId="36559" xr:uid="{00000000-0005-0000-0000-0000C88E0000}"/>
    <cellStyle name="Normal 3 3 9 17 2" xfId="36560" xr:uid="{00000000-0005-0000-0000-0000C98E0000}"/>
    <cellStyle name="Normal 3 3 9 17 3" xfId="36561" xr:uid="{00000000-0005-0000-0000-0000CA8E0000}"/>
    <cellStyle name="Normal 3 3 9 18" xfId="36562" xr:uid="{00000000-0005-0000-0000-0000CB8E0000}"/>
    <cellStyle name="Normal 3 3 9 18 2" xfId="36563" xr:uid="{00000000-0005-0000-0000-0000CC8E0000}"/>
    <cellStyle name="Normal 3 3 9 18 3" xfId="36564" xr:uid="{00000000-0005-0000-0000-0000CD8E0000}"/>
    <cellStyle name="Normal 3 3 9 19" xfId="36565" xr:uid="{00000000-0005-0000-0000-0000CE8E0000}"/>
    <cellStyle name="Normal 3 3 9 19 2" xfId="36566" xr:uid="{00000000-0005-0000-0000-0000CF8E0000}"/>
    <cellStyle name="Normal 3 3 9 19 3" xfId="36567" xr:uid="{00000000-0005-0000-0000-0000D08E0000}"/>
    <cellStyle name="Normal 3 3 9 2" xfId="36568" xr:uid="{00000000-0005-0000-0000-0000D18E0000}"/>
    <cellStyle name="Normal 3 3 9 2 10" xfId="36569" xr:uid="{00000000-0005-0000-0000-0000D28E0000}"/>
    <cellStyle name="Normal 3 3 9 2 10 2" xfId="36570" xr:uid="{00000000-0005-0000-0000-0000D38E0000}"/>
    <cellStyle name="Normal 3 3 9 2 10 3" xfId="36571" xr:uid="{00000000-0005-0000-0000-0000D48E0000}"/>
    <cellStyle name="Normal 3 3 9 2 11" xfId="36572" xr:uid="{00000000-0005-0000-0000-0000D58E0000}"/>
    <cellStyle name="Normal 3 3 9 2 11 2" xfId="36573" xr:uid="{00000000-0005-0000-0000-0000D68E0000}"/>
    <cellStyle name="Normal 3 3 9 2 11 3" xfId="36574" xr:uid="{00000000-0005-0000-0000-0000D78E0000}"/>
    <cellStyle name="Normal 3 3 9 2 12" xfId="36575" xr:uid="{00000000-0005-0000-0000-0000D88E0000}"/>
    <cellStyle name="Normal 3 3 9 2 12 2" xfId="36576" xr:uid="{00000000-0005-0000-0000-0000D98E0000}"/>
    <cellStyle name="Normal 3 3 9 2 12 3" xfId="36577" xr:uid="{00000000-0005-0000-0000-0000DA8E0000}"/>
    <cellStyle name="Normal 3 3 9 2 13" xfId="36578" xr:uid="{00000000-0005-0000-0000-0000DB8E0000}"/>
    <cellStyle name="Normal 3 3 9 2 13 2" xfId="36579" xr:uid="{00000000-0005-0000-0000-0000DC8E0000}"/>
    <cellStyle name="Normal 3 3 9 2 13 3" xfId="36580" xr:uid="{00000000-0005-0000-0000-0000DD8E0000}"/>
    <cellStyle name="Normal 3 3 9 2 14" xfId="36581" xr:uid="{00000000-0005-0000-0000-0000DE8E0000}"/>
    <cellStyle name="Normal 3 3 9 2 14 2" xfId="36582" xr:uid="{00000000-0005-0000-0000-0000DF8E0000}"/>
    <cellStyle name="Normal 3 3 9 2 14 3" xfId="36583" xr:uid="{00000000-0005-0000-0000-0000E08E0000}"/>
    <cellStyle name="Normal 3 3 9 2 15" xfId="36584" xr:uid="{00000000-0005-0000-0000-0000E18E0000}"/>
    <cellStyle name="Normal 3 3 9 2 15 2" xfId="36585" xr:uid="{00000000-0005-0000-0000-0000E28E0000}"/>
    <cellStyle name="Normal 3 3 9 2 15 3" xfId="36586" xr:uid="{00000000-0005-0000-0000-0000E38E0000}"/>
    <cellStyle name="Normal 3 3 9 2 16" xfId="36587" xr:uid="{00000000-0005-0000-0000-0000E48E0000}"/>
    <cellStyle name="Normal 3 3 9 2 17" xfId="36588" xr:uid="{00000000-0005-0000-0000-0000E58E0000}"/>
    <cellStyle name="Normal 3 3 9 2 2" xfId="36589" xr:uid="{00000000-0005-0000-0000-0000E68E0000}"/>
    <cellStyle name="Normal 3 3 9 2 2 10" xfId="36590" xr:uid="{00000000-0005-0000-0000-0000E78E0000}"/>
    <cellStyle name="Normal 3 3 9 2 2 10 2" xfId="36591" xr:uid="{00000000-0005-0000-0000-0000E88E0000}"/>
    <cellStyle name="Normal 3 3 9 2 2 10 3" xfId="36592" xr:uid="{00000000-0005-0000-0000-0000E98E0000}"/>
    <cellStyle name="Normal 3 3 9 2 2 11" xfId="36593" xr:uid="{00000000-0005-0000-0000-0000EA8E0000}"/>
    <cellStyle name="Normal 3 3 9 2 2 11 2" xfId="36594" xr:uid="{00000000-0005-0000-0000-0000EB8E0000}"/>
    <cellStyle name="Normal 3 3 9 2 2 11 3" xfId="36595" xr:uid="{00000000-0005-0000-0000-0000EC8E0000}"/>
    <cellStyle name="Normal 3 3 9 2 2 12" xfId="36596" xr:uid="{00000000-0005-0000-0000-0000ED8E0000}"/>
    <cellStyle name="Normal 3 3 9 2 2 12 2" xfId="36597" xr:uid="{00000000-0005-0000-0000-0000EE8E0000}"/>
    <cellStyle name="Normal 3 3 9 2 2 12 3" xfId="36598" xr:uid="{00000000-0005-0000-0000-0000EF8E0000}"/>
    <cellStyle name="Normal 3 3 9 2 2 13" xfId="36599" xr:uid="{00000000-0005-0000-0000-0000F08E0000}"/>
    <cellStyle name="Normal 3 3 9 2 2 13 2" xfId="36600" xr:uid="{00000000-0005-0000-0000-0000F18E0000}"/>
    <cellStyle name="Normal 3 3 9 2 2 13 3" xfId="36601" xr:uid="{00000000-0005-0000-0000-0000F28E0000}"/>
    <cellStyle name="Normal 3 3 9 2 2 14" xfId="36602" xr:uid="{00000000-0005-0000-0000-0000F38E0000}"/>
    <cellStyle name="Normal 3 3 9 2 2 14 2" xfId="36603" xr:uid="{00000000-0005-0000-0000-0000F48E0000}"/>
    <cellStyle name="Normal 3 3 9 2 2 14 3" xfId="36604" xr:uid="{00000000-0005-0000-0000-0000F58E0000}"/>
    <cellStyle name="Normal 3 3 9 2 2 15" xfId="36605" xr:uid="{00000000-0005-0000-0000-0000F68E0000}"/>
    <cellStyle name="Normal 3 3 9 2 2 16" xfId="36606" xr:uid="{00000000-0005-0000-0000-0000F78E0000}"/>
    <cellStyle name="Normal 3 3 9 2 2 2" xfId="36607" xr:uid="{00000000-0005-0000-0000-0000F88E0000}"/>
    <cellStyle name="Normal 3 3 9 2 2 2 2" xfId="36608" xr:uid="{00000000-0005-0000-0000-0000F98E0000}"/>
    <cellStyle name="Normal 3 3 9 2 2 2 3" xfId="36609" xr:uid="{00000000-0005-0000-0000-0000FA8E0000}"/>
    <cellStyle name="Normal 3 3 9 2 2 3" xfId="36610" xr:uid="{00000000-0005-0000-0000-0000FB8E0000}"/>
    <cellStyle name="Normal 3 3 9 2 2 3 2" xfId="36611" xr:uid="{00000000-0005-0000-0000-0000FC8E0000}"/>
    <cellStyle name="Normal 3 3 9 2 2 3 3" xfId="36612" xr:uid="{00000000-0005-0000-0000-0000FD8E0000}"/>
    <cellStyle name="Normal 3 3 9 2 2 4" xfId="36613" xr:uid="{00000000-0005-0000-0000-0000FE8E0000}"/>
    <cellStyle name="Normal 3 3 9 2 2 4 2" xfId="36614" xr:uid="{00000000-0005-0000-0000-0000FF8E0000}"/>
    <cellStyle name="Normal 3 3 9 2 2 4 3" xfId="36615" xr:uid="{00000000-0005-0000-0000-0000008F0000}"/>
    <cellStyle name="Normal 3 3 9 2 2 5" xfId="36616" xr:uid="{00000000-0005-0000-0000-0000018F0000}"/>
    <cellStyle name="Normal 3 3 9 2 2 5 2" xfId="36617" xr:uid="{00000000-0005-0000-0000-0000028F0000}"/>
    <cellStyle name="Normal 3 3 9 2 2 5 3" xfId="36618" xr:uid="{00000000-0005-0000-0000-0000038F0000}"/>
    <cellStyle name="Normal 3 3 9 2 2 6" xfId="36619" xr:uid="{00000000-0005-0000-0000-0000048F0000}"/>
    <cellStyle name="Normal 3 3 9 2 2 6 2" xfId="36620" xr:uid="{00000000-0005-0000-0000-0000058F0000}"/>
    <cellStyle name="Normal 3 3 9 2 2 6 3" xfId="36621" xr:uid="{00000000-0005-0000-0000-0000068F0000}"/>
    <cellStyle name="Normal 3 3 9 2 2 7" xfId="36622" xr:uid="{00000000-0005-0000-0000-0000078F0000}"/>
    <cellStyle name="Normal 3 3 9 2 2 7 2" xfId="36623" xr:uid="{00000000-0005-0000-0000-0000088F0000}"/>
    <cellStyle name="Normal 3 3 9 2 2 7 3" xfId="36624" xr:uid="{00000000-0005-0000-0000-0000098F0000}"/>
    <cellStyle name="Normal 3 3 9 2 2 8" xfId="36625" xr:uid="{00000000-0005-0000-0000-00000A8F0000}"/>
    <cellStyle name="Normal 3 3 9 2 2 8 2" xfId="36626" xr:uid="{00000000-0005-0000-0000-00000B8F0000}"/>
    <cellStyle name="Normal 3 3 9 2 2 8 3" xfId="36627" xr:uid="{00000000-0005-0000-0000-00000C8F0000}"/>
    <cellStyle name="Normal 3 3 9 2 2 9" xfId="36628" xr:uid="{00000000-0005-0000-0000-00000D8F0000}"/>
    <cellStyle name="Normal 3 3 9 2 2 9 2" xfId="36629" xr:uid="{00000000-0005-0000-0000-00000E8F0000}"/>
    <cellStyle name="Normal 3 3 9 2 2 9 3" xfId="36630" xr:uid="{00000000-0005-0000-0000-00000F8F0000}"/>
    <cellStyle name="Normal 3 3 9 2 3" xfId="36631" xr:uid="{00000000-0005-0000-0000-0000108F0000}"/>
    <cellStyle name="Normal 3 3 9 2 3 2" xfId="36632" xr:uid="{00000000-0005-0000-0000-0000118F0000}"/>
    <cellStyle name="Normal 3 3 9 2 3 3" xfId="36633" xr:uid="{00000000-0005-0000-0000-0000128F0000}"/>
    <cellStyle name="Normal 3 3 9 2 4" xfId="36634" xr:uid="{00000000-0005-0000-0000-0000138F0000}"/>
    <cellStyle name="Normal 3 3 9 2 4 2" xfId="36635" xr:uid="{00000000-0005-0000-0000-0000148F0000}"/>
    <cellStyle name="Normal 3 3 9 2 4 3" xfId="36636" xr:uid="{00000000-0005-0000-0000-0000158F0000}"/>
    <cellStyle name="Normal 3 3 9 2 5" xfId="36637" xr:uid="{00000000-0005-0000-0000-0000168F0000}"/>
    <cellStyle name="Normal 3 3 9 2 5 2" xfId="36638" xr:uid="{00000000-0005-0000-0000-0000178F0000}"/>
    <cellStyle name="Normal 3 3 9 2 5 3" xfId="36639" xr:uid="{00000000-0005-0000-0000-0000188F0000}"/>
    <cellStyle name="Normal 3 3 9 2 6" xfId="36640" xr:uid="{00000000-0005-0000-0000-0000198F0000}"/>
    <cellStyle name="Normal 3 3 9 2 6 2" xfId="36641" xr:uid="{00000000-0005-0000-0000-00001A8F0000}"/>
    <cellStyle name="Normal 3 3 9 2 6 3" xfId="36642" xr:uid="{00000000-0005-0000-0000-00001B8F0000}"/>
    <cellStyle name="Normal 3 3 9 2 7" xfId="36643" xr:uid="{00000000-0005-0000-0000-00001C8F0000}"/>
    <cellStyle name="Normal 3 3 9 2 7 2" xfId="36644" xr:uid="{00000000-0005-0000-0000-00001D8F0000}"/>
    <cellStyle name="Normal 3 3 9 2 7 3" xfId="36645" xr:uid="{00000000-0005-0000-0000-00001E8F0000}"/>
    <cellStyle name="Normal 3 3 9 2 8" xfId="36646" xr:uid="{00000000-0005-0000-0000-00001F8F0000}"/>
    <cellStyle name="Normal 3 3 9 2 8 2" xfId="36647" xr:uid="{00000000-0005-0000-0000-0000208F0000}"/>
    <cellStyle name="Normal 3 3 9 2 8 3" xfId="36648" xr:uid="{00000000-0005-0000-0000-0000218F0000}"/>
    <cellStyle name="Normal 3 3 9 2 9" xfId="36649" xr:uid="{00000000-0005-0000-0000-0000228F0000}"/>
    <cellStyle name="Normal 3 3 9 2 9 2" xfId="36650" xr:uid="{00000000-0005-0000-0000-0000238F0000}"/>
    <cellStyle name="Normal 3 3 9 2 9 3" xfId="36651" xr:uid="{00000000-0005-0000-0000-0000248F0000}"/>
    <cellStyle name="Normal 3 3 9 20" xfId="36652" xr:uid="{00000000-0005-0000-0000-0000258F0000}"/>
    <cellStyle name="Normal 3 3 9 20 2" xfId="36653" xr:uid="{00000000-0005-0000-0000-0000268F0000}"/>
    <cellStyle name="Normal 3 3 9 20 3" xfId="36654" xr:uid="{00000000-0005-0000-0000-0000278F0000}"/>
    <cellStyle name="Normal 3 3 9 21" xfId="36655" xr:uid="{00000000-0005-0000-0000-0000288F0000}"/>
    <cellStyle name="Normal 3 3 9 21 2" xfId="36656" xr:uid="{00000000-0005-0000-0000-0000298F0000}"/>
    <cellStyle name="Normal 3 3 9 21 3" xfId="36657" xr:uid="{00000000-0005-0000-0000-00002A8F0000}"/>
    <cellStyle name="Normal 3 3 9 22" xfId="36658" xr:uid="{00000000-0005-0000-0000-00002B8F0000}"/>
    <cellStyle name="Normal 3 3 9 22 2" xfId="36659" xr:uid="{00000000-0005-0000-0000-00002C8F0000}"/>
    <cellStyle name="Normal 3 3 9 22 3" xfId="36660" xr:uid="{00000000-0005-0000-0000-00002D8F0000}"/>
    <cellStyle name="Normal 3 3 9 23" xfId="36661" xr:uid="{00000000-0005-0000-0000-00002E8F0000}"/>
    <cellStyle name="Normal 3 3 9 23 2" xfId="36662" xr:uid="{00000000-0005-0000-0000-00002F8F0000}"/>
    <cellStyle name="Normal 3 3 9 23 3" xfId="36663" xr:uid="{00000000-0005-0000-0000-0000308F0000}"/>
    <cellStyle name="Normal 3 3 9 24" xfId="36664" xr:uid="{00000000-0005-0000-0000-0000318F0000}"/>
    <cellStyle name="Normal 3 3 9 25" xfId="36665" xr:uid="{00000000-0005-0000-0000-0000328F0000}"/>
    <cellStyle name="Normal 3 3 9 3" xfId="36666" xr:uid="{00000000-0005-0000-0000-0000338F0000}"/>
    <cellStyle name="Normal 3 3 9 3 10" xfId="36667" xr:uid="{00000000-0005-0000-0000-0000348F0000}"/>
    <cellStyle name="Normal 3 3 9 3 10 2" xfId="36668" xr:uid="{00000000-0005-0000-0000-0000358F0000}"/>
    <cellStyle name="Normal 3 3 9 3 10 3" xfId="36669" xr:uid="{00000000-0005-0000-0000-0000368F0000}"/>
    <cellStyle name="Normal 3 3 9 3 11" xfId="36670" xr:uid="{00000000-0005-0000-0000-0000378F0000}"/>
    <cellStyle name="Normal 3 3 9 3 11 2" xfId="36671" xr:uid="{00000000-0005-0000-0000-0000388F0000}"/>
    <cellStyle name="Normal 3 3 9 3 11 3" xfId="36672" xr:uid="{00000000-0005-0000-0000-0000398F0000}"/>
    <cellStyle name="Normal 3 3 9 3 12" xfId="36673" xr:uid="{00000000-0005-0000-0000-00003A8F0000}"/>
    <cellStyle name="Normal 3 3 9 3 12 2" xfId="36674" xr:uid="{00000000-0005-0000-0000-00003B8F0000}"/>
    <cellStyle name="Normal 3 3 9 3 12 3" xfId="36675" xr:uid="{00000000-0005-0000-0000-00003C8F0000}"/>
    <cellStyle name="Normal 3 3 9 3 13" xfId="36676" xr:uid="{00000000-0005-0000-0000-00003D8F0000}"/>
    <cellStyle name="Normal 3 3 9 3 13 2" xfId="36677" xr:uid="{00000000-0005-0000-0000-00003E8F0000}"/>
    <cellStyle name="Normal 3 3 9 3 13 3" xfId="36678" xr:uid="{00000000-0005-0000-0000-00003F8F0000}"/>
    <cellStyle name="Normal 3 3 9 3 14" xfId="36679" xr:uid="{00000000-0005-0000-0000-0000408F0000}"/>
    <cellStyle name="Normal 3 3 9 3 14 2" xfId="36680" xr:uid="{00000000-0005-0000-0000-0000418F0000}"/>
    <cellStyle name="Normal 3 3 9 3 14 3" xfId="36681" xr:uid="{00000000-0005-0000-0000-0000428F0000}"/>
    <cellStyle name="Normal 3 3 9 3 15" xfId="36682" xr:uid="{00000000-0005-0000-0000-0000438F0000}"/>
    <cellStyle name="Normal 3 3 9 3 15 2" xfId="36683" xr:uid="{00000000-0005-0000-0000-0000448F0000}"/>
    <cellStyle name="Normal 3 3 9 3 15 3" xfId="36684" xr:uid="{00000000-0005-0000-0000-0000458F0000}"/>
    <cellStyle name="Normal 3 3 9 3 16" xfId="36685" xr:uid="{00000000-0005-0000-0000-0000468F0000}"/>
    <cellStyle name="Normal 3 3 9 3 17" xfId="36686" xr:uid="{00000000-0005-0000-0000-0000478F0000}"/>
    <cellStyle name="Normal 3 3 9 3 2" xfId="36687" xr:uid="{00000000-0005-0000-0000-0000488F0000}"/>
    <cellStyle name="Normal 3 3 9 3 2 10" xfId="36688" xr:uid="{00000000-0005-0000-0000-0000498F0000}"/>
    <cellStyle name="Normal 3 3 9 3 2 10 2" xfId="36689" xr:uid="{00000000-0005-0000-0000-00004A8F0000}"/>
    <cellStyle name="Normal 3 3 9 3 2 10 3" xfId="36690" xr:uid="{00000000-0005-0000-0000-00004B8F0000}"/>
    <cellStyle name="Normal 3 3 9 3 2 11" xfId="36691" xr:uid="{00000000-0005-0000-0000-00004C8F0000}"/>
    <cellStyle name="Normal 3 3 9 3 2 11 2" xfId="36692" xr:uid="{00000000-0005-0000-0000-00004D8F0000}"/>
    <cellStyle name="Normal 3 3 9 3 2 11 3" xfId="36693" xr:uid="{00000000-0005-0000-0000-00004E8F0000}"/>
    <cellStyle name="Normal 3 3 9 3 2 12" xfId="36694" xr:uid="{00000000-0005-0000-0000-00004F8F0000}"/>
    <cellStyle name="Normal 3 3 9 3 2 12 2" xfId="36695" xr:uid="{00000000-0005-0000-0000-0000508F0000}"/>
    <cellStyle name="Normal 3 3 9 3 2 12 3" xfId="36696" xr:uid="{00000000-0005-0000-0000-0000518F0000}"/>
    <cellStyle name="Normal 3 3 9 3 2 13" xfId="36697" xr:uid="{00000000-0005-0000-0000-0000528F0000}"/>
    <cellStyle name="Normal 3 3 9 3 2 13 2" xfId="36698" xr:uid="{00000000-0005-0000-0000-0000538F0000}"/>
    <cellStyle name="Normal 3 3 9 3 2 13 3" xfId="36699" xr:uid="{00000000-0005-0000-0000-0000548F0000}"/>
    <cellStyle name="Normal 3 3 9 3 2 14" xfId="36700" xr:uid="{00000000-0005-0000-0000-0000558F0000}"/>
    <cellStyle name="Normal 3 3 9 3 2 14 2" xfId="36701" xr:uid="{00000000-0005-0000-0000-0000568F0000}"/>
    <cellStyle name="Normal 3 3 9 3 2 14 3" xfId="36702" xr:uid="{00000000-0005-0000-0000-0000578F0000}"/>
    <cellStyle name="Normal 3 3 9 3 2 15" xfId="36703" xr:uid="{00000000-0005-0000-0000-0000588F0000}"/>
    <cellStyle name="Normal 3 3 9 3 2 16" xfId="36704" xr:uid="{00000000-0005-0000-0000-0000598F0000}"/>
    <cellStyle name="Normal 3 3 9 3 2 2" xfId="36705" xr:uid="{00000000-0005-0000-0000-00005A8F0000}"/>
    <cellStyle name="Normal 3 3 9 3 2 2 2" xfId="36706" xr:uid="{00000000-0005-0000-0000-00005B8F0000}"/>
    <cellStyle name="Normal 3 3 9 3 2 2 3" xfId="36707" xr:uid="{00000000-0005-0000-0000-00005C8F0000}"/>
    <cellStyle name="Normal 3 3 9 3 2 3" xfId="36708" xr:uid="{00000000-0005-0000-0000-00005D8F0000}"/>
    <cellStyle name="Normal 3 3 9 3 2 3 2" xfId="36709" xr:uid="{00000000-0005-0000-0000-00005E8F0000}"/>
    <cellStyle name="Normal 3 3 9 3 2 3 3" xfId="36710" xr:uid="{00000000-0005-0000-0000-00005F8F0000}"/>
    <cellStyle name="Normal 3 3 9 3 2 4" xfId="36711" xr:uid="{00000000-0005-0000-0000-0000608F0000}"/>
    <cellStyle name="Normal 3 3 9 3 2 4 2" xfId="36712" xr:uid="{00000000-0005-0000-0000-0000618F0000}"/>
    <cellStyle name="Normal 3 3 9 3 2 4 3" xfId="36713" xr:uid="{00000000-0005-0000-0000-0000628F0000}"/>
    <cellStyle name="Normal 3 3 9 3 2 5" xfId="36714" xr:uid="{00000000-0005-0000-0000-0000638F0000}"/>
    <cellStyle name="Normal 3 3 9 3 2 5 2" xfId="36715" xr:uid="{00000000-0005-0000-0000-0000648F0000}"/>
    <cellStyle name="Normal 3 3 9 3 2 5 3" xfId="36716" xr:uid="{00000000-0005-0000-0000-0000658F0000}"/>
    <cellStyle name="Normal 3 3 9 3 2 6" xfId="36717" xr:uid="{00000000-0005-0000-0000-0000668F0000}"/>
    <cellStyle name="Normal 3 3 9 3 2 6 2" xfId="36718" xr:uid="{00000000-0005-0000-0000-0000678F0000}"/>
    <cellStyle name="Normal 3 3 9 3 2 6 3" xfId="36719" xr:uid="{00000000-0005-0000-0000-0000688F0000}"/>
    <cellStyle name="Normal 3 3 9 3 2 7" xfId="36720" xr:uid="{00000000-0005-0000-0000-0000698F0000}"/>
    <cellStyle name="Normal 3 3 9 3 2 7 2" xfId="36721" xr:uid="{00000000-0005-0000-0000-00006A8F0000}"/>
    <cellStyle name="Normal 3 3 9 3 2 7 3" xfId="36722" xr:uid="{00000000-0005-0000-0000-00006B8F0000}"/>
    <cellStyle name="Normal 3 3 9 3 2 8" xfId="36723" xr:uid="{00000000-0005-0000-0000-00006C8F0000}"/>
    <cellStyle name="Normal 3 3 9 3 2 8 2" xfId="36724" xr:uid="{00000000-0005-0000-0000-00006D8F0000}"/>
    <cellStyle name="Normal 3 3 9 3 2 8 3" xfId="36725" xr:uid="{00000000-0005-0000-0000-00006E8F0000}"/>
    <cellStyle name="Normal 3 3 9 3 2 9" xfId="36726" xr:uid="{00000000-0005-0000-0000-00006F8F0000}"/>
    <cellStyle name="Normal 3 3 9 3 2 9 2" xfId="36727" xr:uid="{00000000-0005-0000-0000-0000708F0000}"/>
    <cellStyle name="Normal 3 3 9 3 2 9 3" xfId="36728" xr:uid="{00000000-0005-0000-0000-0000718F0000}"/>
    <cellStyle name="Normal 3 3 9 3 3" xfId="36729" xr:uid="{00000000-0005-0000-0000-0000728F0000}"/>
    <cellStyle name="Normal 3 3 9 3 3 2" xfId="36730" xr:uid="{00000000-0005-0000-0000-0000738F0000}"/>
    <cellStyle name="Normal 3 3 9 3 3 3" xfId="36731" xr:uid="{00000000-0005-0000-0000-0000748F0000}"/>
    <cellStyle name="Normal 3 3 9 3 4" xfId="36732" xr:uid="{00000000-0005-0000-0000-0000758F0000}"/>
    <cellStyle name="Normal 3 3 9 3 4 2" xfId="36733" xr:uid="{00000000-0005-0000-0000-0000768F0000}"/>
    <cellStyle name="Normal 3 3 9 3 4 3" xfId="36734" xr:uid="{00000000-0005-0000-0000-0000778F0000}"/>
    <cellStyle name="Normal 3 3 9 3 5" xfId="36735" xr:uid="{00000000-0005-0000-0000-0000788F0000}"/>
    <cellStyle name="Normal 3 3 9 3 5 2" xfId="36736" xr:uid="{00000000-0005-0000-0000-0000798F0000}"/>
    <cellStyle name="Normal 3 3 9 3 5 3" xfId="36737" xr:uid="{00000000-0005-0000-0000-00007A8F0000}"/>
    <cellStyle name="Normal 3 3 9 3 6" xfId="36738" xr:uid="{00000000-0005-0000-0000-00007B8F0000}"/>
    <cellStyle name="Normal 3 3 9 3 6 2" xfId="36739" xr:uid="{00000000-0005-0000-0000-00007C8F0000}"/>
    <cellStyle name="Normal 3 3 9 3 6 3" xfId="36740" xr:uid="{00000000-0005-0000-0000-00007D8F0000}"/>
    <cellStyle name="Normal 3 3 9 3 7" xfId="36741" xr:uid="{00000000-0005-0000-0000-00007E8F0000}"/>
    <cellStyle name="Normal 3 3 9 3 7 2" xfId="36742" xr:uid="{00000000-0005-0000-0000-00007F8F0000}"/>
    <cellStyle name="Normal 3 3 9 3 7 3" xfId="36743" xr:uid="{00000000-0005-0000-0000-0000808F0000}"/>
    <cellStyle name="Normal 3 3 9 3 8" xfId="36744" xr:uid="{00000000-0005-0000-0000-0000818F0000}"/>
    <cellStyle name="Normal 3 3 9 3 8 2" xfId="36745" xr:uid="{00000000-0005-0000-0000-0000828F0000}"/>
    <cellStyle name="Normal 3 3 9 3 8 3" xfId="36746" xr:uid="{00000000-0005-0000-0000-0000838F0000}"/>
    <cellStyle name="Normal 3 3 9 3 9" xfId="36747" xr:uid="{00000000-0005-0000-0000-0000848F0000}"/>
    <cellStyle name="Normal 3 3 9 3 9 2" xfId="36748" xr:uid="{00000000-0005-0000-0000-0000858F0000}"/>
    <cellStyle name="Normal 3 3 9 3 9 3" xfId="36749" xr:uid="{00000000-0005-0000-0000-0000868F0000}"/>
    <cellStyle name="Normal 3 3 9 4" xfId="36750" xr:uid="{00000000-0005-0000-0000-0000878F0000}"/>
    <cellStyle name="Normal 3 3 9 4 10" xfId="36751" xr:uid="{00000000-0005-0000-0000-0000888F0000}"/>
    <cellStyle name="Normal 3 3 9 4 10 2" xfId="36752" xr:uid="{00000000-0005-0000-0000-0000898F0000}"/>
    <cellStyle name="Normal 3 3 9 4 10 3" xfId="36753" xr:uid="{00000000-0005-0000-0000-00008A8F0000}"/>
    <cellStyle name="Normal 3 3 9 4 11" xfId="36754" xr:uid="{00000000-0005-0000-0000-00008B8F0000}"/>
    <cellStyle name="Normal 3 3 9 4 11 2" xfId="36755" xr:uid="{00000000-0005-0000-0000-00008C8F0000}"/>
    <cellStyle name="Normal 3 3 9 4 11 3" xfId="36756" xr:uid="{00000000-0005-0000-0000-00008D8F0000}"/>
    <cellStyle name="Normal 3 3 9 4 12" xfId="36757" xr:uid="{00000000-0005-0000-0000-00008E8F0000}"/>
    <cellStyle name="Normal 3 3 9 4 12 2" xfId="36758" xr:uid="{00000000-0005-0000-0000-00008F8F0000}"/>
    <cellStyle name="Normal 3 3 9 4 12 3" xfId="36759" xr:uid="{00000000-0005-0000-0000-0000908F0000}"/>
    <cellStyle name="Normal 3 3 9 4 13" xfId="36760" xr:uid="{00000000-0005-0000-0000-0000918F0000}"/>
    <cellStyle name="Normal 3 3 9 4 13 2" xfId="36761" xr:uid="{00000000-0005-0000-0000-0000928F0000}"/>
    <cellStyle name="Normal 3 3 9 4 13 3" xfId="36762" xr:uid="{00000000-0005-0000-0000-0000938F0000}"/>
    <cellStyle name="Normal 3 3 9 4 14" xfId="36763" xr:uid="{00000000-0005-0000-0000-0000948F0000}"/>
    <cellStyle name="Normal 3 3 9 4 14 2" xfId="36764" xr:uid="{00000000-0005-0000-0000-0000958F0000}"/>
    <cellStyle name="Normal 3 3 9 4 14 3" xfId="36765" xr:uid="{00000000-0005-0000-0000-0000968F0000}"/>
    <cellStyle name="Normal 3 3 9 4 15" xfId="36766" xr:uid="{00000000-0005-0000-0000-0000978F0000}"/>
    <cellStyle name="Normal 3 3 9 4 15 2" xfId="36767" xr:uid="{00000000-0005-0000-0000-0000988F0000}"/>
    <cellStyle name="Normal 3 3 9 4 15 3" xfId="36768" xr:uid="{00000000-0005-0000-0000-0000998F0000}"/>
    <cellStyle name="Normal 3 3 9 4 16" xfId="36769" xr:uid="{00000000-0005-0000-0000-00009A8F0000}"/>
    <cellStyle name="Normal 3 3 9 4 17" xfId="36770" xr:uid="{00000000-0005-0000-0000-00009B8F0000}"/>
    <cellStyle name="Normal 3 3 9 4 2" xfId="36771" xr:uid="{00000000-0005-0000-0000-00009C8F0000}"/>
    <cellStyle name="Normal 3 3 9 4 2 10" xfId="36772" xr:uid="{00000000-0005-0000-0000-00009D8F0000}"/>
    <cellStyle name="Normal 3 3 9 4 2 10 2" xfId="36773" xr:uid="{00000000-0005-0000-0000-00009E8F0000}"/>
    <cellStyle name="Normal 3 3 9 4 2 10 3" xfId="36774" xr:uid="{00000000-0005-0000-0000-00009F8F0000}"/>
    <cellStyle name="Normal 3 3 9 4 2 11" xfId="36775" xr:uid="{00000000-0005-0000-0000-0000A08F0000}"/>
    <cellStyle name="Normal 3 3 9 4 2 11 2" xfId="36776" xr:uid="{00000000-0005-0000-0000-0000A18F0000}"/>
    <cellStyle name="Normal 3 3 9 4 2 11 3" xfId="36777" xr:uid="{00000000-0005-0000-0000-0000A28F0000}"/>
    <cellStyle name="Normal 3 3 9 4 2 12" xfId="36778" xr:uid="{00000000-0005-0000-0000-0000A38F0000}"/>
    <cellStyle name="Normal 3 3 9 4 2 12 2" xfId="36779" xr:uid="{00000000-0005-0000-0000-0000A48F0000}"/>
    <cellStyle name="Normal 3 3 9 4 2 12 3" xfId="36780" xr:uid="{00000000-0005-0000-0000-0000A58F0000}"/>
    <cellStyle name="Normal 3 3 9 4 2 13" xfId="36781" xr:uid="{00000000-0005-0000-0000-0000A68F0000}"/>
    <cellStyle name="Normal 3 3 9 4 2 13 2" xfId="36782" xr:uid="{00000000-0005-0000-0000-0000A78F0000}"/>
    <cellStyle name="Normal 3 3 9 4 2 13 3" xfId="36783" xr:uid="{00000000-0005-0000-0000-0000A88F0000}"/>
    <cellStyle name="Normal 3 3 9 4 2 14" xfId="36784" xr:uid="{00000000-0005-0000-0000-0000A98F0000}"/>
    <cellStyle name="Normal 3 3 9 4 2 14 2" xfId="36785" xr:uid="{00000000-0005-0000-0000-0000AA8F0000}"/>
    <cellStyle name="Normal 3 3 9 4 2 14 3" xfId="36786" xr:uid="{00000000-0005-0000-0000-0000AB8F0000}"/>
    <cellStyle name="Normal 3 3 9 4 2 15" xfId="36787" xr:uid="{00000000-0005-0000-0000-0000AC8F0000}"/>
    <cellStyle name="Normal 3 3 9 4 2 16" xfId="36788" xr:uid="{00000000-0005-0000-0000-0000AD8F0000}"/>
    <cellStyle name="Normal 3 3 9 4 2 2" xfId="36789" xr:uid="{00000000-0005-0000-0000-0000AE8F0000}"/>
    <cellStyle name="Normal 3 3 9 4 2 2 2" xfId="36790" xr:uid="{00000000-0005-0000-0000-0000AF8F0000}"/>
    <cellStyle name="Normal 3 3 9 4 2 2 3" xfId="36791" xr:uid="{00000000-0005-0000-0000-0000B08F0000}"/>
    <cellStyle name="Normal 3 3 9 4 2 3" xfId="36792" xr:uid="{00000000-0005-0000-0000-0000B18F0000}"/>
    <cellStyle name="Normal 3 3 9 4 2 3 2" xfId="36793" xr:uid="{00000000-0005-0000-0000-0000B28F0000}"/>
    <cellStyle name="Normal 3 3 9 4 2 3 3" xfId="36794" xr:uid="{00000000-0005-0000-0000-0000B38F0000}"/>
    <cellStyle name="Normal 3 3 9 4 2 4" xfId="36795" xr:uid="{00000000-0005-0000-0000-0000B48F0000}"/>
    <cellStyle name="Normal 3 3 9 4 2 4 2" xfId="36796" xr:uid="{00000000-0005-0000-0000-0000B58F0000}"/>
    <cellStyle name="Normal 3 3 9 4 2 4 3" xfId="36797" xr:uid="{00000000-0005-0000-0000-0000B68F0000}"/>
    <cellStyle name="Normal 3 3 9 4 2 5" xfId="36798" xr:uid="{00000000-0005-0000-0000-0000B78F0000}"/>
    <cellStyle name="Normal 3 3 9 4 2 5 2" xfId="36799" xr:uid="{00000000-0005-0000-0000-0000B88F0000}"/>
    <cellStyle name="Normal 3 3 9 4 2 5 3" xfId="36800" xr:uid="{00000000-0005-0000-0000-0000B98F0000}"/>
    <cellStyle name="Normal 3 3 9 4 2 6" xfId="36801" xr:uid="{00000000-0005-0000-0000-0000BA8F0000}"/>
    <cellStyle name="Normal 3 3 9 4 2 6 2" xfId="36802" xr:uid="{00000000-0005-0000-0000-0000BB8F0000}"/>
    <cellStyle name="Normal 3 3 9 4 2 6 3" xfId="36803" xr:uid="{00000000-0005-0000-0000-0000BC8F0000}"/>
    <cellStyle name="Normal 3 3 9 4 2 7" xfId="36804" xr:uid="{00000000-0005-0000-0000-0000BD8F0000}"/>
    <cellStyle name="Normal 3 3 9 4 2 7 2" xfId="36805" xr:uid="{00000000-0005-0000-0000-0000BE8F0000}"/>
    <cellStyle name="Normal 3 3 9 4 2 7 3" xfId="36806" xr:uid="{00000000-0005-0000-0000-0000BF8F0000}"/>
    <cellStyle name="Normal 3 3 9 4 2 8" xfId="36807" xr:uid="{00000000-0005-0000-0000-0000C08F0000}"/>
    <cellStyle name="Normal 3 3 9 4 2 8 2" xfId="36808" xr:uid="{00000000-0005-0000-0000-0000C18F0000}"/>
    <cellStyle name="Normal 3 3 9 4 2 8 3" xfId="36809" xr:uid="{00000000-0005-0000-0000-0000C28F0000}"/>
    <cellStyle name="Normal 3 3 9 4 2 9" xfId="36810" xr:uid="{00000000-0005-0000-0000-0000C38F0000}"/>
    <cellStyle name="Normal 3 3 9 4 2 9 2" xfId="36811" xr:uid="{00000000-0005-0000-0000-0000C48F0000}"/>
    <cellStyle name="Normal 3 3 9 4 2 9 3" xfId="36812" xr:uid="{00000000-0005-0000-0000-0000C58F0000}"/>
    <cellStyle name="Normal 3 3 9 4 3" xfId="36813" xr:uid="{00000000-0005-0000-0000-0000C68F0000}"/>
    <cellStyle name="Normal 3 3 9 4 3 2" xfId="36814" xr:uid="{00000000-0005-0000-0000-0000C78F0000}"/>
    <cellStyle name="Normal 3 3 9 4 3 3" xfId="36815" xr:uid="{00000000-0005-0000-0000-0000C88F0000}"/>
    <cellStyle name="Normal 3 3 9 4 4" xfId="36816" xr:uid="{00000000-0005-0000-0000-0000C98F0000}"/>
    <cellStyle name="Normal 3 3 9 4 4 2" xfId="36817" xr:uid="{00000000-0005-0000-0000-0000CA8F0000}"/>
    <cellStyle name="Normal 3 3 9 4 4 3" xfId="36818" xr:uid="{00000000-0005-0000-0000-0000CB8F0000}"/>
    <cellStyle name="Normal 3 3 9 4 5" xfId="36819" xr:uid="{00000000-0005-0000-0000-0000CC8F0000}"/>
    <cellStyle name="Normal 3 3 9 4 5 2" xfId="36820" xr:uid="{00000000-0005-0000-0000-0000CD8F0000}"/>
    <cellStyle name="Normal 3 3 9 4 5 3" xfId="36821" xr:uid="{00000000-0005-0000-0000-0000CE8F0000}"/>
    <cellStyle name="Normal 3 3 9 4 6" xfId="36822" xr:uid="{00000000-0005-0000-0000-0000CF8F0000}"/>
    <cellStyle name="Normal 3 3 9 4 6 2" xfId="36823" xr:uid="{00000000-0005-0000-0000-0000D08F0000}"/>
    <cellStyle name="Normal 3 3 9 4 6 3" xfId="36824" xr:uid="{00000000-0005-0000-0000-0000D18F0000}"/>
    <cellStyle name="Normal 3 3 9 4 7" xfId="36825" xr:uid="{00000000-0005-0000-0000-0000D28F0000}"/>
    <cellStyle name="Normal 3 3 9 4 7 2" xfId="36826" xr:uid="{00000000-0005-0000-0000-0000D38F0000}"/>
    <cellStyle name="Normal 3 3 9 4 7 3" xfId="36827" xr:uid="{00000000-0005-0000-0000-0000D48F0000}"/>
    <cellStyle name="Normal 3 3 9 4 8" xfId="36828" xr:uid="{00000000-0005-0000-0000-0000D58F0000}"/>
    <cellStyle name="Normal 3 3 9 4 8 2" xfId="36829" xr:uid="{00000000-0005-0000-0000-0000D68F0000}"/>
    <cellStyle name="Normal 3 3 9 4 8 3" xfId="36830" xr:uid="{00000000-0005-0000-0000-0000D78F0000}"/>
    <cellStyle name="Normal 3 3 9 4 9" xfId="36831" xr:uid="{00000000-0005-0000-0000-0000D88F0000}"/>
    <cellStyle name="Normal 3 3 9 4 9 2" xfId="36832" xr:uid="{00000000-0005-0000-0000-0000D98F0000}"/>
    <cellStyle name="Normal 3 3 9 4 9 3" xfId="36833" xr:uid="{00000000-0005-0000-0000-0000DA8F0000}"/>
    <cellStyle name="Normal 3 3 9 5" xfId="36834" xr:uid="{00000000-0005-0000-0000-0000DB8F0000}"/>
    <cellStyle name="Normal 3 3 9 5 10" xfId="36835" xr:uid="{00000000-0005-0000-0000-0000DC8F0000}"/>
    <cellStyle name="Normal 3 3 9 5 10 2" xfId="36836" xr:uid="{00000000-0005-0000-0000-0000DD8F0000}"/>
    <cellStyle name="Normal 3 3 9 5 10 3" xfId="36837" xr:uid="{00000000-0005-0000-0000-0000DE8F0000}"/>
    <cellStyle name="Normal 3 3 9 5 11" xfId="36838" xr:uid="{00000000-0005-0000-0000-0000DF8F0000}"/>
    <cellStyle name="Normal 3 3 9 5 11 2" xfId="36839" xr:uid="{00000000-0005-0000-0000-0000E08F0000}"/>
    <cellStyle name="Normal 3 3 9 5 11 3" xfId="36840" xr:uid="{00000000-0005-0000-0000-0000E18F0000}"/>
    <cellStyle name="Normal 3 3 9 5 12" xfId="36841" xr:uid="{00000000-0005-0000-0000-0000E28F0000}"/>
    <cellStyle name="Normal 3 3 9 5 12 2" xfId="36842" xr:uid="{00000000-0005-0000-0000-0000E38F0000}"/>
    <cellStyle name="Normal 3 3 9 5 12 3" xfId="36843" xr:uid="{00000000-0005-0000-0000-0000E48F0000}"/>
    <cellStyle name="Normal 3 3 9 5 13" xfId="36844" xr:uid="{00000000-0005-0000-0000-0000E58F0000}"/>
    <cellStyle name="Normal 3 3 9 5 13 2" xfId="36845" xr:uid="{00000000-0005-0000-0000-0000E68F0000}"/>
    <cellStyle name="Normal 3 3 9 5 13 3" xfId="36846" xr:uid="{00000000-0005-0000-0000-0000E78F0000}"/>
    <cellStyle name="Normal 3 3 9 5 14" xfId="36847" xr:uid="{00000000-0005-0000-0000-0000E88F0000}"/>
    <cellStyle name="Normal 3 3 9 5 14 2" xfId="36848" xr:uid="{00000000-0005-0000-0000-0000E98F0000}"/>
    <cellStyle name="Normal 3 3 9 5 14 3" xfId="36849" xr:uid="{00000000-0005-0000-0000-0000EA8F0000}"/>
    <cellStyle name="Normal 3 3 9 5 15" xfId="36850" xr:uid="{00000000-0005-0000-0000-0000EB8F0000}"/>
    <cellStyle name="Normal 3 3 9 5 16" xfId="36851" xr:uid="{00000000-0005-0000-0000-0000EC8F0000}"/>
    <cellStyle name="Normal 3 3 9 5 2" xfId="36852" xr:uid="{00000000-0005-0000-0000-0000ED8F0000}"/>
    <cellStyle name="Normal 3 3 9 5 2 2" xfId="36853" xr:uid="{00000000-0005-0000-0000-0000EE8F0000}"/>
    <cellStyle name="Normal 3 3 9 5 2 3" xfId="36854" xr:uid="{00000000-0005-0000-0000-0000EF8F0000}"/>
    <cellStyle name="Normal 3 3 9 5 3" xfId="36855" xr:uid="{00000000-0005-0000-0000-0000F08F0000}"/>
    <cellStyle name="Normal 3 3 9 5 3 2" xfId="36856" xr:uid="{00000000-0005-0000-0000-0000F18F0000}"/>
    <cellStyle name="Normal 3 3 9 5 3 3" xfId="36857" xr:uid="{00000000-0005-0000-0000-0000F28F0000}"/>
    <cellStyle name="Normal 3 3 9 5 4" xfId="36858" xr:uid="{00000000-0005-0000-0000-0000F38F0000}"/>
    <cellStyle name="Normal 3 3 9 5 4 2" xfId="36859" xr:uid="{00000000-0005-0000-0000-0000F48F0000}"/>
    <cellStyle name="Normal 3 3 9 5 4 3" xfId="36860" xr:uid="{00000000-0005-0000-0000-0000F58F0000}"/>
    <cellStyle name="Normal 3 3 9 5 5" xfId="36861" xr:uid="{00000000-0005-0000-0000-0000F68F0000}"/>
    <cellStyle name="Normal 3 3 9 5 5 2" xfId="36862" xr:uid="{00000000-0005-0000-0000-0000F78F0000}"/>
    <cellStyle name="Normal 3 3 9 5 5 3" xfId="36863" xr:uid="{00000000-0005-0000-0000-0000F88F0000}"/>
    <cellStyle name="Normal 3 3 9 5 6" xfId="36864" xr:uid="{00000000-0005-0000-0000-0000F98F0000}"/>
    <cellStyle name="Normal 3 3 9 5 6 2" xfId="36865" xr:uid="{00000000-0005-0000-0000-0000FA8F0000}"/>
    <cellStyle name="Normal 3 3 9 5 6 3" xfId="36866" xr:uid="{00000000-0005-0000-0000-0000FB8F0000}"/>
    <cellStyle name="Normal 3 3 9 5 7" xfId="36867" xr:uid="{00000000-0005-0000-0000-0000FC8F0000}"/>
    <cellStyle name="Normal 3 3 9 5 7 2" xfId="36868" xr:uid="{00000000-0005-0000-0000-0000FD8F0000}"/>
    <cellStyle name="Normal 3 3 9 5 7 3" xfId="36869" xr:uid="{00000000-0005-0000-0000-0000FE8F0000}"/>
    <cellStyle name="Normal 3 3 9 5 8" xfId="36870" xr:uid="{00000000-0005-0000-0000-0000FF8F0000}"/>
    <cellStyle name="Normal 3 3 9 5 8 2" xfId="36871" xr:uid="{00000000-0005-0000-0000-000000900000}"/>
    <cellStyle name="Normal 3 3 9 5 8 3" xfId="36872" xr:uid="{00000000-0005-0000-0000-000001900000}"/>
    <cellStyle name="Normal 3 3 9 5 9" xfId="36873" xr:uid="{00000000-0005-0000-0000-000002900000}"/>
    <cellStyle name="Normal 3 3 9 5 9 2" xfId="36874" xr:uid="{00000000-0005-0000-0000-000003900000}"/>
    <cellStyle name="Normal 3 3 9 5 9 3" xfId="36875" xr:uid="{00000000-0005-0000-0000-000004900000}"/>
    <cellStyle name="Normal 3 3 9 6" xfId="36876" xr:uid="{00000000-0005-0000-0000-000005900000}"/>
    <cellStyle name="Normal 3 3 9 6 10" xfId="36877" xr:uid="{00000000-0005-0000-0000-000006900000}"/>
    <cellStyle name="Normal 3 3 9 6 10 2" xfId="36878" xr:uid="{00000000-0005-0000-0000-000007900000}"/>
    <cellStyle name="Normal 3 3 9 6 10 3" xfId="36879" xr:uid="{00000000-0005-0000-0000-000008900000}"/>
    <cellStyle name="Normal 3 3 9 6 11" xfId="36880" xr:uid="{00000000-0005-0000-0000-000009900000}"/>
    <cellStyle name="Normal 3 3 9 6 11 2" xfId="36881" xr:uid="{00000000-0005-0000-0000-00000A900000}"/>
    <cellStyle name="Normal 3 3 9 6 11 3" xfId="36882" xr:uid="{00000000-0005-0000-0000-00000B900000}"/>
    <cellStyle name="Normal 3 3 9 6 12" xfId="36883" xr:uid="{00000000-0005-0000-0000-00000C900000}"/>
    <cellStyle name="Normal 3 3 9 6 12 2" xfId="36884" xr:uid="{00000000-0005-0000-0000-00000D900000}"/>
    <cellStyle name="Normal 3 3 9 6 12 3" xfId="36885" xr:uid="{00000000-0005-0000-0000-00000E900000}"/>
    <cellStyle name="Normal 3 3 9 6 13" xfId="36886" xr:uid="{00000000-0005-0000-0000-00000F900000}"/>
    <cellStyle name="Normal 3 3 9 6 13 2" xfId="36887" xr:uid="{00000000-0005-0000-0000-000010900000}"/>
    <cellStyle name="Normal 3 3 9 6 13 3" xfId="36888" xr:uid="{00000000-0005-0000-0000-000011900000}"/>
    <cellStyle name="Normal 3 3 9 6 14" xfId="36889" xr:uid="{00000000-0005-0000-0000-000012900000}"/>
    <cellStyle name="Normal 3 3 9 6 14 2" xfId="36890" xr:uid="{00000000-0005-0000-0000-000013900000}"/>
    <cellStyle name="Normal 3 3 9 6 14 3" xfId="36891" xr:uid="{00000000-0005-0000-0000-000014900000}"/>
    <cellStyle name="Normal 3 3 9 6 15" xfId="36892" xr:uid="{00000000-0005-0000-0000-000015900000}"/>
    <cellStyle name="Normal 3 3 9 6 16" xfId="36893" xr:uid="{00000000-0005-0000-0000-000016900000}"/>
    <cellStyle name="Normal 3 3 9 6 2" xfId="36894" xr:uid="{00000000-0005-0000-0000-000017900000}"/>
    <cellStyle name="Normal 3 3 9 6 2 2" xfId="36895" xr:uid="{00000000-0005-0000-0000-000018900000}"/>
    <cellStyle name="Normal 3 3 9 6 2 3" xfId="36896" xr:uid="{00000000-0005-0000-0000-000019900000}"/>
    <cellStyle name="Normal 3 3 9 6 3" xfId="36897" xr:uid="{00000000-0005-0000-0000-00001A900000}"/>
    <cellStyle name="Normal 3 3 9 6 3 2" xfId="36898" xr:uid="{00000000-0005-0000-0000-00001B900000}"/>
    <cellStyle name="Normal 3 3 9 6 3 3" xfId="36899" xr:uid="{00000000-0005-0000-0000-00001C900000}"/>
    <cellStyle name="Normal 3 3 9 6 4" xfId="36900" xr:uid="{00000000-0005-0000-0000-00001D900000}"/>
    <cellStyle name="Normal 3 3 9 6 4 2" xfId="36901" xr:uid="{00000000-0005-0000-0000-00001E900000}"/>
    <cellStyle name="Normal 3 3 9 6 4 3" xfId="36902" xr:uid="{00000000-0005-0000-0000-00001F900000}"/>
    <cellStyle name="Normal 3 3 9 6 5" xfId="36903" xr:uid="{00000000-0005-0000-0000-000020900000}"/>
    <cellStyle name="Normal 3 3 9 6 5 2" xfId="36904" xr:uid="{00000000-0005-0000-0000-000021900000}"/>
    <cellStyle name="Normal 3 3 9 6 5 3" xfId="36905" xr:uid="{00000000-0005-0000-0000-000022900000}"/>
    <cellStyle name="Normal 3 3 9 6 6" xfId="36906" xr:uid="{00000000-0005-0000-0000-000023900000}"/>
    <cellStyle name="Normal 3 3 9 6 6 2" xfId="36907" xr:uid="{00000000-0005-0000-0000-000024900000}"/>
    <cellStyle name="Normal 3 3 9 6 6 3" xfId="36908" xr:uid="{00000000-0005-0000-0000-000025900000}"/>
    <cellStyle name="Normal 3 3 9 6 7" xfId="36909" xr:uid="{00000000-0005-0000-0000-000026900000}"/>
    <cellStyle name="Normal 3 3 9 6 7 2" xfId="36910" xr:uid="{00000000-0005-0000-0000-000027900000}"/>
    <cellStyle name="Normal 3 3 9 6 7 3" xfId="36911" xr:uid="{00000000-0005-0000-0000-000028900000}"/>
    <cellStyle name="Normal 3 3 9 6 8" xfId="36912" xr:uid="{00000000-0005-0000-0000-000029900000}"/>
    <cellStyle name="Normal 3 3 9 6 8 2" xfId="36913" xr:uid="{00000000-0005-0000-0000-00002A900000}"/>
    <cellStyle name="Normal 3 3 9 6 8 3" xfId="36914" xr:uid="{00000000-0005-0000-0000-00002B900000}"/>
    <cellStyle name="Normal 3 3 9 6 9" xfId="36915" xr:uid="{00000000-0005-0000-0000-00002C900000}"/>
    <cellStyle name="Normal 3 3 9 6 9 2" xfId="36916" xr:uid="{00000000-0005-0000-0000-00002D900000}"/>
    <cellStyle name="Normal 3 3 9 6 9 3" xfId="36917" xr:uid="{00000000-0005-0000-0000-00002E900000}"/>
    <cellStyle name="Normal 3 3 9 7" xfId="36918" xr:uid="{00000000-0005-0000-0000-00002F900000}"/>
    <cellStyle name="Normal 3 3 9 7 10" xfId="36919" xr:uid="{00000000-0005-0000-0000-000030900000}"/>
    <cellStyle name="Normal 3 3 9 7 10 2" xfId="36920" xr:uid="{00000000-0005-0000-0000-000031900000}"/>
    <cellStyle name="Normal 3 3 9 7 10 3" xfId="36921" xr:uid="{00000000-0005-0000-0000-000032900000}"/>
    <cellStyle name="Normal 3 3 9 7 11" xfId="36922" xr:uid="{00000000-0005-0000-0000-000033900000}"/>
    <cellStyle name="Normal 3 3 9 7 11 2" xfId="36923" xr:uid="{00000000-0005-0000-0000-000034900000}"/>
    <cellStyle name="Normal 3 3 9 7 11 3" xfId="36924" xr:uid="{00000000-0005-0000-0000-000035900000}"/>
    <cellStyle name="Normal 3 3 9 7 12" xfId="36925" xr:uid="{00000000-0005-0000-0000-000036900000}"/>
    <cellStyle name="Normal 3 3 9 7 12 2" xfId="36926" xr:uid="{00000000-0005-0000-0000-000037900000}"/>
    <cellStyle name="Normal 3 3 9 7 12 3" xfId="36927" xr:uid="{00000000-0005-0000-0000-000038900000}"/>
    <cellStyle name="Normal 3 3 9 7 13" xfId="36928" xr:uid="{00000000-0005-0000-0000-000039900000}"/>
    <cellStyle name="Normal 3 3 9 7 13 2" xfId="36929" xr:uid="{00000000-0005-0000-0000-00003A900000}"/>
    <cellStyle name="Normal 3 3 9 7 13 3" xfId="36930" xr:uid="{00000000-0005-0000-0000-00003B900000}"/>
    <cellStyle name="Normal 3 3 9 7 14" xfId="36931" xr:uid="{00000000-0005-0000-0000-00003C900000}"/>
    <cellStyle name="Normal 3 3 9 7 14 2" xfId="36932" xr:uid="{00000000-0005-0000-0000-00003D900000}"/>
    <cellStyle name="Normal 3 3 9 7 14 3" xfId="36933" xr:uid="{00000000-0005-0000-0000-00003E900000}"/>
    <cellStyle name="Normal 3 3 9 7 15" xfId="36934" xr:uid="{00000000-0005-0000-0000-00003F900000}"/>
    <cellStyle name="Normal 3 3 9 7 16" xfId="36935" xr:uid="{00000000-0005-0000-0000-000040900000}"/>
    <cellStyle name="Normal 3 3 9 7 2" xfId="36936" xr:uid="{00000000-0005-0000-0000-000041900000}"/>
    <cellStyle name="Normal 3 3 9 7 2 2" xfId="36937" xr:uid="{00000000-0005-0000-0000-000042900000}"/>
    <cellStyle name="Normal 3 3 9 7 2 3" xfId="36938" xr:uid="{00000000-0005-0000-0000-000043900000}"/>
    <cellStyle name="Normal 3 3 9 7 3" xfId="36939" xr:uid="{00000000-0005-0000-0000-000044900000}"/>
    <cellStyle name="Normal 3 3 9 7 3 2" xfId="36940" xr:uid="{00000000-0005-0000-0000-000045900000}"/>
    <cellStyle name="Normal 3 3 9 7 3 3" xfId="36941" xr:uid="{00000000-0005-0000-0000-000046900000}"/>
    <cellStyle name="Normal 3 3 9 7 4" xfId="36942" xr:uid="{00000000-0005-0000-0000-000047900000}"/>
    <cellStyle name="Normal 3 3 9 7 4 2" xfId="36943" xr:uid="{00000000-0005-0000-0000-000048900000}"/>
    <cellStyle name="Normal 3 3 9 7 4 3" xfId="36944" xr:uid="{00000000-0005-0000-0000-000049900000}"/>
    <cellStyle name="Normal 3 3 9 7 5" xfId="36945" xr:uid="{00000000-0005-0000-0000-00004A900000}"/>
    <cellStyle name="Normal 3 3 9 7 5 2" xfId="36946" xr:uid="{00000000-0005-0000-0000-00004B900000}"/>
    <cellStyle name="Normal 3 3 9 7 5 3" xfId="36947" xr:uid="{00000000-0005-0000-0000-00004C900000}"/>
    <cellStyle name="Normal 3 3 9 7 6" xfId="36948" xr:uid="{00000000-0005-0000-0000-00004D900000}"/>
    <cellStyle name="Normal 3 3 9 7 6 2" xfId="36949" xr:uid="{00000000-0005-0000-0000-00004E900000}"/>
    <cellStyle name="Normal 3 3 9 7 6 3" xfId="36950" xr:uid="{00000000-0005-0000-0000-00004F900000}"/>
    <cellStyle name="Normal 3 3 9 7 7" xfId="36951" xr:uid="{00000000-0005-0000-0000-000050900000}"/>
    <cellStyle name="Normal 3 3 9 7 7 2" xfId="36952" xr:uid="{00000000-0005-0000-0000-000051900000}"/>
    <cellStyle name="Normal 3 3 9 7 7 3" xfId="36953" xr:uid="{00000000-0005-0000-0000-000052900000}"/>
    <cellStyle name="Normal 3 3 9 7 8" xfId="36954" xr:uid="{00000000-0005-0000-0000-000053900000}"/>
    <cellStyle name="Normal 3 3 9 7 8 2" xfId="36955" xr:uid="{00000000-0005-0000-0000-000054900000}"/>
    <cellStyle name="Normal 3 3 9 7 8 3" xfId="36956" xr:uid="{00000000-0005-0000-0000-000055900000}"/>
    <cellStyle name="Normal 3 3 9 7 9" xfId="36957" xr:uid="{00000000-0005-0000-0000-000056900000}"/>
    <cellStyle name="Normal 3 3 9 7 9 2" xfId="36958" xr:uid="{00000000-0005-0000-0000-000057900000}"/>
    <cellStyle name="Normal 3 3 9 7 9 3" xfId="36959" xr:uid="{00000000-0005-0000-0000-000058900000}"/>
    <cellStyle name="Normal 3 3 9 8" xfId="36960" xr:uid="{00000000-0005-0000-0000-000059900000}"/>
    <cellStyle name="Normal 3 3 9 8 10" xfId="36961" xr:uid="{00000000-0005-0000-0000-00005A900000}"/>
    <cellStyle name="Normal 3 3 9 8 10 2" xfId="36962" xr:uid="{00000000-0005-0000-0000-00005B900000}"/>
    <cellStyle name="Normal 3 3 9 8 10 3" xfId="36963" xr:uid="{00000000-0005-0000-0000-00005C900000}"/>
    <cellStyle name="Normal 3 3 9 8 11" xfId="36964" xr:uid="{00000000-0005-0000-0000-00005D900000}"/>
    <cellStyle name="Normal 3 3 9 8 11 2" xfId="36965" xr:uid="{00000000-0005-0000-0000-00005E900000}"/>
    <cellStyle name="Normal 3 3 9 8 11 3" xfId="36966" xr:uid="{00000000-0005-0000-0000-00005F900000}"/>
    <cellStyle name="Normal 3 3 9 8 12" xfId="36967" xr:uid="{00000000-0005-0000-0000-000060900000}"/>
    <cellStyle name="Normal 3 3 9 8 12 2" xfId="36968" xr:uid="{00000000-0005-0000-0000-000061900000}"/>
    <cellStyle name="Normal 3 3 9 8 12 3" xfId="36969" xr:uid="{00000000-0005-0000-0000-000062900000}"/>
    <cellStyle name="Normal 3 3 9 8 13" xfId="36970" xr:uid="{00000000-0005-0000-0000-000063900000}"/>
    <cellStyle name="Normal 3 3 9 8 13 2" xfId="36971" xr:uid="{00000000-0005-0000-0000-000064900000}"/>
    <cellStyle name="Normal 3 3 9 8 13 3" xfId="36972" xr:uid="{00000000-0005-0000-0000-000065900000}"/>
    <cellStyle name="Normal 3 3 9 8 14" xfId="36973" xr:uid="{00000000-0005-0000-0000-000066900000}"/>
    <cellStyle name="Normal 3 3 9 8 14 2" xfId="36974" xr:uid="{00000000-0005-0000-0000-000067900000}"/>
    <cellStyle name="Normal 3 3 9 8 14 3" xfId="36975" xr:uid="{00000000-0005-0000-0000-000068900000}"/>
    <cellStyle name="Normal 3 3 9 8 15" xfId="36976" xr:uid="{00000000-0005-0000-0000-000069900000}"/>
    <cellStyle name="Normal 3 3 9 8 16" xfId="36977" xr:uid="{00000000-0005-0000-0000-00006A900000}"/>
    <cellStyle name="Normal 3 3 9 8 2" xfId="36978" xr:uid="{00000000-0005-0000-0000-00006B900000}"/>
    <cellStyle name="Normal 3 3 9 8 2 2" xfId="36979" xr:uid="{00000000-0005-0000-0000-00006C900000}"/>
    <cellStyle name="Normal 3 3 9 8 2 3" xfId="36980" xr:uid="{00000000-0005-0000-0000-00006D900000}"/>
    <cellStyle name="Normal 3 3 9 8 3" xfId="36981" xr:uid="{00000000-0005-0000-0000-00006E900000}"/>
    <cellStyle name="Normal 3 3 9 8 3 2" xfId="36982" xr:uid="{00000000-0005-0000-0000-00006F900000}"/>
    <cellStyle name="Normal 3 3 9 8 3 3" xfId="36983" xr:uid="{00000000-0005-0000-0000-000070900000}"/>
    <cellStyle name="Normal 3 3 9 8 4" xfId="36984" xr:uid="{00000000-0005-0000-0000-000071900000}"/>
    <cellStyle name="Normal 3 3 9 8 4 2" xfId="36985" xr:uid="{00000000-0005-0000-0000-000072900000}"/>
    <cellStyle name="Normal 3 3 9 8 4 3" xfId="36986" xr:uid="{00000000-0005-0000-0000-000073900000}"/>
    <cellStyle name="Normal 3 3 9 8 5" xfId="36987" xr:uid="{00000000-0005-0000-0000-000074900000}"/>
    <cellStyle name="Normal 3 3 9 8 5 2" xfId="36988" xr:uid="{00000000-0005-0000-0000-000075900000}"/>
    <cellStyle name="Normal 3 3 9 8 5 3" xfId="36989" xr:uid="{00000000-0005-0000-0000-000076900000}"/>
    <cellStyle name="Normal 3 3 9 8 6" xfId="36990" xr:uid="{00000000-0005-0000-0000-000077900000}"/>
    <cellStyle name="Normal 3 3 9 8 6 2" xfId="36991" xr:uid="{00000000-0005-0000-0000-000078900000}"/>
    <cellStyle name="Normal 3 3 9 8 6 3" xfId="36992" xr:uid="{00000000-0005-0000-0000-000079900000}"/>
    <cellStyle name="Normal 3 3 9 8 7" xfId="36993" xr:uid="{00000000-0005-0000-0000-00007A900000}"/>
    <cellStyle name="Normal 3 3 9 8 7 2" xfId="36994" xr:uid="{00000000-0005-0000-0000-00007B900000}"/>
    <cellStyle name="Normal 3 3 9 8 7 3" xfId="36995" xr:uid="{00000000-0005-0000-0000-00007C900000}"/>
    <cellStyle name="Normal 3 3 9 8 8" xfId="36996" xr:uid="{00000000-0005-0000-0000-00007D900000}"/>
    <cellStyle name="Normal 3 3 9 8 8 2" xfId="36997" xr:uid="{00000000-0005-0000-0000-00007E900000}"/>
    <cellStyle name="Normal 3 3 9 8 8 3" xfId="36998" xr:uid="{00000000-0005-0000-0000-00007F900000}"/>
    <cellStyle name="Normal 3 3 9 8 9" xfId="36999" xr:uid="{00000000-0005-0000-0000-000080900000}"/>
    <cellStyle name="Normal 3 3 9 8 9 2" xfId="37000" xr:uid="{00000000-0005-0000-0000-000081900000}"/>
    <cellStyle name="Normal 3 3 9 8 9 3" xfId="37001" xr:uid="{00000000-0005-0000-0000-000082900000}"/>
    <cellStyle name="Normal 3 3 9 9" xfId="37002" xr:uid="{00000000-0005-0000-0000-000083900000}"/>
    <cellStyle name="Normal 3 3 9 9 10" xfId="37003" xr:uid="{00000000-0005-0000-0000-000084900000}"/>
    <cellStyle name="Normal 3 3 9 9 10 2" xfId="37004" xr:uid="{00000000-0005-0000-0000-000085900000}"/>
    <cellStyle name="Normal 3 3 9 9 10 3" xfId="37005" xr:uid="{00000000-0005-0000-0000-000086900000}"/>
    <cellStyle name="Normal 3 3 9 9 11" xfId="37006" xr:uid="{00000000-0005-0000-0000-000087900000}"/>
    <cellStyle name="Normal 3 3 9 9 11 2" xfId="37007" xr:uid="{00000000-0005-0000-0000-000088900000}"/>
    <cellStyle name="Normal 3 3 9 9 11 3" xfId="37008" xr:uid="{00000000-0005-0000-0000-000089900000}"/>
    <cellStyle name="Normal 3 3 9 9 12" xfId="37009" xr:uid="{00000000-0005-0000-0000-00008A900000}"/>
    <cellStyle name="Normal 3 3 9 9 12 2" xfId="37010" xr:uid="{00000000-0005-0000-0000-00008B900000}"/>
    <cellStyle name="Normal 3 3 9 9 12 3" xfId="37011" xr:uid="{00000000-0005-0000-0000-00008C900000}"/>
    <cellStyle name="Normal 3 3 9 9 13" xfId="37012" xr:uid="{00000000-0005-0000-0000-00008D900000}"/>
    <cellStyle name="Normal 3 3 9 9 13 2" xfId="37013" xr:uid="{00000000-0005-0000-0000-00008E900000}"/>
    <cellStyle name="Normal 3 3 9 9 13 3" xfId="37014" xr:uid="{00000000-0005-0000-0000-00008F900000}"/>
    <cellStyle name="Normal 3 3 9 9 14" xfId="37015" xr:uid="{00000000-0005-0000-0000-000090900000}"/>
    <cellStyle name="Normal 3 3 9 9 14 2" xfId="37016" xr:uid="{00000000-0005-0000-0000-000091900000}"/>
    <cellStyle name="Normal 3 3 9 9 14 3" xfId="37017" xr:uid="{00000000-0005-0000-0000-000092900000}"/>
    <cellStyle name="Normal 3 3 9 9 15" xfId="37018" xr:uid="{00000000-0005-0000-0000-000093900000}"/>
    <cellStyle name="Normal 3 3 9 9 16" xfId="37019" xr:uid="{00000000-0005-0000-0000-000094900000}"/>
    <cellStyle name="Normal 3 3 9 9 2" xfId="37020" xr:uid="{00000000-0005-0000-0000-000095900000}"/>
    <cellStyle name="Normal 3 3 9 9 2 2" xfId="37021" xr:uid="{00000000-0005-0000-0000-000096900000}"/>
    <cellStyle name="Normal 3 3 9 9 2 3" xfId="37022" xr:uid="{00000000-0005-0000-0000-000097900000}"/>
    <cellStyle name="Normal 3 3 9 9 3" xfId="37023" xr:uid="{00000000-0005-0000-0000-000098900000}"/>
    <cellStyle name="Normal 3 3 9 9 3 2" xfId="37024" xr:uid="{00000000-0005-0000-0000-000099900000}"/>
    <cellStyle name="Normal 3 3 9 9 3 3" xfId="37025" xr:uid="{00000000-0005-0000-0000-00009A900000}"/>
    <cellStyle name="Normal 3 3 9 9 4" xfId="37026" xr:uid="{00000000-0005-0000-0000-00009B900000}"/>
    <cellStyle name="Normal 3 3 9 9 4 2" xfId="37027" xr:uid="{00000000-0005-0000-0000-00009C900000}"/>
    <cellStyle name="Normal 3 3 9 9 4 3" xfId="37028" xr:uid="{00000000-0005-0000-0000-00009D900000}"/>
    <cellStyle name="Normal 3 3 9 9 5" xfId="37029" xr:uid="{00000000-0005-0000-0000-00009E900000}"/>
    <cellStyle name="Normal 3 3 9 9 5 2" xfId="37030" xr:uid="{00000000-0005-0000-0000-00009F900000}"/>
    <cellStyle name="Normal 3 3 9 9 5 3" xfId="37031" xr:uid="{00000000-0005-0000-0000-0000A0900000}"/>
    <cellStyle name="Normal 3 3 9 9 6" xfId="37032" xr:uid="{00000000-0005-0000-0000-0000A1900000}"/>
    <cellStyle name="Normal 3 3 9 9 6 2" xfId="37033" xr:uid="{00000000-0005-0000-0000-0000A2900000}"/>
    <cellStyle name="Normal 3 3 9 9 6 3" xfId="37034" xr:uid="{00000000-0005-0000-0000-0000A3900000}"/>
    <cellStyle name="Normal 3 3 9 9 7" xfId="37035" xr:uid="{00000000-0005-0000-0000-0000A4900000}"/>
    <cellStyle name="Normal 3 3 9 9 7 2" xfId="37036" xr:uid="{00000000-0005-0000-0000-0000A5900000}"/>
    <cellStyle name="Normal 3 3 9 9 7 3" xfId="37037" xr:uid="{00000000-0005-0000-0000-0000A6900000}"/>
    <cellStyle name="Normal 3 3 9 9 8" xfId="37038" xr:uid="{00000000-0005-0000-0000-0000A7900000}"/>
    <cellStyle name="Normal 3 3 9 9 8 2" xfId="37039" xr:uid="{00000000-0005-0000-0000-0000A8900000}"/>
    <cellStyle name="Normal 3 3 9 9 8 3" xfId="37040" xr:uid="{00000000-0005-0000-0000-0000A9900000}"/>
    <cellStyle name="Normal 3 3 9 9 9" xfId="37041" xr:uid="{00000000-0005-0000-0000-0000AA900000}"/>
    <cellStyle name="Normal 3 3 9 9 9 2" xfId="37042" xr:uid="{00000000-0005-0000-0000-0000AB900000}"/>
    <cellStyle name="Normal 3 3 9 9 9 3" xfId="37043" xr:uid="{00000000-0005-0000-0000-0000AC900000}"/>
    <cellStyle name="Normal 3 30" xfId="37044" xr:uid="{00000000-0005-0000-0000-0000AD900000}"/>
    <cellStyle name="Normal 3 31" xfId="37045" xr:uid="{00000000-0005-0000-0000-0000AE900000}"/>
    <cellStyle name="Normal 3 32" xfId="37046" xr:uid="{00000000-0005-0000-0000-0000AF900000}"/>
    <cellStyle name="Normal 3 33" xfId="37047" xr:uid="{00000000-0005-0000-0000-0000B0900000}"/>
    <cellStyle name="Normal 3 34" xfId="37048" xr:uid="{00000000-0005-0000-0000-0000B1900000}"/>
    <cellStyle name="Normal 3 35" xfId="37049" xr:uid="{00000000-0005-0000-0000-0000B2900000}"/>
    <cellStyle name="Normal 3 36" xfId="37050" xr:uid="{00000000-0005-0000-0000-0000B3900000}"/>
    <cellStyle name="Normal 3 36 10" xfId="37051" xr:uid="{00000000-0005-0000-0000-0000B4900000}"/>
    <cellStyle name="Normal 3 36 10 10" xfId="37052" xr:uid="{00000000-0005-0000-0000-0000B5900000}"/>
    <cellStyle name="Normal 3 36 10 10 2" xfId="37053" xr:uid="{00000000-0005-0000-0000-0000B6900000}"/>
    <cellStyle name="Normal 3 36 10 10 3" xfId="37054" xr:uid="{00000000-0005-0000-0000-0000B7900000}"/>
    <cellStyle name="Normal 3 36 10 11" xfId="37055" xr:uid="{00000000-0005-0000-0000-0000B8900000}"/>
    <cellStyle name="Normal 3 36 10 11 2" xfId="37056" xr:uid="{00000000-0005-0000-0000-0000B9900000}"/>
    <cellStyle name="Normal 3 36 10 11 3" xfId="37057" xr:uid="{00000000-0005-0000-0000-0000BA900000}"/>
    <cellStyle name="Normal 3 36 10 12" xfId="37058" xr:uid="{00000000-0005-0000-0000-0000BB900000}"/>
    <cellStyle name="Normal 3 36 10 12 2" xfId="37059" xr:uid="{00000000-0005-0000-0000-0000BC900000}"/>
    <cellStyle name="Normal 3 36 10 12 3" xfId="37060" xr:uid="{00000000-0005-0000-0000-0000BD900000}"/>
    <cellStyle name="Normal 3 36 10 13" xfId="37061" xr:uid="{00000000-0005-0000-0000-0000BE900000}"/>
    <cellStyle name="Normal 3 36 10 13 2" xfId="37062" xr:uid="{00000000-0005-0000-0000-0000BF900000}"/>
    <cellStyle name="Normal 3 36 10 13 3" xfId="37063" xr:uid="{00000000-0005-0000-0000-0000C0900000}"/>
    <cellStyle name="Normal 3 36 10 14" xfId="37064" xr:uid="{00000000-0005-0000-0000-0000C1900000}"/>
    <cellStyle name="Normal 3 36 10 14 2" xfId="37065" xr:uid="{00000000-0005-0000-0000-0000C2900000}"/>
    <cellStyle name="Normal 3 36 10 14 3" xfId="37066" xr:uid="{00000000-0005-0000-0000-0000C3900000}"/>
    <cellStyle name="Normal 3 36 10 15" xfId="37067" xr:uid="{00000000-0005-0000-0000-0000C4900000}"/>
    <cellStyle name="Normal 3 36 10 16" xfId="37068" xr:uid="{00000000-0005-0000-0000-0000C5900000}"/>
    <cellStyle name="Normal 3 36 10 2" xfId="37069" xr:uid="{00000000-0005-0000-0000-0000C6900000}"/>
    <cellStyle name="Normal 3 36 10 2 2" xfId="37070" xr:uid="{00000000-0005-0000-0000-0000C7900000}"/>
    <cellStyle name="Normal 3 36 10 2 3" xfId="37071" xr:uid="{00000000-0005-0000-0000-0000C8900000}"/>
    <cellStyle name="Normal 3 36 10 3" xfId="37072" xr:uid="{00000000-0005-0000-0000-0000C9900000}"/>
    <cellStyle name="Normal 3 36 10 3 2" xfId="37073" xr:uid="{00000000-0005-0000-0000-0000CA900000}"/>
    <cellStyle name="Normal 3 36 10 3 3" xfId="37074" xr:uid="{00000000-0005-0000-0000-0000CB900000}"/>
    <cellStyle name="Normal 3 36 10 4" xfId="37075" xr:uid="{00000000-0005-0000-0000-0000CC900000}"/>
    <cellStyle name="Normal 3 36 10 4 2" xfId="37076" xr:uid="{00000000-0005-0000-0000-0000CD900000}"/>
    <cellStyle name="Normal 3 36 10 4 3" xfId="37077" xr:uid="{00000000-0005-0000-0000-0000CE900000}"/>
    <cellStyle name="Normal 3 36 10 5" xfId="37078" xr:uid="{00000000-0005-0000-0000-0000CF900000}"/>
    <cellStyle name="Normal 3 36 10 5 2" xfId="37079" xr:uid="{00000000-0005-0000-0000-0000D0900000}"/>
    <cellStyle name="Normal 3 36 10 5 3" xfId="37080" xr:uid="{00000000-0005-0000-0000-0000D1900000}"/>
    <cellStyle name="Normal 3 36 10 6" xfId="37081" xr:uid="{00000000-0005-0000-0000-0000D2900000}"/>
    <cellStyle name="Normal 3 36 10 6 2" xfId="37082" xr:uid="{00000000-0005-0000-0000-0000D3900000}"/>
    <cellStyle name="Normal 3 36 10 6 3" xfId="37083" xr:uid="{00000000-0005-0000-0000-0000D4900000}"/>
    <cellStyle name="Normal 3 36 10 7" xfId="37084" xr:uid="{00000000-0005-0000-0000-0000D5900000}"/>
    <cellStyle name="Normal 3 36 10 7 2" xfId="37085" xr:uid="{00000000-0005-0000-0000-0000D6900000}"/>
    <cellStyle name="Normal 3 36 10 7 3" xfId="37086" xr:uid="{00000000-0005-0000-0000-0000D7900000}"/>
    <cellStyle name="Normal 3 36 10 8" xfId="37087" xr:uid="{00000000-0005-0000-0000-0000D8900000}"/>
    <cellStyle name="Normal 3 36 10 8 2" xfId="37088" xr:uid="{00000000-0005-0000-0000-0000D9900000}"/>
    <cellStyle name="Normal 3 36 10 8 3" xfId="37089" xr:uid="{00000000-0005-0000-0000-0000DA900000}"/>
    <cellStyle name="Normal 3 36 10 9" xfId="37090" xr:uid="{00000000-0005-0000-0000-0000DB900000}"/>
    <cellStyle name="Normal 3 36 10 9 2" xfId="37091" xr:uid="{00000000-0005-0000-0000-0000DC900000}"/>
    <cellStyle name="Normal 3 36 10 9 3" xfId="37092" xr:uid="{00000000-0005-0000-0000-0000DD900000}"/>
    <cellStyle name="Normal 3 36 11" xfId="37093" xr:uid="{00000000-0005-0000-0000-0000DE900000}"/>
    <cellStyle name="Normal 3 36 11 2" xfId="37094" xr:uid="{00000000-0005-0000-0000-0000DF900000}"/>
    <cellStyle name="Normal 3 36 11 3" xfId="37095" xr:uid="{00000000-0005-0000-0000-0000E0900000}"/>
    <cellStyle name="Normal 3 36 12" xfId="37096" xr:uid="{00000000-0005-0000-0000-0000E1900000}"/>
    <cellStyle name="Normal 3 36 12 2" xfId="37097" xr:uid="{00000000-0005-0000-0000-0000E2900000}"/>
    <cellStyle name="Normal 3 36 12 3" xfId="37098" xr:uid="{00000000-0005-0000-0000-0000E3900000}"/>
    <cellStyle name="Normal 3 36 13" xfId="37099" xr:uid="{00000000-0005-0000-0000-0000E4900000}"/>
    <cellStyle name="Normal 3 36 13 2" xfId="37100" xr:uid="{00000000-0005-0000-0000-0000E5900000}"/>
    <cellStyle name="Normal 3 36 13 3" xfId="37101" xr:uid="{00000000-0005-0000-0000-0000E6900000}"/>
    <cellStyle name="Normal 3 36 14" xfId="37102" xr:uid="{00000000-0005-0000-0000-0000E7900000}"/>
    <cellStyle name="Normal 3 36 14 2" xfId="37103" xr:uid="{00000000-0005-0000-0000-0000E8900000}"/>
    <cellStyle name="Normal 3 36 14 3" xfId="37104" xr:uid="{00000000-0005-0000-0000-0000E9900000}"/>
    <cellStyle name="Normal 3 36 15" xfId="37105" xr:uid="{00000000-0005-0000-0000-0000EA900000}"/>
    <cellStyle name="Normal 3 36 15 2" xfId="37106" xr:uid="{00000000-0005-0000-0000-0000EB900000}"/>
    <cellStyle name="Normal 3 36 15 3" xfId="37107" xr:uid="{00000000-0005-0000-0000-0000EC900000}"/>
    <cellStyle name="Normal 3 36 16" xfId="37108" xr:uid="{00000000-0005-0000-0000-0000ED900000}"/>
    <cellStyle name="Normal 3 36 16 2" xfId="37109" xr:uid="{00000000-0005-0000-0000-0000EE900000}"/>
    <cellStyle name="Normal 3 36 16 3" xfId="37110" xr:uid="{00000000-0005-0000-0000-0000EF900000}"/>
    <cellStyle name="Normal 3 36 17" xfId="37111" xr:uid="{00000000-0005-0000-0000-0000F0900000}"/>
    <cellStyle name="Normal 3 36 17 2" xfId="37112" xr:uid="{00000000-0005-0000-0000-0000F1900000}"/>
    <cellStyle name="Normal 3 36 17 3" xfId="37113" xr:uid="{00000000-0005-0000-0000-0000F2900000}"/>
    <cellStyle name="Normal 3 36 18" xfId="37114" xr:uid="{00000000-0005-0000-0000-0000F3900000}"/>
    <cellStyle name="Normal 3 36 18 2" xfId="37115" xr:uid="{00000000-0005-0000-0000-0000F4900000}"/>
    <cellStyle name="Normal 3 36 18 3" xfId="37116" xr:uid="{00000000-0005-0000-0000-0000F5900000}"/>
    <cellStyle name="Normal 3 36 19" xfId="37117" xr:uid="{00000000-0005-0000-0000-0000F6900000}"/>
    <cellStyle name="Normal 3 36 19 2" xfId="37118" xr:uid="{00000000-0005-0000-0000-0000F7900000}"/>
    <cellStyle name="Normal 3 36 19 3" xfId="37119" xr:uid="{00000000-0005-0000-0000-0000F8900000}"/>
    <cellStyle name="Normal 3 36 2" xfId="37120" xr:uid="{00000000-0005-0000-0000-0000F9900000}"/>
    <cellStyle name="Normal 3 36 2 10" xfId="37121" xr:uid="{00000000-0005-0000-0000-0000FA900000}"/>
    <cellStyle name="Normal 3 36 2 10 2" xfId="37122" xr:uid="{00000000-0005-0000-0000-0000FB900000}"/>
    <cellStyle name="Normal 3 36 2 10 3" xfId="37123" xr:uid="{00000000-0005-0000-0000-0000FC900000}"/>
    <cellStyle name="Normal 3 36 2 11" xfId="37124" xr:uid="{00000000-0005-0000-0000-0000FD900000}"/>
    <cellStyle name="Normal 3 36 2 11 2" xfId="37125" xr:uid="{00000000-0005-0000-0000-0000FE900000}"/>
    <cellStyle name="Normal 3 36 2 11 3" xfId="37126" xr:uid="{00000000-0005-0000-0000-0000FF900000}"/>
    <cellStyle name="Normal 3 36 2 12" xfId="37127" xr:uid="{00000000-0005-0000-0000-000000910000}"/>
    <cellStyle name="Normal 3 36 2 12 2" xfId="37128" xr:uid="{00000000-0005-0000-0000-000001910000}"/>
    <cellStyle name="Normal 3 36 2 12 3" xfId="37129" xr:uid="{00000000-0005-0000-0000-000002910000}"/>
    <cellStyle name="Normal 3 36 2 13" xfId="37130" xr:uid="{00000000-0005-0000-0000-000003910000}"/>
    <cellStyle name="Normal 3 36 2 13 2" xfId="37131" xr:uid="{00000000-0005-0000-0000-000004910000}"/>
    <cellStyle name="Normal 3 36 2 13 3" xfId="37132" xr:uid="{00000000-0005-0000-0000-000005910000}"/>
    <cellStyle name="Normal 3 36 2 14" xfId="37133" xr:uid="{00000000-0005-0000-0000-000006910000}"/>
    <cellStyle name="Normal 3 36 2 14 2" xfId="37134" xr:uid="{00000000-0005-0000-0000-000007910000}"/>
    <cellStyle name="Normal 3 36 2 14 3" xfId="37135" xr:uid="{00000000-0005-0000-0000-000008910000}"/>
    <cellStyle name="Normal 3 36 2 15" xfId="37136" xr:uid="{00000000-0005-0000-0000-000009910000}"/>
    <cellStyle name="Normal 3 36 2 15 2" xfId="37137" xr:uid="{00000000-0005-0000-0000-00000A910000}"/>
    <cellStyle name="Normal 3 36 2 15 3" xfId="37138" xr:uid="{00000000-0005-0000-0000-00000B910000}"/>
    <cellStyle name="Normal 3 36 2 16" xfId="37139" xr:uid="{00000000-0005-0000-0000-00000C910000}"/>
    <cellStyle name="Normal 3 36 2 17" xfId="37140" xr:uid="{00000000-0005-0000-0000-00000D910000}"/>
    <cellStyle name="Normal 3 36 2 2" xfId="37141" xr:uid="{00000000-0005-0000-0000-00000E910000}"/>
    <cellStyle name="Normal 3 36 2 2 10" xfId="37142" xr:uid="{00000000-0005-0000-0000-00000F910000}"/>
    <cellStyle name="Normal 3 36 2 2 10 2" xfId="37143" xr:uid="{00000000-0005-0000-0000-000010910000}"/>
    <cellStyle name="Normal 3 36 2 2 10 3" xfId="37144" xr:uid="{00000000-0005-0000-0000-000011910000}"/>
    <cellStyle name="Normal 3 36 2 2 11" xfId="37145" xr:uid="{00000000-0005-0000-0000-000012910000}"/>
    <cellStyle name="Normal 3 36 2 2 11 2" xfId="37146" xr:uid="{00000000-0005-0000-0000-000013910000}"/>
    <cellStyle name="Normal 3 36 2 2 11 3" xfId="37147" xr:uid="{00000000-0005-0000-0000-000014910000}"/>
    <cellStyle name="Normal 3 36 2 2 12" xfId="37148" xr:uid="{00000000-0005-0000-0000-000015910000}"/>
    <cellStyle name="Normal 3 36 2 2 12 2" xfId="37149" xr:uid="{00000000-0005-0000-0000-000016910000}"/>
    <cellStyle name="Normal 3 36 2 2 12 3" xfId="37150" xr:uid="{00000000-0005-0000-0000-000017910000}"/>
    <cellStyle name="Normal 3 36 2 2 13" xfId="37151" xr:uid="{00000000-0005-0000-0000-000018910000}"/>
    <cellStyle name="Normal 3 36 2 2 13 2" xfId="37152" xr:uid="{00000000-0005-0000-0000-000019910000}"/>
    <cellStyle name="Normal 3 36 2 2 13 3" xfId="37153" xr:uid="{00000000-0005-0000-0000-00001A910000}"/>
    <cellStyle name="Normal 3 36 2 2 14" xfId="37154" xr:uid="{00000000-0005-0000-0000-00001B910000}"/>
    <cellStyle name="Normal 3 36 2 2 14 2" xfId="37155" xr:uid="{00000000-0005-0000-0000-00001C910000}"/>
    <cellStyle name="Normal 3 36 2 2 14 3" xfId="37156" xr:uid="{00000000-0005-0000-0000-00001D910000}"/>
    <cellStyle name="Normal 3 36 2 2 15" xfId="37157" xr:uid="{00000000-0005-0000-0000-00001E910000}"/>
    <cellStyle name="Normal 3 36 2 2 16" xfId="37158" xr:uid="{00000000-0005-0000-0000-00001F910000}"/>
    <cellStyle name="Normal 3 36 2 2 2" xfId="37159" xr:uid="{00000000-0005-0000-0000-000020910000}"/>
    <cellStyle name="Normal 3 36 2 2 2 2" xfId="37160" xr:uid="{00000000-0005-0000-0000-000021910000}"/>
    <cellStyle name="Normal 3 36 2 2 2 3" xfId="37161" xr:uid="{00000000-0005-0000-0000-000022910000}"/>
    <cellStyle name="Normal 3 36 2 2 3" xfId="37162" xr:uid="{00000000-0005-0000-0000-000023910000}"/>
    <cellStyle name="Normal 3 36 2 2 3 2" xfId="37163" xr:uid="{00000000-0005-0000-0000-000024910000}"/>
    <cellStyle name="Normal 3 36 2 2 3 3" xfId="37164" xr:uid="{00000000-0005-0000-0000-000025910000}"/>
    <cellStyle name="Normal 3 36 2 2 4" xfId="37165" xr:uid="{00000000-0005-0000-0000-000026910000}"/>
    <cellStyle name="Normal 3 36 2 2 4 2" xfId="37166" xr:uid="{00000000-0005-0000-0000-000027910000}"/>
    <cellStyle name="Normal 3 36 2 2 4 3" xfId="37167" xr:uid="{00000000-0005-0000-0000-000028910000}"/>
    <cellStyle name="Normal 3 36 2 2 5" xfId="37168" xr:uid="{00000000-0005-0000-0000-000029910000}"/>
    <cellStyle name="Normal 3 36 2 2 5 2" xfId="37169" xr:uid="{00000000-0005-0000-0000-00002A910000}"/>
    <cellStyle name="Normal 3 36 2 2 5 3" xfId="37170" xr:uid="{00000000-0005-0000-0000-00002B910000}"/>
    <cellStyle name="Normal 3 36 2 2 6" xfId="37171" xr:uid="{00000000-0005-0000-0000-00002C910000}"/>
    <cellStyle name="Normal 3 36 2 2 6 2" xfId="37172" xr:uid="{00000000-0005-0000-0000-00002D910000}"/>
    <cellStyle name="Normal 3 36 2 2 6 3" xfId="37173" xr:uid="{00000000-0005-0000-0000-00002E910000}"/>
    <cellStyle name="Normal 3 36 2 2 7" xfId="37174" xr:uid="{00000000-0005-0000-0000-00002F910000}"/>
    <cellStyle name="Normal 3 36 2 2 7 2" xfId="37175" xr:uid="{00000000-0005-0000-0000-000030910000}"/>
    <cellStyle name="Normal 3 36 2 2 7 3" xfId="37176" xr:uid="{00000000-0005-0000-0000-000031910000}"/>
    <cellStyle name="Normal 3 36 2 2 8" xfId="37177" xr:uid="{00000000-0005-0000-0000-000032910000}"/>
    <cellStyle name="Normal 3 36 2 2 8 2" xfId="37178" xr:uid="{00000000-0005-0000-0000-000033910000}"/>
    <cellStyle name="Normal 3 36 2 2 8 3" xfId="37179" xr:uid="{00000000-0005-0000-0000-000034910000}"/>
    <cellStyle name="Normal 3 36 2 2 9" xfId="37180" xr:uid="{00000000-0005-0000-0000-000035910000}"/>
    <cellStyle name="Normal 3 36 2 2 9 2" xfId="37181" xr:uid="{00000000-0005-0000-0000-000036910000}"/>
    <cellStyle name="Normal 3 36 2 2 9 3" xfId="37182" xr:uid="{00000000-0005-0000-0000-000037910000}"/>
    <cellStyle name="Normal 3 36 2 3" xfId="37183" xr:uid="{00000000-0005-0000-0000-000038910000}"/>
    <cellStyle name="Normal 3 36 2 3 2" xfId="37184" xr:uid="{00000000-0005-0000-0000-000039910000}"/>
    <cellStyle name="Normal 3 36 2 3 3" xfId="37185" xr:uid="{00000000-0005-0000-0000-00003A910000}"/>
    <cellStyle name="Normal 3 36 2 4" xfId="37186" xr:uid="{00000000-0005-0000-0000-00003B910000}"/>
    <cellStyle name="Normal 3 36 2 4 2" xfId="37187" xr:uid="{00000000-0005-0000-0000-00003C910000}"/>
    <cellStyle name="Normal 3 36 2 4 3" xfId="37188" xr:uid="{00000000-0005-0000-0000-00003D910000}"/>
    <cellStyle name="Normal 3 36 2 5" xfId="37189" xr:uid="{00000000-0005-0000-0000-00003E910000}"/>
    <cellStyle name="Normal 3 36 2 5 2" xfId="37190" xr:uid="{00000000-0005-0000-0000-00003F910000}"/>
    <cellStyle name="Normal 3 36 2 5 3" xfId="37191" xr:uid="{00000000-0005-0000-0000-000040910000}"/>
    <cellStyle name="Normal 3 36 2 6" xfId="37192" xr:uid="{00000000-0005-0000-0000-000041910000}"/>
    <cellStyle name="Normal 3 36 2 6 2" xfId="37193" xr:uid="{00000000-0005-0000-0000-000042910000}"/>
    <cellStyle name="Normal 3 36 2 6 3" xfId="37194" xr:uid="{00000000-0005-0000-0000-000043910000}"/>
    <cellStyle name="Normal 3 36 2 7" xfId="37195" xr:uid="{00000000-0005-0000-0000-000044910000}"/>
    <cellStyle name="Normal 3 36 2 7 2" xfId="37196" xr:uid="{00000000-0005-0000-0000-000045910000}"/>
    <cellStyle name="Normal 3 36 2 7 3" xfId="37197" xr:uid="{00000000-0005-0000-0000-000046910000}"/>
    <cellStyle name="Normal 3 36 2 8" xfId="37198" xr:uid="{00000000-0005-0000-0000-000047910000}"/>
    <cellStyle name="Normal 3 36 2 8 2" xfId="37199" xr:uid="{00000000-0005-0000-0000-000048910000}"/>
    <cellStyle name="Normal 3 36 2 8 3" xfId="37200" xr:uid="{00000000-0005-0000-0000-000049910000}"/>
    <cellStyle name="Normal 3 36 2 9" xfId="37201" xr:uid="{00000000-0005-0000-0000-00004A910000}"/>
    <cellStyle name="Normal 3 36 2 9 2" xfId="37202" xr:uid="{00000000-0005-0000-0000-00004B910000}"/>
    <cellStyle name="Normal 3 36 2 9 3" xfId="37203" xr:uid="{00000000-0005-0000-0000-00004C910000}"/>
    <cellStyle name="Normal 3 36 20" xfId="37204" xr:uid="{00000000-0005-0000-0000-00004D910000}"/>
    <cellStyle name="Normal 3 36 20 2" xfId="37205" xr:uid="{00000000-0005-0000-0000-00004E910000}"/>
    <cellStyle name="Normal 3 36 20 3" xfId="37206" xr:uid="{00000000-0005-0000-0000-00004F910000}"/>
    <cellStyle name="Normal 3 36 21" xfId="37207" xr:uid="{00000000-0005-0000-0000-000050910000}"/>
    <cellStyle name="Normal 3 36 21 2" xfId="37208" xr:uid="{00000000-0005-0000-0000-000051910000}"/>
    <cellStyle name="Normal 3 36 21 3" xfId="37209" xr:uid="{00000000-0005-0000-0000-000052910000}"/>
    <cellStyle name="Normal 3 36 22" xfId="37210" xr:uid="{00000000-0005-0000-0000-000053910000}"/>
    <cellStyle name="Normal 3 36 22 2" xfId="37211" xr:uid="{00000000-0005-0000-0000-000054910000}"/>
    <cellStyle name="Normal 3 36 22 3" xfId="37212" xr:uid="{00000000-0005-0000-0000-000055910000}"/>
    <cellStyle name="Normal 3 36 23" xfId="37213" xr:uid="{00000000-0005-0000-0000-000056910000}"/>
    <cellStyle name="Normal 3 36 23 2" xfId="37214" xr:uid="{00000000-0005-0000-0000-000057910000}"/>
    <cellStyle name="Normal 3 36 23 3" xfId="37215" xr:uid="{00000000-0005-0000-0000-000058910000}"/>
    <cellStyle name="Normal 3 36 24" xfId="37216" xr:uid="{00000000-0005-0000-0000-000059910000}"/>
    <cellStyle name="Normal 3 36 25" xfId="37217" xr:uid="{00000000-0005-0000-0000-00005A910000}"/>
    <cellStyle name="Normal 3 36 3" xfId="37218" xr:uid="{00000000-0005-0000-0000-00005B910000}"/>
    <cellStyle name="Normal 3 36 3 10" xfId="37219" xr:uid="{00000000-0005-0000-0000-00005C910000}"/>
    <cellStyle name="Normal 3 36 3 10 2" xfId="37220" xr:uid="{00000000-0005-0000-0000-00005D910000}"/>
    <cellStyle name="Normal 3 36 3 10 3" xfId="37221" xr:uid="{00000000-0005-0000-0000-00005E910000}"/>
    <cellStyle name="Normal 3 36 3 11" xfId="37222" xr:uid="{00000000-0005-0000-0000-00005F910000}"/>
    <cellStyle name="Normal 3 36 3 11 2" xfId="37223" xr:uid="{00000000-0005-0000-0000-000060910000}"/>
    <cellStyle name="Normal 3 36 3 11 3" xfId="37224" xr:uid="{00000000-0005-0000-0000-000061910000}"/>
    <cellStyle name="Normal 3 36 3 12" xfId="37225" xr:uid="{00000000-0005-0000-0000-000062910000}"/>
    <cellStyle name="Normal 3 36 3 12 2" xfId="37226" xr:uid="{00000000-0005-0000-0000-000063910000}"/>
    <cellStyle name="Normal 3 36 3 12 3" xfId="37227" xr:uid="{00000000-0005-0000-0000-000064910000}"/>
    <cellStyle name="Normal 3 36 3 13" xfId="37228" xr:uid="{00000000-0005-0000-0000-000065910000}"/>
    <cellStyle name="Normal 3 36 3 13 2" xfId="37229" xr:uid="{00000000-0005-0000-0000-000066910000}"/>
    <cellStyle name="Normal 3 36 3 13 3" xfId="37230" xr:uid="{00000000-0005-0000-0000-000067910000}"/>
    <cellStyle name="Normal 3 36 3 14" xfId="37231" xr:uid="{00000000-0005-0000-0000-000068910000}"/>
    <cellStyle name="Normal 3 36 3 14 2" xfId="37232" xr:uid="{00000000-0005-0000-0000-000069910000}"/>
    <cellStyle name="Normal 3 36 3 14 3" xfId="37233" xr:uid="{00000000-0005-0000-0000-00006A910000}"/>
    <cellStyle name="Normal 3 36 3 15" xfId="37234" xr:uid="{00000000-0005-0000-0000-00006B910000}"/>
    <cellStyle name="Normal 3 36 3 15 2" xfId="37235" xr:uid="{00000000-0005-0000-0000-00006C910000}"/>
    <cellStyle name="Normal 3 36 3 15 3" xfId="37236" xr:uid="{00000000-0005-0000-0000-00006D910000}"/>
    <cellStyle name="Normal 3 36 3 16" xfId="37237" xr:uid="{00000000-0005-0000-0000-00006E910000}"/>
    <cellStyle name="Normal 3 36 3 17" xfId="37238" xr:uid="{00000000-0005-0000-0000-00006F910000}"/>
    <cellStyle name="Normal 3 36 3 2" xfId="37239" xr:uid="{00000000-0005-0000-0000-000070910000}"/>
    <cellStyle name="Normal 3 36 3 2 10" xfId="37240" xr:uid="{00000000-0005-0000-0000-000071910000}"/>
    <cellStyle name="Normal 3 36 3 2 10 2" xfId="37241" xr:uid="{00000000-0005-0000-0000-000072910000}"/>
    <cellStyle name="Normal 3 36 3 2 10 3" xfId="37242" xr:uid="{00000000-0005-0000-0000-000073910000}"/>
    <cellStyle name="Normal 3 36 3 2 11" xfId="37243" xr:uid="{00000000-0005-0000-0000-000074910000}"/>
    <cellStyle name="Normal 3 36 3 2 11 2" xfId="37244" xr:uid="{00000000-0005-0000-0000-000075910000}"/>
    <cellStyle name="Normal 3 36 3 2 11 3" xfId="37245" xr:uid="{00000000-0005-0000-0000-000076910000}"/>
    <cellStyle name="Normal 3 36 3 2 12" xfId="37246" xr:uid="{00000000-0005-0000-0000-000077910000}"/>
    <cellStyle name="Normal 3 36 3 2 12 2" xfId="37247" xr:uid="{00000000-0005-0000-0000-000078910000}"/>
    <cellStyle name="Normal 3 36 3 2 12 3" xfId="37248" xr:uid="{00000000-0005-0000-0000-000079910000}"/>
    <cellStyle name="Normal 3 36 3 2 13" xfId="37249" xr:uid="{00000000-0005-0000-0000-00007A910000}"/>
    <cellStyle name="Normal 3 36 3 2 13 2" xfId="37250" xr:uid="{00000000-0005-0000-0000-00007B910000}"/>
    <cellStyle name="Normal 3 36 3 2 13 3" xfId="37251" xr:uid="{00000000-0005-0000-0000-00007C910000}"/>
    <cellStyle name="Normal 3 36 3 2 14" xfId="37252" xr:uid="{00000000-0005-0000-0000-00007D910000}"/>
    <cellStyle name="Normal 3 36 3 2 14 2" xfId="37253" xr:uid="{00000000-0005-0000-0000-00007E910000}"/>
    <cellStyle name="Normal 3 36 3 2 14 3" xfId="37254" xr:uid="{00000000-0005-0000-0000-00007F910000}"/>
    <cellStyle name="Normal 3 36 3 2 15" xfId="37255" xr:uid="{00000000-0005-0000-0000-000080910000}"/>
    <cellStyle name="Normal 3 36 3 2 16" xfId="37256" xr:uid="{00000000-0005-0000-0000-000081910000}"/>
    <cellStyle name="Normal 3 36 3 2 2" xfId="37257" xr:uid="{00000000-0005-0000-0000-000082910000}"/>
    <cellStyle name="Normal 3 36 3 2 2 2" xfId="37258" xr:uid="{00000000-0005-0000-0000-000083910000}"/>
    <cellStyle name="Normal 3 36 3 2 2 3" xfId="37259" xr:uid="{00000000-0005-0000-0000-000084910000}"/>
    <cellStyle name="Normal 3 36 3 2 3" xfId="37260" xr:uid="{00000000-0005-0000-0000-000085910000}"/>
    <cellStyle name="Normal 3 36 3 2 3 2" xfId="37261" xr:uid="{00000000-0005-0000-0000-000086910000}"/>
    <cellStyle name="Normal 3 36 3 2 3 3" xfId="37262" xr:uid="{00000000-0005-0000-0000-000087910000}"/>
    <cellStyle name="Normal 3 36 3 2 4" xfId="37263" xr:uid="{00000000-0005-0000-0000-000088910000}"/>
    <cellStyle name="Normal 3 36 3 2 4 2" xfId="37264" xr:uid="{00000000-0005-0000-0000-000089910000}"/>
    <cellStyle name="Normal 3 36 3 2 4 3" xfId="37265" xr:uid="{00000000-0005-0000-0000-00008A910000}"/>
    <cellStyle name="Normal 3 36 3 2 5" xfId="37266" xr:uid="{00000000-0005-0000-0000-00008B910000}"/>
    <cellStyle name="Normal 3 36 3 2 5 2" xfId="37267" xr:uid="{00000000-0005-0000-0000-00008C910000}"/>
    <cellStyle name="Normal 3 36 3 2 5 3" xfId="37268" xr:uid="{00000000-0005-0000-0000-00008D910000}"/>
    <cellStyle name="Normal 3 36 3 2 6" xfId="37269" xr:uid="{00000000-0005-0000-0000-00008E910000}"/>
    <cellStyle name="Normal 3 36 3 2 6 2" xfId="37270" xr:uid="{00000000-0005-0000-0000-00008F910000}"/>
    <cellStyle name="Normal 3 36 3 2 6 3" xfId="37271" xr:uid="{00000000-0005-0000-0000-000090910000}"/>
    <cellStyle name="Normal 3 36 3 2 7" xfId="37272" xr:uid="{00000000-0005-0000-0000-000091910000}"/>
    <cellStyle name="Normal 3 36 3 2 7 2" xfId="37273" xr:uid="{00000000-0005-0000-0000-000092910000}"/>
    <cellStyle name="Normal 3 36 3 2 7 3" xfId="37274" xr:uid="{00000000-0005-0000-0000-000093910000}"/>
    <cellStyle name="Normal 3 36 3 2 8" xfId="37275" xr:uid="{00000000-0005-0000-0000-000094910000}"/>
    <cellStyle name="Normal 3 36 3 2 8 2" xfId="37276" xr:uid="{00000000-0005-0000-0000-000095910000}"/>
    <cellStyle name="Normal 3 36 3 2 8 3" xfId="37277" xr:uid="{00000000-0005-0000-0000-000096910000}"/>
    <cellStyle name="Normal 3 36 3 2 9" xfId="37278" xr:uid="{00000000-0005-0000-0000-000097910000}"/>
    <cellStyle name="Normal 3 36 3 2 9 2" xfId="37279" xr:uid="{00000000-0005-0000-0000-000098910000}"/>
    <cellStyle name="Normal 3 36 3 2 9 3" xfId="37280" xr:uid="{00000000-0005-0000-0000-000099910000}"/>
    <cellStyle name="Normal 3 36 3 3" xfId="37281" xr:uid="{00000000-0005-0000-0000-00009A910000}"/>
    <cellStyle name="Normal 3 36 3 3 2" xfId="37282" xr:uid="{00000000-0005-0000-0000-00009B910000}"/>
    <cellStyle name="Normal 3 36 3 3 3" xfId="37283" xr:uid="{00000000-0005-0000-0000-00009C910000}"/>
    <cellStyle name="Normal 3 36 3 4" xfId="37284" xr:uid="{00000000-0005-0000-0000-00009D910000}"/>
    <cellStyle name="Normal 3 36 3 4 2" xfId="37285" xr:uid="{00000000-0005-0000-0000-00009E910000}"/>
    <cellStyle name="Normal 3 36 3 4 3" xfId="37286" xr:uid="{00000000-0005-0000-0000-00009F910000}"/>
    <cellStyle name="Normal 3 36 3 5" xfId="37287" xr:uid="{00000000-0005-0000-0000-0000A0910000}"/>
    <cellStyle name="Normal 3 36 3 5 2" xfId="37288" xr:uid="{00000000-0005-0000-0000-0000A1910000}"/>
    <cellStyle name="Normal 3 36 3 5 3" xfId="37289" xr:uid="{00000000-0005-0000-0000-0000A2910000}"/>
    <cellStyle name="Normal 3 36 3 6" xfId="37290" xr:uid="{00000000-0005-0000-0000-0000A3910000}"/>
    <cellStyle name="Normal 3 36 3 6 2" xfId="37291" xr:uid="{00000000-0005-0000-0000-0000A4910000}"/>
    <cellStyle name="Normal 3 36 3 6 3" xfId="37292" xr:uid="{00000000-0005-0000-0000-0000A5910000}"/>
    <cellStyle name="Normal 3 36 3 7" xfId="37293" xr:uid="{00000000-0005-0000-0000-0000A6910000}"/>
    <cellStyle name="Normal 3 36 3 7 2" xfId="37294" xr:uid="{00000000-0005-0000-0000-0000A7910000}"/>
    <cellStyle name="Normal 3 36 3 7 3" xfId="37295" xr:uid="{00000000-0005-0000-0000-0000A8910000}"/>
    <cellStyle name="Normal 3 36 3 8" xfId="37296" xr:uid="{00000000-0005-0000-0000-0000A9910000}"/>
    <cellStyle name="Normal 3 36 3 8 2" xfId="37297" xr:uid="{00000000-0005-0000-0000-0000AA910000}"/>
    <cellStyle name="Normal 3 36 3 8 3" xfId="37298" xr:uid="{00000000-0005-0000-0000-0000AB910000}"/>
    <cellStyle name="Normal 3 36 3 9" xfId="37299" xr:uid="{00000000-0005-0000-0000-0000AC910000}"/>
    <cellStyle name="Normal 3 36 3 9 2" xfId="37300" xr:uid="{00000000-0005-0000-0000-0000AD910000}"/>
    <cellStyle name="Normal 3 36 3 9 3" xfId="37301" xr:uid="{00000000-0005-0000-0000-0000AE910000}"/>
    <cellStyle name="Normal 3 36 4" xfId="37302" xr:uid="{00000000-0005-0000-0000-0000AF910000}"/>
    <cellStyle name="Normal 3 36 4 10" xfId="37303" xr:uid="{00000000-0005-0000-0000-0000B0910000}"/>
    <cellStyle name="Normal 3 36 4 10 2" xfId="37304" xr:uid="{00000000-0005-0000-0000-0000B1910000}"/>
    <cellStyle name="Normal 3 36 4 10 3" xfId="37305" xr:uid="{00000000-0005-0000-0000-0000B2910000}"/>
    <cellStyle name="Normal 3 36 4 11" xfId="37306" xr:uid="{00000000-0005-0000-0000-0000B3910000}"/>
    <cellStyle name="Normal 3 36 4 11 2" xfId="37307" xr:uid="{00000000-0005-0000-0000-0000B4910000}"/>
    <cellStyle name="Normal 3 36 4 11 3" xfId="37308" xr:uid="{00000000-0005-0000-0000-0000B5910000}"/>
    <cellStyle name="Normal 3 36 4 12" xfId="37309" xr:uid="{00000000-0005-0000-0000-0000B6910000}"/>
    <cellStyle name="Normal 3 36 4 12 2" xfId="37310" xr:uid="{00000000-0005-0000-0000-0000B7910000}"/>
    <cellStyle name="Normal 3 36 4 12 3" xfId="37311" xr:uid="{00000000-0005-0000-0000-0000B8910000}"/>
    <cellStyle name="Normal 3 36 4 13" xfId="37312" xr:uid="{00000000-0005-0000-0000-0000B9910000}"/>
    <cellStyle name="Normal 3 36 4 13 2" xfId="37313" xr:uid="{00000000-0005-0000-0000-0000BA910000}"/>
    <cellStyle name="Normal 3 36 4 13 3" xfId="37314" xr:uid="{00000000-0005-0000-0000-0000BB910000}"/>
    <cellStyle name="Normal 3 36 4 14" xfId="37315" xr:uid="{00000000-0005-0000-0000-0000BC910000}"/>
    <cellStyle name="Normal 3 36 4 14 2" xfId="37316" xr:uid="{00000000-0005-0000-0000-0000BD910000}"/>
    <cellStyle name="Normal 3 36 4 14 3" xfId="37317" xr:uid="{00000000-0005-0000-0000-0000BE910000}"/>
    <cellStyle name="Normal 3 36 4 15" xfId="37318" xr:uid="{00000000-0005-0000-0000-0000BF910000}"/>
    <cellStyle name="Normal 3 36 4 15 2" xfId="37319" xr:uid="{00000000-0005-0000-0000-0000C0910000}"/>
    <cellStyle name="Normal 3 36 4 15 3" xfId="37320" xr:uid="{00000000-0005-0000-0000-0000C1910000}"/>
    <cellStyle name="Normal 3 36 4 16" xfId="37321" xr:uid="{00000000-0005-0000-0000-0000C2910000}"/>
    <cellStyle name="Normal 3 36 4 17" xfId="37322" xr:uid="{00000000-0005-0000-0000-0000C3910000}"/>
    <cellStyle name="Normal 3 36 4 2" xfId="37323" xr:uid="{00000000-0005-0000-0000-0000C4910000}"/>
    <cellStyle name="Normal 3 36 4 2 10" xfId="37324" xr:uid="{00000000-0005-0000-0000-0000C5910000}"/>
    <cellStyle name="Normal 3 36 4 2 10 2" xfId="37325" xr:uid="{00000000-0005-0000-0000-0000C6910000}"/>
    <cellStyle name="Normal 3 36 4 2 10 3" xfId="37326" xr:uid="{00000000-0005-0000-0000-0000C7910000}"/>
    <cellStyle name="Normal 3 36 4 2 11" xfId="37327" xr:uid="{00000000-0005-0000-0000-0000C8910000}"/>
    <cellStyle name="Normal 3 36 4 2 11 2" xfId="37328" xr:uid="{00000000-0005-0000-0000-0000C9910000}"/>
    <cellStyle name="Normal 3 36 4 2 11 3" xfId="37329" xr:uid="{00000000-0005-0000-0000-0000CA910000}"/>
    <cellStyle name="Normal 3 36 4 2 12" xfId="37330" xr:uid="{00000000-0005-0000-0000-0000CB910000}"/>
    <cellStyle name="Normal 3 36 4 2 12 2" xfId="37331" xr:uid="{00000000-0005-0000-0000-0000CC910000}"/>
    <cellStyle name="Normal 3 36 4 2 12 3" xfId="37332" xr:uid="{00000000-0005-0000-0000-0000CD910000}"/>
    <cellStyle name="Normal 3 36 4 2 13" xfId="37333" xr:uid="{00000000-0005-0000-0000-0000CE910000}"/>
    <cellStyle name="Normal 3 36 4 2 13 2" xfId="37334" xr:uid="{00000000-0005-0000-0000-0000CF910000}"/>
    <cellStyle name="Normal 3 36 4 2 13 3" xfId="37335" xr:uid="{00000000-0005-0000-0000-0000D0910000}"/>
    <cellStyle name="Normal 3 36 4 2 14" xfId="37336" xr:uid="{00000000-0005-0000-0000-0000D1910000}"/>
    <cellStyle name="Normal 3 36 4 2 14 2" xfId="37337" xr:uid="{00000000-0005-0000-0000-0000D2910000}"/>
    <cellStyle name="Normal 3 36 4 2 14 3" xfId="37338" xr:uid="{00000000-0005-0000-0000-0000D3910000}"/>
    <cellStyle name="Normal 3 36 4 2 15" xfId="37339" xr:uid="{00000000-0005-0000-0000-0000D4910000}"/>
    <cellStyle name="Normal 3 36 4 2 16" xfId="37340" xr:uid="{00000000-0005-0000-0000-0000D5910000}"/>
    <cellStyle name="Normal 3 36 4 2 2" xfId="37341" xr:uid="{00000000-0005-0000-0000-0000D6910000}"/>
    <cellStyle name="Normal 3 36 4 2 2 2" xfId="37342" xr:uid="{00000000-0005-0000-0000-0000D7910000}"/>
    <cellStyle name="Normal 3 36 4 2 2 3" xfId="37343" xr:uid="{00000000-0005-0000-0000-0000D8910000}"/>
    <cellStyle name="Normal 3 36 4 2 3" xfId="37344" xr:uid="{00000000-0005-0000-0000-0000D9910000}"/>
    <cellStyle name="Normal 3 36 4 2 3 2" xfId="37345" xr:uid="{00000000-0005-0000-0000-0000DA910000}"/>
    <cellStyle name="Normal 3 36 4 2 3 3" xfId="37346" xr:uid="{00000000-0005-0000-0000-0000DB910000}"/>
    <cellStyle name="Normal 3 36 4 2 4" xfId="37347" xr:uid="{00000000-0005-0000-0000-0000DC910000}"/>
    <cellStyle name="Normal 3 36 4 2 4 2" xfId="37348" xr:uid="{00000000-0005-0000-0000-0000DD910000}"/>
    <cellStyle name="Normal 3 36 4 2 4 3" xfId="37349" xr:uid="{00000000-0005-0000-0000-0000DE910000}"/>
    <cellStyle name="Normal 3 36 4 2 5" xfId="37350" xr:uid="{00000000-0005-0000-0000-0000DF910000}"/>
    <cellStyle name="Normal 3 36 4 2 5 2" xfId="37351" xr:uid="{00000000-0005-0000-0000-0000E0910000}"/>
    <cellStyle name="Normal 3 36 4 2 5 3" xfId="37352" xr:uid="{00000000-0005-0000-0000-0000E1910000}"/>
    <cellStyle name="Normal 3 36 4 2 6" xfId="37353" xr:uid="{00000000-0005-0000-0000-0000E2910000}"/>
    <cellStyle name="Normal 3 36 4 2 6 2" xfId="37354" xr:uid="{00000000-0005-0000-0000-0000E3910000}"/>
    <cellStyle name="Normal 3 36 4 2 6 3" xfId="37355" xr:uid="{00000000-0005-0000-0000-0000E4910000}"/>
    <cellStyle name="Normal 3 36 4 2 7" xfId="37356" xr:uid="{00000000-0005-0000-0000-0000E5910000}"/>
    <cellStyle name="Normal 3 36 4 2 7 2" xfId="37357" xr:uid="{00000000-0005-0000-0000-0000E6910000}"/>
    <cellStyle name="Normal 3 36 4 2 7 3" xfId="37358" xr:uid="{00000000-0005-0000-0000-0000E7910000}"/>
    <cellStyle name="Normal 3 36 4 2 8" xfId="37359" xr:uid="{00000000-0005-0000-0000-0000E8910000}"/>
    <cellStyle name="Normal 3 36 4 2 8 2" xfId="37360" xr:uid="{00000000-0005-0000-0000-0000E9910000}"/>
    <cellStyle name="Normal 3 36 4 2 8 3" xfId="37361" xr:uid="{00000000-0005-0000-0000-0000EA910000}"/>
    <cellStyle name="Normal 3 36 4 2 9" xfId="37362" xr:uid="{00000000-0005-0000-0000-0000EB910000}"/>
    <cellStyle name="Normal 3 36 4 2 9 2" xfId="37363" xr:uid="{00000000-0005-0000-0000-0000EC910000}"/>
    <cellStyle name="Normal 3 36 4 2 9 3" xfId="37364" xr:uid="{00000000-0005-0000-0000-0000ED910000}"/>
    <cellStyle name="Normal 3 36 4 3" xfId="37365" xr:uid="{00000000-0005-0000-0000-0000EE910000}"/>
    <cellStyle name="Normal 3 36 4 3 2" xfId="37366" xr:uid="{00000000-0005-0000-0000-0000EF910000}"/>
    <cellStyle name="Normal 3 36 4 3 3" xfId="37367" xr:uid="{00000000-0005-0000-0000-0000F0910000}"/>
    <cellStyle name="Normal 3 36 4 4" xfId="37368" xr:uid="{00000000-0005-0000-0000-0000F1910000}"/>
    <cellStyle name="Normal 3 36 4 4 2" xfId="37369" xr:uid="{00000000-0005-0000-0000-0000F2910000}"/>
    <cellStyle name="Normal 3 36 4 4 3" xfId="37370" xr:uid="{00000000-0005-0000-0000-0000F3910000}"/>
    <cellStyle name="Normal 3 36 4 5" xfId="37371" xr:uid="{00000000-0005-0000-0000-0000F4910000}"/>
    <cellStyle name="Normal 3 36 4 5 2" xfId="37372" xr:uid="{00000000-0005-0000-0000-0000F5910000}"/>
    <cellStyle name="Normal 3 36 4 5 3" xfId="37373" xr:uid="{00000000-0005-0000-0000-0000F6910000}"/>
    <cellStyle name="Normal 3 36 4 6" xfId="37374" xr:uid="{00000000-0005-0000-0000-0000F7910000}"/>
    <cellStyle name="Normal 3 36 4 6 2" xfId="37375" xr:uid="{00000000-0005-0000-0000-0000F8910000}"/>
    <cellStyle name="Normal 3 36 4 6 3" xfId="37376" xr:uid="{00000000-0005-0000-0000-0000F9910000}"/>
    <cellStyle name="Normal 3 36 4 7" xfId="37377" xr:uid="{00000000-0005-0000-0000-0000FA910000}"/>
    <cellStyle name="Normal 3 36 4 7 2" xfId="37378" xr:uid="{00000000-0005-0000-0000-0000FB910000}"/>
    <cellStyle name="Normal 3 36 4 7 3" xfId="37379" xr:uid="{00000000-0005-0000-0000-0000FC910000}"/>
    <cellStyle name="Normal 3 36 4 8" xfId="37380" xr:uid="{00000000-0005-0000-0000-0000FD910000}"/>
    <cellStyle name="Normal 3 36 4 8 2" xfId="37381" xr:uid="{00000000-0005-0000-0000-0000FE910000}"/>
    <cellStyle name="Normal 3 36 4 8 3" xfId="37382" xr:uid="{00000000-0005-0000-0000-0000FF910000}"/>
    <cellStyle name="Normal 3 36 4 9" xfId="37383" xr:uid="{00000000-0005-0000-0000-000000920000}"/>
    <cellStyle name="Normal 3 36 4 9 2" xfId="37384" xr:uid="{00000000-0005-0000-0000-000001920000}"/>
    <cellStyle name="Normal 3 36 4 9 3" xfId="37385" xr:uid="{00000000-0005-0000-0000-000002920000}"/>
    <cellStyle name="Normal 3 36 5" xfId="37386" xr:uid="{00000000-0005-0000-0000-000003920000}"/>
    <cellStyle name="Normal 3 36 5 10" xfId="37387" xr:uid="{00000000-0005-0000-0000-000004920000}"/>
    <cellStyle name="Normal 3 36 5 10 2" xfId="37388" xr:uid="{00000000-0005-0000-0000-000005920000}"/>
    <cellStyle name="Normal 3 36 5 10 3" xfId="37389" xr:uid="{00000000-0005-0000-0000-000006920000}"/>
    <cellStyle name="Normal 3 36 5 11" xfId="37390" xr:uid="{00000000-0005-0000-0000-000007920000}"/>
    <cellStyle name="Normal 3 36 5 11 2" xfId="37391" xr:uid="{00000000-0005-0000-0000-000008920000}"/>
    <cellStyle name="Normal 3 36 5 11 3" xfId="37392" xr:uid="{00000000-0005-0000-0000-000009920000}"/>
    <cellStyle name="Normal 3 36 5 12" xfId="37393" xr:uid="{00000000-0005-0000-0000-00000A920000}"/>
    <cellStyle name="Normal 3 36 5 12 2" xfId="37394" xr:uid="{00000000-0005-0000-0000-00000B920000}"/>
    <cellStyle name="Normal 3 36 5 12 3" xfId="37395" xr:uid="{00000000-0005-0000-0000-00000C920000}"/>
    <cellStyle name="Normal 3 36 5 13" xfId="37396" xr:uid="{00000000-0005-0000-0000-00000D920000}"/>
    <cellStyle name="Normal 3 36 5 13 2" xfId="37397" xr:uid="{00000000-0005-0000-0000-00000E920000}"/>
    <cellStyle name="Normal 3 36 5 13 3" xfId="37398" xr:uid="{00000000-0005-0000-0000-00000F920000}"/>
    <cellStyle name="Normal 3 36 5 14" xfId="37399" xr:uid="{00000000-0005-0000-0000-000010920000}"/>
    <cellStyle name="Normal 3 36 5 14 2" xfId="37400" xr:uid="{00000000-0005-0000-0000-000011920000}"/>
    <cellStyle name="Normal 3 36 5 14 3" xfId="37401" xr:uid="{00000000-0005-0000-0000-000012920000}"/>
    <cellStyle name="Normal 3 36 5 15" xfId="37402" xr:uid="{00000000-0005-0000-0000-000013920000}"/>
    <cellStyle name="Normal 3 36 5 16" xfId="37403" xr:uid="{00000000-0005-0000-0000-000014920000}"/>
    <cellStyle name="Normal 3 36 5 2" xfId="37404" xr:uid="{00000000-0005-0000-0000-000015920000}"/>
    <cellStyle name="Normal 3 36 5 2 2" xfId="37405" xr:uid="{00000000-0005-0000-0000-000016920000}"/>
    <cellStyle name="Normal 3 36 5 2 3" xfId="37406" xr:uid="{00000000-0005-0000-0000-000017920000}"/>
    <cellStyle name="Normal 3 36 5 3" xfId="37407" xr:uid="{00000000-0005-0000-0000-000018920000}"/>
    <cellStyle name="Normal 3 36 5 3 2" xfId="37408" xr:uid="{00000000-0005-0000-0000-000019920000}"/>
    <cellStyle name="Normal 3 36 5 3 3" xfId="37409" xr:uid="{00000000-0005-0000-0000-00001A920000}"/>
    <cellStyle name="Normal 3 36 5 4" xfId="37410" xr:uid="{00000000-0005-0000-0000-00001B920000}"/>
    <cellStyle name="Normal 3 36 5 4 2" xfId="37411" xr:uid="{00000000-0005-0000-0000-00001C920000}"/>
    <cellStyle name="Normal 3 36 5 4 3" xfId="37412" xr:uid="{00000000-0005-0000-0000-00001D920000}"/>
    <cellStyle name="Normal 3 36 5 5" xfId="37413" xr:uid="{00000000-0005-0000-0000-00001E920000}"/>
    <cellStyle name="Normal 3 36 5 5 2" xfId="37414" xr:uid="{00000000-0005-0000-0000-00001F920000}"/>
    <cellStyle name="Normal 3 36 5 5 3" xfId="37415" xr:uid="{00000000-0005-0000-0000-000020920000}"/>
    <cellStyle name="Normal 3 36 5 6" xfId="37416" xr:uid="{00000000-0005-0000-0000-000021920000}"/>
    <cellStyle name="Normal 3 36 5 6 2" xfId="37417" xr:uid="{00000000-0005-0000-0000-000022920000}"/>
    <cellStyle name="Normal 3 36 5 6 3" xfId="37418" xr:uid="{00000000-0005-0000-0000-000023920000}"/>
    <cellStyle name="Normal 3 36 5 7" xfId="37419" xr:uid="{00000000-0005-0000-0000-000024920000}"/>
    <cellStyle name="Normal 3 36 5 7 2" xfId="37420" xr:uid="{00000000-0005-0000-0000-000025920000}"/>
    <cellStyle name="Normal 3 36 5 7 3" xfId="37421" xr:uid="{00000000-0005-0000-0000-000026920000}"/>
    <cellStyle name="Normal 3 36 5 8" xfId="37422" xr:uid="{00000000-0005-0000-0000-000027920000}"/>
    <cellStyle name="Normal 3 36 5 8 2" xfId="37423" xr:uid="{00000000-0005-0000-0000-000028920000}"/>
    <cellStyle name="Normal 3 36 5 8 3" xfId="37424" xr:uid="{00000000-0005-0000-0000-000029920000}"/>
    <cellStyle name="Normal 3 36 5 9" xfId="37425" xr:uid="{00000000-0005-0000-0000-00002A920000}"/>
    <cellStyle name="Normal 3 36 5 9 2" xfId="37426" xr:uid="{00000000-0005-0000-0000-00002B920000}"/>
    <cellStyle name="Normal 3 36 5 9 3" xfId="37427" xr:uid="{00000000-0005-0000-0000-00002C920000}"/>
    <cellStyle name="Normal 3 36 6" xfId="37428" xr:uid="{00000000-0005-0000-0000-00002D920000}"/>
    <cellStyle name="Normal 3 36 6 10" xfId="37429" xr:uid="{00000000-0005-0000-0000-00002E920000}"/>
    <cellStyle name="Normal 3 36 6 10 2" xfId="37430" xr:uid="{00000000-0005-0000-0000-00002F920000}"/>
    <cellStyle name="Normal 3 36 6 10 3" xfId="37431" xr:uid="{00000000-0005-0000-0000-000030920000}"/>
    <cellStyle name="Normal 3 36 6 11" xfId="37432" xr:uid="{00000000-0005-0000-0000-000031920000}"/>
    <cellStyle name="Normal 3 36 6 11 2" xfId="37433" xr:uid="{00000000-0005-0000-0000-000032920000}"/>
    <cellStyle name="Normal 3 36 6 11 3" xfId="37434" xr:uid="{00000000-0005-0000-0000-000033920000}"/>
    <cellStyle name="Normal 3 36 6 12" xfId="37435" xr:uid="{00000000-0005-0000-0000-000034920000}"/>
    <cellStyle name="Normal 3 36 6 12 2" xfId="37436" xr:uid="{00000000-0005-0000-0000-000035920000}"/>
    <cellStyle name="Normal 3 36 6 12 3" xfId="37437" xr:uid="{00000000-0005-0000-0000-000036920000}"/>
    <cellStyle name="Normal 3 36 6 13" xfId="37438" xr:uid="{00000000-0005-0000-0000-000037920000}"/>
    <cellStyle name="Normal 3 36 6 13 2" xfId="37439" xr:uid="{00000000-0005-0000-0000-000038920000}"/>
    <cellStyle name="Normal 3 36 6 13 3" xfId="37440" xr:uid="{00000000-0005-0000-0000-000039920000}"/>
    <cellStyle name="Normal 3 36 6 14" xfId="37441" xr:uid="{00000000-0005-0000-0000-00003A920000}"/>
    <cellStyle name="Normal 3 36 6 14 2" xfId="37442" xr:uid="{00000000-0005-0000-0000-00003B920000}"/>
    <cellStyle name="Normal 3 36 6 14 3" xfId="37443" xr:uid="{00000000-0005-0000-0000-00003C920000}"/>
    <cellStyle name="Normal 3 36 6 15" xfId="37444" xr:uid="{00000000-0005-0000-0000-00003D920000}"/>
    <cellStyle name="Normal 3 36 6 16" xfId="37445" xr:uid="{00000000-0005-0000-0000-00003E920000}"/>
    <cellStyle name="Normal 3 36 6 2" xfId="37446" xr:uid="{00000000-0005-0000-0000-00003F920000}"/>
    <cellStyle name="Normal 3 36 6 2 2" xfId="37447" xr:uid="{00000000-0005-0000-0000-000040920000}"/>
    <cellStyle name="Normal 3 36 6 2 3" xfId="37448" xr:uid="{00000000-0005-0000-0000-000041920000}"/>
    <cellStyle name="Normal 3 36 6 3" xfId="37449" xr:uid="{00000000-0005-0000-0000-000042920000}"/>
    <cellStyle name="Normal 3 36 6 3 2" xfId="37450" xr:uid="{00000000-0005-0000-0000-000043920000}"/>
    <cellStyle name="Normal 3 36 6 3 3" xfId="37451" xr:uid="{00000000-0005-0000-0000-000044920000}"/>
    <cellStyle name="Normal 3 36 6 4" xfId="37452" xr:uid="{00000000-0005-0000-0000-000045920000}"/>
    <cellStyle name="Normal 3 36 6 4 2" xfId="37453" xr:uid="{00000000-0005-0000-0000-000046920000}"/>
    <cellStyle name="Normal 3 36 6 4 3" xfId="37454" xr:uid="{00000000-0005-0000-0000-000047920000}"/>
    <cellStyle name="Normal 3 36 6 5" xfId="37455" xr:uid="{00000000-0005-0000-0000-000048920000}"/>
    <cellStyle name="Normal 3 36 6 5 2" xfId="37456" xr:uid="{00000000-0005-0000-0000-000049920000}"/>
    <cellStyle name="Normal 3 36 6 5 3" xfId="37457" xr:uid="{00000000-0005-0000-0000-00004A920000}"/>
    <cellStyle name="Normal 3 36 6 6" xfId="37458" xr:uid="{00000000-0005-0000-0000-00004B920000}"/>
    <cellStyle name="Normal 3 36 6 6 2" xfId="37459" xr:uid="{00000000-0005-0000-0000-00004C920000}"/>
    <cellStyle name="Normal 3 36 6 6 3" xfId="37460" xr:uid="{00000000-0005-0000-0000-00004D920000}"/>
    <cellStyle name="Normal 3 36 6 7" xfId="37461" xr:uid="{00000000-0005-0000-0000-00004E920000}"/>
    <cellStyle name="Normal 3 36 6 7 2" xfId="37462" xr:uid="{00000000-0005-0000-0000-00004F920000}"/>
    <cellStyle name="Normal 3 36 6 7 3" xfId="37463" xr:uid="{00000000-0005-0000-0000-000050920000}"/>
    <cellStyle name="Normal 3 36 6 8" xfId="37464" xr:uid="{00000000-0005-0000-0000-000051920000}"/>
    <cellStyle name="Normal 3 36 6 8 2" xfId="37465" xr:uid="{00000000-0005-0000-0000-000052920000}"/>
    <cellStyle name="Normal 3 36 6 8 3" xfId="37466" xr:uid="{00000000-0005-0000-0000-000053920000}"/>
    <cellStyle name="Normal 3 36 6 9" xfId="37467" xr:uid="{00000000-0005-0000-0000-000054920000}"/>
    <cellStyle name="Normal 3 36 6 9 2" xfId="37468" xr:uid="{00000000-0005-0000-0000-000055920000}"/>
    <cellStyle name="Normal 3 36 6 9 3" xfId="37469" xr:uid="{00000000-0005-0000-0000-000056920000}"/>
    <cellStyle name="Normal 3 36 7" xfId="37470" xr:uid="{00000000-0005-0000-0000-000057920000}"/>
    <cellStyle name="Normal 3 36 7 10" xfId="37471" xr:uid="{00000000-0005-0000-0000-000058920000}"/>
    <cellStyle name="Normal 3 36 7 10 2" xfId="37472" xr:uid="{00000000-0005-0000-0000-000059920000}"/>
    <cellStyle name="Normal 3 36 7 10 3" xfId="37473" xr:uid="{00000000-0005-0000-0000-00005A920000}"/>
    <cellStyle name="Normal 3 36 7 11" xfId="37474" xr:uid="{00000000-0005-0000-0000-00005B920000}"/>
    <cellStyle name="Normal 3 36 7 11 2" xfId="37475" xr:uid="{00000000-0005-0000-0000-00005C920000}"/>
    <cellStyle name="Normal 3 36 7 11 3" xfId="37476" xr:uid="{00000000-0005-0000-0000-00005D920000}"/>
    <cellStyle name="Normal 3 36 7 12" xfId="37477" xr:uid="{00000000-0005-0000-0000-00005E920000}"/>
    <cellStyle name="Normal 3 36 7 12 2" xfId="37478" xr:uid="{00000000-0005-0000-0000-00005F920000}"/>
    <cellStyle name="Normal 3 36 7 12 3" xfId="37479" xr:uid="{00000000-0005-0000-0000-000060920000}"/>
    <cellStyle name="Normal 3 36 7 13" xfId="37480" xr:uid="{00000000-0005-0000-0000-000061920000}"/>
    <cellStyle name="Normal 3 36 7 13 2" xfId="37481" xr:uid="{00000000-0005-0000-0000-000062920000}"/>
    <cellStyle name="Normal 3 36 7 13 3" xfId="37482" xr:uid="{00000000-0005-0000-0000-000063920000}"/>
    <cellStyle name="Normal 3 36 7 14" xfId="37483" xr:uid="{00000000-0005-0000-0000-000064920000}"/>
    <cellStyle name="Normal 3 36 7 14 2" xfId="37484" xr:uid="{00000000-0005-0000-0000-000065920000}"/>
    <cellStyle name="Normal 3 36 7 14 3" xfId="37485" xr:uid="{00000000-0005-0000-0000-000066920000}"/>
    <cellStyle name="Normal 3 36 7 15" xfId="37486" xr:uid="{00000000-0005-0000-0000-000067920000}"/>
    <cellStyle name="Normal 3 36 7 16" xfId="37487" xr:uid="{00000000-0005-0000-0000-000068920000}"/>
    <cellStyle name="Normal 3 36 7 2" xfId="37488" xr:uid="{00000000-0005-0000-0000-000069920000}"/>
    <cellStyle name="Normal 3 36 7 2 2" xfId="37489" xr:uid="{00000000-0005-0000-0000-00006A920000}"/>
    <cellStyle name="Normal 3 36 7 2 3" xfId="37490" xr:uid="{00000000-0005-0000-0000-00006B920000}"/>
    <cellStyle name="Normal 3 36 7 3" xfId="37491" xr:uid="{00000000-0005-0000-0000-00006C920000}"/>
    <cellStyle name="Normal 3 36 7 3 2" xfId="37492" xr:uid="{00000000-0005-0000-0000-00006D920000}"/>
    <cellStyle name="Normal 3 36 7 3 3" xfId="37493" xr:uid="{00000000-0005-0000-0000-00006E920000}"/>
    <cellStyle name="Normal 3 36 7 4" xfId="37494" xr:uid="{00000000-0005-0000-0000-00006F920000}"/>
    <cellStyle name="Normal 3 36 7 4 2" xfId="37495" xr:uid="{00000000-0005-0000-0000-000070920000}"/>
    <cellStyle name="Normal 3 36 7 4 3" xfId="37496" xr:uid="{00000000-0005-0000-0000-000071920000}"/>
    <cellStyle name="Normal 3 36 7 5" xfId="37497" xr:uid="{00000000-0005-0000-0000-000072920000}"/>
    <cellStyle name="Normal 3 36 7 5 2" xfId="37498" xr:uid="{00000000-0005-0000-0000-000073920000}"/>
    <cellStyle name="Normal 3 36 7 5 3" xfId="37499" xr:uid="{00000000-0005-0000-0000-000074920000}"/>
    <cellStyle name="Normal 3 36 7 6" xfId="37500" xr:uid="{00000000-0005-0000-0000-000075920000}"/>
    <cellStyle name="Normal 3 36 7 6 2" xfId="37501" xr:uid="{00000000-0005-0000-0000-000076920000}"/>
    <cellStyle name="Normal 3 36 7 6 3" xfId="37502" xr:uid="{00000000-0005-0000-0000-000077920000}"/>
    <cellStyle name="Normal 3 36 7 7" xfId="37503" xr:uid="{00000000-0005-0000-0000-000078920000}"/>
    <cellStyle name="Normal 3 36 7 7 2" xfId="37504" xr:uid="{00000000-0005-0000-0000-000079920000}"/>
    <cellStyle name="Normal 3 36 7 7 3" xfId="37505" xr:uid="{00000000-0005-0000-0000-00007A920000}"/>
    <cellStyle name="Normal 3 36 7 8" xfId="37506" xr:uid="{00000000-0005-0000-0000-00007B920000}"/>
    <cellStyle name="Normal 3 36 7 8 2" xfId="37507" xr:uid="{00000000-0005-0000-0000-00007C920000}"/>
    <cellStyle name="Normal 3 36 7 8 3" xfId="37508" xr:uid="{00000000-0005-0000-0000-00007D920000}"/>
    <cellStyle name="Normal 3 36 7 9" xfId="37509" xr:uid="{00000000-0005-0000-0000-00007E920000}"/>
    <cellStyle name="Normal 3 36 7 9 2" xfId="37510" xr:uid="{00000000-0005-0000-0000-00007F920000}"/>
    <cellStyle name="Normal 3 36 7 9 3" xfId="37511" xr:uid="{00000000-0005-0000-0000-000080920000}"/>
    <cellStyle name="Normal 3 36 8" xfId="37512" xr:uid="{00000000-0005-0000-0000-000081920000}"/>
    <cellStyle name="Normal 3 36 8 10" xfId="37513" xr:uid="{00000000-0005-0000-0000-000082920000}"/>
    <cellStyle name="Normal 3 36 8 10 2" xfId="37514" xr:uid="{00000000-0005-0000-0000-000083920000}"/>
    <cellStyle name="Normal 3 36 8 10 3" xfId="37515" xr:uid="{00000000-0005-0000-0000-000084920000}"/>
    <cellStyle name="Normal 3 36 8 11" xfId="37516" xr:uid="{00000000-0005-0000-0000-000085920000}"/>
    <cellStyle name="Normal 3 36 8 11 2" xfId="37517" xr:uid="{00000000-0005-0000-0000-000086920000}"/>
    <cellStyle name="Normal 3 36 8 11 3" xfId="37518" xr:uid="{00000000-0005-0000-0000-000087920000}"/>
    <cellStyle name="Normal 3 36 8 12" xfId="37519" xr:uid="{00000000-0005-0000-0000-000088920000}"/>
    <cellStyle name="Normal 3 36 8 12 2" xfId="37520" xr:uid="{00000000-0005-0000-0000-000089920000}"/>
    <cellStyle name="Normal 3 36 8 12 3" xfId="37521" xr:uid="{00000000-0005-0000-0000-00008A920000}"/>
    <cellStyle name="Normal 3 36 8 13" xfId="37522" xr:uid="{00000000-0005-0000-0000-00008B920000}"/>
    <cellStyle name="Normal 3 36 8 13 2" xfId="37523" xr:uid="{00000000-0005-0000-0000-00008C920000}"/>
    <cellStyle name="Normal 3 36 8 13 3" xfId="37524" xr:uid="{00000000-0005-0000-0000-00008D920000}"/>
    <cellStyle name="Normal 3 36 8 14" xfId="37525" xr:uid="{00000000-0005-0000-0000-00008E920000}"/>
    <cellStyle name="Normal 3 36 8 14 2" xfId="37526" xr:uid="{00000000-0005-0000-0000-00008F920000}"/>
    <cellStyle name="Normal 3 36 8 14 3" xfId="37527" xr:uid="{00000000-0005-0000-0000-000090920000}"/>
    <cellStyle name="Normal 3 36 8 15" xfId="37528" xr:uid="{00000000-0005-0000-0000-000091920000}"/>
    <cellStyle name="Normal 3 36 8 16" xfId="37529" xr:uid="{00000000-0005-0000-0000-000092920000}"/>
    <cellStyle name="Normal 3 36 8 2" xfId="37530" xr:uid="{00000000-0005-0000-0000-000093920000}"/>
    <cellStyle name="Normal 3 36 8 2 2" xfId="37531" xr:uid="{00000000-0005-0000-0000-000094920000}"/>
    <cellStyle name="Normal 3 36 8 2 3" xfId="37532" xr:uid="{00000000-0005-0000-0000-000095920000}"/>
    <cellStyle name="Normal 3 36 8 3" xfId="37533" xr:uid="{00000000-0005-0000-0000-000096920000}"/>
    <cellStyle name="Normal 3 36 8 3 2" xfId="37534" xr:uid="{00000000-0005-0000-0000-000097920000}"/>
    <cellStyle name="Normal 3 36 8 3 3" xfId="37535" xr:uid="{00000000-0005-0000-0000-000098920000}"/>
    <cellStyle name="Normal 3 36 8 4" xfId="37536" xr:uid="{00000000-0005-0000-0000-000099920000}"/>
    <cellStyle name="Normal 3 36 8 4 2" xfId="37537" xr:uid="{00000000-0005-0000-0000-00009A920000}"/>
    <cellStyle name="Normal 3 36 8 4 3" xfId="37538" xr:uid="{00000000-0005-0000-0000-00009B920000}"/>
    <cellStyle name="Normal 3 36 8 5" xfId="37539" xr:uid="{00000000-0005-0000-0000-00009C920000}"/>
    <cellStyle name="Normal 3 36 8 5 2" xfId="37540" xr:uid="{00000000-0005-0000-0000-00009D920000}"/>
    <cellStyle name="Normal 3 36 8 5 3" xfId="37541" xr:uid="{00000000-0005-0000-0000-00009E920000}"/>
    <cellStyle name="Normal 3 36 8 6" xfId="37542" xr:uid="{00000000-0005-0000-0000-00009F920000}"/>
    <cellStyle name="Normal 3 36 8 6 2" xfId="37543" xr:uid="{00000000-0005-0000-0000-0000A0920000}"/>
    <cellStyle name="Normal 3 36 8 6 3" xfId="37544" xr:uid="{00000000-0005-0000-0000-0000A1920000}"/>
    <cellStyle name="Normal 3 36 8 7" xfId="37545" xr:uid="{00000000-0005-0000-0000-0000A2920000}"/>
    <cellStyle name="Normal 3 36 8 7 2" xfId="37546" xr:uid="{00000000-0005-0000-0000-0000A3920000}"/>
    <cellStyle name="Normal 3 36 8 7 3" xfId="37547" xr:uid="{00000000-0005-0000-0000-0000A4920000}"/>
    <cellStyle name="Normal 3 36 8 8" xfId="37548" xr:uid="{00000000-0005-0000-0000-0000A5920000}"/>
    <cellStyle name="Normal 3 36 8 8 2" xfId="37549" xr:uid="{00000000-0005-0000-0000-0000A6920000}"/>
    <cellStyle name="Normal 3 36 8 8 3" xfId="37550" xr:uid="{00000000-0005-0000-0000-0000A7920000}"/>
    <cellStyle name="Normal 3 36 8 9" xfId="37551" xr:uid="{00000000-0005-0000-0000-0000A8920000}"/>
    <cellStyle name="Normal 3 36 8 9 2" xfId="37552" xr:uid="{00000000-0005-0000-0000-0000A9920000}"/>
    <cellStyle name="Normal 3 36 8 9 3" xfId="37553" xr:uid="{00000000-0005-0000-0000-0000AA920000}"/>
    <cellStyle name="Normal 3 36 9" xfId="37554" xr:uid="{00000000-0005-0000-0000-0000AB920000}"/>
    <cellStyle name="Normal 3 36 9 10" xfId="37555" xr:uid="{00000000-0005-0000-0000-0000AC920000}"/>
    <cellStyle name="Normal 3 36 9 10 2" xfId="37556" xr:uid="{00000000-0005-0000-0000-0000AD920000}"/>
    <cellStyle name="Normal 3 36 9 10 3" xfId="37557" xr:uid="{00000000-0005-0000-0000-0000AE920000}"/>
    <cellStyle name="Normal 3 36 9 11" xfId="37558" xr:uid="{00000000-0005-0000-0000-0000AF920000}"/>
    <cellStyle name="Normal 3 36 9 11 2" xfId="37559" xr:uid="{00000000-0005-0000-0000-0000B0920000}"/>
    <cellStyle name="Normal 3 36 9 11 3" xfId="37560" xr:uid="{00000000-0005-0000-0000-0000B1920000}"/>
    <cellStyle name="Normal 3 36 9 12" xfId="37561" xr:uid="{00000000-0005-0000-0000-0000B2920000}"/>
    <cellStyle name="Normal 3 36 9 12 2" xfId="37562" xr:uid="{00000000-0005-0000-0000-0000B3920000}"/>
    <cellStyle name="Normal 3 36 9 12 3" xfId="37563" xr:uid="{00000000-0005-0000-0000-0000B4920000}"/>
    <cellStyle name="Normal 3 36 9 13" xfId="37564" xr:uid="{00000000-0005-0000-0000-0000B5920000}"/>
    <cellStyle name="Normal 3 36 9 13 2" xfId="37565" xr:uid="{00000000-0005-0000-0000-0000B6920000}"/>
    <cellStyle name="Normal 3 36 9 13 3" xfId="37566" xr:uid="{00000000-0005-0000-0000-0000B7920000}"/>
    <cellStyle name="Normal 3 36 9 14" xfId="37567" xr:uid="{00000000-0005-0000-0000-0000B8920000}"/>
    <cellStyle name="Normal 3 36 9 14 2" xfId="37568" xr:uid="{00000000-0005-0000-0000-0000B9920000}"/>
    <cellStyle name="Normal 3 36 9 14 3" xfId="37569" xr:uid="{00000000-0005-0000-0000-0000BA920000}"/>
    <cellStyle name="Normal 3 36 9 15" xfId="37570" xr:uid="{00000000-0005-0000-0000-0000BB920000}"/>
    <cellStyle name="Normal 3 36 9 16" xfId="37571" xr:uid="{00000000-0005-0000-0000-0000BC920000}"/>
    <cellStyle name="Normal 3 36 9 2" xfId="37572" xr:uid="{00000000-0005-0000-0000-0000BD920000}"/>
    <cellStyle name="Normal 3 36 9 2 2" xfId="37573" xr:uid="{00000000-0005-0000-0000-0000BE920000}"/>
    <cellStyle name="Normal 3 36 9 2 3" xfId="37574" xr:uid="{00000000-0005-0000-0000-0000BF920000}"/>
    <cellStyle name="Normal 3 36 9 3" xfId="37575" xr:uid="{00000000-0005-0000-0000-0000C0920000}"/>
    <cellStyle name="Normal 3 36 9 3 2" xfId="37576" xr:uid="{00000000-0005-0000-0000-0000C1920000}"/>
    <cellStyle name="Normal 3 36 9 3 3" xfId="37577" xr:uid="{00000000-0005-0000-0000-0000C2920000}"/>
    <cellStyle name="Normal 3 36 9 4" xfId="37578" xr:uid="{00000000-0005-0000-0000-0000C3920000}"/>
    <cellStyle name="Normal 3 36 9 4 2" xfId="37579" xr:uid="{00000000-0005-0000-0000-0000C4920000}"/>
    <cellStyle name="Normal 3 36 9 4 3" xfId="37580" xr:uid="{00000000-0005-0000-0000-0000C5920000}"/>
    <cellStyle name="Normal 3 36 9 5" xfId="37581" xr:uid="{00000000-0005-0000-0000-0000C6920000}"/>
    <cellStyle name="Normal 3 36 9 5 2" xfId="37582" xr:uid="{00000000-0005-0000-0000-0000C7920000}"/>
    <cellStyle name="Normal 3 36 9 5 3" xfId="37583" xr:uid="{00000000-0005-0000-0000-0000C8920000}"/>
    <cellStyle name="Normal 3 36 9 6" xfId="37584" xr:uid="{00000000-0005-0000-0000-0000C9920000}"/>
    <cellStyle name="Normal 3 36 9 6 2" xfId="37585" xr:uid="{00000000-0005-0000-0000-0000CA920000}"/>
    <cellStyle name="Normal 3 36 9 6 3" xfId="37586" xr:uid="{00000000-0005-0000-0000-0000CB920000}"/>
    <cellStyle name="Normal 3 36 9 7" xfId="37587" xr:uid="{00000000-0005-0000-0000-0000CC920000}"/>
    <cellStyle name="Normal 3 36 9 7 2" xfId="37588" xr:uid="{00000000-0005-0000-0000-0000CD920000}"/>
    <cellStyle name="Normal 3 36 9 7 3" xfId="37589" xr:uid="{00000000-0005-0000-0000-0000CE920000}"/>
    <cellStyle name="Normal 3 36 9 8" xfId="37590" xr:uid="{00000000-0005-0000-0000-0000CF920000}"/>
    <cellStyle name="Normal 3 36 9 8 2" xfId="37591" xr:uid="{00000000-0005-0000-0000-0000D0920000}"/>
    <cellStyle name="Normal 3 36 9 8 3" xfId="37592" xr:uid="{00000000-0005-0000-0000-0000D1920000}"/>
    <cellStyle name="Normal 3 36 9 9" xfId="37593" xr:uid="{00000000-0005-0000-0000-0000D2920000}"/>
    <cellStyle name="Normal 3 36 9 9 2" xfId="37594" xr:uid="{00000000-0005-0000-0000-0000D3920000}"/>
    <cellStyle name="Normal 3 36 9 9 3" xfId="37595" xr:uid="{00000000-0005-0000-0000-0000D4920000}"/>
    <cellStyle name="Normal 3 37" xfId="37596" xr:uid="{00000000-0005-0000-0000-0000D5920000}"/>
    <cellStyle name="Normal 3 37 10" xfId="37597" xr:uid="{00000000-0005-0000-0000-0000D6920000}"/>
    <cellStyle name="Normal 3 37 10 10" xfId="37598" xr:uid="{00000000-0005-0000-0000-0000D7920000}"/>
    <cellStyle name="Normal 3 37 10 10 2" xfId="37599" xr:uid="{00000000-0005-0000-0000-0000D8920000}"/>
    <cellStyle name="Normal 3 37 10 10 3" xfId="37600" xr:uid="{00000000-0005-0000-0000-0000D9920000}"/>
    <cellStyle name="Normal 3 37 10 11" xfId="37601" xr:uid="{00000000-0005-0000-0000-0000DA920000}"/>
    <cellStyle name="Normal 3 37 10 11 2" xfId="37602" xr:uid="{00000000-0005-0000-0000-0000DB920000}"/>
    <cellStyle name="Normal 3 37 10 11 3" xfId="37603" xr:uid="{00000000-0005-0000-0000-0000DC920000}"/>
    <cellStyle name="Normal 3 37 10 12" xfId="37604" xr:uid="{00000000-0005-0000-0000-0000DD920000}"/>
    <cellStyle name="Normal 3 37 10 12 2" xfId="37605" xr:uid="{00000000-0005-0000-0000-0000DE920000}"/>
    <cellStyle name="Normal 3 37 10 12 3" xfId="37606" xr:uid="{00000000-0005-0000-0000-0000DF920000}"/>
    <cellStyle name="Normal 3 37 10 13" xfId="37607" xr:uid="{00000000-0005-0000-0000-0000E0920000}"/>
    <cellStyle name="Normal 3 37 10 13 2" xfId="37608" xr:uid="{00000000-0005-0000-0000-0000E1920000}"/>
    <cellStyle name="Normal 3 37 10 13 3" xfId="37609" xr:uid="{00000000-0005-0000-0000-0000E2920000}"/>
    <cellStyle name="Normal 3 37 10 14" xfId="37610" xr:uid="{00000000-0005-0000-0000-0000E3920000}"/>
    <cellStyle name="Normal 3 37 10 14 2" xfId="37611" xr:uid="{00000000-0005-0000-0000-0000E4920000}"/>
    <cellStyle name="Normal 3 37 10 14 3" xfId="37612" xr:uid="{00000000-0005-0000-0000-0000E5920000}"/>
    <cellStyle name="Normal 3 37 10 15" xfId="37613" xr:uid="{00000000-0005-0000-0000-0000E6920000}"/>
    <cellStyle name="Normal 3 37 10 16" xfId="37614" xr:uid="{00000000-0005-0000-0000-0000E7920000}"/>
    <cellStyle name="Normal 3 37 10 2" xfId="37615" xr:uid="{00000000-0005-0000-0000-0000E8920000}"/>
    <cellStyle name="Normal 3 37 10 2 2" xfId="37616" xr:uid="{00000000-0005-0000-0000-0000E9920000}"/>
    <cellStyle name="Normal 3 37 10 2 3" xfId="37617" xr:uid="{00000000-0005-0000-0000-0000EA920000}"/>
    <cellStyle name="Normal 3 37 10 3" xfId="37618" xr:uid="{00000000-0005-0000-0000-0000EB920000}"/>
    <cellStyle name="Normal 3 37 10 3 2" xfId="37619" xr:uid="{00000000-0005-0000-0000-0000EC920000}"/>
    <cellStyle name="Normal 3 37 10 3 3" xfId="37620" xr:uid="{00000000-0005-0000-0000-0000ED920000}"/>
    <cellStyle name="Normal 3 37 10 4" xfId="37621" xr:uid="{00000000-0005-0000-0000-0000EE920000}"/>
    <cellStyle name="Normal 3 37 10 4 2" xfId="37622" xr:uid="{00000000-0005-0000-0000-0000EF920000}"/>
    <cellStyle name="Normal 3 37 10 4 3" xfId="37623" xr:uid="{00000000-0005-0000-0000-0000F0920000}"/>
    <cellStyle name="Normal 3 37 10 5" xfId="37624" xr:uid="{00000000-0005-0000-0000-0000F1920000}"/>
    <cellStyle name="Normal 3 37 10 5 2" xfId="37625" xr:uid="{00000000-0005-0000-0000-0000F2920000}"/>
    <cellStyle name="Normal 3 37 10 5 3" xfId="37626" xr:uid="{00000000-0005-0000-0000-0000F3920000}"/>
    <cellStyle name="Normal 3 37 10 6" xfId="37627" xr:uid="{00000000-0005-0000-0000-0000F4920000}"/>
    <cellStyle name="Normal 3 37 10 6 2" xfId="37628" xr:uid="{00000000-0005-0000-0000-0000F5920000}"/>
    <cellStyle name="Normal 3 37 10 6 3" xfId="37629" xr:uid="{00000000-0005-0000-0000-0000F6920000}"/>
    <cellStyle name="Normal 3 37 10 7" xfId="37630" xr:uid="{00000000-0005-0000-0000-0000F7920000}"/>
    <cellStyle name="Normal 3 37 10 7 2" xfId="37631" xr:uid="{00000000-0005-0000-0000-0000F8920000}"/>
    <cellStyle name="Normal 3 37 10 7 3" xfId="37632" xr:uid="{00000000-0005-0000-0000-0000F9920000}"/>
    <cellStyle name="Normal 3 37 10 8" xfId="37633" xr:uid="{00000000-0005-0000-0000-0000FA920000}"/>
    <cellStyle name="Normal 3 37 10 8 2" xfId="37634" xr:uid="{00000000-0005-0000-0000-0000FB920000}"/>
    <cellStyle name="Normal 3 37 10 8 3" xfId="37635" xr:uid="{00000000-0005-0000-0000-0000FC920000}"/>
    <cellStyle name="Normal 3 37 10 9" xfId="37636" xr:uid="{00000000-0005-0000-0000-0000FD920000}"/>
    <cellStyle name="Normal 3 37 10 9 2" xfId="37637" xr:uid="{00000000-0005-0000-0000-0000FE920000}"/>
    <cellStyle name="Normal 3 37 10 9 3" xfId="37638" xr:uid="{00000000-0005-0000-0000-0000FF920000}"/>
    <cellStyle name="Normal 3 37 11" xfId="37639" xr:uid="{00000000-0005-0000-0000-000000930000}"/>
    <cellStyle name="Normal 3 37 11 2" xfId="37640" xr:uid="{00000000-0005-0000-0000-000001930000}"/>
    <cellStyle name="Normal 3 37 11 3" xfId="37641" xr:uid="{00000000-0005-0000-0000-000002930000}"/>
    <cellStyle name="Normal 3 37 12" xfId="37642" xr:uid="{00000000-0005-0000-0000-000003930000}"/>
    <cellStyle name="Normal 3 37 12 2" xfId="37643" xr:uid="{00000000-0005-0000-0000-000004930000}"/>
    <cellStyle name="Normal 3 37 12 3" xfId="37644" xr:uid="{00000000-0005-0000-0000-000005930000}"/>
    <cellStyle name="Normal 3 37 13" xfId="37645" xr:uid="{00000000-0005-0000-0000-000006930000}"/>
    <cellStyle name="Normal 3 37 13 2" xfId="37646" xr:uid="{00000000-0005-0000-0000-000007930000}"/>
    <cellStyle name="Normal 3 37 13 3" xfId="37647" xr:uid="{00000000-0005-0000-0000-000008930000}"/>
    <cellStyle name="Normal 3 37 14" xfId="37648" xr:uid="{00000000-0005-0000-0000-000009930000}"/>
    <cellStyle name="Normal 3 37 14 2" xfId="37649" xr:uid="{00000000-0005-0000-0000-00000A930000}"/>
    <cellStyle name="Normal 3 37 14 3" xfId="37650" xr:uid="{00000000-0005-0000-0000-00000B930000}"/>
    <cellStyle name="Normal 3 37 15" xfId="37651" xr:uid="{00000000-0005-0000-0000-00000C930000}"/>
    <cellStyle name="Normal 3 37 15 2" xfId="37652" xr:uid="{00000000-0005-0000-0000-00000D930000}"/>
    <cellStyle name="Normal 3 37 15 3" xfId="37653" xr:uid="{00000000-0005-0000-0000-00000E930000}"/>
    <cellStyle name="Normal 3 37 16" xfId="37654" xr:uid="{00000000-0005-0000-0000-00000F930000}"/>
    <cellStyle name="Normal 3 37 16 2" xfId="37655" xr:uid="{00000000-0005-0000-0000-000010930000}"/>
    <cellStyle name="Normal 3 37 16 3" xfId="37656" xr:uid="{00000000-0005-0000-0000-000011930000}"/>
    <cellStyle name="Normal 3 37 17" xfId="37657" xr:uid="{00000000-0005-0000-0000-000012930000}"/>
    <cellStyle name="Normal 3 37 17 2" xfId="37658" xr:uid="{00000000-0005-0000-0000-000013930000}"/>
    <cellStyle name="Normal 3 37 17 3" xfId="37659" xr:uid="{00000000-0005-0000-0000-000014930000}"/>
    <cellStyle name="Normal 3 37 18" xfId="37660" xr:uid="{00000000-0005-0000-0000-000015930000}"/>
    <cellStyle name="Normal 3 37 18 2" xfId="37661" xr:uid="{00000000-0005-0000-0000-000016930000}"/>
    <cellStyle name="Normal 3 37 18 3" xfId="37662" xr:uid="{00000000-0005-0000-0000-000017930000}"/>
    <cellStyle name="Normal 3 37 19" xfId="37663" xr:uid="{00000000-0005-0000-0000-000018930000}"/>
    <cellStyle name="Normal 3 37 19 2" xfId="37664" xr:uid="{00000000-0005-0000-0000-000019930000}"/>
    <cellStyle name="Normal 3 37 19 3" xfId="37665" xr:uid="{00000000-0005-0000-0000-00001A930000}"/>
    <cellStyle name="Normal 3 37 2" xfId="37666" xr:uid="{00000000-0005-0000-0000-00001B930000}"/>
    <cellStyle name="Normal 3 37 2 10" xfId="37667" xr:uid="{00000000-0005-0000-0000-00001C930000}"/>
    <cellStyle name="Normal 3 37 2 10 2" xfId="37668" xr:uid="{00000000-0005-0000-0000-00001D930000}"/>
    <cellStyle name="Normal 3 37 2 10 3" xfId="37669" xr:uid="{00000000-0005-0000-0000-00001E930000}"/>
    <cellStyle name="Normal 3 37 2 11" xfId="37670" xr:uid="{00000000-0005-0000-0000-00001F930000}"/>
    <cellStyle name="Normal 3 37 2 11 2" xfId="37671" xr:uid="{00000000-0005-0000-0000-000020930000}"/>
    <cellStyle name="Normal 3 37 2 11 3" xfId="37672" xr:uid="{00000000-0005-0000-0000-000021930000}"/>
    <cellStyle name="Normal 3 37 2 12" xfId="37673" xr:uid="{00000000-0005-0000-0000-000022930000}"/>
    <cellStyle name="Normal 3 37 2 12 2" xfId="37674" xr:uid="{00000000-0005-0000-0000-000023930000}"/>
    <cellStyle name="Normal 3 37 2 12 3" xfId="37675" xr:uid="{00000000-0005-0000-0000-000024930000}"/>
    <cellStyle name="Normal 3 37 2 13" xfId="37676" xr:uid="{00000000-0005-0000-0000-000025930000}"/>
    <cellStyle name="Normal 3 37 2 13 2" xfId="37677" xr:uid="{00000000-0005-0000-0000-000026930000}"/>
    <cellStyle name="Normal 3 37 2 13 3" xfId="37678" xr:uid="{00000000-0005-0000-0000-000027930000}"/>
    <cellStyle name="Normal 3 37 2 14" xfId="37679" xr:uid="{00000000-0005-0000-0000-000028930000}"/>
    <cellStyle name="Normal 3 37 2 14 2" xfId="37680" xr:uid="{00000000-0005-0000-0000-000029930000}"/>
    <cellStyle name="Normal 3 37 2 14 3" xfId="37681" xr:uid="{00000000-0005-0000-0000-00002A930000}"/>
    <cellStyle name="Normal 3 37 2 15" xfId="37682" xr:uid="{00000000-0005-0000-0000-00002B930000}"/>
    <cellStyle name="Normal 3 37 2 15 2" xfId="37683" xr:uid="{00000000-0005-0000-0000-00002C930000}"/>
    <cellStyle name="Normal 3 37 2 15 3" xfId="37684" xr:uid="{00000000-0005-0000-0000-00002D930000}"/>
    <cellStyle name="Normal 3 37 2 16" xfId="37685" xr:uid="{00000000-0005-0000-0000-00002E930000}"/>
    <cellStyle name="Normal 3 37 2 17" xfId="37686" xr:uid="{00000000-0005-0000-0000-00002F930000}"/>
    <cellStyle name="Normal 3 37 2 2" xfId="37687" xr:uid="{00000000-0005-0000-0000-000030930000}"/>
    <cellStyle name="Normal 3 37 2 2 10" xfId="37688" xr:uid="{00000000-0005-0000-0000-000031930000}"/>
    <cellStyle name="Normal 3 37 2 2 10 2" xfId="37689" xr:uid="{00000000-0005-0000-0000-000032930000}"/>
    <cellStyle name="Normal 3 37 2 2 10 3" xfId="37690" xr:uid="{00000000-0005-0000-0000-000033930000}"/>
    <cellStyle name="Normal 3 37 2 2 11" xfId="37691" xr:uid="{00000000-0005-0000-0000-000034930000}"/>
    <cellStyle name="Normal 3 37 2 2 11 2" xfId="37692" xr:uid="{00000000-0005-0000-0000-000035930000}"/>
    <cellStyle name="Normal 3 37 2 2 11 3" xfId="37693" xr:uid="{00000000-0005-0000-0000-000036930000}"/>
    <cellStyle name="Normal 3 37 2 2 12" xfId="37694" xr:uid="{00000000-0005-0000-0000-000037930000}"/>
    <cellStyle name="Normal 3 37 2 2 12 2" xfId="37695" xr:uid="{00000000-0005-0000-0000-000038930000}"/>
    <cellStyle name="Normal 3 37 2 2 12 3" xfId="37696" xr:uid="{00000000-0005-0000-0000-000039930000}"/>
    <cellStyle name="Normal 3 37 2 2 13" xfId="37697" xr:uid="{00000000-0005-0000-0000-00003A930000}"/>
    <cellStyle name="Normal 3 37 2 2 13 2" xfId="37698" xr:uid="{00000000-0005-0000-0000-00003B930000}"/>
    <cellStyle name="Normal 3 37 2 2 13 3" xfId="37699" xr:uid="{00000000-0005-0000-0000-00003C930000}"/>
    <cellStyle name="Normal 3 37 2 2 14" xfId="37700" xr:uid="{00000000-0005-0000-0000-00003D930000}"/>
    <cellStyle name="Normal 3 37 2 2 14 2" xfId="37701" xr:uid="{00000000-0005-0000-0000-00003E930000}"/>
    <cellStyle name="Normal 3 37 2 2 14 3" xfId="37702" xr:uid="{00000000-0005-0000-0000-00003F930000}"/>
    <cellStyle name="Normal 3 37 2 2 15" xfId="37703" xr:uid="{00000000-0005-0000-0000-000040930000}"/>
    <cellStyle name="Normal 3 37 2 2 16" xfId="37704" xr:uid="{00000000-0005-0000-0000-000041930000}"/>
    <cellStyle name="Normal 3 37 2 2 2" xfId="37705" xr:uid="{00000000-0005-0000-0000-000042930000}"/>
    <cellStyle name="Normal 3 37 2 2 2 2" xfId="37706" xr:uid="{00000000-0005-0000-0000-000043930000}"/>
    <cellStyle name="Normal 3 37 2 2 2 3" xfId="37707" xr:uid="{00000000-0005-0000-0000-000044930000}"/>
    <cellStyle name="Normal 3 37 2 2 3" xfId="37708" xr:uid="{00000000-0005-0000-0000-000045930000}"/>
    <cellStyle name="Normal 3 37 2 2 3 2" xfId="37709" xr:uid="{00000000-0005-0000-0000-000046930000}"/>
    <cellStyle name="Normal 3 37 2 2 3 3" xfId="37710" xr:uid="{00000000-0005-0000-0000-000047930000}"/>
    <cellStyle name="Normal 3 37 2 2 4" xfId="37711" xr:uid="{00000000-0005-0000-0000-000048930000}"/>
    <cellStyle name="Normal 3 37 2 2 4 2" xfId="37712" xr:uid="{00000000-0005-0000-0000-000049930000}"/>
    <cellStyle name="Normal 3 37 2 2 4 3" xfId="37713" xr:uid="{00000000-0005-0000-0000-00004A930000}"/>
    <cellStyle name="Normal 3 37 2 2 5" xfId="37714" xr:uid="{00000000-0005-0000-0000-00004B930000}"/>
    <cellStyle name="Normal 3 37 2 2 5 2" xfId="37715" xr:uid="{00000000-0005-0000-0000-00004C930000}"/>
    <cellStyle name="Normal 3 37 2 2 5 3" xfId="37716" xr:uid="{00000000-0005-0000-0000-00004D930000}"/>
    <cellStyle name="Normal 3 37 2 2 6" xfId="37717" xr:uid="{00000000-0005-0000-0000-00004E930000}"/>
    <cellStyle name="Normal 3 37 2 2 6 2" xfId="37718" xr:uid="{00000000-0005-0000-0000-00004F930000}"/>
    <cellStyle name="Normal 3 37 2 2 6 3" xfId="37719" xr:uid="{00000000-0005-0000-0000-000050930000}"/>
    <cellStyle name="Normal 3 37 2 2 7" xfId="37720" xr:uid="{00000000-0005-0000-0000-000051930000}"/>
    <cellStyle name="Normal 3 37 2 2 7 2" xfId="37721" xr:uid="{00000000-0005-0000-0000-000052930000}"/>
    <cellStyle name="Normal 3 37 2 2 7 3" xfId="37722" xr:uid="{00000000-0005-0000-0000-000053930000}"/>
    <cellStyle name="Normal 3 37 2 2 8" xfId="37723" xr:uid="{00000000-0005-0000-0000-000054930000}"/>
    <cellStyle name="Normal 3 37 2 2 8 2" xfId="37724" xr:uid="{00000000-0005-0000-0000-000055930000}"/>
    <cellStyle name="Normal 3 37 2 2 8 3" xfId="37725" xr:uid="{00000000-0005-0000-0000-000056930000}"/>
    <cellStyle name="Normal 3 37 2 2 9" xfId="37726" xr:uid="{00000000-0005-0000-0000-000057930000}"/>
    <cellStyle name="Normal 3 37 2 2 9 2" xfId="37727" xr:uid="{00000000-0005-0000-0000-000058930000}"/>
    <cellStyle name="Normal 3 37 2 2 9 3" xfId="37728" xr:uid="{00000000-0005-0000-0000-000059930000}"/>
    <cellStyle name="Normal 3 37 2 3" xfId="37729" xr:uid="{00000000-0005-0000-0000-00005A930000}"/>
    <cellStyle name="Normal 3 37 2 3 2" xfId="37730" xr:uid="{00000000-0005-0000-0000-00005B930000}"/>
    <cellStyle name="Normal 3 37 2 3 3" xfId="37731" xr:uid="{00000000-0005-0000-0000-00005C930000}"/>
    <cellStyle name="Normal 3 37 2 4" xfId="37732" xr:uid="{00000000-0005-0000-0000-00005D930000}"/>
    <cellStyle name="Normal 3 37 2 4 2" xfId="37733" xr:uid="{00000000-0005-0000-0000-00005E930000}"/>
    <cellStyle name="Normal 3 37 2 4 3" xfId="37734" xr:uid="{00000000-0005-0000-0000-00005F930000}"/>
    <cellStyle name="Normal 3 37 2 5" xfId="37735" xr:uid="{00000000-0005-0000-0000-000060930000}"/>
    <cellStyle name="Normal 3 37 2 5 2" xfId="37736" xr:uid="{00000000-0005-0000-0000-000061930000}"/>
    <cellStyle name="Normal 3 37 2 5 3" xfId="37737" xr:uid="{00000000-0005-0000-0000-000062930000}"/>
    <cellStyle name="Normal 3 37 2 6" xfId="37738" xr:uid="{00000000-0005-0000-0000-000063930000}"/>
    <cellStyle name="Normal 3 37 2 6 2" xfId="37739" xr:uid="{00000000-0005-0000-0000-000064930000}"/>
    <cellStyle name="Normal 3 37 2 6 3" xfId="37740" xr:uid="{00000000-0005-0000-0000-000065930000}"/>
    <cellStyle name="Normal 3 37 2 7" xfId="37741" xr:uid="{00000000-0005-0000-0000-000066930000}"/>
    <cellStyle name="Normal 3 37 2 7 2" xfId="37742" xr:uid="{00000000-0005-0000-0000-000067930000}"/>
    <cellStyle name="Normal 3 37 2 7 3" xfId="37743" xr:uid="{00000000-0005-0000-0000-000068930000}"/>
    <cellStyle name="Normal 3 37 2 8" xfId="37744" xr:uid="{00000000-0005-0000-0000-000069930000}"/>
    <cellStyle name="Normal 3 37 2 8 2" xfId="37745" xr:uid="{00000000-0005-0000-0000-00006A930000}"/>
    <cellStyle name="Normal 3 37 2 8 3" xfId="37746" xr:uid="{00000000-0005-0000-0000-00006B930000}"/>
    <cellStyle name="Normal 3 37 2 9" xfId="37747" xr:uid="{00000000-0005-0000-0000-00006C930000}"/>
    <cellStyle name="Normal 3 37 2 9 2" xfId="37748" xr:uid="{00000000-0005-0000-0000-00006D930000}"/>
    <cellStyle name="Normal 3 37 2 9 3" xfId="37749" xr:uid="{00000000-0005-0000-0000-00006E930000}"/>
    <cellStyle name="Normal 3 37 20" xfId="37750" xr:uid="{00000000-0005-0000-0000-00006F930000}"/>
    <cellStyle name="Normal 3 37 20 2" xfId="37751" xr:uid="{00000000-0005-0000-0000-000070930000}"/>
    <cellStyle name="Normal 3 37 20 3" xfId="37752" xr:uid="{00000000-0005-0000-0000-000071930000}"/>
    <cellStyle name="Normal 3 37 21" xfId="37753" xr:uid="{00000000-0005-0000-0000-000072930000}"/>
    <cellStyle name="Normal 3 37 21 2" xfId="37754" xr:uid="{00000000-0005-0000-0000-000073930000}"/>
    <cellStyle name="Normal 3 37 21 3" xfId="37755" xr:uid="{00000000-0005-0000-0000-000074930000}"/>
    <cellStyle name="Normal 3 37 22" xfId="37756" xr:uid="{00000000-0005-0000-0000-000075930000}"/>
    <cellStyle name="Normal 3 37 22 2" xfId="37757" xr:uid="{00000000-0005-0000-0000-000076930000}"/>
    <cellStyle name="Normal 3 37 22 3" xfId="37758" xr:uid="{00000000-0005-0000-0000-000077930000}"/>
    <cellStyle name="Normal 3 37 23" xfId="37759" xr:uid="{00000000-0005-0000-0000-000078930000}"/>
    <cellStyle name="Normal 3 37 23 2" xfId="37760" xr:uid="{00000000-0005-0000-0000-000079930000}"/>
    <cellStyle name="Normal 3 37 23 3" xfId="37761" xr:uid="{00000000-0005-0000-0000-00007A930000}"/>
    <cellStyle name="Normal 3 37 24" xfId="37762" xr:uid="{00000000-0005-0000-0000-00007B930000}"/>
    <cellStyle name="Normal 3 37 25" xfId="37763" xr:uid="{00000000-0005-0000-0000-00007C930000}"/>
    <cellStyle name="Normal 3 37 3" xfId="37764" xr:uid="{00000000-0005-0000-0000-00007D930000}"/>
    <cellStyle name="Normal 3 37 3 10" xfId="37765" xr:uid="{00000000-0005-0000-0000-00007E930000}"/>
    <cellStyle name="Normal 3 37 3 10 2" xfId="37766" xr:uid="{00000000-0005-0000-0000-00007F930000}"/>
    <cellStyle name="Normal 3 37 3 10 3" xfId="37767" xr:uid="{00000000-0005-0000-0000-000080930000}"/>
    <cellStyle name="Normal 3 37 3 11" xfId="37768" xr:uid="{00000000-0005-0000-0000-000081930000}"/>
    <cellStyle name="Normal 3 37 3 11 2" xfId="37769" xr:uid="{00000000-0005-0000-0000-000082930000}"/>
    <cellStyle name="Normal 3 37 3 11 3" xfId="37770" xr:uid="{00000000-0005-0000-0000-000083930000}"/>
    <cellStyle name="Normal 3 37 3 12" xfId="37771" xr:uid="{00000000-0005-0000-0000-000084930000}"/>
    <cellStyle name="Normal 3 37 3 12 2" xfId="37772" xr:uid="{00000000-0005-0000-0000-000085930000}"/>
    <cellStyle name="Normal 3 37 3 12 3" xfId="37773" xr:uid="{00000000-0005-0000-0000-000086930000}"/>
    <cellStyle name="Normal 3 37 3 13" xfId="37774" xr:uid="{00000000-0005-0000-0000-000087930000}"/>
    <cellStyle name="Normal 3 37 3 13 2" xfId="37775" xr:uid="{00000000-0005-0000-0000-000088930000}"/>
    <cellStyle name="Normal 3 37 3 13 3" xfId="37776" xr:uid="{00000000-0005-0000-0000-000089930000}"/>
    <cellStyle name="Normal 3 37 3 14" xfId="37777" xr:uid="{00000000-0005-0000-0000-00008A930000}"/>
    <cellStyle name="Normal 3 37 3 14 2" xfId="37778" xr:uid="{00000000-0005-0000-0000-00008B930000}"/>
    <cellStyle name="Normal 3 37 3 14 3" xfId="37779" xr:uid="{00000000-0005-0000-0000-00008C930000}"/>
    <cellStyle name="Normal 3 37 3 15" xfId="37780" xr:uid="{00000000-0005-0000-0000-00008D930000}"/>
    <cellStyle name="Normal 3 37 3 15 2" xfId="37781" xr:uid="{00000000-0005-0000-0000-00008E930000}"/>
    <cellStyle name="Normal 3 37 3 15 3" xfId="37782" xr:uid="{00000000-0005-0000-0000-00008F930000}"/>
    <cellStyle name="Normal 3 37 3 16" xfId="37783" xr:uid="{00000000-0005-0000-0000-000090930000}"/>
    <cellStyle name="Normal 3 37 3 17" xfId="37784" xr:uid="{00000000-0005-0000-0000-000091930000}"/>
    <cellStyle name="Normal 3 37 3 2" xfId="37785" xr:uid="{00000000-0005-0000-0000-000092930000}"/>
    <cellStyle name="Normal 3 37 3 2 10" xfId="37786" xr:uid="{00000000-0005-0000-0000-000093930000}"/>
    <cellStyle name="Normal 3 37 3 2 10 2" xfId="37787" xr:uid="{00000000-0005-0000-0000-000094930000}"/>
    <cellStyle name="Normal 3 37 3 2 10 3" xfId="37788" xr:uid="{00000000-0005-0000-0000-000095930000}"/>
    <cellStyle name="Normal 3 37 3 2 11" xfId="37789" xr:uid="{00000000-0005-0000-0000-000096930000}"/>
    <cellStyle name="Normal 3 37 3 2 11 2" xfId="37790" xr:uid="{00000000-0005-0000-0000-000097930000}"/>
    <cellStyle name="Normal 3 37 3 2 11 3" xfId="37791" xr:uid="{00000000-0005-0000-0000-000098930000}"/>
    <cellStyle name="Normal 3 37 3 2 12" xfId="37792" xr:uid="{00000000-0005-0000-0000-000099930000}"/>
    <cellStyle name="Normal 3 37 3 2 12 2" xfId="37793" xr:uid="{00000000-0005-0000-0000-00009A930000}"/>
    <cellStyle name="Normal 3 37 3 2 12 3" xfId="37794" xr:uid="{00000000-0005-0000-0000-00009B930000}"/>
    <cellStyle name="Normal 3 37 3 2 13" xfId="37795" xr:uid="{00000000-0005-0000-0000-00009C930000}"/>
    <cellStyle name="Normal 3 37 3 2 13 2" xfId="37796" xr:uid="{00000000-0005-0000-0000-00009D930000}"/>
    <cellStyle name="Normal 3 37 3 2 13 3" xfId="37797" xr:uid="{00000000-0005-0000-0000-00009E930000}"/>
    <cellStyle name="Normal 3 37 3 2 14" xfId="37798" xr:uid="{00000000-0005-0000-0000-00009F930000}"/>
    <cellStyle name="Normal 3 37 3 2 14 2" xfId="37799" xr:uid="{00000000-0005-0000-0000-0000A0930000}"/>
    <cellStyle name="Normal 3 37 3 2 14 3" xfId="37800" xr:uid="{00000000-0005-0000-0000-0000A1930000}"/>
    <cellStyle name="Normal 3 37 3 2 15" xfId="37801" xr:uid="{00000000-0005-0000-0000-0000A2930000}"/>
    <cellStyle name="Normal 3 37 3 2 16" xfId="37802" xr:uid="{00000000-0005-0000-0000-0000A3930000}"/>
    <cellStyle name="Normal 3 37 3 2 2" xfId="37803" xr:uid="{00000000-0005-0000-0000-0000A4930000}"/>
    <cellStyle name="Normal 3 37 3 2 2 2" xfId="37804" xr:uid="{00000000-0005-0000-0000-0000A5930000}"/>
    <cellStyle name="Normal 3 37 3 2 2 3" xfId="37805" xr:uid="{00000000-0005-0000-0000-0000A6930000}"/>
    <cellStyle name="Normal 3 37 3 2 3" xfId="37806" xr:uid="{00000000-0005-0000-0000-0000A7930000}"/>
    <cellStyle name="Normal 3 37 3 2 3 2" xfId="37807" xr:uid="{00000000-0005-0000-0000-0000A8930000}"/>
    <cellStyle name="Normal 3 37 3 2 3 3" xfId="37808" xr:uid="{00000000-0005-0000-0000-0000A9930000}"/>
    <cellStyle name="Normal 3 37 3 2 4" xfId="37809" xr:uid="{00000000-0005-0000-0000-0000AA930000}"/>
    <cellStyle name="Normal 3 37 3 2 4 2" xfId="37810" xr:uid="{00000000-0005-0000-0000-0000AB930000}"/>
    <cellStyle name="Normal 3 37 3 2 4 3" xfId="37811" xr:uid="{00000000-0005-0000-0000-0000AC930000}"/>
    <cellStyle name="Normal 3 37 3 2 5" xfId="37812" xr:uid="{00000000-0005-0000-0000-0000AD930000}"/>
    <cellStyle name="Normal 3 37 3 2 5 2" xfId="37813" xr:uid="{00000000-0005-0000-0000-0000AE930000}"/>
    <cellStyle name="Normal 3 37 3 2 5 3" xfId="37814" xr:uid="{00000000-0005-0000-0000-0000AF930000}"/>
    <cellStyle name="Normal 3 37 3 2 6" xfId="37815" xr:uid="{00000000-0005-0000-0000-0000B0930000}"/>
    <cellStyle name="Normal 3 37 3 2 6 2" xfId="37816" xr:uid="{00000000-0005-0000-0000-0000B1930000}"/>
    <cellStyle name="Normal 3 37 3 2 6 3" xfId="37817" xr:uid="{00000000-0005-0000-0000-0000B2930000}"/>
    <cellStyle name="Normal 3 37 3 2 7" xfId="37818" xr:uid="{00000000-0005-0000-0000-0000B3930000}"/>
    <cellStyle name="Normal 3 37 3 2 7 2" xfId="37819" xr:uid="{00000000-0005-0000-0000-0000B4930000}"/>
    <cellStyle name="Normal 3 37 3 2 7 3" xfId="37820" xr:uid="{00000000-0005-0000-0000-0000B5930000}"/>
    <cellStyle name="Normal 3 37 3 2 8" xfId="37821" xr:uid="{00000000-0005-0000-0000-0000B6930000}"/>
    <cellStyle name="Normal 3 37 3 2 8 2" xfId="37822" xr:uid="{00000000-0005-0000-0000-0000B7930000}"/>
    <cellStyle name="Normal 3 37 3 2 8 3" xfId="37823" xr:uid="{00000000-0005-0000-0000-0000B8930000}"/>
    <cellStyle name="Normal 3 37 3 2 9" xfId="37824" xr:uid="{00000000-0005-0000-0000-0000B9930000}"/>
    <cellStyle name="Normal 3 37 3 2 9 2" xfId="37825" xr:uid="{00000000-0005-0000-0000-0000BA930000}"/>
    <cellStyle name="Normal 3 37 3 2 9 3" xfId="37826" xr:uid="{00000000-0005-0000-0000-0000BB930000}"/>
    <cellStyle name="Normal 3 37 3 3" xfId="37827" xr:uid="{00000000-0005-0000-0000-0000BC930000}"/>
    <cellStyle name="Normal 3 37 3 3 2" xfId="37828" xr:uid="{00000000-0005-0000-0000-0000BD930000}"/>
    <cellStyle name="Normal 3 37 3 3 3" xfId="37829" xr:uid="{00000000-0005-0000-0000-0000BE930000}"/>
    <cellStyle name="Normal 3 37 3 4" xfId="37830" xr:uid="{00000000-0005-0000-0000-0000BF930000}"/>
    <cellStyle name="Normal 3 37 3 4 2" xfId="37831" xr:uid="{00000000-0005-0000-0000-0000C0930000}"/>
    <cellStyle name="Normal 3 37 3 4 3" xfId="37832" xr:uid="{00000000-0005-0000-0000-0000C1930000}"/>
    <cellStyle name="Normal 3 37 3 5" xfId="37833" xr:uid="{00000000-0005-0000-0000-0000C2930000}"/>
    <cellStyle name="Normal 3 37 3 5 2" xfId="37834" xr:uid="{00000000-0005-0000-0000-0000C3930000}"/>
    <cellStyle name="Normal 3 37 3 5 3" xfId="37835" xr:uid="{00000000-0005-0000-0000-0000C4930000}"/>
    <cellStyle name="Normal 3 37 3 6" xfId="37836" xr:uid="{00000000-0005-0000-0000-0000C5930000}"/>
    <cellStyle name="Normal 3 37 3 6 2" xfId="37837" xr:uid="{00000000-0005-0000-0000-0000C6930000}"/>
    <cellStyle name="Normal 3 37 3 6 3" xfId="37838" xr:uid="{00000000-0005-0000-0000-0000C7930000}"/>
    <cellStyle name="Normal 3 37 3 7" xfId="37839" xr:uid="{00000000-0005-0000-0000-0000C8930000}"/>
    <cellStyle name="Normal 3 37 3 7 2" xfId="37840" xr:uid="{00000000-0005-0000-0000-0000C9930000}"/>
    <cellStyle name="Normal 3 37 3 7 3" xfId="37841" xr:uid="{00000000-0005-0000-0000-0000CA930000}"/>
    <cellStyle name="Normal 3 37 3 8" xfId="37842" xr:uid="{00000000-0005-0000-0000-0000CB930000}"/>
    <cellStyle name="Normal 3 37 3 8 2" xfId="37843" xr:uid="{00000000-0005-0000-0000-0000CC930000}"/>
    <cellStyle name="Normal 3 37 3 8 3" xfId="37844" xr:uid="{00000000-0005-0000-0000-0000CD930000}"/>
    <cellStyle name="Normal 3 37 3 9" xfId="37845" xr:uid="{00000000-0005-0000-0000-0000CE930000}"/>
    <cellStyle name="Normal 3 37 3 9 2" xfId="37846" xr:uid="{00000000-0005-0000-0000-0000CF930000}"/>
    <cellStyle name="Normal 3 37 3 9 3" xfId="37847" xr:uid="{00000000-0005-0000-0000-0000D0930000}"/>
    <cellStyle name="Normal 3 37 4" xfId="37848" xr:uid="{00000000-0005-0000-0000-0000D1930000}"/>
    <cellStyle name="Normal 3 37 4 10" xfId="37849" xr:uid="{00000000-0005-0000-0000-0000D2930000}"/>
    <cellStyle name="Normal 3 37 4 10 2" xfId="37850" xr:uid="{00000000-0005-0000-0000-0000D3930000}"/>
    <cellStyle name="Normal 3 37 4 10 3" xfId="37851" xr:uid="{00000000-0005-0000-0000-0000D4930000}"/>
    <cellStyle name="Normal 3 37 4 11" xfId="37852" xr:uid="{00000000-0005-0000-0000-0000D5930000}"/>
    <cellStyle name="Normal 3 37 4 11 2" xfId="37853" xr:uid="{00000000-0005-0000-0000-0000D6930000}"/>
    <cellStyle name="Normal 3 37 4 11 3" xfId="37854" xr:uid="{00000000-0005-0000-0000-0000D7930000}"/>
    <cellStyle name="Normal 3 37 4 12" xfId="37855" xr:uid="{00000000-0005-0000-0000-0000D8930000}"/>
    <cellStyle name="Normal 3 37 4 12 2" xfId="37856" xr:uid="{00000000-0005-0000-0000-0000D9930000}"/>
    <cellStyle name="Normal 3 37 4 12 3" xfId="37857" xr:uid="{00000000-0005-0000-0000-0000DA930000}"/>
    <cellStyle name="Normal 3 37 4 13" xfId="37858" xr:uid="{00000000-0005-0000-0000-0000DB930000}"/>
    <cellStyle name="Normal 3 37 4 13 2" xfId="37859" xr:uid="{00000000-0005-0000-0000-0000DC930000}"/>
    <cellStyle name="Normal 3 37 4 13 3" xfId="37860" xr:uid="{00000000-0005-0000-0000-0000DD930000}"/>
    <cellStyle name="Normal 3 37 4 14" xfId="37861" xr:uid="{00000000-0005-0000-0000-0000DE930000}"/>
    <cellStyle name="Normal 3 37 4 14 2" xfId="37862" xr:uid="{00000000-0005-0000-0000-0000DF930000}"/>
    <cellStyle name="Normal 3 37 4 14 3" xfId="37863" xr:uid="{00000000-0005-0000-0000-0000E0930000}"/>
    <cellStyle name="Normal 3 37 4 15" xfId="37864" xr:uid="{00000000-0005-0000-0000-0000E1930000}"/>
    <cellStyle name="Normal 3 37 4 15 2" xfId="37865" xr:uid="{00000000-0005-0000-0000-0000E2930000}"/>
    <cellStyle name="Normal 3 37 4 15 3" xfId="37866" xr:uid="{00000000-0005-0000-0000-0000E3930000}"/>
    <cellStyle name="Normal 3 37 4 16" xfId="37867" xr:uid="{00000000-0005-0000-0000-0000E4930000}"/>
    <cellStyle name="Normal 3 37 4 17" xfId="37868" xr:uid="{00000000-0005-0000-0000-0000E5930000}"/>
    <cellStyle name="Normal 3 37 4 2" xfId="37869" xr:uid="{00000000-0005-0000-0000-0000E6930000}"/>
    <cellStyle name="Normal 3 37 4 2 10" xfId="37870" xr:uid="{00000000-0005-0000-0000-0000E7930000}"/>
    <cellStyle name="Normal 3 37 4 2 10 2" xfId="37871" xr:uid="{00000000-0005-0000-0000-0000E8930000}"/>
    <cellStyle name="Normal 3 37 4 2 10 3" xfId="37872" xr:uid="{00000000-0005-0000-0000-0000E9930000}"/>
    <cellStyle name="Normal 3 37 4 2 11" xfId="37873" xr:uid="{00000000-0005-0000-0000-0000EA930000}"/>
    <cellStyle name="Normal 3 37 4 2 11 2" xfId="37874" xr:uid="{00000000-0005-0000-0000-0000EB930000}"/>
    <cellStyle name="Normal 3 37 4 2 11 3" xfId="37875" xr:uid="{00000000-0005-0000-0000-0000EC930000}"/>
    <cellStyle name="Normal 3 37 4 2 12" xfId="37876" xr:uid="{00000000-0005-0000-0000-0000ED930000}"/>
    <cellStyle name="Normal 3 37 4 2 12 2" xfId="37877" xr:uid="{00000000-0005-0000-0000-0000EE930000}"/>
    <cellStyle name="Normal 3 37 4 2 12 3" xfId="37878" xr:uid="{00000000-0005-0000-0000-0000EF930000}"/>
    <cellStyle name="Normal 3 37 4 2 13" xfId="37879" xr:uid="{00000000-0005-0000-0000-0000F0930000}"/>
    <cellStyle name="Normal 3 37 4 2 13 2" xfId="37880" xr:uid="{00000000-0005-0000-0000-0000F1930000}"/>
    <cellStyle name="Normal 3 37 4 2 13 3" xfId="37881" xr:uid="{00000000-0005-0000-0000-0000F2930000}"/>
    <cellStyle name="Normal 3 37 4 2 14" xfId="37882" xr:uid="{00000000-0005-0000-0000-0000F3930000}"/>
    <cellStyle name="Normal 3 37 4 2 14 2" xfId="37883" xr:uid="{00000000-0005-0000-0000-0000F4930000}"/>
    <cellStyle name="Normal 3 37 4 2 14 3" xfId="37884" xr:uid="{00000000-0005-0000-0000-0000F5930000}"/>
    <cellStyle name="Normal 3 37 4 2 15" xfId="37885" xr:uid="{00000000-0005-0000-0000-0000F6930000}"/>
    <cellStyle name="Normal 3 37 4 2 16" xfId="37886" xr:uid="{00000000-0005-0000-0000-0000F7930000}"/>
    <cellStyle name="Normal 3 37 4 2 2" xfId="37887" xr:uid="{00000000-0005-0000-0000-0000F8930000}"/>
    <cellStyle name="Normal 3 37 4 2 2 2" xfId="37888" xr:uid="{00000000-0005-0000-0000-0000F9930000}"/>
    <cellStyle name="Normal 3 37 4 2 2 3" xfId="37889" xr:uid="{00000000-0005-0000-0000-0000FA930000}"/>
    <cellStyle name="Normal 3 37 4 2 3" xfId="37890" xr:uid="{00000000-0005-0000-0000-0000FB930000}"/>
    <cellStyle name="Normal 3 37 4 2 3 2" xfId="37891" xr:uid="{00000000-0005-0000-0000-0000FC930000}"/>
    <cellStyle name="Normal 3 37 4 2 3 3" xfId="37892" xr:uid="{00000000-0005-0000-0000-0000FD930000}"/>
    <cellStyle name="Normal 3 37 4 2 4" xfId="37893" xr:uid="{00000000-0005-0000-0000-0000FE930000}"/>
    <cellStyle name="Normal 3 37 4 2 4 2" xfId="37894" xr:uid="{00000000-0005-0000-0000-0000FF930000}"/>
    <cellStyle name="Normal 3 37 4 2 4 3" xfId="37895" xr:uid="{00000000-0005-0000-0000-000000940000}"/>
    <cellStyle name="Normal 3 37 4 2 5" xfId="37896" xr:uid="{00000000-0005-0000-0000-000001940000}"/>
    <cellStyle name="Normal 3 37 4 2 5 2" xfId="37897" xr:uid="{00000000-0005-0000-0000-000002940000}"/>
    <cellStyle name="Normal 3 37 4 2 5 3" xfId="37898" xr:uid="{00000000-0005-0000-0000-000003940000}"/>
    <cellStyle name="Normal 3 37 4 2 6" xfId="37899" xr:uid="{00000000-0005-0000-0000-000004940000}"/>
    <cellStyle name="Normal 3 37 4 2 6 2" xfId="37900" xr:uid="{00000000-0005-0000-0000-000005940000}"/>
    <cellStyle name="Normal 3 37 4 2 6 3" xfId="37901" xr:uid="{00000000-0005-0000-0000-000006940000}"/>
    <cellStyle name="Normal 3 37 4 2 7" xfId="37902" xr:uid="{00000000-0005-0000-0000-000007940000}"/>
    <cellStyle name="Normal 3 37 4 2 7 2" xfId="37903" xr:uid="{00000000-0005-0000-0000-000008940000}"/>
    <cellStyle name="Normal 3 37 4 2 7 3" xfId="37904" xr:uid="{00000000-0005-0000-0000-000009940000}"/>
    <cellStyle name="Normal 3 37 4 2 8" xfId="37905" xr:uid="{00000000-0005-0000-0000-00000A940000}"/>
    <cellStyle name="Normal 3 37 4 2 8 2" xfId="37906" xr:uid="{00000000-0005-0000-0000-00000B940000}"/>
    <cellStyle name="Normal 3 37 4 2 8 3" xfId="37907" xr:uid="{00000000-0005-0000-0000-00000C940000}"/>
    <cellStyle name="Normal 3 37 4 2 9" xfId="37908" xr:uid="{00000000-0005-0000-0000-00000D940000}"/>
    <cellStyle name="Normal 3 37 4 2 9 2" xfId="37909" xr:uid="{00000000-0005-0000-0000-00000E940000}"/>
    <cellStyle name="Normal 3 37 4 2 9 3" xfId="37910" xr:uid="{00000000-0005-0000-0000-00000F940000}"/>
    <cellStyle name="Normal 3 37 4 3" xfId="37911" xr:uid="{00000000-0005-0000-0000-000010940000}"/>
    <cellStyle name="Normal 3 37 4 3 2" xfId="37912" xr:uid="{00000000-0005-0000-0000-000011940000}"/>
    <cellStyle name="Normal 3 37 4 3 3" xfId="37913" xr:uid="{00000000-0005-0000-0000-000012940000}"/>
    <cellStyle name="Normal 3 37 4 4" xfId="37914" xr:uid="{00000000-0005-0000-0000-000013940000}"/>
    <cellStyle name="Normal 3 37 4 4 2" xfId="37915" xr:uid="{00000000-0005-0000-0000-000014940000}"/>
    <cellStyle name="Normal 3 37 4 4 3" xfId="37916" xr:uid="{00000000-0005-0000-0000-000015940000}"/>
    <cellStyle name="Normal 3 37 4 5" xfId="37917" xr:uid="{00000000-0005-0000-0000-000016940000}"/>
    <cellStyle name="Normal 3 37 4 5 2" xfId="37918" xr:uid="{00000000-0005-0000-0000-000017940000}"/>
    <cellStyle name="Normal 3 37 4 5 3" xfId="37919" xr:uid="{00000000-0005-0000-0000-000018940000}"/>
    <cellStyle name="Normal 3 37 4 6" xfId="37920" xr:uid="{00000000-0005-0000-0000-000019940000}"/>
    <cellStyle name="Normal 3 37 4 6 2" xfId="37921" xr:uid="{00000000-0005-0000-0000-00001A940000}"/>
    <cellStyle name="Normal 3 37 4 6 3" xfId="37922" xr:uid="{00000000-0005-0000-0000-00001B940000}"/>
    <cellStyle name="Normal 3 37 4 7" xfId="37923" xr:uid="{00000000-0005-0000-0000-00001C940000}"/>
    <cellStyle name="Normal 3 37 4 7 2" xfId="37924" xr:uid="{00000000-0005-0000-0000-00001D940000}"/>
    <cellStyle name="Normal 3 37 4 7 3" xfId="37925" xr:uid="{00000000-0005-0000-0000-00001E940000}"/>
    <cellStyle name="Normal 3 37 4 8" xfId="37926" xr:uid="{00000000-0005-0000-0000-00001F940000}"/>
    <cellStyle name="Normal 3 37 4 8 2" xfId="37927" xr:uid="{00000000-0005-0000-0000-000020940000}"/>
    <cellStyle name="Normal 3 37 4 8 3" xfId="37928" xr:uid="{00000000-0005-0000-0000-000021940000}"/>
    <cellStyle name="Normal 3 37 4 9" xfId="37929" xr:uid="{00000000-0005-0000-0000-000022940000}"/>
    <cellStyle name="Normal 3 37 4 9 2" xfId="37930" xr:uid="{00000000-0005-0000-0000-000023940000}"/>
    <cellStyle name="Normal 3 37 4 9 3" xfId="37931" xr:uid="{00000000-0005-0000-0000-000024940000}"/>
    <cellStyle name="Normal 3 37 5" xfId="37932" xr:uid="{00000000-0005-0000-0000-000025940000}"/>
    <cellStyle name="Normal 3 37 5 10" xfId="37933" xr:uid="{00000000-0005-0000-0000-000026940000}"/>
    <cellStyle name="Normal 3 37 5 10 2" xfId="37934" xr:uid="{00000000-0005-0000-0000-000027940000}"/>
    <cellStyle name="Normal 3 37 5 10 3" xfId="37935" xr:uid="{00000000-0005-0000-0000-000028940000}"/>
    <cellStyle name="Normal 3 37 5 11" xfId="37936" xr:uid="{00000000-0005-0000-0000-000029940000}"/>
    <cellStyle name="Normal 3 37 5 11 2" xfId="37937" xr:uid="{00000000-0005-0000-0000-00002A940000}"/>
    <cellStyle name="Normal 3 37 5 11 3" xfId="37938" xr:uid="{00000000-0005-0000-0000-00002B940000}"/>
    <cellStyle name="Normal 3 37 5 12" xfId="37939" xr:uid="{00000000-0005-0000-0000-00002C940000}"/>
    <cellStyle name="Normal 3 37 5 12 2" xfId="37940" xr:uid="{00000000-0005-0000-0000-00002D940000}"/>
    <cellStyle name="Normal 3 37 5 12 3" xfId="37941" xr:uid="{00000000-0005-0000-0000-00002E940000}"/>
    <cellStyle name="Normal 3 37 5 13" xfId="37942" xr:uid="{00000000-0005-0000-0000-00002F940000}"/>
    <cellStyle name="Normal 3 37 5 13 2" xfId="37943" xr:uid="{00000000-0005-0000-0000-000030940000}"/>
    <cellStyle name="Normal 3 37 5 13 3" xfId="37944" xr:uid="{00000000-0005-0000-0000-000031940000}"/>
    <cellStyle name="Normal 3 37 5 14" xfId="37945" xr:uid="{00000000-0005-0000-0000-000032940000}"/>
    <cellStyle name="Normal 3 37 5 14 2" xfId="37946" xr:uid="{00000000-0005-0000-0000-000033940000}"/>
    <cellStyle name="Normal 3 37 5 14 3" xfId="37947" xr:uid="{00000000-0005-0000-0000-000034940000}"/>
    <cellStyle name="Normal 3 37 5 15" xfId="37948" xr:uid="{00000000-0005-0000-0000-000035940000}"/>
    <cellStyle name="Normal 3 37 5 16" xfId="37949" xr:uid="{00000000-0005-0000-0000-000036940000}"/>
    <cellStyle name="Normal 3 37 5 2" xfId="37950" xr:uid="{00000000-0005-0000-0000-000037940000}"/>
    <cellStyle name="Normal 3 37 5 2 2" xfId="37951" xr:uid="{00000000-0005-0000-0000-000038940000}"/>
    <cellStyle name="Normal 3 37 5 2 3" xfId="37952" xr:uid="{00000000-0005-0000-0000-000039940000}"/>
    <cellStyle name="Normal 3 37 5 3" xfId="37953" xr:uid="{00000000-0005-0000-0000-00003A940000}"/>
    <cellStyle name="Normal 3 37 5 3 2" xfId="37954" xr:uid="{00000000-0005-0000-0000-00003B940000}"/>
    <cellStyle name="Normal 3 37 5 3 3" xfId="37955" xr:uid="{00000000-0005-0000-0000-00003C940000}"/>
    <cellStyle name="Normal 3 37 5 4" xfId="37956" xr:uid="{00000000-0005-0000-0000-00003D940000}"/>
    <cellStyle name="Normal 3 37 5 4 2" xfId="37957" xr:uid="{00000000-0005-0000-0000-00003E940000}"/>
    <cellStyle name="Normal 3 37 5 4 3" xfId="37958" xr:uid="{00000000-0005-0000-0000-00003F940000}"/>
    <cellStyle name="Normal 3 37 5 5" xfId="37959" xr:uid="{00000000-0005-0000-0000-000040940000}"/>
    <cellStyle name="Normal 3 37 5 5 2" xfId="37960" xr:uid="{00000000-0005-0000-0000-000041940000}"/>
    <cellStyle name="Normal 3 37 5 5 3" xfId="37961" xr:uid="{00000000-0005-0000-0000-000042940000}"/>
    <cellStyle name="Normal 3 37 5 6" xfId="37962" xr:uid="{00000000-0005-0000-0000-000043940000}"/>
    <cellStyle name="Normal 3 37 5 6 2" xfId="37963" xr:uid="{00000000-0005-0000-0000-000044940000}"/>
    <cellStyle name="Normal 3 37 5 6 3" xfId="37964" xr:uid="{00000000-0005-0000-0000-000045940000}"/>
    <cellStyle name="Normal 3 37 5 7" xfId="37965" xr:uid="{00000000-0005-0000-0000-000046940000}"/>
    <cellStyle name="Normal 3 37 5 7 2" xfId="37966" xr:uid="{00000000-0005-0000-0000-000047940000}"/>
    <cellStyle name="Normal 3 37 5 7 3" xfId="37967" xr:uid="{00000000-0005-0000-0000-000048940000}"/>
    <cellStyle name="Normal 3 37 5 8" xfId="37968" xr:uid="{00000000-0005-0000-0000-000049940000}"/>
    <cellStyle name="Normal 3 37 5 8 2" xfId="37969" xr:uid="{00000000-0005-0000-0000-00004A940000}"/>
    <cellStyle name="Normal 3 37 5 8 3" xfId="37970" xr:uid="{00000000-0005-0000-0000-00004B940000}"/>
    <cellStyle name="Normal 3 37 5 9" xfId="37971" xr:uid="{00000000-0005-0000-0000-00004C940000}"/>
    <cellStyle name="Normal 3 37 5 9 2" xfId="37972" xr:uid="{00000000-0005-0000-0000-00004D940000}"/>
    <cellStyle name="Normal 3 37 5 9 3" xfId="37973" xr:uid="{00000000-0005-0000-0000-00004E940000}"/>
    <cellStyle name="Normal 3 37 6" xfId="37974" xr:uid="{00000000-0005-0000-0000-00004F940000}"/>
    <cellStyle name="Normal 3 37 6 10" xfId="37975" xr:uid="{00000000-0005-0000-0000-000050940000}"/>
    <cellStyle name="Normal 3 37 6 10 2" xfId="37976" xr:uid="{00000000-0005-0000-0000-000051940000}"/>
    <cellStyle name="Normal 3 37 6 10 3" xfId="37977" xr:uid="{00000000-0005-0000-0000-000052940000}"/>
    <cellStyle name="Normal 3 37 6 11" xfId="37978" xr:uid="{00000000-0005-0000-0000-000053940000}"/>
    <cellStyle name="Normal 3 37 6 11 2" xfId="37979" xr:uid="{00000000-0005-0000-0000-000054940000}"/>
    <cellStyle name="Normal 3 37 6 11 3" xfId="37980" xr:uid="{00000000-0005-0000-0000-000055940000}"/>
    <cellStyle name="Normal 3 37 6 12" xfId="37981" xr:uid="{00000000-0005-0000-0000-000056940000}"/>
    <cellStyle name="Normal 3 37 6 12 2" xfId="37982" xr:uid="{00000000-0005-0000-0000-000057940000}"/>
    <cellStyle name="Normal 3 37 6 12 3" xfId="37983" xr:uid="{00000000-0005-0000-0000-000058940000}"/>
    <cellStyle name="Normal 3 37 6 13" xfId="37984" xr:uid="{00000000-0005-0000-0000-000059940000}"/>
    <cellStyle name="Normal 3 37 6 13 2" xfId="37985" xr:uid="{00000000-0005-0000-0000-00005A940000}"/>
    <cellStyle name="Normal 3 37 6 13 3" xfId="37986" xr:uid="{00000000-0005-0000-0000-00005B940000}"/>
    <cellStyle name="Normal 3 37 6 14" xfId="37987" xr:uid="{00000000-0005-0000-0000-00005C940000}"/>
    <cellStyle name="Normal 3 37 6 14 2" xfId="37988" xr:uid="{00000000-0005-0000-0000-00005D940000}"/>
    <cellStyle name="Normal 3 37 6 14 3" xfId="37989" xr:uid="{00000000-0005-0000-0000-00005E940000}"/>
    <cellStyle name="Normal 3 37 6 15" xfId="37990" xr:uid="{00000000-0005-0000-0000-00005F940000}"/>
    <cellStyle name="Normal 3 37 6 16" xfId="37991" xr:uid="{00000000-0005-0000-0000-000060940000}"/>
    <cellStyle name="Normal 3 37 6 2" xfId="37992" xr:uid="{00000000-0005-0000-0000-000061940000}"/>
    <cellStyle name="Normal 3 37 6 2 2" xfId="37993" xr:uid="{00000000-0005-0000-0000-000062940000}"/>
    <cellStyle name="Normal 3 37 6 2 3" xfId="37994" xr:uid="{00000000-0005-0000-0000-000063940000}"/>
    <cellStyle name="Normal 3 37 6 3" xfId="37995" xr:uid="{00000000-0005-0000-0000-000064940000}"/>
    <cellStyle name="Normal 3 37 6 3 2" xfId="37996" xr:uid="{00000000-0005-0000-0000-000065940000}"/>
    <cellStyle name="Normal 3 37 6 3 3" xfId="37997" xr:uid="{00000000-0005-0000-0000-000066940000}"/>
    <cellStyle name="Normal 3 37 6 4" xfId="37998" xr:uid="{00000000-0005-0000-0000-000067940000}"/>
    <cellStyle name="Normal 3 37 6 4 2" xfId="37999" xr:uid="{00000000-0005-0000-0000-000068940000}"/>
    <cellStyle name="Normal 3 37 6 4 3" xfId="38000" xr:uid="{00000000-0005-0000-0000-000069940000}"/>
    <cellStyle name="Normal 3 37 6 5" xfId="38001" xr:uid="{00000000-0005-0000-0000-00006A940000}"/>
    <cellStyle name="Normal 3 37 6 5 2" xfId="38002" xr:uid="{00000000-0005-0000-0000-00006B940000}"/>
    <cellStyle name="Normal 3 37 6 5 3" xfId="38003" xr:uid="{00000000-0005-0000-0000-00006C940000}"/>
    <cellStyle name="Normal 3 37 6 6" xfId="38004" xr:uid="{00000000-0005-0000-0000-00006D940000}"/>
    <cellStyle name="Normal 3 37 6 6 2" xfId="38005" xr:uid="{00000000-0005-0000-0000-00006E940000}"/>
    <cellStyle name="Normal 3 37 6 6 3" xfId="38006" xr:uid="{00000000-0005-0000-0000-00006F940000}"/>
    <cellStyle name="Normal 3 37 6 7" xfId="38007" xr:uid="{00000000-0005-0000-0000-000070940000}"/>
    <cellStyle name="Normal 3 37 6 7 2" xfId="38008" xr:uid="{00000000-0005-0000-0000-000071940000}"/>
    <cellStyle name="Normal 3 37 6 7 3" xfId="38009" xr:uid="{00000000-0005-0000-0000-000072940000}"/>
    <cellStyle name="Normal 3 37 6 8" xfId="38010" xr:uid="{00000000-0005-0000-0000-000073940000}"/>
    <cellStyle name="Normal 3 37 6 8 2" xfId="38011" xr:uid="{00000000-0005-0000-0000-000074940000}"/>
    <cellStyle name="Normal 3 37 6 8 3" xfId="38012" xr:uid="{00000000-0005-0000-0000-000075940000}"/>
    <cellStyle name="Normal 3 37 6 9" xfId="38013" xr:uid="{00000000-0005-0000-0000-000076940000}"/>
    <cellStyle name="Normal 3 37 6 9 2" xfId="38014" xr:uid="{00000000-0005-0000-0000-000077940000}"/>
    <cellStyle name="Normal 3 37 6 9 3" xfId="38015" xr:uid="{00000000-0005-0000-0000-000078940000}"/>
    <cellStyle name="Normal 3 37 7" xfId="38016" xr:uid="{00000000-0005-0000-0000-000079940000}"/>
    <cellStyle name="Normal 3 37 7 10" xfId="38017" xr:uid="{00000000-0005-0000-0000-00007A940000}"/>
    <cellStyle name="Normal 3 37 7 10 2" xfId="38018" xr:uid="{00000000-0005-0000-0000-00007B940000}"/>
    <cellStyle name="Normal 3 37 7 10 3" xfId="38019" xr:uid="{00000000-0005-0000-0000-00007C940000}"/>
    <cellStyle name="Normal 3 37 7 11" xfId="38020" xr:uid="{00000000-0005-0000-0000-00007D940000}"/>
    <cellStyle name="Normal 3 37 7 11 2" xfId="38021" xr:uid="{00000000-0005-0000-0000-00007E940000}"/>
    <cellStyle name="Normal 3 37 7 11 3" xfId="38022" xr:uid="{00000000-0005-0000-0000-00007F940000}"/>
    <cellStyle name="Normal 3 37 7 12" xfId="38023" xr:uid="{00000000-0005-0000-0000-000080940000}"/>
    <cellStyle name="Normal 3 37 7 12 2" xfId="38024" xr:uid="{00000000-0005-0000-0000-000081940000}"/>
    <cellStyle name="Normal 3 37 7 12 3" xfId="38025" xr:uid="{00000000-0005-0000-0000-000082940000}"/>
    <cellStyle name="Normal 3 37 7 13" xfId="38026" xr:uid="{00000000-0005-0000-0000-000083940000}"/>
    <cellStyle name="Normal 3 37 7 13 2" xfId="38027" xr:uid="{00000000-0005-0000-0000-000084940000}"/>
    <cellStyle name="Normal 3 37 7 13 3" xfId="38028" xr:uid="{00000000-0005-0000-0000-000085940000}"/>
    <cellStyle name="Normal 3 37 7 14" xfId="38029" xr:uid="{00000000-0005-0000-0000-000086940000}"/>
    <cellStyle name="Normal 3 37 7 14 2" xfId="38030" xr:uid="{00000000-0005-0000-0000-000087940000}"/>
    <cellStyle name="Normal 3 37 7 14 3" xfId="38031" xr:uid="{00000000-0005-0000-0000-000088940000}"/>
    <cellStyle name="Normal 3 37 7 15" xfId="38032" xr:uid="{00000000-0005-0000-0000-000089940000}"/>
    <cellStyle name="Normal 3 37 7 16" xfId="38033" xr:uid="{00000000-0005-0000-0000-00008A940000}"/>
    <cellStyle name="Normal 3 37 7 2" xfId="38034" xr:uid="{00000000-0005-0000-0000-00008B940000}"/>
    <cellStyle name="Normal 3 37 7 2 2" xfId="38035" xr:uid="{00000000-0005-0000-0000-00008C940000}"/>
    <cellStyle name="Normal 3 37 7 2 3" xfId="38036" xr:uid="{00000000-0005-0000-0000-00008D940000}"/>
    <cellStyle name="Normal 3 37 7 3" xfId="38037" xr:uid="{00000000-0005-0000-0000-00008E940000}"/>
    <cellStyle name="Normal 3 37 7 3 2" xfId="38038" xr:uid="{00000000-0005-0000-0000-00008F940000}"/>
    <cellStyle name="Normal 3 37 7 3 3" xfId="38039" xr:uid="{00000000-0005-0000-0000-000090940000}"/>
    <cellStyle name="Normal 3 37 7 4" xfId="38040" xr:uid="{00000000-0005-0000-0000-000091940000}"/>
    <cellStyle name="Normal 3 37 7 4 2" xfId="38041" xr:uid="{00000000-0005-0000-0000-000092940000}"/>
    <cellStyle name="Normal 3 37 7 4 3" xfId="38042" xr:uid="{00000000-0005-0000-0000-000093940000}"/>
    <cellStyle name="Normal 3 37 7 5" xfId="38043" xr:uid="{00000000-0005-0000-0000-000094940000}"/>
    <cellStyle name="Normal 3 37 7 5 2" xfId="38044" xr:uid="{00000000-0005-0000-0000-000095940000}"/>
    <cellStyle name="Normal 3 37 7 5 3" xfId="38045" xr:uid="{00000000-0005-0000-0000-000096940000}"/>
    <cellStyle name="Normal 3 37 7 6" xfId="38046" xr:uid="{00000000-0005-0000-0000-000097940000}"/>
    <cellStyle name="Normal 3 37 7 6 2" xfId="38047" xr:uid="{00000000-0005-0000-0000-000098940000}"/>
    <cellStyle name="Normal 3 37 7 6 3" xfId="38048" xr:uid="{00000000-0005-0000-0000-000099940000}"/>
    <cellStyle name="Normal 3 37 7 7" xfId="38049" xr:uid="{00000000-0005-0000-0000-00009A940000}"/>
    <cellStyle name="Normal 3 37 7 7 2" xfId="38050" xr:uid="{00000000-0005-0000-0000-00009B940000}"/>
    <cellStyle name="Normal 3 37 7 7 3" xfId="38051" xr:uid="{00000000-0005-0000-0000-00009C940000}"/>
    <cellStyle name="Normal 3 37 7 8" xfId="38052" xr:uid="{00000000-0005-0000-0000-00009D940000}"/>
    <cellStyle name="Normal 3 37 7 8 2" xfId="38053" xr:uid="{00000000-0005-0000-0000-00009E940000}"/>
    <cellStyle name="Normal 3 37 7 8 3" xfId="38054" xr:uid="{00000000-0005-0000-0000-00009F940000}"/>
    <cellStyle name="Normal 3 37 7 9" xfId="38055" xr:uid="{00000000-0005-0000-0000-0000A0940000}"/>
    <cellStyle name="Normal 3 37 7 9 2" xfId="38056" xr:uid="{00000000-0005-0000-0000-0000A1940000}"/>
    <cellStyle name="Normal 3 37 7 9 3" xfId="38057" xr:uid="{00000000-0005-0000-0000-0000A2940000}"/>
    <cellStyle name="Normal 3 37 8" xfId="38058" xr:uid="{00000000-0005-0000-0000-0000A3940000}"/>
    <cellStyle name="Normal 3 37 8 10" xfId="38059" xr:uid="{00000000-0005-0000-0000-0000A4940000}"/>
    <cellStyle name="Normal 3 37 8 10 2" xfId="38060" xr:uid="{00000000-0005-0000-0000-0000A5940000}"/>
    <cellStyle name="Normal 3 37 8 10 3" xfId="38061" xr:uid="{00000000-0005-0000-0000-0000A6940000}"/>
    <cellStyle name="Normal 3 37 8 11" xfId="38062" xr:uid="{00000000-0005-0000-0000-0000A7940000}"/>
    <cellStyle name="Normal 3 37 8 11 2" xfId="38063" xr:uid="{00000000-0005-0000-0000-0000A8940000}"/>
    <cellStyle name="Normal 3 37 8 11 3" xfId="38064" xr:uid="{00000000-0005-0000-0000-0000A9940000}"/>
    <cellStyle name="Normal 3 37 8 12" xfId="38065" xr:uid="{00000000-0005-0000-0000-0000AA940000}"/>
    <cellStyle name="Normal 3 37 8 12 2" xfId="38066" xr:uid="{00000000-0005-0000-0000-0000AB940000}"/>
    <cellStyle name="Normal 3 37 8 12 3" xfId="38067" xr:uid="{00000000-0005-0000-0000-0000AC940000}"/>
    <cellStyle name="Normal 3 37 8 13" xfId="38068" xr:uid="{00000000-0005-0000-0000-0000AD940000}"/>
    <cellStyle name="Normal 3 37 8 13 2" xfId="38069" xr:uid="{00000000-0005-0000-0000-0000AE940000}"/>
    <cellStyle name="Normal 3 37 8 13 3" xfId="38070" xr:uid="{00000000-0005-0000-0000-0000AF940000}"/>
    <cellStyle name="Normal 3 37 8 14" xfId="38071" xr:uid="{00000000-0005-0000-0000-0000B0940000}"/>
    <cellStyle name="Normal 3 37 8 14 2" xfId="38072" xr:uid="{00000000-0005-0000-0000-0000B1940000}"/>
    <cellStyle name="Normal 3 37 8 14 3" xfId="38073" xr:uid="{00000000-0005-0000-0000-0000B2940000}"/>
    <cellStyle name="Normal 3 37 8 15" xfId="38074" xr:uid="{00000000-0005-0000-0000-0000B3940000}"/>
    <cellStyle name="Normal 3 37 8 16" xfId="38075" xr:uid="{00000000-0005-0000-0000-0000B4940000}"/>
    <cellStyle name="Normal 3 37 8 2" xfId="38076" xr:uid="{00000000-0005-0000-0000-0000B5940000}"/>
    <cellStyle name="Normal 3 37 8 2 2" xfId="38077" xr:uid="{00000000-0005-0000-0000-0000B6940000}"/>
    <cellStyle name="Normal 3 37 8 2 3" xfId="38078" xr:uid="{00000000-0005-0000-0000-0000B7940000}"/>
    <cellStyle name="Normal 3 37 8 3" xfId="38079" xr:uid="{00000000-0005-0000-0000-0000B8940000}"/>
    <cellStyle name="Normal 3 37 8 3 2" xfId="38080" xr:uid="{00000000-0005-0000-0000-0000B9940000}"/>
    <cellStyle name="Normal 3 37 8 3 3" xfId="38081" xr:uid="{00000000-0005-0000-0000-0000BA940000}"/>
    <cellStyle name="Normal 3 37 8 4" xfId="38082" xr:uid="{00000000-0005-0000-0000-0000BB940000}"/>
    <cellStyle name="Normal 3 37 8 4 2" xfId="38083" xr:uid="{00000000-0005-0000-0000-0000BC940000}"/>
    <cellStyle name="Normal 3 37 8 4 3" xfId="38084" xr:uid="{00000000-0005-0000-0000-0000BD940000}"/>
    <cellStyle name="Normal 3 37 8 5" xfId="38085" xr:uid="{00000000-0005-0000-0000-0000BE940000}"/>
    <cellStyle name="Normal 3 37 8 5 2" xfId="38086" xr:uid="{00000000-0005-0000-0000-0000BF940000}"/>
    <cellStyle name="Normal 3 37 8 5 3" xfId="38087" xr:uid="{00000000-0005-0000-0000-0000C0940000}"/>
    <cellStyle name="Normal 3 37 8 6" xfId="38088" xr:uid="{00000000-0005-0000-0000-0000C1940000}"/>
    <cellStyle name="Normal 3 37 8 6 2" xfId="38089" xr:uid="{00000000-0005-0000-0000-0000C2940000}"/>
    <cellStyle name="Normal 3 37 8 6 3" xfId="38090" xr:uid="{00000000-0005-0000-0000-0000C3940000}"/>
    <cellStyle name="Normal 3 37 8 7" xfId="38091" xr:uid="{00000000-0005-0000-0000-0000C4940000}"/>
    <cellStyle name="Normal 3 37 8 7 2" xfId="38092" xr:uid="{00000000-0005-0000-0000-0000C5940000}"/>
    <cellStyle name="Normal 3 37 8 7 3" xfId="38093" xr:uid="{00000000-0005-0000-0000-0000C6940000}"/>
    <cellStyle name="Normal 3 37 8 8" xfId="38094" xr:uid="{00000000-0005-0000-0000-0000C7940000}"/>
    <cellStyle name="Normal 3 37 8 8 2" xfId="38095" xr:uid="{00000000-0005-0000-0000-0000C8940000}"/>
    <cellStyle name="Normal 3 37 8 8 3" xfId="38096" xr:uid="{00000000-0005-0000-0000-0000C9940000}"/>
    <cellStyle name="Normal 3 37 8 9" xfId="38097" xr:uid="{00000000-0005-0000-0000-0000CA940000}"/>
    <cellStyle name="Normal 3 37 8 9 2" xfId="38098" xr:uid="{00000000-0005-0000-0000-0000CB940000}"/>
    <cellStyle name="Normal 3 37 8 9 3" xfId="38099" xr:uid="{00000000-0005-0000-0000-0000CC940000}"/>
    <cellStyle name="Normal 3 37 9" xfId="38100" xr:uid="{00000000-0005-0000-0000-0000CD940000}"/>
    <cellStyle name="Normal 3 37 9 10" xfId="38101" xr:uid="{00000000-0005-0000-0000-0000CE940000}"/>
    <cellStyle name="Normal 3 37 9 10 2" xfId="38102" xr:uid="{00000000-0005-0000-0000-0000CF940000}"/>
    <cellStyle name="Normal 3 37 9 10 3" xfId="38103" xr:uid="{00000000-0005-0000-0000-0000D0940000}"/>
    <cellStyle name="Normal 3 37 9 11" xfId="38104" xr:uid="{00000000-0005-0000-0000-0000D1940000}"/>
    <cellStyle name="Normal 3 37 9 11 2" xfId="38105" xr:uid="{00000000-0005-0000-0000-0000D2940000}"/>
    <cellStyle name="Normal 3 37 9 11 3" xfId="38106" xr:uid="{00000000-0005-0000-0000-0000D3940000}"/>
    <cellStyle name="Normal 3 37 9 12" xfId="38107" xr:uid="{00000000-0005-0000-0000-0000D4940000}"/>
    <cellStyle name="Normal 3 37 9 12 2" xfId="38108" xr:uid="{00000000-0005-0000-0000-0000D5940000}"/>
    <cellStyle name="Normal 3 37 9 12 3" xfId="38109" xr:uid="{00000000-0005-0000-0000-0000D6940000}"/>
    <cellStyle name="Normal 3 37 9 13" xfId="38110" xr:uid="{00000000-0005-0000-0000-0000D7940000}"/>
    <cellStyle name="Normal 3 37 9 13 2" xfId="38111" xr:uid="{00000000-0005-0000-0000-0000D8940000}"/>
    <cellStyle name="Normal 3 37 9 13 3" xfId="38112" xr:uid="{00000000-0005-0000-0000-0000D9940000}"/>
    <cellStyle name="Normal 3 37 9 14" xfId="38113" xr:uid="{00000000-0005-0000-0000-0000DA940000}"/>
    <cellStyle name="Normal 3 37 9 14 2" xfId="38114" xr:uid="{00000000-0005-0000-0000-0000DB940000}"/>
    <cellStyle name="Normal 3 37 9 14 3" xfId="38115" xr:uid="{00000000-0005-0000-0000-0000DC940000}"/>
    <cellStyle name="Normal 3 37 9 15" xfId="38116" xr:uid="{00000000-0005-0000-0000-0000DD940000}"/>
    <cellStyle name="Normal 3 37 9 16" xfId="38117" xr:uid="{00000000-0005-0000-0000-0000DE940000}"/>
    <cellStyle name="Normal 3 37 9 2" xfId="38118" xr:uid="{00000000-0005-0000-0000-0000DF940000}"/>
    <cellStyle name="Normal 3 37 9 2 2" xfId="38119" xr:uid="{00000000-0005-0000-0000-0000E0940000}"/>
    <cellStyle name="Normal 3 37 9 2 3" xfId="38120" xr:uid="{00000000-0005-0000-0000-0000E1940000}"/>
    <cellStyle name="Normal 3 37 9 3" xfId="38121" xr:uid="{00000000-0005-0000-0000-0000E2940000}"/>
    <cellStyle name="Normal 3 37 9 3 2" xfId="38122" xr:uid="{00000000-0005-0000-0000-0000E3940000}"/>
    <cellStyle name="Normal 3 37 9 3 3" xfId="38123" xr:uid="{00000000-0005-0000-0000-0000E4940000}"/>
    <cellStyle name="Normal 3 37 9 4" xfId="38124" xr:uid="{00000000-0005-0000-0000-0000E5940000}"/>
    <cellStyle name="Normal 3 37 9 4 2" xfId="38125" xr:uid="{00000000-0005-0000-0000-0000E6940000}"/>
    <cellStyle name="Normal 3 37 9 4 3" xfId="38126" xr:uid="{00000000-0005-0000-0000-0000E7940000}"/>
    <cellStyle name="Normal 3 37 9 5" xfId="38127" xr:uid="{00000000-0005-0000-0000-0000E8940000}"/>
    <cellStyle name="Normal 3 37 9 5 2" xfId="38128" xr:uid="{00000000-0005-0000-0000-0000E9940000}"/>
    <cellStyle name="Normal 3 37 9 5 3" xfId="38129" xr:uid="{00000000-0005-0000-0000-0000EA940000}"/>
    <cellStyle name="Normal 3 37 9 6" xfId="38130" xr:uid="{00000000-0005-0000-0000-0000EB940000}"/>
    <cellStyle name="Normal 3 37 9 6 2" xfId="38131" xr:uid="{00000000-0005-0000-0000-0000EC940000}"/>
    <cellStyle name="Normal 3 37 9 6 3" xfId="38132" xr:uid="{00000000-0005-0000-0000-0000ED940000}"/>
    <cellStyle name="Normal 3 37 9 7" xfId="38133" xr:uid="{00000000-0005-0000-0000-0000EE940000}"/>
    <cellStyle name="Normal 3 37 9 7 2" xfId="38134" xr:uid="{00000000-0005-0000-0000-0000EF940000}"/>
    <cellStyle name="Normal 3 37 9 7 3" xfId="38135" xr:uid="{00000000-0005-0000-0000-0000F0940000}"/>
    <cellStyle name="Normal 3 37 9 8" xfId="38136" xr:uid="{00000000-0005-0000-0000-0000F1940000}"/>
    <cellStyle name="Normal 3 37 9 8 2" xfId="38137" xr:uid="{00000000-0005-0000-0000-0000F2940000}"/>
    <cellStyle name="Normal 3 37 9 8 3" xfId="38138" xr:uid="{00000000-0005-0000-0000-0000F3940000}"/>
    <cellStyle name="Normal 3 37 9 9" xfId="38139" xr:uid="{00000000-0005-0000-0000-0000F4940000}"/>
    <cellStyle name="Normal 3 37 9 9 2" xfId="38140" xr:uid="{00000000-0005-0000-0000-0000F5940000}"/>
    <cellStyle name="Normal 3 37 9 9 3" xfId="38141" xr:uid="{00000000-0005-0000-0000-0000F6940000}"/>
    <cellStyle name="Normal 3 38" xfId="38142" xr:uid="{00000000-0005-0000-0000-0000F7940000}"/>
    <cellStyle name="Normal 3 38 10" xfId="38143" xr:uid="{00000000-0005-0000-0000-0000F8940000}"/>
    <cellStyle name="Normal 3 38 10 10" xfId="38144" xr:uid="{00000000-0005-0000-0000-0000F9940000}"/>
    <cellStyle name="Normal 3 38 10 10 2" xfId="38145" xr:uid="{00000000-0005-0000-0000-0000FA940000}"/>
    <cellStyle name="Normal 3 38 10 10 3" xfId="38146" xr:uid="{00000000-0005-0000-0000-0000FB940000}"/>
    <cellStyle name="Normal 3 38 10 11" xfId="38147" xr:uid="{00000000-0005-0000-0000-0000FC940000}"/>
    <cellStyle name="Normal 3 38 10 11 2" xfId="38148" xr:uid="{00000000-0005-0000-0000-0000FD940000}"/>
    <cellStyle name="Normal 3 38 10 11 3" xfId="38149" xr:uid="{00000000-0005-0000-0000-0000FE940000}"/>
    <cellStyle name="Normal 3 38 10 12" xfId="38150" xr:uid="{00000000-0005-0000-0000-0000FF940000}"/>
    <cellStyle name="Normal 3 38 10 12 2" xfId="38151" xr:uid="{00000000-0005-0000-0000-000000950000}"/>
    <cellStyle name="Normal 3 38 10 12 3" xfId="38152" xr:uid="{00000000-0005-0000-0000-000001950000}"/>
    <cellStyle name="Normal 3 38 10 13" xfId="38153" xr:uid="{00000000-0005-0000-0000-000002950000}"/>
    <cellStyle name="Normal 3 38 10 13 2" xfId="38154" xr:uid="{00000000-0005-0000-0000-000003950000}"/>
    <cellStyle name="Normal 3 38 10 13 3" xfId="38155" xr:uid="{00000000-0005-0000-0000-000004950000}"/>
    <cellStyle name="Normal 3 38 10 14" xfId="38156" xr:uid="{00000000-0005-0000-0000-000005950000}"/>
    <cellStyle name="Normal 3 38 10 14 2" xfId="38157" xr:uid="{00000000-0005-0000-0000-000006950000}"/>
    <cellStyle name="Normal 3 38 10 14 3" xfId="38158" xr:uid="{00000000-0005-0000-0000-000007950000}"/>
    <cellStyle name="Normal 3 38 10 15" xfId="38159" xr:uid="{00000000-0005-0000-0000-000008950000}"/>
    <cellStyle name="Normal 3 38 10 16" xfId="38160" xr:uid="{00000000-0005-0000-0000-000009950000}"/>
    <cellStyle name="Normal 3 38 10 2" xfId="38161" xr:uid="{00000000-0005-0000-0000-00000A950000}"/>
    <cellStyle name="Normal 3 38 10 2 2" xfId="38162" xr:uid="{00000000-0005-0000-0000-00000B950000}"/>
    <cellStyle name="Normal 3 38 10 2 3" xfId="38163" xr:uid="{00000000-0005-0000-0000-00000C950000}"/>
    <cellStyle name="Normal 3 38 10 3" xfId="38164" xr:uid="{00000000-0005-0000-0000-00000D950000}"/>
    <cellStyle name="Normal 3 38 10 3 2" xfId="38165" xr:uid="{00000000-0005-0000-0000-00000E950000}"/>
    <cellStyle name="Normal 3 38 10 3 3" xfId="38166" xr:uid="{00000000-0005-0000-0000-00000F950000}"/>
    <cellStyle name="Normal 3 38 10 4" xfId="38167" xr:uid="{00000000-0005-0000-0000-000010950000}"/>
    <cellStyle name="Normal 3 38 10 4 2" xfId="38168" xr:uid="{00000000-0005-0000-0000-000011950000}"/>
    <cellStyle name="Normal 3 38 10 4 3" xfId="38169" xr:uid="{00000000-0005-0000-0000-000012950000}"/>
    <cellStyle name="Normal 3 38 10 5" xfId="38170" xr:uid="{00000000-0005-0000-0000-000013950000}"/>
    <cellStyle name="Normal 3 38 10 5 2" xfId="38171" xr:uid="{00000000-0005-0000-0000-000014950000}"/>
    <cellStyle name="Normal 3 38 10 5 3" xfId="38172" xr:uid="{00000000-0005-0000-0000-000015950000}"/>
    <cellStyle name="Normal 3 38 10 6" xfId="38173" xr:uid="{00000000-0005-0000-0000-000016950000}"/>
    <cellStyle name="Normal 3 38 10 6 2" xfId="38174" xr:uid="{00000000-0005-0000-0000-000017950000}"/>
    <cellStyle name="Normal 3 38 10 6 3" xfId="38175" xr:uid="{00000000-0005-0000-0000-000018950000}"/>
    <cellStyle name="Normal 3 38 10 7" xfId="38176" xr:uid="{00000000-0005-0000-0000-000019950000}"/>
    <cellStyle name="Normal 3 38 10 7 2" xfId="38177" xr:uid="{00000000-0005-0000-0000-00001A950000}"/>
    <cellStyle name="Normal 3 38 10 7 3" xfId="38178" xr:uid="{00000000-0005-0000-0000-00001B950000}"/>
    <cellStyle name="Normal 3 38 10 8" xfId="38179" xr:uid="{00000000-0005-0000-0000-00001C950000}"/>
    <cellStyle name="Normal 3 38 10 8 2" xfId="38180" xr:uid="{00000000-0005-0000-0000-00001D950000}"/>
    <cellStyle name="Normal 3 38 10 8 3" xfId="38181" xr:uid="{00000000-0005-0000-0000-00001E950000}"/>
    <cellStyle name="Normal 3 38 10 9" xfId="38182" xr:uid="{00000000-0005-0000-0000-00001F950000}"/>
    <cellStyle name="Normal 3 38 10 9 2" xfId="38183" xr:uid="{00000000-0005-0000-0000-000020950000}"/>
    <cellStyle name="Normal 3 38 10 9 3" xfId="38184" xr:uid="{00000000-0005-0000-0000-000021950000}"/>
    <cellStyle name="Normal 3 38 11" xfId="38185" xr:uid="{00000000-0005-0000-0000-000022950000}"/>
    <cellStyle name="Normal 3 38 11 2" xfId="38186" xr:uid="{00000000-0005-0000-0000-000023950000}"/>
    <cellStyle name="Normal 3 38 11 3" xfId="38187" xr:uid="{00000000-0005-0000-0000-000024950000}"/>
    <cellStyle name="Normal 3 38 12" xfId="38188" xr:uid="{00000000-0005-0000-0000-000025950000}"/>
    <cellStyle name="Normal 3 38 12 2" xfId="38189" xr:uid="{00000000-0005-0000-0000-000026950000}"/>
    <cellStyle name="Normal 3 38 12 3" xfId="38190" xr:uid="{00000000-0005-0000-0000-000027950000}"/>
    <cellStyle name="Normal 3 38 13" xfId="38191" xr:uid="{00000000-0005-0000-0000-000028950000}"/>
    <cellStyle name="Normal 3 38 13 2" xfId="38192" xr:uid="{00000000-0005-0000-0000-000029950000}"/>
    <cellStyle name="Normal 3 38 13 3" xfId="38193" xr:uid="{00000000-0005-0000-0000-00002A950000}"/>
    <cellStyle name="Normal 3 38 14" xfId="38194" xr:uid="{00000000-0005-0000-0000-00002B950000}"/>
    <cellStyle name="Normal 3 38 14 2" xfId="38195" xr:uid="{00000000-0005-0000-0000-00002C950000}"/>
    <cellStyle name="Normal 3 38 14 3" xfId="38196" xr:uid="{00000000-0005-0000-0000-00002D950000}"/>
    <cellStyle name="Normal 3 38 15" xfId="38197" xr:uid="{00000000-0005-0000-0000-00002E950000}"/>
    <cellStyle name="Normal 3 38 15 2" xfId="38198" xr:uid="{00000000-0005-0000-0000-00002F950000}"/>
    <cellStyle name="Normal 3 38 15 3" xfId="38199" xr:uid="{00000000-0005-0000-0000-000030950000}"/>
    <cellStyle name="Normal 3 38 16" xfId="38200" xr:uid="{00000000-0005-0000-0000-000031950000}"/>
    <cellStyle name="Normal 3 38 16 2" xfId="38201" xr:uid="{00000000-0005-0000-0000-000032950000}"/>
    <cellStyle name="Normal 3 38 16 3" xfId="38202" xr:uid="{00000000-0005-0000-0000-000033950000}"/>
    <cellStyle name="Normal 3 38 17" xfId="38203" xr:uid="{00000000-0005-0000-0000-000034950000}"/>
    <cellStyle name="Normal 3 38 17 2" xfId="38204" xr:uid="{00000000-0005-0000-0000-000035950000}"/>
    <cellStyle name="Normal 3 38 17 3" xfId="38205" xr:uid="{00000000-0005-0000-0000-000036950000}"/>
    <cellStyle name="Normal 3 38 18" xfId="38206" xr:uid="{00000000-0005-0000-0000-000037950000}"/>
    <cellStyle name="Normal 3 38 18 2" xfId="38207" xr:uid="{00000000-0005-0000-0000-000038950000}"/>
    <cellStyle name="Normal 3 38 18 3" xfId="38208" xr:uid="{00000000-0005-0000-0000-000039950000}"/>
    <cellStyle name="Normal 3 38 19" xfId="38209" xr:uid="{00000000-0005-0000-0000-00003A950000}"/>
    <cellStyle name="Normal 3 38 19 2" xfId="38210" xr:uid="{00000000-0005-0000-0000-00003B950000}"/>
    <cellStyle name="Normal 3 38 19 3" xfId="38211" xr:uid="{00000000-0005-0000-0000-00003C950000}"/>
    <cellStyle name="Normal 3 38 2" xfId="38212" xr:uid="{00000000-0005-0000-0000-00003D950000}"/>
    <cellStyle name="Normal 3 38 2 10" xfId="38213" xr:uid="{00000000-0005-0000-0000-00003E950000}"/>
    <cellStyle name="Normal 3 38 2 10 2" xfId="38214" xr:uid="{00000000-0005-0000-0000-00003F950000}"/>
    <cellStyle name="Normal 3 38 2 10 3" xfId="38215" xr:uid="{00000000-0005-0000-0000-000040950000}"/>
    <cellStyle name="Normal 3 38 2 11" xfId="38216" xr:uid="{00000000-0005-0000-0000-000041950000}"/>
    <cellStyle name="Normal 3 38 2 11 2" xfId="38217" xr:uid="{00000000-0005-0000-0000-000042950000}"/>
    <cellStyle name="Normal 3 38 2 11 3" xfId="38218" xr:uid="{00000000-0005-0000-0000-000043950000}"/>
    <cellStyle name="Normal 3 38 2 12" xfId="38219" xr:uid="{00000000-0005-0000-0000-000044950000}"/>
    <cellStyle name="Normal 3 38 2 12 2" xfId="38220" xr:uid="{00000000-0005-0000-0000-000045950000}"/>
    <cellStyle name="Normal 3 38 2 12 3" xfId="38221" xr:uid="{00000000-0005-0000-0000-000046950000}"/>
    <cellStyle name="Normal 3 38 2 13" xfId="38222" xr:uid="{00000000-0005-0000-0000-000047950000}"/>
    <cellStyle name="Normal 3 38 2 13 2" xfId="38223" xr:uid="{00000000-0005-0000-0000-000048950000}"/>
    <cellStyle name="Normal 3 38 2 13 3" xfId="38224" xr:uid="{00000000-0005-0000-0000-000049950000}"/>
    <cellStyle name="Normal 3 38 2 14" xfId="38225" xr:uid="{00000000-0005-0000-0000-00004A950000}"/>
    <cellStyle name="Normal 3 38 2 14 2" xfId="38226" xr:uid="{00000000-0005-0000-0000-00004B950000}"/>
    <cellStyle name="Normal 3 38 2 14 3" xfId="38227" xr:uid="{00000000-0005-0000-0000-00004C950000}"/>
    <cellStyle name="Normal 3 38 2 15" xfId="38228" xr:uid="{00000000-0005-0000-0000-00004D950000}"/>
    <cellStyle name="Normal 3 38 2 15 2" xfId="38229" xr:uid="{00000000-0005-0000-0000-00004E950000}"/>
    <cellStyle name="Normal 3 38 2 15 3" xfId="38230" xr:uid="{00000000-0005-0000-0000-00004F950000}"/>
    <cellStyle name="Normal 3 38 2 16" xfId="38231" xr:uid="{00000000-0005-0000-0000-000050950000}"/>
    <cellStyle name="Normal 3 38 2 17" xfId="38232" xr:uid="{00000000-0005-0000-0000-000051950000}"/>
    <cellStyle name="Normal 3 38 2 2" xfId="38233" xr:uid="{00000000-0005-0000-0000-000052950000}"/>
    <cellStyle name="Normal 3 38 2 2 10" xfId="38234" xr:uid="{00000000-0005-0000-0000-000053950000}"/>
    <cellStyle name="Normal 3 38 2 2 10 2" xfId="38235" xr:uid="{00000000-0005-0000-0000-000054950000}"/>
    <cellStyle name="Normal 3 38 2 2 10 3" xfId="38236" xr:uid="{00000000-0005-0000-0000-000055950000}"/>
    <cellStyle name="Normal 3 38 2 2 11" xfId="38237" xr:uid="{00000000-0005-0000-0000-000056950000}"/>
    <cellStyle name="Normal 3 38 2 2 11 2" xfId="38238" xr:uid="{00000000-0005-0000-0000-000057950000}"/>
    <cellStyle name="Normal 3 38 2 2 11 3" xfId="38239" xr:uid="{00000000-0005-0000-0000-000058950000}"/>
    <cellStyle name="Normal 3 38 2 2 12" xfId="38240" xr:uid="{00000000-0005-0000-0000-000059950000}"/>
    <cellStyle name="Normal 3 38 2 2 12 2" xfId="38241" xr:uid="{00000000-0005-0000-0000-00005A950000}"/>
    <cellStyle name="Normal 3 38 2 2 12 3" xfId="38242" xr:uid="{00000000-0005-0000-0000-00005B950000}"/>
    <cellStyle name="Normal 3 38 2 2 13" xfId="38243" xr:uid="{00000000-0005-0000-0000-00005C950000}"/>
    <cellStyle name="Normal 3 38 2 2 13 2" xfId="38244" xr:uid="{00000000-0005-0000-0000-00005D950000}"/>
    <cellStyle name="Normal 3 38 2 2 13 3" xfId="38245" xr:uid="{00000000-0005-0000-0000-00005E950000}"/>
    <cellStyle name="Normal 3 38 2 2 14" xfId="38246" xr:uid="{00000000-0005-0000-0000-00005F950000}"/>
    <cellStyle name="Normal 3 38 2 2 14 2" xfId="38247" xr:uid="{00000000-0005-0000-0000-000060950000}"/>
    <cellStyle name="Normal 3 38 2 2 14 3" xfId="38248" xr:uid="{00000000-0005-0000-0000-000061950000}"/>
    <cellStyle name="Normal 3 38 2 2 15" xfId="38249" xr:uid="{00000000-0005-0000-0000-000062950000}"/>
    <cellStyle name="Normal 3 38 2 2 16" xfId="38250" xr:uid="{00000000-0005-0000-0000-000063950000}"/>
    <cellStyle name="Normal 3 38 2 2 2" xfId="38251" xr:uid="{00000000-0005-0000-0000-000064950000}"/>
    <cellStyle name="Normal 3 38 2 2 2 2" xfId="38252" xr:uid="{00000000-0005-0000-0000-000065950000}"/>
    <cellStyle name="Normal 3 38 2 2 2 3" xfId="38253" xr:uid="{00000000-0005-0000-0000-000066950000}"/>
    <cellStyle name="Normal 3 38 2 2 3" xfId="38254" xr:uid="{00000000-0005-0000-0000-000067950000}"/>
    <cellStyle name="Normal 3 38 2 2 3 2" xfId="38255" xr:uid="{00000000-0005-0000-0000-000068950000}"/>
    <cellStyle name="Normal 3 38 2 2 3 3" xfId="38256" xr:uid="{00000000-0005-0000-0000-000069950000}"/>
    <cellStyle name="Normal 3 38 2 2 4" xfId="38257" xr:uid="{00000000-0005-0000-0000-00006A950000}"/>
    <cellStyle name="Normal 3 38 2 2 4 2" xfId="38258" xr:uid="{00000000-0005-0000-0000-00006B950000}"/>
    <cellStyle name="Normal 3 38 2 2 4 3" xfId="38259" xr:uid="{00000000-0005-0000-0000-00006C950000}"/>
    <cellStyle name="Normal 3 38 2 2 5" xfId="38260" xr:uid="{00000000-0005-0000-0000-00006D950000}"/>
    <cellStyle name="Normal 3 38 2 2 5 2" xfId="38261" xr:uid="{00000000-0005-0000-0000-00006E950000}"/>
    <cellStyle name="Normal 3 38 2 2 5 3" xfId="38262" xr:uid="{00000000-0005-0000-0000-00006F950000}"/>
    <cellStyle name="Normal 3 38 2 2 6" xfId="38263" xr:uid="{00000000-0005-0000-0000-000070950000}"/>
    <cellStyle name="Normal 3 38 2 2 6 2" xfId="38264" xr:uid="{00000000-0005-0000-0000-000071950000}"/>
    <cellStyle name="Normal 3 38 2 2 6 3" xfId="38265" xr:uid="{00000000-0005-0000-0000-000072950000}"/>
    <cellStyle name="Normal 3 38 2 2 7" xfId="38266" xr:uid="{00000000-0005-0000-0000-000073950000}"/>
    <cellStyle name="Normal 3 38 2 2 7 2" xfId="38267" xr:uid="{00000000-0005-0000-0000-000074950000}"/>
    <cellStyle name="Normal 3 38 2 2 7 3" xfId="38268" xr:uid="{00000000-0005-0000-0000-000075950000}"/>
    <cellStyle name="Normal 3 38 2 2 8" xfId="38269" xr:uid="{00000000-0005-0000-0000-000076950000}"/>
    <cellStyle name="Normal 3 38 2 2 8 2" xfId="38270" xr:uid="{00000000-0005-0000-0000-000077950000}"/>
    <cellStyle name="Normal 3 38 2 2 8 3" xfId="38271" xr:uid="{00000000-0005-0000-0000-000078950000}"/>
    <cellStyle name="Normal 3 38 2 2 9" xfId="38272" xr:uid="{00000000-0005-0000-0000-000079950000}"/>
    <cellStyle name="Normal 3 38 2 2 9 2" xfId="38273" xr:uid="{00000000-0005-0000-0000-00007A950000}"/>
    <cellStyle name="Normal 3 38 2 2 9 3" xfId="38274" xr:uid="{00000000-0005-0000-0000-00007B950000}"/>
    <cellStyle name="Normal 3 38 2 3" xfId="38275" xr:uid="{00000000-0005-0000-0000-00007C950000}"/>
    <cellStyle name="Normal 3 38 2 3 2" xfId="38276" xr:uid="{00000000-0005-0000-0000-00007D950000}"/>
    <cellStyle name="Normal 3 38 2 3 3" xfId="38277" xr:uid="{00000000-0005-0000-0000-00007E950000}"/>
    <cellStyle name="Normal 3 38 2 4" xfId="38278" xr:uid="{00000000-0005-0000-0000-00007F950000}"/>
    <cellStyle name="Normal 3 38 2 4 2" xfId="38279" xr:uid="{00000000-0005-0000-0000-000080950000}"/>
    <cellStyle name="Normal 3 38 2 4 3" xfId="38280" xr:uid="{00000000-0005-0000-0000-000081950000}"/>
    <cellStyle name="Normal 3 38 2 5" xfId="38281" xr:uid="{00000000-0005-0000-0000-000082950000}"/>
    <cellStyle name="Normal 3 38 2 5 2" xfId="38282" xr:uid="{00000000-0005-0000-0000-000083950000}"/>
    <cellStyle name="Normal 3 38 2 5 3" xfId="38283" xr:uid="{00000000-0005-0000-0000-000084950000}"/>
    <cellStyle name="Normal 3 38 2 6" xfId="38284" xr:uid="{00000000-0005-0000-0000-000085950000}"/>
    <cellStyle name="Normal 3 38 2 6 2" xfId="38285" xr:uid="{00000000-0005-0000-0000-000086950000}"/>
    <cellStyle name="Normal 3 38 2 6 3" xfId="38286" xr:uid="{00000000-0005-0000-0000-000087950000}"/>
    <cellStyle name="Normal 3 38 2 7" xfId="38287" xr:uid="{00000000-0005-0000-0000-000088950000}"/>
    <cellStyle name="Normal 3 38 2 7 2" xfId="38288" xr:uid="{00000000-0005-0000-0000-000089950000}"/>
    <cellStyle name="Normal 3 38 2 7 3" xfId="38289" xr:uid="{00000000-0005-0000-0000-00008A950000}"/>
    <cellStyle name="Normal 3 38 2 8" xfId="38290" xr:uid="{00000000-0005-0000-0000-00008B950000}"/>
    <cellStyle name="Normal 3 38 2 8 2" xfId="38291" xr:uid="{00000000-0005-0000-0000-00008C950000}"/>
    <cellStyle name="Normal 3 38 2 8 3" xfId="38292" xr:uid="{00000000-0005-0000-0000-00008D950000}"/>
    <cellStyle name="Normal 3 38 2 9" xfId="38293" xr:uid="{00000000-0005-0000-0000-00008E950000}"/>
    <cellStyle name="Normal 3 38 2 9 2" xfId="38294" xr:uid="{00000000-0005-0000-0000-00008F950000}"/>
    <cellStyle name="Normal 3 38 2 9 3" xfId="38295" xr:uid="{00000000-0005-0000-0000-000090950000}"/>
    <cellStyle name="Normal 3 38 20" xfId="38296" xr:uid="{00000000-0005-0000-0000-000091950000}"/>
    <cellStyle name="Normal 3 38 20 2" xfId="38297" xr:uid="{00000000-0005-0000-0000-000092950000}"/>
    <cellStyle name="Normal 3 38 20 3" xfId="38298" xr:uid="{00000000-0005-0000-0000-000093950000}"/>
    <cellStyle name="Normal 3 38 21" xfId="38299" xr:uid="{00000000-0005-0000-0000-000094950000}"/>
    <cellStyle name="Normal 3 38 21 2" xfId="38300" xr:uid="{00000000-0005-0000-0000-000095950000}"/>
    <cellStyle name="Normal 3 38 21 3" xfId="38301" xr:uid="{00000000-0005-0000-0000-000096950000}"/>
    <cellStyle name="Normal 3 38 22" xfId="38302" xr:uid="{00000000-0005-0000-0000-000097950000}"/>
    <cellStyle name="Normal 3 38 22 2" xfId="38303" xr:uid="{00000000-0005-0000-0000-000098950000}"/>
    <cellStyle name="Normal 3 38 22 3" xfId="38304" xr:uid="{00000000-0005-0000-0000-000099950000}"/>
    <cellStyle name="Normal 3 38 23" xfId="38305" xr:uid="{00000000-0005-0000-0000-00009A950000}"/>
    <cellStyle name="Normal 3 38 23 2" xfId="38306" xr:uid="{00000000-0005-0000-0000-00009B950000}"/>
    <cellStyle name="Normal 3 38 23 3" xfId="38307" xr:uid="{00000000-0005-0000-0000-00009C950000}"/>
    <cellStyle name="Normal 3 38 24" xfId="38308" xr:uid="{00000000-0005-0000-0000-00009D950000}"/>
    <cellStyle name="Normal 3 38 25" xfId="38309" xr:uid="{00000000-0005-0000-0000-00009E950000}"/>
    <cellStyle name="Normal 3 38 3" xfId="38310" xr:uid="{00000000-0005-0000-0000-00009F950000}"/>
    <cellStyle name="Normal 3 38 3 10" xfId="38311" xr:uid="{00000000-0005-0000-0000-0000A0950000}"/>
    <cellStyle name="Normal 3 38 3 10 2" xfId="38312" xr:uid="{00000000-0005-0000-0000-0000A1950000}"/>
    <cellStyle name="Normal 3 38 3 10 3" xfId="38313" xr:uid="{00000000-0005-0000-0000-0000A2950000}"/>
    <cellStyle name="Normal 3 38 3 11" xfId="38314" xr:uid="{00000000-0005-0000-0000-0000A3950000}"/>
    <cellStyle name="Normal 3 38 3 11 2" xfId="38315" xr:uid="{00000000-0005-0000-0000-0000A4950000}"/>
    <cellStyle name="Normal 3 38 3 11 3" xfId="38316" xr:uid="{00000000-0005-0000-0000-0000A5950000}"/>
    <cellStyle name="Normal 3 38 3 12" xfId="38317" xr:uid="{00000000-0005-0000-0000-0000A6950000}"/>
    <cellStyle name="Normal 3 38 3 12 2" xfId="38318" xr:uid="{00000000-0005-0000-0000-0000A7950000}"/>
    <cellStyle name="Normal 3 38 3 12 3" xfId="38319" xr:uid="{00000000-0005-0000-0000-0000A8950000}"/>
    <cellStyle name="Normal 3 38 3 13" xfId="38320" xr:uid="{00000000-0005-0000-0000-0000A9950000}"/>
    <cellStyle name="Normal 3 38 3 13 2" xfId="38321" xr:uid="{00000000-0005-0000-0000-0000AA950000}"/>
    <cellStyle name="Normal 3 38 3 13 3" xfId="38322" xr:uid="{00000000-0005-0000-0000-0000AB950000}"/>
    <cellStyle name="Normal 3 38 3 14" xfId="38323" xr:uid="{00000000-0005-0000-0000-0000AC950000}"/>
    <cellStyle name="Normal 3 38 3 14 2" xfId="38324" xr:uid="{00000000-0005-0000-0000-0000AD950000}"/>
    <cellStyle name="Normal 3 38 3 14 3" xfId="38325" xr:uid="{00000000-0005-0000-0000-0000AE950000}"/>
    <cellStyle name="Normal 3 38 3 15" xfId="38326" xr:uid="{00000000-0005-0000-0000-0000AF950000}"/>
    <cellStyle name="Normal 3 38 3 15 2" xfId="38327" xr:uid="{00000000-0005-0000-0000-0000B0950000}"/>
    <cellStyle name="Normal 3 38 3 15 3" xfId="38328" xr:uid="{00000000-0005-0000-0000-0000B1950000}"/>
    <cellStyle name="Normal 3 38 3 16" xfId="38329" xr:uid="{00000000-0005-0000-0000-0000B2950000}"/>
    <cellStyle name="Normal 3 38 3 17" xfId="38330" xr:uid="{00000000-0005-0000-0000-0000B3950000}"/>
    <cellStyle name="Normal 3 38 3 2" xfId="38331" xr:uid="{00000000-0005-0000-0000-0000B4950000}"/>
    <cellStyle name="Normal 3 38 3 2 10" xfId="38332" xr:uid="{00000000-0005-0000-0000-0000B5950000}"/>
    <cellStyle name="Normal 3 38 3 2 10 2" xfId="38333" xr:uid="{00000000-0005-0000-0000-0000B6950000}"/>
    <cellStyle name="Normal 3 38 3 2 10 3" xfId="38334" xr:uid="{00000000-0005-0000-0000-0000B7950000}"/>
    <cellStyle name="Normal 3 38 3 2 11" xfId="38335" xr:uid="{00000000-0005-0000-0000-0000B8950000}"/>
    <cellStyle name="Normal 3 38 3 2 11 2" xfId="38336" xr:uid="{00000000-0005-0000-0000-0000B9950000}"/>
    <cellStyle name="Normal 3 38 3 2 11 3" xfId="38337" xr:uid="{00000000-0005-0000-0000-0000BA950000}"/>
    <cellStyle name="Normal 3 38 3 2 12" xfId="38338" xr:uid="{00000000-0005-0000-0000-0000BB950000}"/>
    <cellStyle name="Normal 3 38 3 2 12 2" xfId="38339" xr:uid="{00000000-0005-0000-0000-0000BC950000}"/>
    <cellStyle name="Normal 3 38 3 2 12 3" xfId="38340" xr:uid="{00000000-0005-0000-0000-0000BD950000}"/>
    <cellStyle name="Normal 3 38 3 2 13" xfId="38341" xr:uid="{00000000-0005-0000-0000-0000BE950000}"/>
    <cellStyle name="Normal 3 38 3 2 13 2" xfId="38342" xr:uid="{00000000-0005-0000-0000-0000BF950000}"/>
    <cellStyle name="Normal 3 38 3 2 13 3" xfId="38343" xr:uid="{00000000-0005-0000-0000-0000C0950000}"/>
    <cellStyle name="Normal 3 38 3 2 14" xfId="38344" xr:uid="{00000000-0005-0000-0000-0000C1950000}"/>
    <cellStyle name="Normal 3 38 3 2 14 2" xfId="38345" xr:uid="{00000000-0005-0000-0000-0000C2950000}"/>
    <cellStyle name="Normal 3 38 3 2 14 3" xfId="38346" xr:uid="{00000000-0005-0000-0000-0000C3950000}"/>
    <cellStyle name="Normal 3 38 3 2 15" xfId="38347" xr:uid="{00000000-0005-0000-0000-0000C4950000}"/>
    <cellStyle name="Normal 3 38 3 2 16" xfId="38348" xr:uid="{00000000-0005-0000-0000-0000C5950000}"/>
    <cellStyle name="Normal 3 38 3 2 2" xfId="38349" xr:uid="{00000000-0005-0000-0000-0000C6950000}"/>
    <cellStyle name="Normal 3 38 3 2 2 2" xfId="38350" xr:uid="{00000000-0005-0000-0000-0000C7950000}"/>
    <cellStyle name="Normal 3 38 3 2 2 3" xfId="38351" xr:uid="{00000000-0005-0000-0000-0000C8950000}"/>
    <cellStyle name="Normal 3 38 3 2 3" xfId="38352" xr:uid="{00000000-0005-0000-0000-0000C9950000}"/>
    <cellStyle name="Normal 3 38 3 2 3 2" xfId="38353" xr:uid="{00000000-0005-0000-0000-0000CA950000}"/>
    <cellStyle name="Normal 3 38 3 2 3 3" xfId="38354" xr:uid="{00000000-0005-0000-0000-0000CB950000}"/>
    <cellStyle name="Normal 3 38 3 2 4" xfId="38355" xr:uid="{00000000-0005-0000-0000-0000CC950000}"/>
    <cellStyle name="Normal 3 38 3 2 4 2" xfId="38356" xr:uid="{00000000-0005-0000-0000-0000CD950000}"/>
    <cellStyle name="Normal 3 38 3 2 4 3" xfId="38357" xr:uid="{00000000-0005-0000-0000-0000CE950000}"/>
    <cellStyle name="Normal 3 38 3 2 5" xfId="38358" xr:uid="{00000000-0005-0000-0000-0000CF950000}"/>
    <cellStyle name="Normal 3 38 3 2 5 2" xfId="38359" xr:uid="{00000000-0005-0000-0000-0000D0950000}"/>
    <cellStyle name="Normal 3 38 3 2 5 3" xfId="38360" xr:uid="{00000000-0005-0000-0000-0000D1950000}"/>
    <cellStyle name="Normal 3 38 3 2 6" xfId="38361" xr:uid="{00000000-0005-0000-0000-0000D2950000}"/>
    <cellStyle name="Normal 3 38 3 2 6 2" xfId="38362" xr:uid="{00000000-0005-0000-0000-0000D3950000}"/>
    <cellStyle name="Normal 3 38 3 2 6 3" xfId="38363" xr:uid="{00000000-0005-0000-0000-0000D4950000}"/>
    <cellStyle name="Normal 3 38 3 2 7" xfId="38364" xr:uid="{00000000-0005-0000-0000-0000D5950000}"/>
    <cellStyle name="Normal 3 38 3 2 7 2" xfId="38365" xr:uid="{00000000-0005-0000-0000-0000D6950000}"/>
    <cellStyle name="Normal 3 38 3 2 7 3" xfId="38366" xr:uid="{00000000-0005-0000-0000-0000D7950000}"/>
    <cellStyle name="Normal 3 38 3 2 8" xfId="38367" xr:uid="{00000000-0005-0000-0000-0000D8950000}"/>
    <cellStyle name="Normal 3 38 3 2 8 2" xfId="38368" xr:uid="{00000000-0005-0000-0000-0000D9950000}"/>
    <cellStyle name="Normal 3 38 3 2 8 3" xfId="38369" xr:uid="{00000000-0005-0000-0000-0000DA950000}"/>
    <cellStyle name="Normal 3 38 3 2 9" xfId="38370" xr:uid="{00000000-0005-0000-0000-0000DB950000}"/>
    <cellStyle name="Normal 3 38 3 2 9 2" xfId="38371" xr:uid="{00000000-0005-0000-0000-0000DC950000}"/>
    <cellStyle name="Normal 3 38 3 2 9 3" xfId="38372" xr:uid="{00000000-0005-0000-0000-0000DD950000}"/>
    <cellStyle name="Normal 3 38 3 3" xfId="38373" xr:uid="{00000000-0005-0000-0000-0000DE950000}"/>
    <cellStyle name="Normal 3 38 3 3 2" xfId="38374" xr:uid="{00000000-0005-0000-0000-0000DF950000}"/>
    <cellStyle name="Normal 3 38 3 3 3" xfId="38375" xr:uid="{00000000-0005-0000-0000-0000E0950000}"/>
    <cellStyle name="Normal 3 38 3 4" xfId="38376" xr:uid="{00000000-0005-0000-0000-0000E1950000}"/>
    <cellStyle name="Normal 3 38 3 4 2" xfId="38377" xr:uid="{00000000-0005-0000-0000-0000E2950000}"/>
    <cellStyle name="Normal 3 38 3 4 3" xfId="38378" xr:uid="{00000000-0005-0000-0000-0000E3950000}"/>
    <cellStyle name="Normal 3 38 3 5" xfId="38379" xr:uid="{00000000-0005-0000-0000-0000E4950000}"/>
    <cellStyle name="Normal 3 38 3 5 2" xfId="38380" xr:uid="{00000000-0005-0000-0000-0000E5950000}"/>
    <cellStyle name="Normal 3 38 3 5 3" xfId="38381" xr:uid="{00000000-0005-0000-0000-0000E6950000}"/>
    <cellStyle name="Normal 3 38 3 6" xfId="38382" xr:uid="{00000000-0005-0000-0000-0000E7950000}"/>
    <cellStyle name="Normal 3 38 3 6 2" xfId="38383" xr:uid="{00000000-0005-0000-0000-0000E8950000}"/>
    <cellStyle name="Normal 3 38 3 6 3" xfId="38384" xr:uid="{00000000-0005-0000-0000-0000E9950000}"/>
    <cellStyle name="Normal 3 38 3 7" xfId="38385" xr:uid="{00000000-0005-0000-0000-0000EA950000}"/>
    <cellStyle name="Normal 3 38 3 7 2" xfId="38386" xr:uid="{00000000-0005-0000-0000-0000EB950000}"/>
    <cellStyle name="Normal 3 38 3 7 3" xfId="38387" xr:uid="{00000000-0005-0000-0000-0000EC950000}"/>
    <cellStyle name="Normal 3 38 3 8" xfId="38388" xr:uid="{00000000-0005-0000-0000-0000ED950000}"/>
    <cellStyle name="Normal 3 38 3 8 2" xfId="38389" xr:uid="{00000000-0005-0000-0000-0000EE950000}"/>
    <cellStyle name="Normal 3 38 3 8 3" xfId="38390" xr:uid="{00000000-0005-0000-0000-0000EF950000}"/>
    <cellStyle name="Normal 3 38 3 9" xfId="38391" xr:uid="{00000000-0005-0000-0000-0000F0950000}"/>
    <cellStyle name="Normal 3 38 3 9 2" xfId="38392" xr:uid="{00000000-0005-0000-0000-0000F1950000}"/>
    <cellStyle name="Normal 3 38 3 9 3" xfId="38393" xr:uid="{00000000-0005-0000-0000-0000F2950000}"/>
    <cellStyle name="Normal 3 38 4" xfId="38394" xr:uid="{00000000-0005-0000-0000-0000F3950000}"/>
    <cellStyle name="Normal 3 38 4 10" xfId="38395" xr:uid="{00000000-0005-0000-0000-0000F4950000}"/>
    <cellStyle name="Normal 3 38 4 10 2" xfId="38396" xr:uid="{00000000-0005-0000-0000-0000F5950000}"/>
    <cellStyle name="Normal 3 38 4 10 3" xfId="38397" xr:uid="{00000000-0005-0000-0000-0000F6950000}"/>
    <cellStyle name="Normal 3 38 4 11" xfId="38398" xr:uid="{00000000-0005-0000-0000-0000F7950000}"/>
    <cellStyle name="Normal 3 38 4 11 2" xfId="38399" xr:uid="{00000000-0005-0000-0000-0000F8950000}"/>
    <cellStyle name="Normal 3 38 4 11 3" xfId="38400" xr:uid="{00000000-0005-0000-0000-0000F9950000}"/>
    <cellStyle name="Normal 3 38 4 12" xfId="38401" xr:uid="{00000000-0005-0000-0000-0000FA950000}"/>
    <cellStyle name="Normal 3 38 4 12 2" xfId="38402" xr:uid="{00000000-0005-0000-0000-0000FB950000}"/>
    <cellStyle name="Normal 3 38 4 12 3" xfId="38403" xr:uid="{00000000-0005-0000-0000-0000FC950000}"/>
    <cellStyle name="Normal 3 38 4 13" xfId="38404" xr:uid="{00000000-0005-0000-0000-0000FD950000}"/>
    <cellStyle name="Normal 3 38 4 13 2" xfId="38405" xr:uid="{00000000-0005-0000-0000-0000FE950000}"/>
    <cellStyle name="Normal 3 38 4 13 3" xfId="38406" xr:uid="{00000000-0005-0000-0000-0000FF950000}"/>
    <cellStyle name="Normal 3 38 4 14" xfId="38407" xr:uid="{00000000-0005-0000-0000-000000960000}"/>
    <cellStyle name="Normal 3 38 4 14 2" xfId="38408" xr:uid="{00000000-0005-0000-0000-000001960000}"/>
    <cellStyle name="Normal 3 38 4 14 3" xfId="38409" xr:uid="{00000000-0005-0000-0000-000002960000}"/>
    <cellStyle name="Normal 3 38 4 15" xfId="38410" xr:uid="{00000000-0005-0000-0000-000003960000}"/>
    <cellStyle name="Normal 3 38 4 15 2" xfId="38411" xr:uid="{00000000-0005-0000-0000-000004960000}"/>
    <cellStyle name="Normal 3 38 4 15 3" xfId="38412" xr:uid="{00000000-0005-0000-0000-000005960000}"/>
    <cellStyle name="Normal 3 38 4 16" xfId="38413" xr:uid="{00000000-0005-0000-0000-000006960000}"/>
    <cellStyle name="Normal 3 38 4 17" xfId="38414" xr:uid="{00000000-0005-0000-0000-000007960000}"/>
    <cellStyle name="Normal 3 38 4 2" xfId="38415" xr:uid="{00000000-0005-0000-0000-000008960000}"/>
    <cellStyle name="Normal 3 38 4 2 10" xfId="38416" xr:uid="{00000000-0005-0000-0000-000009960000}"/>
    <cellStyle name="Normal 3 38 4 2 10 2" xfId="38417" xr:uid="{00000000-0005-0000-0000-00000A960000}"/>
    <cellStyle name="Normal 3 38 4 2 10 3" xfId="38418" xr:uid="{00000000-0005-0000-0000-00000B960000}"/>
    <cellStyle name="Normal 3 38 4 2 11" xfId="38419" xr:uid="{00000000-0005-0000-0000-00000C960000}"/>
    <cellStyle name="Normal 3 38 4 2 11 2" xfId="38420" xr:uid="{00000000-0005-0000-0000-00000D960000}"/>
    <cellStyle name="Normal 3 38 4 2 11 3" xfId="38421" xr:uid="{00000000-0005-0000-0000-00000E960000}"/>
    <cellStyle name="Normal 3 38 4 2 12" xfId="38422" xr:uid="{00000000-0005-0000-0000-00000F960000}"/>
    <cellStyle name="Normal 3 38 4 2 12 2" xfId="38423" xr:uid="{00000000-0005-0000-0000-000010960000}"/>
    <cellStyle name="Normal 3 38 4 2 12 3" xfId="38424" xr:uid="{00000000-0005-0000-0000-000011960000}"/>
    <cellStyle name="Normal 3 38 4 2 13" xfId="38425" xr:uid="{00000000-0005-0000-0000-000012960000}"/>
    <cellStyle name="Normal 3 38 4 2 13 2" xfId="38426" xr:uid="{00000000-0005-0000-0000-000013960000}"/>
    <cellStyle name="Normal 3 38 4 2 13 3" xfId="38427" xr:uid="{00000000-0005-0000-0000-000014960000}"/>
    <cellStyle name="Normal 3 38 4 2 14" xfId="38428" xr:uid="{00000000-0005-0000-0000-000015960000}"/>
    <cellStyle name="Normal 3 38 4 2 14 2" xfId="38429" xr:uid="{00000000-0005-0000-0000-000016960000}"/>
    <cellStyle name="Normal 3 38 4 2 14 3" xfId="38430" xr:uid="{00000000-0005-0000-0000-000017960000}"/>
    <cellStyle name="Normal 3 38 4 2 15" xfId="38431" xr:uid="{00000000-0005-0000-0000-000018960000}"/>
    <cellStyle name="Normal 3 38 4 2 16" xfId="38432" xr:uid="{00000000-0005-0000-0000-000019960000}"/>
    <cellStyle name="Normal 3 38 4 2 2" xfId="38433" xr:uid="{00000000-0005-0000-0000-00001A960000}"/>
    <cellStyle name="Normal 3 38 4 2 2 2" xfId="38434" xr:uid="{00000000-0005-0000-0000-00001B960000}"/>
    <cellStyle name="Normal 3 38 4 2 2 3" xfId="38435" xr:uid="{00000000-0005-0000-0000-00001C960000}"/>
    <cellStyle name="Normal 3 38 4 2 3" xfId="38436" xr:uid="{00000000-0005-0000-0000-00001D960000}"/>
    <cellStyle name="Normal 3 38 4 2 3 2" xfId="38437" xr:uid="{00000000-0005-0000-0000-00001E960000}"/>
    <cellStyle name="Normal 3 38 4 2 3 3" xfId="38438" xr:uid="{00000000-0005-0000-0000-00001F960000}"/>
    <cellStyle name="Normal 3 38 4 2 4" xfId="38439" xr:uid="{00000000-0005-0000-0000-000020960000}"/>
    <cellStyle name="Normal 3 38 4 2 4 2" xfId="38440" xr:uid="{00000000-0005-0000-0000-000021960000}"/>
    <cellStyle name="Normal 3 38 4 2 4 3" xfId="38441" xr:uid="{00000000-0005-0000-0000-000022960000}"/>
    <cellStyle name="Normal 3 38 4 2 5" xfId="38442" xr:uid="{00000000-0005-0000-0000-000023960000}"/>
    <cellStyle name="Normal 3 38 4 2 5 2" xfId="38443" xr:uid="{00000000-0005-0000-0000-000024960000}"/>
    <cellStyle name="Normal 3 38 4 2 5 3" xfId="38444" xr:uid="{00000000-0005-0000-0000-000025960000}"/>
    <cellStyle name="Normal 3 38 4 2 6" xfId="38445" xr:uid="{00000000-0005-0000-0000-000026960000}"/>
    <cellStyle name="Normal 3 38 4 2 6 2" xfId="38446" xr:uid="{00000000-0005-0000-0000-000027960000}"/>
    <cellStyle name="Normal 3 38 4 2 6 3" xfId="38447" xr:uid="{00000000-0005-0000-0000-000028960000}"/>
    <cellStyle name="Normal 3 38 4 2 7" xfId="38448" xr:uid="{00000000-0005-0000-0000-000029960000}"/>
    <cellStyle name="Normal 3 38 4 2 7 2" xfId="38449" xr:uid="{00000000-0005-0000-0000-00002A960000}"/>
    <cellStyle name="Normal 3 38 4 2 7 3" xfId="38450" xr:uid="{00000000-0005-0000-0000-00002B960000}"/>
    <cellStyle name="Normal 3 38 4 2 8" xfId="38451" xr:uid="{00000000-0005-0000-0000-00002C960000}"/>
    <cellStyle name="Normal 3 38 4 2 8 2" xfId="38452" xr:uid="{00000000-0005-0000-0000-00002D960000}"/>
    <cellStyle name="Normal 3 38 4 2 8 3" xfId="38453" xr:uid="{00000000-0005-0000-0000-00002E960000}"/>
    <cellStyle name="Normal 3 38 4 2 9" xfId="38454" xr:uid="{00000000-0005-0000-0000-00002F960000}"/>
    <cellStyle name="Normal 3 38 4 2 9 2" xfId="38455" xr:uid="{00000000-0005-0000-0000-000030960000}"/>
    <cellStyle name="Normal 3 38 4 2 9 3" xfId="38456" xr:uid="{00000000-0005-0000-0000-000031960000}"/>
    <cellStyle name="Normal 3 38 4 3" xfId="38457" xr:uid="{00000000-0005-0000-0000-000032960000}"/>
    <cellStyle name="Normal 3 38 4 3 2" xfId="38458" xr:uid="{00000000-0005-0000-0000-000033960000}"/>
    <cellStyle name="Normal 3 38 4 3 3" xfId="38459" xr:uid="{00000000-0005-0000-0000-000034960000}"/>
    <cellStyle name="Normal 3 38 4 4" xfId="38460" xr:uid="{00000000-0005-0000-0000-000035960000}"/>
    <cellStyle name="Normal 3 38 4 4 2" xfId="38461" xr:uid="{00000000-0005-0000-0000-000036960000}"/>
    <cellStyle name="Normal 3 38 4 4 3" xfId="38462" xr:uid="{00000000-0005-0000-0000-000037960000}"/>
    <cellStyle name="Normal 3 38 4 5" xfId="38463" xr:uid="{00000000-0005-0000-0000-000038960000}"/>
    <cellStyle name="Normal 3 38 4 5 2" xfId="38464" xr:uid="{00000000-0005-0000-0000-000039960000}"/>
    <cellStyle name="Normal 3 38 4 5 3" xfId="38465" xr:uid="{00000000-0005-0000-0000-00003A960000}"/>
    <cellStyle name="Normal 3 38 4 6" xfId="38466" xr:uid="{00000000-0005-0000-0000-00003B960000}"/>
    <cellStyle name="Normal 3 38 4 6 2" xfId="38467" xr:uid="{00000000-0005-0000-0000-00003C960000}"/>
    <cellStyle name="Normal 3 38 4 6 3" xfId="38468" xr:uid="{00000000-0005-0000-0000-00003D960000}"/>
    <cellStyle name="Normal 3 38 4 7" xfId="38469" xr:uid="{00000000-0005-0000-0000-00003E960000}"/>
    <cellStyle name="Normal 3 38 4 7 2" xfId="38470" xr:uid="{00000000-0005-0000-0000-00003F960000}"/>
    <cellStyle name="Normal 3 38 4 7 3" xfId="38471" xr:uid="{00000000-0005-0000-0000-000040960000}"/>
    <cellStyle name="Normal 3 38 4 8" xfId="38472" xr:uid="{00000000-0005-0000-0000-000041960000}"/>
    <cellStyle name="Normal 3 38 4 8 2" xfId="38473" xr:uid="{00000000-0005-0000-0000-000042960000}"/>
    <cellStyle name="Normal 3 38 4 8 3" xfId="38474" xr:uid="{00000000-0005-0000-0000-000043960000}"/>
    <cellStyle name="Normal 3 38 4 9" xfId="38475" xr:uid="{00000000-0005-0000-0000-000044960000}"/>
    <cellStyle name="Normal 3 38 4 9 2" xfId="38476" xr:uid="{00000000-0005-0000-0000-000045960000}"/>
    <cellStyle name="Normal 3 38 4 9 3" xfId="38477" xr:uid="{00000000-0005-0000-0000-000046960000}"/>
    <cellStyle name="Normal 3 38 5" xfId="38478" xr:uid="{00000000-0005-0000-0000-000047960000}"/>
    <cellStyle name="Normal 3 38 5 10" xfId="38479" xr:uid="{00000000-0005-0000-0000-000048960000}"/>
    <cellStyle name="Normal 3 38 5 10 2" xfId="38480" xr:uid="{00000000-0005-0000-0000-000049960000}"/>
    <cellStyle name="Normal 3 38 5 10 3" xfId="38481" xr:uid="{00000000-0005-0000-0000-00004A960000}"/>
    <cellStyle name="Normal 3 38 5 11" xfId="38482" xr:uid="{00000000-0005-0000-0000-00004B960000}"/>
    <cellStyle name="Normal 3 38 5 11 2" xfId="38483" xr:uid="{00000000-0005-0000-0000-00004C960000}"/>
    <cellStyle name="Normal 3 38 5 11 3" xfId="38484" xr:uid="{00000000-0005-0000-0000-00004D960000}"/>
    <cellStyle name="Normal 3 38 5 12" xfId="38485" xr:uid="{00000000-0005-0000-0000-00004E960000}"/>
    <cellStyle name="Normal 3 38 5 12 2" xfId="38486" xr:uid="{00000000-0005-0000-0000-00004F960000}"/>
    <cellStyle name="Normal 3 38 5 12 3" xfId="38487" xr:uid="{00000000-0005-0000-0000-000050960000}"/>
    <cellStyle name="Normal 3 38 5 13" xfId="38488" xr:uid="{00000000-0005-0000-0000-000051960000}"/>
    <cellStyle name="Normal 3 38 5 13 2" xfId="38489" xr:uid="{00000000-0005-0000-0000-000052960000}"/>
    <cellStyle name="Normal 3 38 5 13 3" xfId="38490" xr:uid="{00000000-0005-0000-0000-000053960000}"/>
    <cellStyle name="Normal 3 38 5 14" xfId="38491" xr:uid="{00000000-0005-0000-0000-000054960000}"/>
    <cellStyle name="Normal 3 38 5 14 2" xfId="38492" xr:uid="{00000000-0005-0000-0000-000055960000}"/>
    <cellStyle name="Normal 3 38 5 14 3" xfId="38493" xr:uid="{00000000-0005-0000-0000-000056960000}"/>
    <cellStyle name="Normal 3 38 5 15" xfId="38494" xr:uid="{00000000-0005-0000-0000-000057960000}"/>
    <cellStyle name="Normal 3 38 5 16" xfId="38495" xr:uid="{00000000-0005-0000-0000-000058960000}"/>
    <cellStyle name="Normal 3 38 5 2" xfId="38496" xr:uid="{00000000-0005-0000-0000-000059960000}"/>
    <cellStyle name="Normal 3 38 5 2 2" xfId="38497" xr:uid="{00000000-0005-0000-0000-00005A960000}"/>
    <cellStyle name="Normal 3 38 5 2 3" xfId="38498" xr:uid="{00000000-0005-0000-0000-00005B960000}"/>
    <cellStyle name="Normal 3 38 5 3" xfId="38499" xr:uid="{00000000-0005-0000-0000-00005C960000}"/>
    <cellStyle name="Normal 3 38 5 3 2" xfId="38500" xr:uid="{00000000-0005-0000-0000-00005D960000}"/>
    <cellStyle name="Normal 3 38 5 3 3" xfId="38501" xr:uid="{00000000-0005-0000-0000-00005E960000}"/>
    <cellStyle name="Normal 3 38 5 4" xfId="38502" xr:uid="{00000000-0005-0000-0000-00005F960000}"/>
    <cellStyle name="Normal 3 38 5 4 2" xfId="38503" xr:uid="{00000000-0005-0000-0000-000060960000}"/>
    <cellStyle name="Normal 3 38 5 4 3" xfId="38504" xr:uid="{00000000-0005-0000-0000-000061960000}"/>
    <cellStyle name="Normal 3 38 5 5" xfId="38505" xr:uid="{00000000-0005-0000-0000-000062960000}"/>
    <cellStyle name="Normal 3 38 5 5 2" xfId="38506" xr:uid="{00000000-0005-0000-0000-000063960000}"/>
    <cellStyle name="Normal 3 38 5 5 3" xfId="38507" xr:uid="{00000000-0005-0000-0000-000064960000}"/>
    <cellStyle name="Normal 3 38 5 6" xfId="38508" xr:uid="{00000000-0005-0000-0000-000065960000}"/>
    <cellStyle name="Normal 3 38 5 6 2" xfId="38509" xr:uid="{00000000-0005-0000-0000-000066960000}"/>
    <cellStyle name="Normal 3 38 5 6 3" xfId="38510" xr:uid="{00000000-0005-0000-0000-000067960000}"/>
    <cellStyle name="Normal 3 38 5 7" xfId="38511" xr:uid="{00000000-0005-0000-0000-000068960000}"/>
    <cellStyle name="Normal 3 38 5 7 2" xfId="38512" xr:uid="{00000000-0005-0000-0000-000069960000}"/>
    <cellStyle name="Normal 3 38 5 7 3" xfId="38513" xr:uid="{00000000-0005-0000-0000-00006A960000}"/>
    <cellStyle name="Normal 3 38 5 8" xfId="38514" xr:uid="{00000000-0005-0000-0000-00006B960000}"/>
    <cellStyle name="Normal 3 38 5 8 2" xfId="38515" xr:uid="{00000000-0005-0000-0000-00006C960000}"/>
    <cellStyle name="Normal 3 38 5 8 3" xfId="38516" xr:uid="{00000000-0005-0000-0000-00006D960000}"/>
    <cellStyle name="Normal 3 38 5 9" xfId="38517" xr:uid="{00000000-0005-0000-0000-00006E960000}"/>
    <cellStyle name="Normal 3 38 5 9 2" xfId="38518" xr:uid="{00000000-0005-0000-0000-00006F960000}"/>
    <cellStyle name="Normal 3 38 5 9 3" xfId="38519" xr:uid="{00000000-0005-0000-0000-000070960000}"/>
    <cellStyle name="Normal 3 38 6" xfId="38520" xr:uid="{00000000-0005-0000-0000-000071960000}"/>
    <cellStyle name="Normal 3 38 6 10" xfId="38521" xr:uid="{00000000-0005-0000-0000-000072960000}"/>
    <cellStyle name="Normal 3 38 6 10 2" xfId="38522" xr:uid="{00000000-0005-0000-0000-000073960000}"/>
    <cellStyle name="Normal 3 38 6 10 3" xfId="38523" xr:uid="{00000000-0005-0000-0000-000074960000}"/>
    <cellStyle name="Normal 3 38 6 11" xfId="38524" xr:uid="{00000000-0005-0000-0000-000075960000}"/>
    <cellStyle name="Normal 3 38 6 11 2" xfId="38525" xr:uid="{00000000-0005-0000-0000-000076960000}"/>
    <cellStyle name="Normal 3 38 6 11 3" xfId="38526" xr:uid="{00000000-0005-0000-0000-000077960000}"/>
    <cellStyle name="Normal 3 38 6 12" xfId="38527" xr:uid="{00000000-0005-0000-0000-000078960000}"/>
    <cellStyle name="Normal 3 38 6 12 2" xfId="38528" xr:uid="{00000000-0005-0000-0000-000079960000}"/>
    <cellStyle name="Normal 3 38 6 12 3" xfId="38529" xr:uid="{00000000-0005-0000-0000-00007A960000}"/>
    <cellStyle name="Normal 3 38 6 13" xfId="38530" xr:uid="{00000000-0005-0000-0000-00007B960000}"/>
    <cellStyle name="Normal 3 38 6 13 2" xfId="38531" xr:uid="{00000000-0005-0000-0000-00007C960000}"/>
    <cellStyle name="Normal 3 38 6 13 3" xfId="38532" xr:uid="{00000000-0005-0000-0000-00007D960000}"/>
    <cellStyle name="Normal 3 38 6 14" xfId="38533" xr:uid="{00000000-0005-0000-0000-00007E960000}"/>
    <cellStyle name="Normal 3 38 6 14 2" xfId="38534" xr:uid="{00000000-0005-0000-0000-00007F960000}"/>
    <cellStyle name="Normal 3 38 6 14 3" xfId="38535" xr:uid="{00000000-0005-0000-0000-000080960000}"/>
    <cellStyle name="Normal 3 38 6 15" xfId="38536" xr:uid="{00000000-0005-0000-0000-000081960000}"/>
    <cellStyle name="Normal 3 38 6 16" xfId="38537" xr:uid="{00000000-0005-0000-0000-000082960000}"/>
    <cellStyle name="Normal 3 38 6 2" xfId="38538" xr:uid="{00000000-0005-0000-0000-000083960000}"/>
    <cellStyle name="Normal 3 38 6 2 2" xfId="38539" xr:uid="{00000000-0005-0000-0000-000084960000}"/>
    <cellStyle name="Normal 3 38 6 2 3" xfId="38540" xr:uid="{00000000-0005-0000-0000-000085960000}"/>
    <cellStyle name="Normal 3 38 6 3" xfId="38541" xr:uid="{00000000-0005-0000-0000-000086960000}"/>
    <cellStyle name="Normal 3 38 6 3 2" xfId="38542" xr:uid="{00000000-0005-0000-0000-000087960000}"/>
    <cellStyle name="Normal 3 38 6 3 3" xfId="38543" xr:uid="{00000000-0005-0000-0000-000088960000}"/>
    <cellStyle name="Normal 3 38 6 4" xfId="38544" xr:uid="{00000000-0005-0000-0000-000089960000}"/>
    <cellStyle name="Normal 3 38 6 4 2" xfId="38545" xr:uid="{00000000-0005-0000-0000-00008A960000}"/>
    <cellStyle name="Normal 3 38 6 4 3" xfId="38546" xr:uid="{00000000-0005-0000-0000-00008B960000}"/>
    <cellStyle name="Normal 3 38 6 5" xfId="38547" xr:uid="{00000000-0005-0000-0000-00008C960000}"/>
    <cellStyle name="Normal 3 38 6 5 2" xfId="38548" xr:uid="{00000000-0005-0000-0000-00008D960000}"/>
    <cellStyle name="Normal 3 38 6 5 3" xfId="38549" xr:uid="{00000000-0005-0000-0000-00008E960000}"/>
    <cellStyle name="Normal 3 38 6 6" xfId="38550" xr:uid="{00000000-0005-0000-0000-00008F960000}"/>
    <cellStyle name="Normal 3 38 6 6 2" xfId="38551" xr:uid="{00000000-0005-0000-0000-000090960000}"/>
    <cellStyle name="Normal 3 38 6 6 3" xfId="38552" xr:uid="{00000000-0005-0000-0000-000091960000}"/>
    <cellStyle name="Normal 3 38 6 7" xfId="38553" xr:uid="{00000000-0005-0000-0000-000092960000}"/>
    <cellStyle name="Normal 3 38 6 7 2" xfId="38554" xr:uid="{00000000-0005-0000-0000-000093960000}"/>
    <cellStyle name="Normal 3 38 6 7 3" xfId="38555" xr:uid="{00000000-0005-0000-0000-000094960000}"/>
    <cellStyle name="Normal 3 38 6 8" xfId="38556" xr:uid="{00000000-0005-0000-0000-000095960000}"/>
    <cellStyle name="Normal 3 38 6 8 2" xfId="38557" xr:uid="{00000000-0005-0000-0000-000096960000}"/>
    <cellStyle name="Normal 3 38 6 8 3" xfId="38558" xr:uid="{00000000-0005-0000-0000-000097960000}"/>
    <cellStyle name="Normal 3 38 6 9" xfId="38559" xr:uid="{00000000-0005-0000-0000-000098960000}"/>
    <cellStyle name="Normal 3 38 6 9 2" xfId="38560" xr:uid="{00000000-0005-0000-0000-000099960000}"/>
    <cellStyle name="Normal 3 38 6 9 3" xfId="38561" xr:uid="{00000000-0005-0000-0000-00009A960000}"/>
    <cellStyle name="Normal 3 38 7" xfId="38562" xr:uid="{00000000-0005-0000-0000-00009B960000}"/>
    <cellStyle name="Normal 3 38 7 10" xfId="38563" xr:uid="{00000000-0005-0000-0000-00009C960000}"/>
    <cellStyle name="Normal 3 38 7 10 2" xfId="38564" xr:uid="{00000000-0005-0000-0000-00009D960000}"/>
    <cellStyle name="Normal 3 38 7 10 3" xfId="38565" xr:uid="{00000000-0005-0000-0000-00009E960000}"/>
    <cellStyle name="Normal 3 38 7 11" xfId="38566" xr:uid="{00000000-0005-0000-0000-00009F960000}"/>
    <cellStyle name="Normal 3 38 7 11 2" xfId="38567" xr:uid="{00000000-0005-0000-0000-0000A0960000}"/>
    <cellStyle name="Normal 3 38 7 11 3" xfId="38568" xr:uid="{00000000-0005-0000-0000-0000A1960000}"/>
    <cellStyle name="Normal 3 38 7 12" xfId="38569" xr:uid="{00000000-0005-0000-0000-0000A2960000}"/>
    <cellStyle name="Normal 3 38 7 12 2" xfId="38570" xr:uid="{00000000-0005-0000-0000-0000A3960000}"/>
    <cellStyle name="Normal 3 38 7 12 3" xfId="38571" xr:uid="{00000000-0005-0000-0000-0000A4960000}"/>
    <cellStyle name="Normal 3 38 7 13" xfId="38572" xr:uid="{00000000-0005-0000-0000-0000A5960000}"/>
    <cellStyle name="Normal 3 38 7 13 2" xfId="38573" xr:uid="{00000000-0005-0000-0000-0000A6960000}"/>
    <cellStyle name="Normal 3 38 7 13 3" xfId="38574" xr:uid="{00000000-0005-0000-0000-0000A7960000}"/>
    <cellStyle name="Normal 3 38 7 14" xfId="38575" xr:uid="{00000000-0005-0000-0000-0000A8960000}"/>
    <cellStyle name="Normal 3 38 7 14 2" xfId="38576" xr:uid="{00000000-0005-0000-0000-0000A9960000}"/>
    <cellStyle name="Normal 3 38 7 14 3" xfId="38577" xr:uid="{00000000-0005-0000-0000-0000AA960000}"/>
    <cellStyle name="Normal 3 38 7 15" xfId="38578" xr:uid="{00000000-0005-0000-0000-0000AB960000}"/>
    <cellStyle name="Normal 3 38 7 16" xfId="38579" xr:uid="{00000000-0005-0000-0000-0000AC960000}"/>
    <cellStyle name="Normal 3 38 7 2" xfId="38580" xr:uid="{00000000-0005-0000-0000-0000AD960000}"/>
    <cellStyle name="Normal 3 38 7 2 2" xfId="38581" xr:uid="{00000000-0005-0000-0000-0000AE960000}"/>
    <cellStyle name="Normal 3 38 7 2 3" xfId="38582" xr:uid="{00000000-0005-0000-0000-0000AF960000}"/>
    <cellStyle name="Normal 3 38 7 3" xfId="38583" xr:uid="{00000000-0005-0000-0000-0000B0960000}"/>
    <cellStyle name="Normal 3 38 7 3 2" xfId="38584" xr:uid="{00000000-0005-0000-0000-0000B1960000}"/>
    <cellStyle name="Normal 3 38 7 3 3" xfId="38585" xr:uid="{00000000-0005-0000-0000-0000B2960000}"/>
    <cellStyle name="Normal 3 38 7 4" xfId="38586" xr:uid="{00000000-0005-0000-0000-0000B3960000}"/>
    <cellStyle name="Normal 3 38 7 4 2" xfId="38587" xr:uid="{00000000-0005-0000-0000-0000B4960000}"/>
    <cellStyle name="Normal 3 38 7 4 3" xfId="38588" xr:uid="{00000000-0005-0000-0000-0000B5960000}"/>
    <cellStyle name="Normal 3 38 7 5" xfId="38589" xr:uid="{00000000-0005-0000-0000-0000B6960000}"/>
    <cellStyle name="Normal 3 38 7 5 2" xfId="38590" xr:uid="{00000000-0005-0000-0000-0000B7960000}"/>
    <cellStyle name="Normal 3 38 7 5 3" xfId="38591" xr:uid="{00000000-0005-0000-0000-0000B8960000}"/>
    <cellStyle name="Normal 3 38 7 6" xfId="38592" xr:uid="{00000000-0005-0000-0000-0000B9960000}"/>
    <cellStyle name="Normal 3 38 7 6 2" xfId="38593" xr:uid="{00000000-0005-0000-0000-0000BA960000}"/>
    <cellStyle name="Normal 3 38 7 6 3" xfId="38594" xr:uid="{00000000-0005-0000-0000-0000BB960000}"/>
    <cellStyle name="Normal 3 38 7 7" xfId="38595" xr:uid="{00000000-0005-0000-0000-0000BC960000}"/>
    <cellStyle name="Normal 3 38 7 7 2" xfId="38596" xr:uid="{00000000-0005-0000-0000-0000BD960000}"/>
    <cellStyle name="Normal 3 38 7 7 3" xfId="38597" xr:uid="{00000000-0005-0000-0000-0000BE960000}"/>
    <cellStyle name="Normal 3 38 7 8" xfId="38598" xr:uid="{00000000-0005-0000-0000-0000BF960000}"/>
    <cellStyle name="Normal 3 38 7 8 2" xfId="38599" xr:uid="{00000000-0005-0000-0000-0000C0960000}"/>
    <cellStyle name="Normal 3 38 7 8 3" xfId="38600" xr:uid="{00000000-0005-0000-0000-0000C1960000}"/>
    <cellStyle name="Normal 3 38 7 9" xfId="38601" xr:uid="{00000000-0005-0000-0000-0000C2960000}"/>
    <cellStyle name="Normal 3 38 7 9 2" xfId="38602" xr:uid="{00000000-0005-0000-0000-0000C3960000}"/>
    <cellStyle name="Normal 3 38 7 9 3" xfId="38603" xr:uid="{00000000-0005-0000-0000-0000C4960000}"/>
    <cellStyle name="Normal 3 38 8" xfId="38604" xr:uid="{00000000-0005-0000-0000-0000C5960000}"/>
    <cellStyle name="Normal 3 38 8 10" xfId="38605" xr:uid="{00000000-0005-0000-0000-0000C6960000}"/>
    <cellStyle name="Normal 3 38 8 10 2" xfId="38606" xr:uid="{00000000-0005-0000-0000-0000C7960000}"/>
    <cellStyle name="Normal 3 38 8 10 3" xfId="38607" xr:uid="{00000000-0005-0000-0000-0000C8960000}"/>
    <cellStyle name="Normal 3 38 8 11" xfId="38608" xr:uid="{00000000-0005-0000-0000-0000C9960000}"/>
    <cellStyle name="Normal 3 38 8 11 2" xfId="38609" xr:uid="{00000000-0005-0000-0000-0000CA960000}"/>
    <cellStyle name="Normal 3 38 8 11 3" xfId="38610" xr:uid="{00000000-0005-0000-0000-0000CB960000}"/>
    <cellStyle name="Normal 3 38 8 12" xfId="38611" xr:uid="{00000000-0005-0000-0000-0000CC960000}"/>
    <cellStyle name="Normal 3 38 8 12 2" xfId="38612" xr:uid="{00000000-0005-0000-0000-0000CD960000}"/>
    <cellStyle name="Normal 3 38 8 12 3" xfId="38613" xr:uid="{00000000-0005-0000-0000-0000CE960000}"/>
    <cellStyle name="Normal 3 38 8 13" xfId="38614" xr:uid="{00000000-0005-0000-0000-0000CF960000}"/>
    <cellStyle name="Normal 3 38 8 13 2" xfId="38615" xr:uid="{00000000-0005-0000-0000-0000D0960000}"/>
    <cellStyle name="Normal 3 38 8 13 3" xfId="38616" xr:uid="{00000000-0005-0000-0000-0000D1960000}"/>
    <cellStyle name="Normal 3 38 8 14" xfId="38617" xr:uid="{00000000-0005-0000-0000-0000D2960000}"/>
    <cellStyle name="Normal 3 38 8 14 2" xfId="38618" xr:uid="{00000000-0005-0000-0000-0000D3960000}"/>
    <cellStyle name="Normal 3 38 8 14 3" xfId="38619" xr:uid="{00000000-0005-0000-0000-0000D4960000}"/>
    <cellStyle name="Normal 3 38 8 15" xfId="38620" xr:uid="{00000000-0005-0000-0000-0000D5960000}"/>
    <cellStyle name="Normal 3 38 8 16" xfId="38621" xr:uid="{00000000-0005-0000-0000-0000D6960000}"/>
    <cellStyle name="Normal 3 38 8 2" xfId="38622" xr:uid="{00000000-0005-0000-0000-0000D7960000}"/>
    <cellStyle name="Normal 3 38 8 2 2" xfId="38623" xr:uid="{00000000-0005-0000-0000-0000D8960000}"/>
    <cellStyle name="Normal 3 38 8 2 3" xfId="38624" xr:uid="{00000000-0005-0000-0000-0000D9960000}"/>
    <cellStyle name="Normal 3 38 8 3" xfId="38625" xr:uid="{00000000-0005-0000-0000-0000DA960000}"/>
    <cellStyle name="Normal 3 38 8 3 2" xfId="38626" xr:uid="{00000000-0005-0000-0000-0000DB960000}"/>
    <cellStyle name="Normal 3 38 8 3 3" xfId="38627" xr:uid="{00000000-0005-0000-0000-0000DC960000}"/>
    <cellStyle name="Normal 3 38 8 4" xfId="38628" xr:uid="{00000000-0005-0000-0000-0000DD960000}"/>
    <cellStyle name="Normal 3 38 8 4 2" xfId="38629" xr:uid="{00000000-0005-0000-0000-0000DE960000}"/>
    <cellStyle name="Normal 3 38 8 4 3" xfId="38630" xr:uid="{00000000-0005-0000-0000-0000DF960000}"/>
    <cellStyle name="Normal 3 38 8 5" xfId="38631" xr:uid="{00000000-0005-0000-0000-0000E0960000}"/>
    <cellStyle name="Normal 3 38 8 5 2" xfId="38632" xr:uid="{00000000-0005-0000-0000-0000E1960000}"/>
    <cellStyle name="Normal 3 38 8 5 3" xfId="38633" xr:uid="{00000000-0005-0000-0000-0000E2960000}"/>
    <cellStyle name="Normal 3 38 8 6" xfId="38634" xr:uid="{00000000-0005-0000-0000-0000E3960000}"/>
    <cellStyle name="Normal 3 38 8 6 2" xfId="38635" xr:uid="{00000000-0005-0000-0000-0000E4960000}"/>
    <cellStyle name="Normal 3 38 8 6 3" xfId="38636" xr:uid="{00000000-0005-0000-0000-0000E5960000}"/>
    <cellStyle name="Normal 3 38 8 7" xfId="38637" xr:uid="{00000000-0005-0000-0000-0000E6960000}"/>
    <cellStyle name="Normal 3 38 8 7 2" xfId="38638" xr:uid="{00000000-0005-0000-0000-0000E7960000}"/>
    <cellStyle name="Normal 3 38 8 7 3" xfId="38639" xr:uid="{00000000-0005-0000-0000-0000E8960000}"/>
    <cellStyle name="Normal 3 38 8 8" xfId="38640" xr:uid="{00000000-0005-0000-0000-0000E9960000}"/>
    <cellStyle name="Normal 3 38 8 8 2" xfId="38641" xr:uid="{00000000-0005-0000-0000-0000EA960000}"/>
    <cellStyle name="Normal 3 38 8 8 3" xfId="38642" xr:uid="{00000000-0005-0000-0000-0000EB960000}"/>
    <cellStyle name="Normal 3 38 8 9" xfId="38643" xr:uid="{00000000-0005-0000-0000-0000EC960000}"/>
    <cellStyle name="Normal 3 38 8 9 2" xfId="38644" xr:uid="{00000000-0005-0000-0000-0000ED960000}"/>
    <cellStyle name="Normal 3 38 8 9 3" xfId="38645" xr:uid="{00000000-0005-0000-0000-0000EE960000}"/>
    <cellStyle name="Normal 3 38 9" xfId="38646" xr:uid="{00000000-0005-0000-0000-0000EF960000}"/>
    <cellStyle name="Normal 3 38 9 10" xfId="38647" xr:uid="{00000000-0005-0000-0000-0000F0960000}"/>
    <cellStyle name="Normal 3 38 9 10 2" xfId="38648" xr:uid="{00000000-0005-0000-0000-0000F1960000}"/>
    <cellStyle name="Normal 3 38 9 10 3" xfId="38649" xr:uid="{00000000-0005-0000-0000-0000F2960000}"/>
    <cellStyle name="Normal 3 38 9 11" xfId="38650" xr:uid="{00000000-0005-0000-0000-0000F3960000}"/>
    <cellStyle name="Normal 3 38 9 11 2" xfId="38651" xr:uid="{00000000-0005-0000-0000-0000F4960000}"/>
    <cellStyle name="Normal 3 38 9 11 3" xfId="38652" xr:uid="{00000000-0005-0000-0000-0000F5960000}"/>
    <cellStyle name="Normal 3 38 9 12" xfId="38653" xr:uid="{00000000-0005-0000-0000-0000F6960000}"/>
    <cellStyle name="Normal 3 38 9 12 2" xfId="38654" xr:uid="{00000000-0005-0000-0000-0000F7960000}"/>
    <cellStyle name="Normal 3 38 9 12 3" xfId="38655" xr:uid="{00000000-0005-0000-0000-0000F8960000}"/>
    <cellStyle name="Normal 3 38 9 13" xfId="38656" xr:uid="{00000000-0005-0000-0000-0000F9960000}"/>
    <cellStyle name="Normal 3 38 9 13 2" xfId="38657" xr:uid="{00000000-0005-0000-0000-0000FA960000}"/>
    <cellStyle name="Normal 3 38 9 13 3" xfId="38658" xr:uid="{00000000-0005-0000-0000-0000FB960000}"/>
    <cellStyle name="Normal 3 38 9 14" xfId="38659" xr:uid="{00000000-0005-0000-0000-0000FC960000}"/>
    <cellStyle name="Normal 3 38 9 14 2" xfId="38660" xr:uid="{00000000-0005-0000-0000-0000FD960000}"/>
    <cellStyle name="Normal 3 38 9 14 3" xfId="38661" xr:uid="{00000000-0005-0000-0000-0000FE960000}"/>
    <cellStyle name="Normal 3 38 9 15" xfId="38662" xr:uid="{00000000-0005-0000-0000-0000FF960000}"/>
    <cellStyle name="Normal 3 38 9 16" xfId="38663" xr:uid="{00000000-0005-0000-0000-000000970000}"/>
    <cellStyle name="Normal 3 38 9 2" xfId="38664" xr:uid="{00000000-0005-0000-0000-000001970000}"/>
    <cellStyle name="Normal 3 38 9 2 2" xfId="38665" xr:uid="{00000000-0005-0000-0000-000002970000}"/>
    <cellStyle name="Normal 3 38 9 2 3" xfId="38666" xr:uid="{00000000-0005-0000-0000-000003970000}"/>
    <cellStyle name="Normal 3 38 9 3" xfId="38667" xr:uid="{00000000-0005-0000-0000-000004970000}"/>
    <cellStyle name="Normal 3 38 9 3 2" xfId="38668" xr:uid="{00000000-0005-0000-0000-000005970000}"/>
    <cellStyle name="Normal 3 38 9 3 3" xfId="38669" xr:uid="{00000000-0005-0000-0000-000006970000}"/>
    <cellStyle name="Normal 3 38 9 4" xfId="38670" xr:uid="{00000000-0005-0000-0000-000007970000}"/>
    <cellStyle name="Normal 3 38 9 4 2" xfId="38671" xr:uid="{00000000-0005-0000-0000-000008970000}"/>
    <cellStyle name="Normal 3 38 9 4 3" xfId="38672" xr:uid="{00000000-0005-0000-0000-000009970000}"/>
    <cellStyle name="Normal 3 38 9 5" xfId="38673" xr:uid="{00000000-0005-0000-0000-00000A970000}"/>
    <cellStyle name="Normal 3 38 9 5 2" xfId="38674" xr:uid="{00000000-0005-0000-0000-00000B970000}"/>
    <cellStyle name="Normal 3 38 9 5 3" xfId="38675" xr:uid="{00000000-0005-0000-0000-00000C970000}"/>
    <cellStyle name="Normal 3 38 9 6" xfId="38676" xr:uid="{00000000-0005-0000-0000-00000D970000}"/>
    <cellStyle name="Normal 3 38 9 6 2" xfId="38677" xr:uid="{00000000-0005-0000-0000-00000E970000}"/>
    <cellStyle name="Normal 3 38 9 6 3" xfId="38678" xr:uid="{00000000-0005-0000-0000-00000F970000}"/>
    <cellStyle name="Normal 3 38 9 7" xfId="38679" xr:uid="{00000000-0005-0000-0000-000010970000}"/>
    <cellStyle name="Normal 3 38 9 7 2" xfId="38680" xr:uid="{00000000-0005-0000-0000-000011970000}"/>
    <cellStyle name="Normal 3 38 9 7 3" xfId="38681" xr:uid="{00000000-0005-0000-0000-000012970000}"/>
    <cellStyle name="Normal 3 38 9 8" xfId="38682" xr:uid="{00000000-0005-0000-0000-000013970000}"/>
    <cellStyle name="Normal 3 38 9 8 2" xfId="38683" xr:uid="{00000000-0005-0000-0000-000014970000}"/>
    <cellStyle name="Normal 3 38 9 8 3" xfId="38684" xr:uid="{00000000-0005-0000-0000-000015970000}"/>
    <cellStyle name="Normal 3 38 9 9" xfId="38685" xr:uid="{00000000-0005-0000-0000-000016970000}"/>
    <cellStyle name="Normal 3 38 9 9 2" xfId="38686" xr:uid="{00000000-0005-0000-0000-000017970000}"/>
    <cellStyle name="Normal 3 38 9 9 3" xfId="38687" xr:uid="{00000000-0005-0000-0000-000018970000}"/>
    <cellStyle name="Normal 3 39" xfId="38688" xr:uid="{00000000-0005-0000-0000-000019970000}"/>
    <cellStyle name="Normal 3 4" xfId="38689" xr:uid="{00000000-0005-0000-0000-00001A970000}"/>
    <cellStyle name="Normal 3 4 10" xfId="38690" xr:uid="{00000000-0005-0000-0000-00001B970000}"/>
    <cellStyle name="Normal 3 4 10 10" xfId="38691" xr:uid="{00000000-0005-0000-0000-00001C970000}"/>
    <cellStyle name="Normal 3 4 10 10 10" xfId="38692" xr:uid="{00000000-0005-0000-0000-00001D970000}"/>
    <cellStyle name="Normal 3 4 10 10 10 2" xfId="38693" xr:uid="{00000000-0005-0000-0000-00001E970000}"/>
    <cellStyle name="Normal 3 4 10 10 10 3" xfId="38694" xr:uid="{00000000-0005-0000-0000-00001F970000}"/>
    <cellStyle name="Normal 3 4 10 10 11" xfId="38695" xr:uid="{00000000-0005-0000-0000-000020970000}"/>
    <cellStyle name="Normal 3 4 10 10 11 2" xfId="38696" xr:uid="{00000000-0005-0000-0000-000021970000}"/>
    <cellStyle name="Normal 3 4 10 10 11 3" xfId="38697" xr:uid="{00000000-0005-0000-0000-000022970000}"/>
    <cellStyle name="Normal 3 4 10 10 12" xfId="38698" xr:uid="{00000000-0005-0000-0000-000023970000}"/>
    <cellStyle name="Normal 3 4 10 10 12 2" xfId="38699" xr:uid="{00000000-0005-0000-0000-000024970000}"/>
    <cellStyle name="Normal 3 4 10 10 12 3" xfId="38700" xr:uid="{00000000-0005-0000-0000-000025970000}"/>
    <cellStyle name="Normal 3 4 10 10 13" xfId="38701" xr:uid="{00000000-0005-0000-0000-000026970000}"/>
    <cellStyle name="Normal 3 4 10 10 13 2" xfId="38702" xr:uid="{00000000-0005-0000-0000-000027970000}"/>
    <cellStyle name="Normal 3 4 10 10 13 3" xfId="38703" xr:uid="{00000000-0005-0000-0000-000028970000}"/>
    <cellStyle name="Normal 3 4 10 10 14" xfId="38704" xr:uid="{00000000-0005-0000-0000-000029970000}"/>
    <cellStyle name="Normal 3 4 10 10 14 2" xfId="38705" xr:uid="{00000000-0005-0000-0000-00002A970000}"/>
    <cellStyle name="Normal 3 4 10 10 14 3" xfId="38706" xr:uid="{00000000-0005-0000-0000-00002B970000}"/>
    <cellStyle name="Normal 3 4 10 10 15" xfId="38707" xr:uid="{00000000-0005-0000-0000-00002C970000}"/>
    <cellStyle name="Normal 3 4 10 10 16" xfId="38708" xr:uid="{00000000-0005-0000-0000-00002D970000}"/>
    <cellStyle name="Normal 3 4 10 10 2" xfId="38709" xr:uid="{00000000-0005-0000-0000-00002E970000}"/>
    <cellStyle name="Normal 3 4 10 10 2 2" xfId="38710" xr:uid="{00000000-0005-0000-0000-00002F970000}"/>
    <cellStyle name="Normal 3 4 10 10 2 3" xfId="38711" xr:uid="{00000000-0005-0000-0000-000030970000}"/>
    <cellStyle name="Normal 3 4 10 10 3" xfId="38712" xr:uid="{00000000-0005-0000-0000-000031970000}"/>
    <cellStyle name="Normal 3 4 10 10 3 2" xfId="38713" xr:uid="{00000000-0005-0000-0000-000032970000}"/>
    <cellStyle name="Normal 3 4 10 10 3 3" xfId="38714" xr:uid="{00000000-0005-0000-0000-000033970000}"/>
    <cellStyle name="Normal 3 4 10 10 4" xfId="38715" xr:uid="{00000000-0005-0000-0000-000034970000}"/>
    <cellStyle name="Normal 3 4 10 10 4 2" xfId="38716" xr:uid="{00000000-0005-0000-0000-000035970000}"/>
    <cellStyle name="Normal 3 4 10 10 4 3" xfId="38717" xr:uid="{00000000-0005-0000-0000-000036970000}"/>
    <cellStyle name="Normal 3 4 10 10 5" xfId="38718" xr:uid="{00000000-0005-0000-0000-000037970000}"/>
    <cellStyle name="Normal 3 4 10 10 5 2" xfId="38719" xr:uid="{00000000-0005-0000-0000-000038970000}"/>
    <cellStyle name="Normal 3 4 10 10 5 3" xfId="38720" xr:uid="{00000000-0005-0000-0000-000039970000}"/>
    <cellStyle name="Normal 3 4 10 10 6" xfId="38721" xr:uid="{00000000-0005-0000-0000-00003A970000}"/>
    <cellStyle name="Normal 3 4 10 10 6 2" xfId="38722" xr:uid="{00000000-0005-0000-0000-00003B970000}"/>
    <cellStyle name="Normal 3 4 10 10 6 3" xfId="38723" xr:uid="{00000000-0005-0000-0000-00003C970000}"/>
    <cellStyle name="Normal 3 4 10 10 7" xfId="38724" xr:uid="{00000000-0005-0000-0000-00003D970000}"/>
    <cellStyle name="Normal 3 4 10 10 7 2" xfId="38725" xr:uid="{00000000-0005-0000-0000-00003E970000}"/>
    <cellStyle name="Normal 3 4 10 10 7 3" xfId="38726" xr:uid="{00000000-0005-0000-0000-00003F970000}"/>
    <cellStyle name="Normal 3 4 10 10 8" xfId="38727" xr:uid="{00000000-0005-0000-0000-000040970000}"/>
    <cellStyle name="Normal 3 4 10 10 8 2" xfId="38728" xr:uid="{00000000-0005-0000-0000-000041970000}"/>
    <cellStyle name="Normal 3 4 10 10 8 3" xfId="38729" xr:uid="{00000000-0005-0000-0000-000042970000}"/>
    <cellStyle name="Normal 3 4 10 10 9" xfId="38730" xr:uid="{00000000-0005-0000-0000-000043970000}"/>
    <cellStyle name="Normal 3 4 10 10 9 2" xfId="38731" xr:uid="{00000000-0005-0000-0000-000044970000}"/>
    <cellStyle name="Normal 3 4 10 10 9 3" xfId="38732" xr:uid="{00000000-0005-0000-0000-000045970000}"/>
    <cellStyle name="Normal 3 4 10 11" xfId="38733" xr:uid="{00000000-0005-0000-0000-000046970000}"/>
    <cellStyle name="Normal 3 4 10 11 2" xfId="38734" xr:uid="{00000000-0005-0000-0000-000047970000}"/>
    <cellStyle name="Normal 3 4 10 11 3" xfId="38735" xr:uid="{00000000-0005-0000-0000-000048970000}"/>
    <cellStyle name="Normal 3 4 10 12" xfId="38736" xr:uid="{00000000-0005-0000-0000-000049970000}"/>
    <cellStyle name="Normal 3 4 10 12 2" xfId="38737" xr:uid="{00000000-0005-0000-0000-00004A970000}"/>
    <cellStyle name="Normal 3 4 10 12 3" xfId="38738" xr:uid="{00000000-0005-0000-0000-00004B970000}"/>
    <cellStyle name="Normal 3 4 10 13" xfId="38739" xr:uid="{00000000-0005-0000-0000-00004C970000}"/>
    <cellStyle name="Normal 3 4 10 13 2" xfId="38740" xr:uid="{00000000-0005-0000-0000-00004D970000}"/>
    <cellStyle name="Normal 3 4 10 13 3" xfId="38741" xr:uid="{00000000-0005-0000-0000-00004E970000}"/>
    <cellStyle name="Normal 3 4 10 14" xfId="38742" xr:uid="{00000000-0005-0000-0000-00004F970000}"/>
    <cellStyle name="Normal 3 4 10 14 2" xfId="38743" xr:uid="{00000000-0005-0000-0000-000050970000}"/>
    <cellStyle name="Normal 3 4 10 14 3" xfId="38744" xr:uid="{00000000-0005-0000-0000-000051970000}"/>
    <cellStyle name="Normal 3 4 10 15" xfId="38745" xr:uid="{00000000-0005-0000-0000-000052970000}"/>
    <cellStyle name="Normal 3 4 10 15 2" xfId="38746" xr:uid="{00000000-0005-0000-0000-000053970000}"/>
    <cellStyle name="Normal 3 4 10 15 3" xfId="38747" xr:uid="{00000000-0005-0000-0000-000054970000}"/>
    <cellStyle name="Normal 3 4 10 16" xfId="38748" xr:uid="{00000000-0005-0000-0000-000055970000}"/>
    <cellStyle name="Normal 3 4 10 16 2" xfId="38749" xr:uid="{00000000-0005-0000-0000-000056970000}"/>
    <cellStyle name="Normal 3 4 10 16 3" xfId="38750" xr:uid="{00000000-0005-0000-0000-000057970000}"/>
    <cellStyle name="Normal 3 4 10 17" xfId="38751" xr:uid="{00000000-0005-0000-0000-000058970000}"/>
    <cellStyle name="Normal 3 4 10 17 2" xfId="38752" xr:uid="{00000000-0005-0000-0000-000059970000}"/>
    <cellStyle name="Normal 3 4 10 17 3" xfId="38753" xr:uid="{00000000-0005-0000-0000-00005A970000}"/>
    <cellStyle name="Normal 3 4 10 18" xfId="38754" xr:uid="{00000000-0005-0000-0000-00005B970000}"/>
    <cellStyle name="Normal 3 4 10 18 2" xfId="38755" xr:uid="{00000000-0005-0000-0000-00005C970000}"/>
    <cellStyle name="Normal 3 4 10 18 3" xfId="38756" xr:uid="{00000000-0005-0000-0000-00005D970000}"/>
    <cellStyle name="Normal 3 4 10 19" xfId="38757" xr:uid="{00000000-0005-0000-0000-00005E970000}"/>
    <cellStyle name="Normal 3 4 10 19 2" xfId="38758" xr:uid="{00000000-0005-0000-0000-00005F970000}"/>
    <cellStyle name="Normal 3 4 10 19 3" xfId="38759" xr:uid="{00000000-0005-0000-0000-000060970000}"/>
    <cellStyle name="Normal 3 4 10 2" xfId="38760" xr:uid="{00000000-0005-0000-0000-000061970000}"/>
    <cellStyle name="Normal 3 4 10 2 10" xfId="38761" xr:uid="{00000000-0005-0000-0000-000062970000}"/>
    <cellStyle name="Normal 3 4 10 2 10 2" xfId="38762" xr:uid="{00000000-0005-0000-0000-000063970000}"/>
    <cellStyle name="Normal 3 4 10 2 10 3" xfId="38763" xr:uid="{00000000-0005-0000-0000-000064970000}"/>
    <cellStyle name="Normal 3 4 10 2 11" xfId="38764" xr:uid="{00000000-0005-0000-0000-000065970000}"/>
    <cellStyle name="Normal 3 4 10 2 11 2" xfId="38765" xr:uid="{00000000-0005-0000-0000-000066970000}"/>
    <cellStyle name="Normal 3 4 10 2 11 3" xfId="38766" xr:uid="{00000000-0005-0000-0000-000067970000}"/>
    <cellStyle name="Normal 3 4 10 2 12" xfId="38767" xr:uid="{00000000-0005-0000-0000-000068970000}"/>
    <cellStyle name="Normal 3 4 10 2 12 2" xfId="38768" xr:uid="{00000000-0005-0000-0000-000069970000}"/>
    <cellStyle name="Normal 3 4 10 2 12 3" xfId="38769" xr:uid="{00000000-0005-0000-0000-00006A970000}"/>
    <cellStyle name="Normal 3 4 10 2 13" xfId="38770" xr:uid="{00000000-0005-0000-0000-00006B970000}"/>
    <cellStyle name="Normal 3 4 10 2 13 2" xfId="38771" xr:uid="{00000000-0005-0000-0000-00006C970000}"/>
    <cellStyle name="Normal 3 4 10 2 13 3" xfId="38772" xr:uid="{00000000-0005-0000-0000-00006D970000}"/>
    <cellStyle name="Normal 3 4 10 2 14" xfId="38773" xr:uid="{00000000-0005-0000-0000-00006E970000}"/>
    <cellStyle name="Normal 3 4 10 2 14 2" xfId="38774" xr:uid="{00000000-0005-0000-0000-00006F970000}"/>
    <cellStyle name="Normal 3 4 10 2 14 3" xfId="38775" xr:uid="{00000000-0005-0000-0000-000070970000}"/>
    <cellStyle name="Normal 3 4 10 2 15" xfId="38776" xr:uid="{00000000-0005-0000-0000-000071970000}"/>
    <cellStyle name="Normal 3 4 10 2 15 2" xfId="38777" xr:uid="{00000000-0005-0000-0000-000072970000}"/>
    <cellStyle name="Normal 3 4 10 2 15 3" xfId="38778" xr:uid="{00000000-0005-0000-0000-000073970000}"/>
    <cellStyle name="Normal 3 4 10 2 16" xfId="38779" xr:uid="{00000000-0005-0000-0000-000074970000}"/>
    <cellStyle name="Normal 3 4 10 2 17" xfId="38780" xr:uid="{00000000-0005-0000-0000-000075970000}"/>
    <cellStyle name="Normal 3 4 10 2 2" xfId="38781" xr:uid="{00000000-0005-0000-0000-000076970000}"/>
    <cellStyle name="Normal 3 4 10 2 2 10" xfId="38782" xr:uid="{00000000-0005-0000-0000-000077970000}"/>
    <cellStyle name="Normal 3 4 10 2 2 10 2" xfId="38783" xr:uid="{00000000-0005-0000-0000-000078970000}"/>
    <cellStyle name="Normal 3 4 10 2 2 10 3" xfId="38784" xr:uid="{00000000-0005-0000-0000-000079970000}"/>
    <cellStyle name="Normal 3 4 10 2 2 11" xfId="38785" xr:uid="{00000000-0005-0000-0000-00007A970000}"/>
    <cellStyle name="Normal 3 4 10 2 2 11 2" xfId="38786" xr:uid="{00000000-0005-0000-0000-00007B970000}"/>
    <cellStyle name="Normal 3 4 10 2 2 11 3" xfId="38787" xr:uid="{00000000-0005-0000-0000-00007C970000}"/>
    <cellStyle name="Normal 3 4 10 2 2 12" xfId="38788" xr:uid="{00000000-0005-0000-0000-00007D970000}"/>
    <cellStyle name="Normal 3 4 10 2 2 12 2" xfId="38789" xr:uid="{00000000-0005-0000-0000-00007E970000}"/>
    <cellStyle name="Normal 3 4 10 2 2 12 3" xfId="38790" xr:uid="{00000000-0005-0000-0000-00007F970000}"/>
    <cellStyle name="Normal 3 4 10 2 2 13" xfId="38791" xr:uid="{00000000-0005-0000-0000-000080970000}"/>
    <cellStyle name="Normal 3 4 10 2 2 13 2" xfId="38792" xr:uid="{00000000-0005-0000-0000-000081970000}"/>
    <cellStyle name="Normal 3 4 10 2 2 13 3" xfId="38793" xr:uid="{00000000-0005-0000-0000-000082970000}"/>
    <cellStyle name="Normal 3 4 10 2 2 14" xfId="38794" xr:uid="{00000000-0005-0000-0000-000083970000}"/>
    <cellStyle name="Normal 3 4 10 2 2 14 2" xfId="38795" xr:uid="{00000000-0005-0000-0000-000084970000}"/>
    <cellStyle name="Normal 3 4 10 2 2 14 3" xfId="38796" xr:uid="{00000000-0005-0000-0000-000085970000}"/>
    <cellStyle name="Normal 3 4 10 2 2 15" xfId="38797" xr:uid="{00000000-0005-0000-0000-000086970000}"/>
    <cellStyle name="Normal 3 4 10 2 2 16" xfId="38798" xr:uid="{00000000-0005-0000-0000-000087970000}"/>
    <cellStyle name="Normal 3 4 10 2 2 2" xfId="38799" xr:uid="{00000000-0005-0000-0000-000088970000}"/>
    <cellStyle name="Normal 3 4 10 2 2 2 2" xfId="38800" xr:uid="{00000000-0005-0000-0000-000089970000}"/>
    <cellStyle name="Normal 3 4 10 2 2 2 3" xfId="38801" xr:uid="{00000000-0005-0000-0000-00008A970000}"/>
    <cellStyle name="Normal 3 4 10 2 2 3" xfId="38802" xr:uid="{00000000-0005-0000-0000-00008B970000}"/>
    <cellStyle name="Normal 3 4 10 2 2 3 2" xfId="38803" xr:uid="{00000000-0005-0000-0000-00008C970000}"/>
    <cellStyle name="Normal 3 4 10 2 2 3 3" xfId="38804" xr:uid="{00000000-0005-0000-0000-00008D970000}"/>
    <cellStyle name="Normal 3 4 10 2 2 4" xfId="38805" xr:uid="{00000000-0005-0000-0000-00008E970000}"/>
    <cellStyle name="Normal 3 4 10 2 2 4 2" xfId="38806" xr:uid="{00000000-0005-0000-0000-00008F970000}"/>
    <cellStyle name="Normal 3 4 10 2 2 4 3" xfId="38807" xr:uid="{00000000-0005-0000-0000-000090970000}"/>
    <cellStyle name="Normal 3 4 10 2 2 5" xfId="38808" xr:uid="{00000000-0005-0000-0000-000091970000}"/>
    <cellStyle name="Normal 3 4 10 2 2 5 2" xfId="38809" xr:uid="{00000000-0005-0000-0000-000092970000}"/>
    <cellStyle name="Normal 3 4 10 2 2 5 3" xfId="38810" xr:uid="{00000000-0005-0000-0000-000093970000}"/>
    <cellStyle name="Normal 3 4 10 2 2 6" xfId="38811" xr:uid="{00000000-0005-0000-0000-000094970000}"/>
    <cellStyle name="Normal 3 4 10 2 2 6 2" xfId="38812" xr:uid="{00000000-0005-0000-0000-000095970000}"/>
    <cellStyle name="Normal 3 4 10 2 2 6 3" xfId="38813" xr:uid="{00000000-0005-0000-0000-000096970000}"/>
    <cellStyle name="Normal 3 4 10 2 2 7" xfId="38814" xr:uid="{00000000-0005-0000-0000-000097970000}"/>
    <cellStyle name="Normal 3 4 10 2 2 7 2" xfId="38815" xr:uid="{00000000-0005-0000-0000-000098970000}"/>
    <cellStyle name="Normal 3 4 10 2 2 7 3" xfId="38816" xr:uid="{00000000-0005-0000-0000-000099970000}"/>
    <cellStyle name="Normal 3 4 10 2 2 8" xfId="38817" xr:uid="{00000000-0005-0000-0000-00009A970000}"/>
    <cellStyle name="Normal 3 4 10 2 2 8 2" xfId="38818" xr:uid="{00000000-0005-0000-0000-00009B970000}"/>
    <cellStyle name="Normal 3 4 10 2 2 8 3" xfId="38819" xr:uid="{00000000-0005-0000-0000-00009C970000}"/>
    <cellStyle name="Normal 3 4 10 2 2 9" xfId="38820" xr:uid="{00000000-0005-0000-0000-00009D970000}"/>
    <cellStyle name="Normal 3 4 10 2 2 9 2" xfId="38821" xr:uid="{00000000-0005-0000-0000-00009E970000}"/>
    <cellStyle name="Normal 3 4 10 2 2 9 3" xfId="38822" xr:uid="{00000000-0005-0000-0000-00009F970000}"/>
    <cellStyle name="Normal 3 4 10 2 3" xfId="38823" xr:uid="{00000000-0005-0000-0000-0000A0970000}"/>
    <cellStyle name="Normal 3 4 10 2 3 2" xfId="38824" xr:uid="{00000000-0005-0000-0000-0000A1970000}"/>
    <cellStyle name="Normal 3 4 10 2 3 3" xfId="38825" xr:uid="{00000000-0005-0000-0000-0000A2970000}"/>
    <cellStyle name="Normal 3 4 10 2 4" xfId="38826" xr:uid="{00000000-0005-0000-0000-0000A3970000}"/>
    <cellStyle name="Normal 3 4 10 2 4 2" xfId="38827" xr:uid="{00000000-0005-0000-0000-0000A4970000}"/>
    <cellStyle name="Normal 3 4 10 2 4 3" xfId="38828" xr:uid="{00000000-0005-0000-0000-0000A5970000}"/>
    <cellStyle name="Normal 3 4 10 2 5" xfId="38829" xr:uid="{00000000-0005-0000-0000-0000A6970000}"/>
    <cellStyle name="Normal 3 4 10 2 5 2" xfId="38830" xr:uid="{00000000-0005-0000-0000-0000A7970000}"/>
    <cellStyle name="Normal 3 4 10 2 5 3" xfId="38831" xr:uid="{00000000-0005-0000-0000-0000A8970000}"/>
    <cellStyle name="Normal 3 4 10 2 6" xfId="38832" xr:uid="{00000000-0005-0000-0000-0000A9970000}"/>
    <cellStyle name="Normal 3 4 10 2 6 2" xfId="38833" xr:uid="{00000000-0005-0000-0000-0000AA970000}"/>
    <cellStyle name="Normal 3 4 10 2 6 3" xfId="38834" xr:uid="{00000000-0005-0000-0000-0000AB970000}"/>
    <cellStyle name="Normal 3 4 10 2 7" xfId="38835" xr:uid="{00000000-0005-0000-0000-0000AC970000}"/>
    <cellStyle name="Normal 3 4 10 2 7 2" xfId="38836" xr:uid="{00000000-0005-0000-0000-0000AD970000}"/>
    <cellStyle name="Normal 3 4 10 2 7 3" xfId="38837" xr:uid="{00000000-0005-0000-0000-0000AE970000}"/>
    <cellStyle name="Normal 3 4 10 2 8" xfId="38838" xr:uid="{00000000-0005-0000-0000-0000AF970000}"/>
    <cellStyle name="Normal 3 4 10 2 8 2" xfId="38839" xr:uid="{00000000-0005-0000-0000-0000B0970000}"/>
    <cellStyle name="Normal 3 4 10 2 8 3" xfId="38840" xr:uid="{00000000-0005-0000-0000-0000B1970000}"/>
    <cellStyle name="Normal 3 4 10 2 9" xfId="38841" xr:uid="{00000000-0005-0000-0000-0000B2970000}"/>
    <cellStyle name="Normal 3 4 10 2 9 2" xfId="38842" xr:uid="{00000000-0005-0000-0000-0000B3970000}"/>
    <cellStyle name="Normal 3 4 10 2 9 3" xfId="38843" xr:uid="{00000000-0005-0000-0000-0000B4970000}"/>
    <cellStyle name="Normal 3 4 10 20" xfId="38844" xr:uid="{00000000-0005-0000-0000-0000B5970000}"/>
    <cellStyle name="Normal 3 4 10 20 2" xfId="38845" xr:uid="{00000000-0005-0000-0000-0000B6970000}"/>
    <cellStyle name="Normal 3 4 10 20 3" xfId="38846" xr:uid="{00000000-0005-0000-0000-0000B7970000}"/>
    <cellStyle name="Normal 3 4 10 21" xfId="38847" xr:uid="{00000000-0005-0000-0000-0000B8970000}"/>
    <cellStyle name="Normal 3 4 10 21 2" xfId="38848" xr:uid="{00000000-0005-0000-0000-0000B9970000}"/>
    <cellStyle name="Normal 3 4 10 21 3" xfId="38849" xr:uid="{00000000-0005-0000-0000-0000BA970000}"/>
    <cellStyle name="Normal 3 4 10 22" xfId="38850" xr:uid="{00000000-0005-0000-0000-0000BB970000}"/>
    <cellStyle name="Normal 3 4 10 22 2" xfId="38851" xr:uid="{00000000-0005-0000-0000-0000BC970000}"/>
    <cellStyle name="Normal 3 4 10 22 3" xfId="38852" xr:uid="{00000000-0005-0000-0000-0000BD970000}"/>
    <cellStyle name="Normal 3 4 10 23" xfId="38853" xr:uid="{00000000-0005-0000-0000-0000BE970000}"/>
    <cellStyle name="Normal 3 4 10 23 2" xfId="38854" xr:uid="{00000000-0005-0000-0000-0000BF970000}"/>
    <cellStyle name="Normal 3 4 10 23 3" xfId="38855" xr:uid="{00000000-0005-0000-0000-0000C0970000}"/>
    <cellStyle name="Normal 3 4 10 24" xfId="38856" xr:uid="{00000000-0005-0000-0000-0000C1970000}"/>
    <cellStyle name="Normal 3 4 10 25" xfId="38857" xr:uid="{00000000-0005-0000-0000-0000C2970000}"/>
    <cellStyle name="Normal 3 4 10 3" xfId="38858" xr:uid="{00000000-0005-0000-0000-0000C3970000}"/>
    <cellStyle name="Normal 3 4 10 3 10" xfId="38859" xr:uid="{00000000-0005-0000-0000-0000C4970000}"/>
    <cellStyle name="Normal 3 4 10 3 10 2" xfId="38860" xr:uid="{00000000-0005-0000-0000-0000C5970000}"/>
    <cellStyle name="Normal 3 4 10 3 10 3" xfId="38861" xr:uid="{00000000-0005-0000-0000-0000C6970000}"/>
    <cellStyle name="Normal 3 4 10 3 11" xfId="38862" xr:uid="{00000000-0005-0000-0000-0000C7970000}"/>
    <cellStyle name="Normal 3 4 10 3 11 2" xfId="38863" xr:uid="{00000000-0005-0000-0000-0000C8970000}"/>
    <cellStyle name="Normal 3 4 10 3 11 3" xfId="38864" xr:uid="{00000000-0005-0000-0000-0000C9970000}"/>
    <cellStyle name="Normal 3 4 10 3 12" xfId="38865" xr:uid="{00000000-0005-0000-0000-0000CA970000}"/>
    <cellStyle name="Normal 3 4 10 3 12 2" xfId="38866" xr:uid="{00000000-0005-0000-0000-0000CB970000}"/>
    <cellStyle name="Normal 3 4 10 3 12 3" xfId="38867" xr:uid="{00000000-0005-0000-0000-0000CC970000}"/>
    <cellStyle name="Normal 3 4 10 3 13" xfId="38868" xr:uid="{00000000-0005-0000-0000-0000CD970000}"/>
    <cellStyle name="Normal 3 4 10 3 13 2" xfId="38869" xr:uid="{00000000-0005-0000-0000-0000CE970000}"/>
    <cellStyle name="Normal 3 4 10 3 13 3" xfId="38870" xr:uid="{00000000-0005-0000-0000-0000CF970000}"/>
    <cellStyle name="Normal 3 4 10 3 14" xfId="38871" xr:uid="{00000000-0005-0000-0000-0000D0970000}"/>
    <cellStyle name="Normal 3 4 10 3 14 2" xfId="38872" xr:uid="{00000000-0005-0000-0000-0000D1970000}"/>
    <cellStyle name="Normal 3 4 10 3 14 3" xfId="38873" xr:uid="{00000000-0005-0000-0000-0000D2970000}"/>
    <cellStyle name="Normal 3 4 10 3 15" xfId="38874" xr:uid="{00000000-0005-0000-0000-0000D3970000}"/>
    <cellStyle name="Normal 3 4 10 3 15 2" xfId="38875" xr:uid="{00000000-0005-0000-0000-0000D4970000}"/>
    <cellStyle name="Normal 3 4 10 3 15 3" xfId="38876" xr:uid="{00000000-0005-0000-0000-0000D5970000}"/>
    <cellStyle name="Normal 3 4 10 3 16" xfId="38877" xr:uid="{00000000-0005-0000-0000-0000D6970000}"/>
    <cellStyle name="Normal 3 4 10 3 17" xfId="38878" xr:uid="{00000000-0005-0000-0000-0000D7970000}"/>
    <cellStyle name="Normal 3 4 10 3 2" xfId="38879" xr:uid="{00000000-0005-0000-0000-0000D8970000}"/>
    <cellStyle name="Normal 3 4 10 3 2 10" xfId="38880" xr:uid="{00000000-0005-0000-0000-0000D9970000}"/>
    <cellStyle name="Normal 3 4 10 3 2 10 2" xfId="38881" xr:uid="{00000000-0005-0000-0000-0000DA970000}"/>
    <cellStyle name="Normal 3 4 10 3 2 10 3" xfId="38882" xr:uid="{00000000-0005-0000-0000-0000DB970000}"/>
    <cellStyle name="Normal 3 4 10 3 2 11" xfId="38883" xr:uid="{00000000-0005-0000-0000-0000DC970000}"/>
    <cellStyle name="Normal 3 4 10 3 2 11 2" xfId="38884" xr:uid="{00000000-0005-0000-0000-0000DD970000}"/>
    <cellStyle name="Normal 3 4 10 3 2 11 3" xfId="38885" xr:uid="{00000000-0005-0000-0000-0000DE970000}"/>
    <cellStyle name="Normal 3 4 10 3 2 12" xfId="38886" xr:uid="{00000000-0005-0000-0000-0000DF970000}"/>
    <cellStyle name="Normal 3 4 10 3 2 12 2" xfId="38887" xr:uid="{00000000-0005-0000-0000-0000E0970000}"/>
    <cellStyle name="Normal 3 4 10 3 2 12 3" xfId="38888" xr:uid="{00000000-0005-0000-0000-0000E1970000}"/>
    <cellStyle name="Normal 3 4 10 3 2 13" xfId="38889" xr:uid="{00000000-0005-0000-0000-0000E2970000}"/>
    <cellStyle name="Normal 3 4 10 3 2 13 2" xfId="38890" xr:uid="{00000000-0005-0000-0000-0000E3970000}"/>
    <cellStyle name="Normal 3 4 10 3 2 13 3" xfId="38891" xr:uid="{00000000-0005-0000-0000-0000E4970000}"/>
    <cellStyle name="Normal 3 4 10 3 2 14" xfId="38892" xr:uid="{00000000-0005-0000-0000-0000E5970000}"/>
    <cellStyle name="Normal 3 4 10 3 2 14 2" xfId="38893" xr:uid="{00000000-0005-0000-0000-0000E6970000}"/>
    <cellStyle name="Normal 3 4 10 3 2 14 3" xfId="38894" xr:uid="{00000000-0005-0000-0000-0000E7970000}"/>
    <cellStyle name="Normal 3 4 10 3 2 15" xfId="38895" xr:uid="{00000000-0005-0000-0000-0000E8970000}"/>
    <cellStyle name="Normal 3 4 10 3 2 16" xfId="38896" xr:uid="{00000000-0005-0000-0000-0000E9970000}"/>
    <cellStyle name="Normal 3 4 10 3 2 2" xfId="38897" xr:uid="{00000000-0005-0000-0000-0000EA970000}"/>
    <cellStyle name="Normal 3 4 10 3 2 2 2" xfId="38898" xr:uid="{00000000-0005-0000-0000-0000EB970000}"/>
    <cellStyle name="Normal 3 4 10 3 2 2 3" xfId="38899" xr:uid="{00000000-0005-0000-0000-0000EC970000}"/>
    <cellStyle name="Normal 3 4 10 3 2 3" xfId="38900" xr:uid="{00000000-0005-0000-0000-0000ED970000}"/>
    <cellStyle name="Normal 3 4 10 3 2 3 2" xfId="38901" xr:uid="{00000000-0005-0000-0000-0000EE970000}"/>
    <cellStyle name="Normal 3 4 10 3 2 3 3" xfId="38902" xr:uid="{00000000-0005-0000-0000-0000EF970000}"/>
    <cellStyle name="Normal 3 4 10 3 2 4" xfId="38903" xr:uid="{00000000-0005-0000-0000-0000F0970000}"/>
    <cellStyle name="Normal 3 4 10 3 2 4 2" xfId="38904" xr:uid="{00000000-0005-0000-0000-0000F1970000}"/>
    <cellStyle name="Normal 3 4 10 3 2 4 3" xfId="38905" xr:uid="{00000000-0005-0000-0000-0000F2970000}"/>
    <cellStyle name="Normal 3 4 10 3 2 5" xfId="38906" xr:uid="{00000000-0005-0000-0000-0000F3970000}"/>
    <cellStyle name="Normal 3 4 10 3 2 5 2" xfId="38907" xr:uid="{00000000-0005-0000-0000-0000F4970000}"/>
    <cellStyle name="Normal 3 4 10 3 2 5 3" xfId="38908" xr:uid="{00000000-0005-0000-0000-0000F5970000}"/>
    <cellStyle name="Normal 3 4 10 3 2 6" xfId="38909" xr:uid="{00000000-0005-0000-0000-0000F6970000}"/>
    <cellStyle name="Normal 3 4 10 3 2 6 2" xfId="38910" xr:uid="{00000000-0005-0000-0000-0000F7970000}"/>
    <cellStyle name="Normal 3 4 10 3 2 6 3" xfId="38911" xr:uid="{00000000-0005-0000-0000-0000F8970000}"/>
    <cellStyle name="Normal 3 4 10 3 2 7" xfId="38912" xr:uid="{00000000-0005-0000-0000-0000F9970000}"/>
    <cellStyle name="Normal 3 4 10 3 2 7 2" xfId="38913" xr:uid="{00000000-0005-0000-0000-0000FA970000}"/>
    <cellStyle name="Normal 3 4 10 3 2 7 3" xfId="38914" xr:uid="{00000000-0005-0000-0000-0000FB970000}"/>
    <cellStyle name="Normal 3 4 10 3 2 8" xfId="38915" xr:uid="{00000000-0005-0000-0000-0000FC970000}"/>
    <cellStyle name="Normal 3 4 10 3 2 8 2" xfId="38916" xr:uid="{00000000-0005-0000-0000-0000FD970000}"/>
    <cellStyle name="Normal 3 4 10 3 2 8 3" xfId="38917" xr:uid="{00000000-0005-0000-0000-0000FE970000}"/>
    <cellStyle name="Normal 3 4 10 3 2 9" xfId="38918" xr:uid="{00000000-0005-0000-0000-0000FF970000}"/>
    <cellStyle name="Normal 3 4 10 3 2 9 2" xfId="38919" xr:uid="{00000000-0005-0000-0000-000000980000}"/>
    <cellStyle name="Normal 3 4 10 3 2 9 3" xfId="38920" xr:uid="{00000000-0005-0000-0000-000001980000}"/>
    <cellStyle name="Normal 3 4 10 3 3" xfId="38921" xr:uid="{00000000-0005-0000-0000-000002980000}"/>
    <cellStyle name="Normal 3 4 10 3 3 2" xfId="38922" xr:uid="{00000000-0005-0000-0000-000003980000}"/>
    <cellStyle name="Normal 3 4 10 3 3 3" xfId="38923" xr:uid="{00000000-0005-0000-0000-000004980000}"/>
    <cellStyle name="Normal 3 4 10 3 4" xfId="38924" xr:uid="{00000000-0005-0000-0000-000005980000}"/>
    <cellStyle name="Normal 3 4 10 3 4 2" xfId="38925" xr:uid="{00000000-0005-0000-0000-000006980000}"/>
    <cellStyle name="Normal 3 4 10 3 4 3" xfId="38926" xr:uid="{00000000-0005-0000-0000-000007980000}"/>
    <cellStyle name="Normal 3 4 10 3 5" xfId="38927" xr:uid="{00000000-0005-0000-0000-000008980000}"/>
    <cellStyle name="Normal 3 4 10 3 5 2" xfId="38928" xr:uid="{00000000-0005-0000-0000-000009980000}"/>
    <cellStyle name="Normal 3 4 10 3 5 3" xfId="38929" xr:uid="{00000000-0005-0000-0000-00000A980000}"/>
    <cellStyle name="Normal 3 4 10 3 6" xfId="38930" xr:uid="{00000000-0005-0000-0000-00000B980000}"/>
    <cellStyle name="Normal 3 4 10 3 6 2" xfId="38931" xr:uid="{00000000-0005-0000-0000-00000C980000}"/>
    <cellStyle name="Normal 3 4 10 3 6 3" xfId="38932" xr:uid="{00000000-0005-0000-0000-00000D980000}"/>
    <cellStyle name="Normal 3 4 10 3 7" xfId="38933" xr:uid="{00000000-0005-0000-0000-00000E980000}"/>
    <cellStyle name="Normal 3 4 10 3 7 2" xfId="38934" xr:uid="{00000000-0005-0000-0000-00000F980000}"/>
    <cellStyle name="Normal 3 4 10 3 7 3" xfId="38935" xr:uid="{00000000-0005-0000-0000-000010980000}"/>
    <cellStyle name="Normal 3 4 10 3 8" xfId="38936" xr:uid="{00000000-0005-0000-0000-000011980000}"/>
    <cellStyle name="Normal 3 4 10 3 8 2" xfId="38937" xr:uid="{00000000-0005-0000-0000-000012980000}"/>
    <cellStyle name="Normal 3 4 10 3 8 3" xfId="38938" xr:uid="{00000000-0005-0000-0000-000013980000}"/>
    <cellStyle name="Normal 3 4 10 3 9" xfId="38939" xr:uid="{00000000-0005-0000-0000-000014980000}"/>
    <cellStyle name="Normal 3 4 10 3 9 2" xfId="38940" xr:uid="{00000000-0005-0000-0000-000015980000}"/>
    <cellStyle name="Normal 3 4 10 3 9 3" xfId="38941" xr:uid="{00000000-0005-0000-0000-000016980000}"/>
    <cellStyle name="Normal 3 4 10 4" xfId="38942" xr:uid="{00000000-0005-0000-0000-000017980000}"/>
    <cellStyle name="Normal 3 4 10 4 10" xfId="38943" xr:uid="{00000000-0005-0000-0000-000018980000}"/>
    <cellStyle name="Normal 3 4 10 4 10 2" xfId="38944" xr:uid="{00000000-0005-0000-0000-000019980000}"/>
    <cellStyle name="Normal 3 4 10 4 10 3" xfId="38945" xr:uid="{00000000-0005-0000-0000-00001A980000}"/>
    <cellStyle name="Normal 3 4 10 4 11" xfId="38946" xr:uid="{00000000-0005-0000-0000-00001B980000}"/>
    <cellStyle name="Normal 3 4 10 4 11 2" xfId="38947" xr:uid="{00000000-0005-0000-0000-00001C980000}"/>
    <cellStyle name="Normal 3 4 10 4 11 3" xfId="38948" xr:uid="{00000000-0005-0000-0000-00001D980000}"/>
    <cellStyle name="Normal 3 4 10 4 12" xfId="38949" xr:uid="{00000000-0005-0000-0000-00001E980000}"/>
    <cellStyle name="Normal 3 4 10 4 12 2" xfId="38950" xr:uid="{00000000-0005-0000-0000-00001F980000}"/>
    <cellStyle name="Normal 3 4 10 4 12 3" xfId="38951" xr:uid="{00000000-0005-0000-0000-000020980000}"/>
    <cellStyle name="Normal 3 4 10 4 13" xfId="38952" xr:uid="{00000000-0005-0000-0000-000021980000}"/>
    <cellStyle name="Normal 3 4 10 4 13 2" xfId="38953" xr:uid="{00000000-0005-0000-0000-000022980000}"/>
    <cellStyle name="Normal 3 4 10 4 13 3" xfId="38954" xr:uid="{00000000-0005-0000-0000-000023980000}"/>
    <cellStyle name="Normal 3 4 10 4 14" xfId="38955" xr:uid="{00000000-0005-0000-0000-000024980000}"/>
    <cellStyle name="Normal 3 4 10 4 14 2" xfId="38956" xr:uid="{00000000-0005-0000-0000-000025980000}"/>
    <cellStyle name="Normal 3 4 10 4 14 3" xfId="38957" xr:uid="{00000000-0005-0000-0000-000026980000}"/>
    <cellStyle name="Normal 3 4 10 4 15" xfId="38958" xr:uid="{00000000-0005-0000-0000-000027980000}"/>
    <cellStyle name="Normal 3 4 10 4 15 2" xfId="38959" xr:uid="{00000000-0005-0000-0000-000028980000}"/>
    <cellStyle name="Normal 3 4 10 4 15 3" xfId="38960" xr:uid="{00000000-0005-0000-0000-000029980000}"/>
    <cellStyle name="Normal 3 4 10 4 16" xfId="38961" xr:uid="{00000000-0005-0000-0000-00002A980000}"/>
    <cellStyle name="Normal 3 4 10 4 17" xfId="38962" xr:uid="{00000000-0005-0000-0000-00002B980000}"/>
    <cellStyle name="Normal 3 4 10 4 2" xfId="38963" xr:uid="{00000000-0005-0000-0000-00002C980000}"/>
    <cellStyle name="Normal 3 4 10 4 2 10" xfId="38964" xr:uid="{00000000-0005-0000-0000-00002D980000}"/>
    <cellStyle name="Normal 3 4 10 4 2 10 2" xfId="38965" xr:uid="{00000000-0005-0000-0000-00002E980000}"/>
    <cellStyle name="Normal 3 4 10 4 2 10 3" xfId="38966" xr:uid="{00000000-0005-0000-0000-00002F980000}"/>
    <cellStyle name="Normal 3 4 10 4 2 11" xfId="38967" xr:uid="{00000000-0005-0000-0000-000030980000}"/>
    <cellStyle name="Normal 3 4 10 4 2 11 2" xfId="38968" xr:uid="{00000000-0005-0000-0000-000031980000}"/>
    <cellStyle name="Normal 3 4 10 4 2 11 3" xfId="38969" xr:uid="{00000000-0005-0000-0000-000032980000}"/>
    <cellStyle name="Normal 3 4 10 4 2 12" xfId="38970" xr:uid="{00000000-0005-0000-0000-000033980000}"/>
    <cellStyle name="Normal 3 4 10 4 2 12 2" xfId="38971" xr:uid="{00000000-0005-0000-0000-000034980000}"/>
    <cellStyle name="Normal 3 4 10 4 2 12 3" xfId="38972" xr:uid="{00000000-0005-0000-0000-000035980000}"/>
    <cellStyle name="Normal 3 4 10 4 2 13" xfId="38973" xr:uid="{00000000-0005-0000-0000-000036980000}"/>
    <cellStyle name="Normal 3 4 10 4 2 13 2" xfId="38974" xr:uid="{00000000-0005-0000-0000-000037980000}"/>
    <cellStyle name="Normal 3 4 10 4 2 13 3" xfId="38975" xr:uid="{00000000-0005-0000-0000-000038980000}"/>
    <cellStyle name="Normal 3 4 10 4 2 14" xfId="38976" xr:uid="{00000000-0005-0000-0000-000039980000}"/>
    <cellStyle name="Normal 3 4 10 4 2 14 2" xfId="38977" xr:uid="{00000000-0005-0000-0000-00003A980000}"/>
    <cellStyle name="Normal 3 4 10 4 2 14 3" xfId="38978" xr:uid="{00000000-0005-0000-0000-00003B980000}"/>
    <cellStyle name="Normal 3 4 10 4 2 15" xfId="38979" xr:uid="{00000000-0005-0000-0000-00003C980000}"/>
    <cellStyle name="Normal 3 4 10 4 2 16" xfId="38980" xr:uid="{00000000-0005-0000-0000-00003D980000}"/>
    <cellStyle name="Normal 3 4 10 4 2 2" xfId="38981" xr:uid="{00000000-0005-0000-0000-00003E980000}"/>
    <cellStyle name="Normal 3 4 10 4 2 2 2" xfId="38982" xr:uid="{00000000-0005-0000-0000-00003F980000}"/>
    <cellStyle name="Normal 3 4 10 4 2 2 3" xfId="38983" xr:uid="{00000000-0005-0000-0000-000040980000}"/>
    <cellStyle name="Normal 3 4 10 4 2 3" xfId="38984" xr:uid="{00000000-0005-0000-0000-000041980000}"/>
    <cellStyle name="Normal 3 4 10 4 2 3 2" xfId="38985" xr:uid="{00000000-0005-0000-0000-000042980000}"/>
    <cellStyle name="Normal 3 4 10 4 2 3 3" xfId="38986" xr:uid="{00000000-0005-0000-0000-000043980000}"/>
    <cellStyle name="Normal 3 4 10 4 2 4" xfId="38987" xr:uid="{00000000-0005-0000-0000-000044980000}"/>
    <cellStyle name="Normal 3 4 10 4 2 4 2" xfId="38988" xr:uid="{00000000-0005-0000-0000-000045980000}"/>
    <cellStyle name="Normal 3 4 10 4 2 4 3" xfId="38989" xr:uid="{00000000-0005-0000-0000-000046980000}"/>
    <cellStyle name="Normal 3 4 10 4 2 5" xfId="38990" xr:uid="{00000000-0005-0000-0000-000047980000}"/>
    <cellStyle name="Normal 3 4 10 4 2 5 2" xfId="38991" xr:uid="{00000000-0005-0000-0000-000048980000}"/>
    <cellStyle name="Normal 3 4 10 4 2 5 3" xfId="38992" xr:uid="{00000000-0005-0000-0000-000049980000}"/>
    <cellStyle name="Normal 3 4 10 4 2 6" xfId="38993" xr:uid="{00000000-0005-0000-0000-00004A980000}"/>
    <cellStyle name="Normal 3 4 10 4 2 6 2" xfId="38994" xr:uid="{00000000-0005-0000-0000-00004B980000}"/>
    <cellStyle name="Normal 3 4 10 4 2 6 3" xfId="38995" xr:uid="{00000000-0005-0000-0000-00004C980000}"/>
    <cellStyle name="Normal 3 4 10 4 2 7" xfId="38996" xr:uid="{00000000-0005-0000-0000-00004D980000}"/>
    <cellStyle name="Normal 3 4 10 4 2 7 2" xfId="38997" xr:uid="{00000000-0005-0000-0000-00004E980000}"/>
    <cellStyle name="Normal 3 4 10 4 2 7 3" xfId="38998" xr:uid="{00000000-0005-0000-0000-00004F980000}"/>
    <cellStyle name="Normal 3 4 10 4 2 8" xfId="38999" xr:uid="{00000000-0005-0000-0000-000050980000}"/>
    <cellStyle name="Normal 3 4 10 4 2 8 2" xfId="39000" xr:uid="{00000000-0005-0000-0000-000051980000}"/>
    <cellStyle name="Normal 3 4 10 4 2 8 3" xfId="39001" xr:uid="{00000000-0005-0000-0000-000052980000}"/>
    <cellStyle name="Normal 3 4 10 4 2 9" xfId="39002" xr:uid="{00000000-0005-0000-0000-000053980000}"/>
    <cellStyle name="Normal 3 4 10 4 2 9 2" xfId="39003" xr:uid="{00000000-0005-0000-0000-000054980000}"/>
    <cellStyle name="Normal 3 4 10 4 2 9 3" xfId="39004" xr:uid="{00000000-0005-0000-0000-000055980000}"/>
    <cellStyle name="Normal 3 4 10 4 3" xfId="39005" xr:uid="{00000000-0005-0000-0000-000056980000}"/>
    <cellStyle name="Normal 3 4 10 4 3 2" xfId="39006" xr:uid="{00000000-0005-0000-0000-000057980000}"/>
    <cellStyle name="Normal 3 4 10 4 3 3" xfId="39007" xr:uid="{00000000-0005-0000-0000-000058980000}"/>
    <cellStyle name="Normal 3 4 10 4 4" xfId="39008" xr:uid="{00000000-0005-0000-0000-000059980000}"/>
    <cellStyle name="Normal 3 4 10 4 4 2" xfId="39009" xr:uid="{00000000-0005-0000-0000-00005A980000}"/>
    <cellStyle name="Normal 3 4 10 4 4 3" xfId="39010" xr:uid="{00000000-0005-0000-0000-00005B980000}"/>
    <cellStyle name="Normal 3 4 10 4 5" xfId="39011" xr:uid="{00000000-0005-0000-0000-00005C980000}"/>
    <cellStyle name="Normal 3 4 10 4 5 2" xfId="39012" xr:uid="{00000000-0005-0000-0000-00005D980000}"/>
    <cellStyle name="Normal 3 4 10 4 5 3" xfId="39013" xr:uid="{00000000-0005-0000-0000-00005E980000}"/>
    <cellStyle name="Normal 3 4 10 4 6" xfId="39014" xr:uid="{00000000-0005-0000-0000-00005F980000}"/>
    <cellStyle name="Normal 3 4 10 4 6 2" xfId="39015" xr:uid="{00000000-0005-0000-0000-000060980000}"/>
    <cellStyle name="Normal 3 4 10 4 6 3" xfId="39016" xr:uid="{00000000-0005-0000-0000-000061980000}"/>
    <cellStyle name="Normal 3 4 10 4 7" xfId="39017" xr:uid="{00000000-0005-0000-0000-000062980000}"/>
    <cellStyle name="Normal 3 4 10 4 7 2" xfId="39018" xr:uid="{00000000-0005-0000-0000-000063980000}"/>
    <cellStyle name="Normal 3 4 10 4 7 3" xfId="39019" xr:uid="{00000000-0005-0000-0000-000064980000}"/>
    <cellStyle name="Normal 3 4 10 4 8" xfId="39020" xr:uid="{00000000-0005-0000-0000-000065980000}"/>
    <cellStyle name="Normal 3 4 10 4 8 2" xfId="39021" xr:uid="{00000000-0005-0000-0000-000066980000}"/>
    <cellStyle name="Normal 3 4 10 4 8 3" xfId="39022" xr:uid="{00000000-0005-0000-0000-000067980000}"/>
    <cellStyle name="Normal 3 4 10 4 9" xfId="39023" xr:uid="{00000000-0005-0000-0000-000068980000}"/>
    <cellStyle name="Normal 3 4 10 4 9 2" xfId="39024" xr:uid="{00000000-0005-0000-0000-000069980000}"/>
    <cellStyle name="Normal 3 4 10 4 9 3" xfId="39025" xr:uid="{00000000-0005-0000-0000-00006A980000}"/>
    <cellStyle name="Normal 3 4 10 5" xfId="39026" xr:uid="{00000000-0005-0000-0000-00006B980000}"/>
    <cellStyle name="Normal 3 4 10 5 10" xfId="39027" xr:uid="{00000000-0005-0000-0000-00006C980000}"/>
    <cellStyle name="Normal 3 4 10 5 10 2" xfId="39028" xr:uid="{00000000-0005-0000-0000-00006D980000}"/>
    <cellStyle name="Normal 3 4 10 5 10 3" xfId="39029" xr:uid="{00000000-0005-0000-0000-00006E980000}"/>
    <cellStyle name="Normal 3 4 10 5 11" xfId="39030" xr:uid="{00000000-0005-0000-0000-00006F980000}"/>
    <cellStyle name="Normal 3 4 10 5 11 2" xfId="39031" xr:uid="{00000000-0005-0000-0000-000070980000}"/>
    <cellStyle name="Normal 3 4 10 5 11 3" xfId="39032" xr:uid="{00000000-0005-0000-0000-000071980000}"/>
    <cellStyle name="Normal 3 4 10 5 12" xfId="39033" xr:uid="{00000000-0005-0000-0000-000072980000}"/>
    <cellStyle name="Normal 3 4 10 5 12 2" xfId="39034" xr:uid="{00000000-0005-0000-0000-000073980000}"/>
    <cellStyle name="Normal 3 4 10 5 12 3" xfId="39035" xr:uid="{00000000-0005-0000-0000-000074980000}"/>
    <cellStyle name="Normal 3 4 10 5 13" xfId="39036" xr:uid="{00000000-0005-0000-0000-000075980000}"/>
    <cellStyle name="Normal 3 4 10 5 13 2" xfId="39037" xr:uid="{00000000-0005-0000-0000-000076980000}"/>
    <cellStyle name="Normal 3 4 10 5 13 3" xfId="39038" xr:uid="{00000000-0005-0000-0000-000077980000}"/>
    <cellStyle name="Normal 3 4 10 5 14" xfId="39039" xr:uid="{00000000-0005-0000-0000-000078980000}"/>
    <cellStyle name="Normal 3 4 10 5 14 2" xfId="39040" xr:uid="{00000000-0005-0000-0000-000079980000}"/>
    <cellStyle name="Normal 3 4 10 5 14 3" xfId="39041" xr:uid="{00000000-0005-0000-0000-00007A980000}"/>
    <cellStyle name="Normal 3 4 10 5 15" xfId="39042" xr:uid="{00000000-0005-0000-0000-00007B980000}"/>
    <cellStyle name="Normal 3 4 10 5 16" xfId="39043" xr:uid="{00000000-0005-0000-0000-00007C980000}"/>
    <cellStyle name="Normal 3 4 10 5 2" xfId="39044" xr:uid="{00000000-0005-0000-0000-00007D980000}"/>
    <cellStyle name="Normal 3 4 10 5 2 2" xfId="39045" xr:uid="{00000000-0005-0000-0000-00007E980000}"/>
    <cellStyle name="Normal 3 4 10 5 2 3" xfId="39046" xr:uid="{00000000-0005-0000-0000-00007F980000}"/>
    <cellStyle name="Normal 3 4 10 5 3" xfId="39047" xr:uid="{00000000-0005-0000-0000-000080980000}"/>
    <cellStyle name="Normal 3 4 10 5 3 2" xfId="39048" xr:uid="{00000000-0005-0000-0000-000081980000}"/>
    <cellStyle name="Normal 3 4 10 5 3 3" xfId="39049" xr:uid="{00000000-0005-0000-0000-000082980000}"/>
    <cellStyle name="Normal 3 4 10 5 4" xfId="39050" xr:uid="{00000000-0005-0000-0000-000083980000}"/>
    <cellStyle name="Normal 3 4 10 5 4 2" xfId="39051" xr:uid="{00000000-0005-0000-0000-000084980000}"/>
    <cellStyle name="Normal 3 4 10 5 4 3" xfId="39052" xr:uid="{00000000-0005-0000-0000-000085980000}"/>
    <cellStyle name="Normal 3 4 10 5 5" xfId="39053" xr:uid="{00000000-0005-0000-0000-000086980000}"/>
    <cellStyle name="Normal 3 4 10 5 5 2" xfId="39054" xr:uid="{00000000-0005-0000-0000-000087980000}"/>
    <cellStyle name="Normal 3 4 10 5 5 3" xfId="39055" xr:uid="{00000000-0005-0000-0000-000088980000}"/>
    <cellStyle name="Normal 3 4 10 5 6" xfId="39056" xr:uid="{00000000-0005-0000-0000-000089980000}"/>
    <cellStyle name="Normal 3 4 10 5 6 2" xfId="39057" xr:uid="{00000000-0005-0000-0000-00008A980000}"/>
    <cellStyle name="Normal 3 4 10 5 6 3" xfId="39058" xr:uid="{00000000-0005-0000-0000-00008B980000}"/>
    <cellStyle name="Normal 3 4 10 5 7" xfId="39059" xr:uid="{00000000-0005-0000-0000-00008C980000}"/>
    <cellStyle name="Normal 3 4 10 5 7 2" xfId="39060" xr:uid="{00000000-0005-0000-0000-00008D980000}"/>
    <cellStyle name="Normal 3 4 10 5 7 3" xfId="39061" xr:uid="{00000000-0005-0000-0000-00008E980000}"/>
    <cellStyle name="Normal 3 4 10 5 8" xfId="39062" xr:uid="{00000000-0005-0000-0000-00008F980000}"/>
    <cellStyle name="Normal 3 4 10 5 8 2" xfId="39063" xr:uid="{00000000-0005-0000-0000-000090980000}"/>
    <cellStyle name="Normal 3 4 10 5 8 3" xfId="39064" xr:uid="{00000000-0005-0000-0000-000091980000}"/>
    <cellStyle name="Normal 3 4 10 5 9" xfId="39065" xr:uid="{00000000-0005-0000-0000-000092980000}"/>
    <cellStyle name="Normal 3 4 10 5 9 2" xfId="39066" xr:uid="{00000000-0005-0000-0000-000093980000}"/>
    <cellStyle name="Normal 3 4 10 5 9 3" xfId="39067" xr:uid="{00000000-0005-0000-0000-000094980000}"/>
    <cellStyle name="Normal 3 4 10 6" xfId="39068" xr:uid="{00000000-0005-0000-0000-000095980000}"/>
    <cellStyle name="Normal 3 4 10 6 10" xfId="39069" xr:uid="{00000000-0005-0000-0000-000096980000}"/>
    <cellStyle name="Normal 3 4 10 6 10 2" xfId="39070" xr:uid="{00000000-0005-0000-0000-000097980000}"/>
    <cellStyle name="Normal 3 4 10 6 10 3" xfId="39071" xr:uid="{00000000-0005-0000-0000-000098980000}"/>
    <cellStyle name="Normal 3 4 10 6 11" xfId="39072" xr:uid="{00000000-0005-0000-0000-000099980000}"/>
    <cellStyle name="Normal 3 4 10 6 11 2" xfId="39073" xr:uid="{00000000-0005-0000-0000-00009A980000}"/>
    <cellStyle name="Normal 3 4 10 6 11 3" xfId="39074" xr:uid="{00000000-0005-0000-0000-00009B980000}"/>
    <cellStyle name="Normal 3 4 10 6 12" xfId="39075" xr:uid="{00000000-0005-0000-0000-00009C980000}"/>
    <cellStyle name="Normal 3 4 10 6 12 2" xfId="39076" xr:uid="{00000000-0005-0000-0000-00009D980000}"/>
    <cellStyle name="Normal 3 4 10 6 12 3" xfId="39077" xr:uid="{00000000-0005-0000-0000-00009E980000}"/>
    <cellStyle name="Normal 3 4 10 6 13" xfId="39078" xr:uid="{00000000-0005-0000-0000-00009F980000}"/>
    <cellStyle name="Normal 3 4 10 6 13 2" xfId="39079" xr:uid="{00000000-0005-0000-0000-0000A0980000}"/>
    <cellStyle name="Normal 3 4 10 6 13 3" xfId="39080" xr:uid="{00000000-0005-0000-0000-0000A1980000}"/>
    <cellStyle name="Normal 3 4 10 6 14" xfId="39081" xr:uid="{00000000-0005-0000-0000-0000A2980000}"/>
    <cellStyle name="Normal 3 4 10 6 14 2" xfId="39082" xr:uid="{00000000-0005-0000-0000-0000A3980000}"/>
    <cellStyle name="Normal 3 4 10 6 14 3" xfId="39083" xr:uid="{00000000-0005-0000-0000-0000A4980000}"/>
    <cellStyle name="Normal 3 4 10 6 15" xfId="39084" xr:uid="{00000000-0005-0000-0000-0000A5980000}"/>
    <cellStyle name="Normal 3 4 10 6 16" xfId="39085" xr:uid="{00000000-0005-0000-0000-0000A6980000}"/>
    <cellStyle name="Normal 3 4 10 6 2" xfId="39086" xr:uid="{00000000-0005-0000-0000-0000A7980000}"/>
    <cellStyle name="Normal 3 4 10 6 2 2" xfId="39087" xr:uid="{00000000-0005-0000-0000-0000A8980000}"/>
    <cellStyle name="Normal 3 4 10 6 2 3" xfId="39088" xr:uid="{00000000-0005-0000-0000-0000A9980000}"/>
    <cellStyle name="Normal 3 4 10 6 3" xfId="39089" xr:uid="{00000000-0005-0000-0000-0000AA980000}"/>
    <cellStyle name="Normal 3 4 10 6 3 2" xfId="39090" xr:uid="{00000000-0005-0000-0000-0000AB980000}"/>
    <cellStyle name="Normal 3 4 10 6 3 3" xfId="39091" xr:uid="{00000000-0005-0000-0000-0000AC980000}"/>
    <cellStyle name="Normal 3 4 10 6 4" xfId="39092" xr:uid="{00000000-0005-0000-0000-0000AD980000}"/>
    <cellStyle name="Normal 3 4 10 6 4 2" xfId="39093" xr:uid="{00000000-0005-0000-0000-0000AE980000}"/>
    <cellStyle name="Normal 3 4 10 6 4 3" xfId="39094" xr:uid="{00000000-0005-0000-0000-0000AF980000}"/>
    <cellStyle name="Normal 3 4 10 6 5" xfId="39095" xr:uid="{00000000-0005-0000-0000-0000B0980000}"/>
    <cellStyle name="Normal 3 4 10 6 5 2" xfId="39096" xr:uid="{00000000-0005-0000-0000-0000B1980000}"/>
    <cellStyle name="Normal 3 4 10 6 5 3" xfId="39097" xr:uid="{00000000-0005-0000-0000-0000B2980000}"/>
    <cellStyle name="Normal 3 4 10 6 6" xfId="39098" xr:uid="{00000000-0005-0000-0000-0000B3980000}"/>
    <cellStyle name="Normal 3 4 10 6 6 2" xfId="39099" xr:uid="{00000000-0005-0000-0000-0000B4980000}"/>
    <cellStyle name="Normal 3 4 10 6 6 3" xfId="39100" xr:uid="{00000000-0005-0000-0000-0000B5980000}"/>
    <cellStyle name="Normal 3 4 10 6 7" xfId="39101" xr:uid="{00000000-0005-0000-0000-0000B6980000}"/>
    <cellStyle name="Normal 3 4 10 6 7 2" xfId="39102" xr:uid="{00000000-0005-0000-0000-0000B7980000}"/>
    <cellStyle name="Normal 3 4 10 6 7 3" xfId="39103" xr:uid="{00000000-0005-0000-0000-0000B8980000}"/>
    <cellStyle name="Normal 3 4 10 6 8" xfId="39104" xr:uid="{00000000-0005-0000-0000-0000B9980000}"/>
    <cellStyle name="Normal 3 4 10 6 8 2" xfId="39105" xr:uid="{00000000-0005-0000-0000-0000BA980000}"/>
    <cellStyle name="Normal 3 4 10 6 8 3" xfId="39106" xr:uid="{00000000-0005-0000-0000-0000BB980000}"/>
    <cellStyle name="Normal 3 4 10 6 9" xfId="39107" xr:uid="{00000000-0005-0000-0000-0000BC980000}"/>
    <cellStyle name="Normal 3 4 10 6 9 2" xfId="39108" xr:uid="{00000000-0005-0000-0000-0000BD980000}"/>
    <cellStyle name="Normal 3 4 10 6 9 3" xfId="39109" xr:uid="{00000000-0005-0000-0000-0000BE980000}"/>
    <cellStyle name="Normal 3 4 10 7" xfId="39110" xr:uid="{00000000-0005-0000-0000-0000BF980000}"/>
    <cellStyle name="Normal 3 4 10 7 10" xfId="39111" xr:uid="{00000000-0005-0000-0000-0000C0980000}"/>
    <cellStyle name="Normal 3 4 10 7 10 2" xfId="39112" xr:uid="{00000000-0005-0000-0000-0000C1980000}"/>
    <cellStyle name="Normal 3 4 10 7 10 3" xfId="39113" xr:uid="{00000000-0005-0000-0000-0000C2980000}"/>
    <cellStyle name="Normal 3 4 10 7 11" xfId="39114" xr:uid="{00000000-0005-0000-0000-0000C3980000}"/>
    <cellStyle name="Normal 3 4 10 7 11 2" xfId="39115" xr:uid="{00000000-0005-0000-0000-0000C4980000}"/>
    <cellStyle name="Normal 3 4 10 7 11 3" xfId="39116" xr:uid="{00000000-0005-0000-0000-0000C5980000}"/>
    <cellStyle name="Normal 3 4 10 7 12" xfId="39117" xr:uid="{00000000-0005-0000-0000-0000C6980000}"/>
    <cellStyle name="Normal 3 4 10 7 12 2" xfId="39118" xr:uid="{00000000-0005-0000-0000-0000C7980000}"/>
    <cellStyle name="Normal 3 4 10 7 12 3" xfId="39119" xr:uid="{00000000-0005-0000-0000-0000C8980000}"/>
    <cellStyle name="Normal 3 4 10 7 13" xfId="39120" xr:uid="{00000000-0005-0000-0000-0000C9980000}"/>
    <cellStyle name="Normal 3 4 10 7 13 2" xfId="39121" xr:uid="{00000000-0005-0000-0000-0000CA980000}"/>
    <cellStyle name="Normal 3 4 10 7 13 3" xfId="39122" xr:uid="{00000000-0005-0000-0000-0000CB980000}"/>
    <cellStyle name="Normal 3 4 10 7 14" xfId="39123" xr:uid="{00000000-0005-0000-0000-0000CC980000}"/>
    <cellStyle name="Normal 3 4 10 7 14 2" xfId="39124" xr:uid="{00000000-0005-0000-0000-0000CD980000}"/>
    <cellStyle name="Normal 3 4 10 7 14 3" xfId="39125" xr:uid="{00000000-0005-0000-0000-0000CE980000}"/>
    <cellStyle name="Normal 3 4 10 7 15" xfId="39126" xr:uid="{00000000-0005-0000-0000-0000CF980000}"/>
    <cellStyle name="Normal 3 4 10 7 16" xfId="39127" xr:uid="{00000000-0005-0000-0000-0000D0980000}"/>
    <cellStyle name="Normal 3 4 10 7 2" xfId="39128" xr:uid="{00000000-0005-0000-0000-0000D1980000}"/>
    <cellStyle name="Normal 3 4 10 7 2 2" xfId="39129" xr:uid="{00000000-0005-0000-0000-0000D2980000}"/>
    <cellStyle name="Normal 3 4 10 7 2 3" xfId="39130" xr:uid="{00000000-0005-0000-0000-0000D3980000}"/>
    <cellStyle name="Normal 3 4 10 7 3" xfId="39131" xr:uid="{00000000-0005-0000-0000-0000D4980000}"/>
    <cellStyle name="Normal 3 4 10 7 3 2" xfId="39132" xr:uid="{00000000-0005-0000-0000-0000D5980000}"/>
    <cellStyle name="Normal 3 4 10 7 3 3" xfId="39133" xr:uid="{00000000-0005-0000-0000-0000D6980000}"/>
    <cellStyle name="Normal 3 4 10 7 4" xfId="39134" xr:uid="{00000000-0005-0000-0000-0000D7980000}"/>
    <cellStyle name="Normal 3 4 10 7 4 2" xfId="39135" xr:uid="{00000000-0005-0000-0000-0000D8980000}"/>
    <cellStyle name="Normal 3 4 10 7 4 3" xfId="39136" xr:uid="{00000000-0005-0000-0000-0000D9980000}"/>
    <cellStyle name="Normal 3 4 10 7 5" xfId="39137" xr:uid="{00000000-0005-0000-0000-0000DA980000}"/>
    <cellStyle name="Normal 3 4 10 7 5 2" xfId="39138" xr:uid="{00000000-0005-0000-0000-0000DB980000}"/>
    <cellStyle name="Normal 3 4 10 7 5 3" xfId="39139" xr:uid="{00000000-0005-0000-0000-0000DC980000}"/>
    <cellStyle name="Normal 3 4 10 7 6" xfId="39140" xr:uid="{00000000-0005-0000-0000-0000DD980000}"/>
    <cellStyle name="Normal 3 4 10 7 6 2" xfId="39141" xr:uid="{00000000-0005-0000-0000-0000DE980000}"/>
    <cellStyle name="Normal 3 4 10 7 6 3" xfId="39142" xr:uid="{00000000-0005-0000-0000-0000DF980000}"/>
    <cellStyle name="Normal 3 4 10 7 7" xfId="39143" xr:uid="{00000000-0005-0000-0000-0000E0980000}"/>
    <cellStyle name="Normal 3 4 10 7 7 2" xfId="39144" xr:uid="{00000000-0005-0000-0000-0000E1980000}"/>
    <cellStyle name="Normal 3 4 10 7 7 3" xfId="39145" xr:uid="{00000000-0005-0000-0000-0000E2980000}"/>
    <cellStyle name="Normal 3 4 10 7 8" xfId="39146" xr:uid="{00000000-0005-0000-0000-0000E3980000}"/>
    <cellStyle name="Normal 3 4 10 7 8 2" xfId="39147" xr:uid="{00000000-0005-0000-0000-0000E4980000}"/>
    <cellStyle name="Normal 3 4 10 7 8 3" xfId="39148" xr:uid="{00000000-0005-0000-0000-0000E5980000}"/>
    <cellStyle name="Normal 3 4 10 7 9" xfId="39149" xr:uid="{00000000-0005-0000-0000-0000E6980000}"/>
    <cellStyle name="Normal 3 4 10 7 9 2" xfId="39150" xr:uid="{00000000-0005-0000-0000-0000E7980000}"/>
    <cellStyle name="Normal 3 4 10 7 9 3" xfId="39151" xr:uid="{00000000-0005-0000-0000-0000E8980000}"/>
    <cellStyle name="Normal 3 4 10 8" xfId="39152" xr:uid="{00000000-0005-0000-0000-0000E9980000}"/>
    <cellStyle name="Normal 3 4 10 8 10" xfId="39153" xr:uid="{00000000-0005-0000-0000-0000EA980000}"/>
    <cellStyle name="Normal 3 4 10 8 10 2" xfId="39154" xr:uid="{00000000-0005-0000-0000-0000EB980000}"/>
    <cellStyle name="Normal 3 4 10 8 10 3" xfId="39155" xr:uid="{00000000-0005-0000-0000-0000EC980000}"/>
    <cellStyle name="Normal 3 4 10 8 11" xfId="39156" xr:uid="{00000000-0005-0000-0000-0000ED980000}"/>
    <cellStyle name="Normal 3 4 10 8 11 2" xfId="39157" xr:uid="{00000000-0005-0000-0000-0000EE980000}"/>
    <cellStyle name="Normal 3 4 10 8 11 3" xfId="39158" xr:uid="{00000000-0005-0000-0000-0000EF980000}"/>
    <cellStyle name="Normal 3 4 10 8 12" xfId="39159" xr:uid="{00000000-0005-0000-0000-0000F0980000}"/>
    <cellStyle name="Normal 3 4 10 8 12 2" xfId="39160" xr:uid="{00000000-0005-0000-0000-0000F1980000}"/>
    <cellStyle name="Normal 3 4 10 8 12 3" xfId="39161" xr:uid="{00000000-0005-0000-0000-0000F2980000}"/>
    <cellStyle name="Normal 3 4 10 8 13" xfId="39162" xr:uid="{00000000-0005-0000-0000-0000F3980000}"/>
    <cellStyle name="Normal 3 4 10 8 13 2" xfId="39163" xr:uid="{00000000-0005-0000-0000-0000F4980000}"/>
    <cellStyle name="Normal 3 4 10 8 13 3" xfId="39164" xr:uid="{00000000-0005-0000-0000-0000F5980000}"/>
    <cellStyle name="Normal 3 4 10 8 14" xfId="39165" xr:uid="{00000000-0005-0000-0000-0000F6980000}"/>
    <cellStyle name="Normal 3 4 10 8 14 2" xfId="39166" xr:uid="{00000000-0005-0000-0000-0000F7980000}"/>
    <cellStyle name="Normal 3 4 10 8 14 3" xfId="39167" xr:uid="{00000000-0005-0000-0000-0000F8980000}"/>
    <cellStyle name="Normal 3 4 10 8 15" xfId="39168" xr:uid="{00000000-0005-0000-0000-0000F9980000}"/>
    <cellStyle name="Normal 3 4 10 8 16" xfId="39169" xr:uid="{00000000-0005-0000-0000-0000FA980000}"/>
    <cellStyle name="Normal 3 4 10 8 2" xfId="39170" xr:uid="{00000000-0005-0000-0000-0000FB980000}"/>
    <cellStyle name="Normal 3 4 10 8 2 2" xfId="39171" xr:uid="{00000000-0005-0000-0000-0000FC980000}"/>
    <cellStyle name="Normal 3 4 10 8 2 3" xfId="39172" xr:uid="{00000000-0005-0000-0000-0000FD980000}"/>
    <cellStyle name="Normal 3 4 10 8 3" xfId="39173" xr:uid="{00000000-0005-0000-0000-0000FE980000}"/>
    <cellStyle name="Normal 3 4 10 8 3 2" xfId="39174" xr:uid="{00000000-0005-0000-0000-0000FF980000}"/>
    <cellStyle name="Normal 3 4 10 8 3 3" xfId="39175" xr:uid="{00000000-0005-0000-0000-000000990000}"/>
    <cellStyle name="Normal 3 4 10 8 4" xfId="39176" xr:uid="{00000000-0005-0000-0000-000001990000}"/>
    <cellStyle name="Normal 3 4 10 8 4 2" xfId="39177" xr:uid="{00000000-0005-0000-0000-000002990000}"/>
    <cellStyle name="Normal 3 4 10 8 4 3" xfId="39178" xr:uid="{00000000-0005-0000-0000-000003990000}"/>
    <cellStyle name="Normal 3 4 10 8 5" xfId="39179" xr:uid="{00000000-0005-0000-0000-000004990000}"/>
    <cellStyle name="Normal 3 4 10 8 5 2" xfId="39180" xr:uid="{00000000-0005-0000-0000-000005990000}"/>
    <cellStyle name="Normal 3 4 10 8 5 3" xfId="39181" xr:uid="{00000000-0005-0000-0000-000006990000}"/>
    <cellStyle name="Normal 3 4 10 8 6" xfId="39182" xr:uid="{00000000-0005-0000-0000-000007990000}"/>
    <cellStyle name="Normal 3 4 10 8 6 2" xfId="39183" xr:uid="{00000000-0005-0000-0000-000008990000}"/>
    <cellStyle name="Normal 3 4 10 8 6 3" xfId="39184" xr:uid="{00000000-0005-0000-0000-000009990000}"/>
    <cellStyle name="Normal 3 4 10 8 7" xfId="39185" xr:uid="{00000000-0005-0000-0000-00000A990000}"/>
    <cellStyle name="Normal 3 4 10 8 7 2" xfId="39186" xr:uid="{00000000-0005-0000-0000-00000B990000}"/>
    <cellStyle name="Normal 3 4 10 8 7 3" xfId="39187" xr:uid="{00000000-0005-0000-0000-00000C990000}"/>
    <cellStyle name="Normal 3 4 10 8 8" xfId="39188" xr:uid="{00000000-0005-0000-0000-00000D990000}"/>
    <cellStyle name="Normal 3 4 10 8 8 2" xfId="39189" xr:uid="{00000000-0005-0000-0000-00000E990000}"/>
    <cellStyle name="Normal 3 4 10 8 8 3" xfId="39190" xr:uid="{00000000-0005-0000-0000-00000F990000}"/>
    <cellStyle name="Normal 3 4 10 8 9" xfId="39191" xr:uid="{00000000-0005-0000-0000-000010990000}"/>
    <cellStyle name="Normal 3 4 10 8 9 2" xfId="39192" xr:uid="{00000000-0005-0000-0000-000011990000}"/>
    <cellStyle name="Normal 3 4 10 8 9 3" xfId="39193" xr:uid="{00000000-0005-0000-0000-000012990000}"/>
    <cellStyle name="Normal 3 4 10 9" xfId="39194" xr:uid="{00000000-0005-0000-0000-000013990000}"/>
    <cellStyle name="Normal 3 4 10 9 10" xfId="39195" xr:uid="{00000000-0005-0000-0000-000014990000}"/>
    <cellStyle name="Normal 3 4 10 9 10 2" xfId="39196" xr:uid="{00000000-0005-0000-0000-000015990000}"/>
    <cellStyle name="Normal 3 4 10 9 10 3" xfId="39197" xr:uid="{00000000-0005-0000-0000-000016990000}"/>
    <cellStyle name="Normal 3 4 10 9 11" xfId="39198" xr:uid="{00000000-0005-0000-0000-000017990000}"/>
    <cellStyle name="Normal 3 4 10 9 11 2" xfId="39199" xr:uid="{00000000-0005-0000-0000-000018990000}"/>
    <cellStyle name="Normal 3 4 10 9 11 3" xfId="39200" xr:uid="{00000000-0005-0000-0000-000019990000}"/>
    <cellStyle name="Normal 3 4 10 9 12" xfId="39201" xr:uid="{00000000-0005-0000-0000-00001A990000}"/>
    <cellStyle name="Normal 3 4 10 9 12 2" xfId="39202" xr:uid="{00000000-0005-0000-0000-00001B990000}"/>
    <cellStyle name="Normal 3 4 10 9 12 3" xfId="39203" xr:uid="{00000000-0005-0000-0000-00001C990000}"/>
    <cellStyle name="Normal 3 4 10 9 13" xfId="39204" xr:uid="{00000000-0005-0000-0000-00001D990000}"/>
    <cellStyle name="Normal 3 4 10 9 13 2" xfId="39205" xr:uid="{00000000-0005-0000-0000-00001E990000}"/>
    <cellStyle name="Normal 3 4 10 9 13 3" xfId="39206" xr:uid="{00000000-0005-0000-0000-00001F990000}"/>
    <cellStyle name="Normal 3 4 10 9 14" xfId="39207" xr:uid="{00000000-0005-0000-0000-000020990000}"/>
    <cellStyle name="Normal 3 4 10 9 14 2" xfId="39208" xr:uid="{00000000-0005-0000-0000-000021990000}"/>
    <cellStyle name="Normal 3 4 10 9 14 3" xfId="39209" xr:uid="{00000000-0005-0000-0000-000022990000}"/>
    <cellStyle name="Normal 3 4 10 9 15" xfId="39210" xr:uid="{00000000-0005-0000-0000-000023990000}"/>
    <cellStyle name="Normal 3 4 10 9 16" xfId="39211" xr:uid="{00000000-0005-0000-0000-000024990000}"/>
    <cellStyle name="Normal 3 4 10 9 2" xfId="39212" xr:uid="{00000000-0005-0000-0000-000025990000}"/>
    <cellStyle name="Normal 3 4 10 9 2 2" xfId="39213" xr:uid="{00000000-0005-0000-0000-000026990000}"/>
    <cellStyle name="Normal 3 4 10 9 2 3" xfId="39214" xr:uid="{00000000-0005-0000-0000-000027990000}"/>
    <cellStyle name="Normal 3 4 10 9 3" xfId="39215" xr:uid="{00000000-0005-0000-0000-000028990000}"/>
    <cellStyle name="Normal 3 4 10 9 3 2" xfId="39216" xr:uid="{00000000-0005-0000-0000-000029990000}"/>
    <cellStyle name="Normal 3 4 10 9 3 3" xfId="39217" xr:uid="{00000000-0005-0000-0000-00002A990000}"/>
    <cellStyle name="Normal 3 4 10 9 4" xfId="39218" xr:uid="{00000000-0005-0000-0000-00002B990000}"/>
    <cellStyle name="Normal 3 4 10 9 4 2" xfId="39219" xr:uid="{00000000-0005-0000-0000-00002C990000}"/>
    <cellStyle name="Normal 3 4 10 9 4 3" xfId="39220" xr:uid="{00000000-0005-0000-0000-00002D990000}"/>
    <cellStyle name="Normal 3 4 10 9 5" xfId="39221" xr:uid="{00000000-0005-0000-0000-00002E990000}"/>
    <cellStyle name="Normal 3 4 10 9 5 2" xfId="39222" xr:uid="{00000000-0005-0000-0000-00002F990000}"/>
    <cellStyle name="Normal 3 4 10 9 5 3" xfId="39223" xr:uid="{00000000-0005-0000-0000-000030990000}"/>
    <cellStyle name="Normal 3 4 10 9 6" xfId="39224" xr:uid="{00000000-0005-0000-0000-000031990000}"/>
    <cellStyle name="Normal 3 4 10 9 6 2" xfId="39225" xr:uid="{00000000-0005-0000-0000-000032990000}"/>
    <cellStyle name="Normal 3 4 10 9 6 3" xfId="39226" xr:uid="{00000000-0005-0000-0000-000033990000}"/>
    <cellStyle name="Normal 3 4 10 9 7" xfId="39227" xr:uid="{00000000-0005-0000-0000-000034990000}"/>
    <cellStyle name="Normal 3 4 10 9 7 2" xfId="39228" xr:uid="{00000000-0005-0000-0000-000035990000}"/>
    <cellStyle name="Normal 3 4 10 9 7 3" xfId="39229" xr:uid="{00000000-0005-0000-0000-000036990000}"/>
    <cellStyle name="Normal 3 4 10 9 8" xfId="39230" xr:uid="{00000000-0005-0000-0000-000037990000}"/>
    <cellStyle name="Normal 3 4 10 9 8 2" xfId="39231" xr:uid="{00000000-0005-0000-0000-000038990000}"/>
    <cellStyle name="Normal 3 4 10 9 8 3" xfId="39232" xr:uid="{00000000-0005-0000-0000-000039990000}"/>
    <cellStyle name="Normal 3 4 10 9 9" xfId="39233" xr:uid="{00000000-0005-0000-0000-00003A990000}"/>
    <cellStyle name="Normal 3 4 10 9 9 2" xfId="39234" xr:uid="{00000000-0005-0000-0000-00003B990000}"/>
    <cellStyle name="Normal 3 4 10 9 9 3" xfId="39235" xr:uid="{00000000-0005-0000-0000-00003C990000}"/>
    <cellStyle name="Normal 3 4 11" xfId="39236" xr:uid="{00000000-0005-0000-0000-00003D990000}"/>
    <cellStyle name="Normal 3 4 11 10" xfId="39237" xr:uid="{00000000-0005-0000-0000-00003E990000}"/>
    <cellStyle name="Normal 3 4 11 10 10" xfId="39238" xr:uid="{00000000-0005-0000-0000-00003F990000}"/>
    <cellStyle name="Normal 3 4 11 10 10 2" xfId="39239" xr:uid="{00000000-0005-0000-0000-000040990000}"/>
    <cellStyle name="Normal 3 4 11 10 10 3" xfId="39240" xr:uid="{00000000-0005-0000-0000-000041990000}"/>
    <cellStyle name="Normal 3 4 11 10 11" xfId="39241" xr:uid="{00000000-0005-0000-0000-000042990000}"/>
    <cellStyle name="Normal 3 4 11 10 11 2" xfId="39242" xr:uid="{00000000-0005-0000-0000-000043990000}"/>
    <cellStyle name="Normal 3 4 11 10 11 3" xfId="39243" xr:uid="{00000000-0005-0000-0000-000044990000}"/>
    <cellStyle name="Normal 3 4 11 10 12" xfId="39244" xr:uid="{00000000-0005-0000-0000-000045990000}"/>
    <cellStyle name="Normal 3 4 11 10 12 2" xfId="39245" xr:uid="{00000000-0005-0000-0000-000046990000}"/>
    <cellStyle name="Normal 3 4 11 10 12 3" xfId="39246" xr:uid="{00000000-0005-0000-0000-000047990000}"/>
    <cellStyle name="Normal 3 4 11 10 13" xfId="39247" xr:uid="{00000000-0005-0000-0000-000048990000}"/>
    <cellStyle name="Normal 3 4 11 10 13 2" xfId="39248" xr:uid="{00000000-0005-0000-0000-000049990000}"/>
    <cellStyle name="Normal 3 4 11 10 13 3" xfId="39249" xr:uid="{00000000-0005-0000-0000-00004A990000}"/>
    <cellStyle name="Normal 3 4 11 10 14" xfId="39250" xr:uid="{00000000-0005-0000-0000-00004B990000}"/>
    <cellStyle name="Normal 3 4 11 10 14 2" xfId="39251" xr:uid="{00000000-0005-0000-0000-00004C990000}"/>
    <cellStyle name="Normal 3 4 11 10 14 3" xfId="39252" xr:uid="{00000000-0005-0000-0000-00004D990000}"/>
    <cellStyle name="Normal 3 4 11 10 15" xfId="39253" xr:uid="{00000000-0005-0000-0000-00004E990000}"/>
    <cellStyle name="Normal 3 4 11 10 16" xfId="39254" xr:uid="{00000000-0005-0000-0000-00004F990000}"/>
    <cellStyle name="Normal 3 4 11 10 2" xfId="39255" xr:uid="{00000000-0005-0000-0000-000050990000}"/>
    <cellStyle name="Normal 3 4 11 10 2 2" xfId="39256" xr:uid="{00000000-0005-0000-0000-000051990000}"/>
    <cellStyle name="Normal 3 4 11 10 2 3" xfId="39257" xr:uid="{00000000-0005-0000-0000-000052990000}"/>
    <cellStyle name="Normal 3 4 11 10 3" xfId="39258" xr:uid="{00000000-0005-0000-0000-000053990000}"/>
    <cellStyle name="Normal 3 4 11 10 3 2" xfId="39259" xr:uid="{00000000-0005-0000-0000-000054990000}"/>
    <cellStyle name="Normal 3 4 11 10 3 3" xfId="39260" xr:uid="{00000000-0005-0000-0000-000055990000}"/>
    <cellStyle name="Normal 3 4 11 10 4" xfId="39261" xr:uid="{00000000-0005-0000-0000-000056990000}"/>
    <cellStyle name="Normal 3 4 11 10 4 2" xfId="39262" xr:uid="{00000000-0005-0000-0000-000057990000}"/>
    <cellStyle name="Normal 3 4 11 10 4 3" xfId="39263" xr:uid="{00000000-0005-0000-0000-000058990000}"/>
    <cellStyle name="Normal 3 4 11 10 5" xfId="39264" xr:uid="{00000000-0005-0000-0000-000059990000}"/>
    <cellStyle name="Normal 3 4 11 10 5 2" xfId="39265" xr:uid="{00000000-0005-0000-0000-00005A990000}"/>
    <cellStyle name="Normal 3 4 11 10 5 3" xfId="39266" xr:uid="{00000000-0005-0000-0000-00005B990000}"/>
    <cellStyle name="Normal 3 4 11 10 6" xfId="39267" xr:uid="{00000000-0005-0000-0000-00005C990000}"/>
    <cellStyle name="Normal 3 4 11 10 6 2" xfId="39268" xr:uid="{00000000-0005-0000-0000-00005D990000}"/>
    <cellStyle name="Normal 3 4 11 10 6 3" xfId="39269" xr:uid="{00000000-0005-0000-0000-00005E990000}"/>
    <cellStyle name="Normal 3 4 11 10 7" xfId="39270" xr:uid="{00000000-0005-0000-0000-00005F990000}"/>
    <cellStyle name="Normal 3 4 11 10 7 2" xfId="39271" xr:uid="{00000000-0005-0000-0000-000060990000}"/>
    <cellStyle name="Normal 3 4 11 10 7 3" xfId="39272" xr:uid="{00000000-0005-0000-0000-000061990000}"/>
    <cellStyle name="Normal 3 4 11 10 8" xfId="39273" xr:uid="{00000000-0005-0000-0000-000062990000}"/>
    <cellStyle name="Normal 3 4 11 10 8 2" xfId="39274" xr:uid="{00000000-0005-0000-0000-000063990000}"/>
    <cellStyle name="Normal 3 4 11 10 8 3" xfId="39275" xr:uid="{00000000-0005-0000-0000-000064990000}"/>
    <cellStyle name="Normal 3 4 11 10 9" xfId="39276" xr:uid="{00000000-0005-0000-0000-000065990000}"/>
    <cellStyle name="Normal 3 4 11 10 9 2" xfId="39277" xr:uid="{00000000-0005-0000-0000-000066990000}"/>
    <cellStyle name="Normal 3 4 11 10 9 3" xfId="39278" xr:uid="{00000000-0005-0000-0000-000067990000}"/>
    <cellStyle name="Normal 3 4 11 11" xfId="39279" xr:uid="{00000000-0005-0000-0000-000068990000}"/>
    <cellStyle name="Normal 3 4 11 11 2" xfId="39280" xr:uid="{00000000-0005-0000-0000-000069990000}"/>
    <cellStyle name="Normal 3 4 11 11 3" xfId="39281" xr:uid="{00000000-0005-0000-0000-00006A990000}"/>
    <cellStyle name="Normal 3 4 11 12" xfId="39282" xr:uid="{00000000-0005-0000-0000-00006B990000}"/>
    <cellStyle name="Normal 3 4 11 12 2" xfId="39283" xr:uid="{00000000-0005-0000-0000-00006C990000}"/>
    <cellStyle name="Normal 3 4 11 12 3" xfId="39284" xr:uid="{00000000-0005-0000-0000-00006D990000}"/>
    <cellStyle name="Normal 3 4 11 13" xfId="39285" xr:uid="{00000000-0005-0000-0000-00006E990000}"/>
    <cellStyle name="Normal 3 4 11 13 2" xfId="39286" xr:uid="{00000000-0005-0000-0000-00006F990000}"/>
    <cellStyle name="Normal 3 4 11 13 3" xfId="39287" xr:uid="{00000000-0005-0000-0000-000070990000}"/>
    <cellStyle name="Normal 3 4 11 14" xfId="39288" xr:uid="{00000000-0005-0000-0000-000071990000}"/>
    <cellStyle name="Normal 3 4 11 14 2" xfId="39289" xr:uid="{00000000-0005-0000-0000-000072990000}"/>
    <cellStyle name="Normal 3 4 11 14 3" xfId="39290" xr:uid="{00000000-0005-0000-0000-000073990000}"/>
    <cellStyle name="Normal 3 4 11 15" xfId="39291" xr:uid="{00000000-0005-0000-0000-000074990000}"/>
    <cellStyle name="Normal 3 4 11 15 2" xfId="39292" xr:uid="{00000000-0005-0000-0000-000075990000}"/>
    <cellStyle name="Normal 3 4 11 15 3" xfId="39293" xr:uid="{00000000-0005-0000-0000-000076990000}"/>
    <cellStyle name="Normal 3 4 11 16" xfId="39294" xr:uid="{00000000-0005-0000-0000-000077990000}"/>
    <cellStyle name="Normal 3 4 11 16 2" xfId="39295" xr:uid="{00000000-0005-0000-0000-000078990000}"/>
    <cellStyle name="Normal 3 4 11 16 3" xfId="39296" xr:uid="{00000000-0005-0000-0000-000079990000}"/>
    <cellStyle name="Normal 3 4 11 17" xfId="39297" xr:uid="{00000000-0005-0000-0000-00007A990000}"/>
    <cellStyle name="Normal 3 4 11 17 2" xfId="39298" xr:uid="{00000000-0005-0000-0000-00007B990000}"/>
    <cellStyle name="Normal 3 4 11 17 3" xfId="39299" xr:uid="{00000000-0005-0000-0000-00007C990000}"/>
    <cellStyle name="Normal 3 4 11 18" xfId="39300" xr:uid="{00000000-0005-0000-0000-00007D990000}"/>
    <cellStyle name="Normal 3 4 11 18 2" xfId="39301" xr:uid="{00000000-0005-0000-0000-00007E990000}"/>
    <cellStyle name="Normal 3 4 11 18 3" xfId="39302" xr:uid="{00000000-0005-0000-0000-00007F990000}"/>
    <cellStyle name="Normal 3 4 11 19" xfId="39303" xr:uid="{00000000-0005-0000-0000-000080990000}"/>
    <cellStyle name="Normal 3 4 11 19 2" xfId="39304" xr:uid="{00000000-0005-0000-0000-000081990000}"/>
    <cellStyle name="Normal 3 4 11 19 3" xfId="39305" xr:uid="{00000000-0005-0000-0000-000082990000}"/>
    <cellStyle name="Normal 3 4 11 2" xfId="39306" xr:uid="{00000000-0005-0000-0000-000083990000}"/>
    <cellStyle name="Normal 3 4 11 2 10" xfId="39307" xr:uid="{00000000-0005-0000-0000-000084990000}"/>
    <cellStyle name="Normal 3 4 11 2 10 2" xfId="39308" xr:uid="{00000000-0005-0000-0000-000085990000}"/>
    <cellStyle name="Normal 3 4 11 2 10 3" xfId="39309" xr:uid="{00000000-0005-0000-0000-000086990000}"/>
    <cellStyle name="Normal 3 4 11 2 11" xfId="39310" xr:uid="{00000000-0005-0000-0000-000087990000}"/>
    <cellStyle name="Normal 3 4 11 2 11 2" xfId="39311" xr:uid="{00000000-0005-0000-0000-000088990000}"/>
    <cellStyle name="Normal 3 4 11 2 11 3" xfId="39312" xr:uid="{00000000-0005-0000-0000-000089990000}"/>
    <cellStyle name="Normal 3 4 11 2 12" xfId="39313" xr:uid="{00000000-0005-0000-0000-00008A990000}"/>
    <cellStyle name="Normal 3 4 11 2 12 2" xfId="39314" xr:uid="{00000000-0005-0000-0000-00008B990000}"/>
    <cellStyle name="Normal 3 4 11 2 12 3" xfId="39315" xr:uid="{00000000-0005-0000-0000-00008C990000}"/>
    <cellStyle name="Normal 3 4 11 2 13" xfId="39316" xr:uid="{00000000-0005-0000-0000-00008D990000}"/>
    <cellStyle name="Normal 3 4 11 2 13 2" xfId="39317" xr:uid="{00000000-0005-0000-0000-00008E990000}"/>
    <cellStyle name="Normal 3 4 11 2 13 3" xfId="39318" xr:uid="{00000000-0005-0000-0000-00008F990000}"/>
    <cellStyle name="Normal 3 4 11 2 14" xfId="39319" xr:uid="{00000000-0005-0000-0000-000090990000}"/>
    <cellStyle name="Normal 3 4 11 2 14 2" xfId="39320" xr:uid="{00000000-0005-0000-0000-000091990000}"/>
    <cellStyle name="Normal 3 4 11 2 14 3" xfId="39321" xr:uid="{00000000-0005-0000-0000-000092990000}"/>
    <cellStyle name="Normal 3 4 11 2 15" xfId="39322" xr:uid="{00000000-0005-0000-0000-000093990000}"/>
    <cellStyle name="Normal 3 4 11 2 15 2" xfId="39323" xr:uid="{00000000-0005-0000-0000-000094990000}"/>
    <cellStyle name="Normal 3 4 11 2 15 3" xfId="39324" xr:uid="{00000000-0005-0000-0000-000095990000}"/>
    <cellStyle name="Normal 3 4 11 2 16" xfId="39325" xr:uid="{00000000-0005-0000-0000-000096990000}"/>
    <cellStyle name="Normal 3 4 11 2 17" xfId="39326" xr:uid="{00000000-0005-0000-0000-000097990000}"/>
    <cellStyle name="Normal 3 4 11 2 2" xfId="39327" xr:uid="{00000000-0005-0000-0000-000098990000}"/>
    <cellStyle name="Normal 3 4 11 2 2 10" xfId="39328" xr:uid="{00000000-0005-0000-0000-000099990000}"/>
    <cellStyle name="Normal 3 4 11 2 2 10 2" xfId="39329" xr:uid="{00000000-0005-0000-0000-00009A990000}"/>
    <cellStyle name="Normal 3 4 11 2 2 10 3" xfId="39330" xr:uid="{00000000-0005-0000-0000-00009B990000}"/>
    <cellStyle name="Normal 3 4 11 2 2 11" xfId="39331" xr:uid="{00000000-0005-0000-0000-00009C990000}"/>
    <cellStyle name="Normal 3 4 11 2 2 11 2" xfId="39332" xr:uid="{00000000-0005-0000-0000-00009D990000}"/>
    <cellStyle name="Normal 3 4 11 2 2 11 3" xfId="39333" xr:uid="{00000000-0005-0000-0000-00009E990000}"/>
    <cellStyle name="Normal 3 4 11 2 2 12" xfId="39334" xr:uid="{00000000-0005-0000-0000-00009F990000}"/>
    <cellStyle name="Normal 3 4 11 2 2 12 2" xfId="39335" xr:uid="{00000000-0005-0000-0000-0000A0990000}"/>
    <cellStyle name="Normal 3 4 11 2 2 12 3" xfId="39336" xr:uid="{00000000-0005-0000-0000-0000A1990000}"/>
    <cellStyle name="Normal 3 4 11 2 2 13" xfId="39337" xr:uid="{00000000-0005-0000-0000-0000A2990000}"/>
    <cellStyle name="Normal 3 4 11 2 2 13 2" xfId="39338" xr:uid="{00000000-0005-0000-0000-0000A3990000}"/>
    <cellStyle name="Normal 3 4 11 2 2 13 3" xfId="39339" xr:uid="{00000000-0005-0000-0000-0000A4990000}"/>
    <cellStyle name="Normal 3 4 11 2 2 14" xfId="39340" xr:uid="{00000000-0005-0000-0000-0000A5990000}"/>
    <cellStyle name="Normal 3 4 11 2 2 14 2" xfId="39341" xr:uid="{00000000-0005-0000-0000-0000A6990000}"/>
    <cellStyle name="Normal 3 4 11 2 2 14 3" xfId="39342" xr:uid="{00000000-0005-0000-0000-0000A7990000}"/>
    <cellStyle name="Normal 3 4 11 2 2 15" xfId="39343" xr:uid="{00000000-0005-0000-0000-0000A8990000}"/>
    <cellStyle name="Normal 3 4 11 2 2 16" xfId="39344" xr:uid="{00000000-0005-0000-0000-0000A9990000}"/>
    <cellStyle name="Normal 3 4 11 2 2 2" xfId="39345" xr:uid="{00000000-0005-0000-0000-0000AA990000}"/>
    <cellStyle name="Normal 3 4 11 2 2 2 2" xfId="39346" xr:uid="{00000000-0005-0000-0000-0000AB990000}"/>
    <cellStyle name="Normal 3 4 11 2 2 2 3" xfId="39347" xr:uid="{00000000-0005-0000-0000-0000AC990000}"/>
    <cellStyle name="Normal 3 4 11 2 2 3" xfId="39348" xr:uid="{00000000-0005-0000-0000-0000AD990000}"/>
    <cellStyle name="Normal 3 4 11 2 2 3 2" xfId="39349" xr:uid="{00000000-0005-0000-0000-0000AE990000}"/>
    <cellStyle name="Normal 3 4 11 2 2 3 3" xfId="39350" xr:uid="{00000000-0005-0000-0000-0000AF990000}"/>
    <cellStyle name="Normal 3 4 11 2 2 4" xfId="39351" xr:uid="{00000000-0005-0000-0000-0000B0990000}"/>
    <cellStyle name="Normal 3 4 11 2 2 4 2" xfId="39352" xr:uid="{00000000-0005-0000-0000-0000B1990000}"/>
    <cellStyle name="Normal 3 4 11 2 2 4 3" xfId="39353" xr:uid="{00000000-0005-0000-0000-0000B2990000}"/>
    <cellStyle name="Normal 3 4 11 2 2 5" xfId="39354" xr:uid="{00000000-0005-0000-0000-0000B3990000}"/>
    <cellStyle name="Normal 3 4 11 2 2 5 2" xfId="39355" xr:uid="{00000000-0005-0000-0000-0000B4990000}"/>
    <cellStyle name="Normal 3 4 11 2 2 5 3" xfId="39356" xr:uid="{00000000-0005-0000-0000-0000B5990000}"/>
    <cellStyle name="Normal 3 4 11 2 2 6" xfId="39357" xr:uid="{00000000-0005-0000-0000-0000B6990000}"/>
    <cellStyle name="Normal 3 4 11 2 2 6 2" xfId="39358" xr:uid="{00000000-0005-0000-0000-0000B7990000}"/>
    <cellStyle name="Normal 3 4 11 2 2 6 3" xfId="39359" xr:uid="{00000000-0005-0000-0000-0000B8990000}"/>
    <cellStyle name="Normal 3 4 11 2 2 7" xfId="39360" xr:uid="{00000000-0005-0000-0000-0000B9990000}"/>
    <cellStyle name="Normal 3 4 11 2 2 7 2" xfId="39361" xr:uid="{00000000-0005-0000-0000-0000BA990000}"/>
    <cellStyle name="Normal 3 4 11 2 2 7 3" xfId="39362" xr:uid="{00000000-0005-0000-0000-0000BB990000}"/>
    <cellStyle name="Normal 3 4 11 2 2 8" xfId="39363" xr:uid="{00000000-0005-0000-0000-0000BC990000}"/>
    <cellStyle name="Normal 3 4 11 2 2 8 2" xfId="39364" xr:uid="{00000000-0005-0000-0000-0000BD990000}"/>
    <cellStyle name="Normal 3 4 11 2 2 8 3" xfId="39365" xr:uid="{00000000-0005-0000-0000-0000BE990000}"/>
    <cellStyle name="Normal 3 4 11 2 2 9" xfId="39366" xr:uid="{00000000-0005-0000-0000-0000BF990000}"/>
    <cellStyle name="Normal 3 4 11 2 2 9 2" xfId="39367" xr:uid="{00000000-0005-0000-0000-0000C0990000}"/>
    <cellStyle name="Normal 3 4 11 2 2 9 3" xfId="39368" xr:uid="{00000000-0005-0000-0000-0000C1990000}"/>
    <cellStyle name="Normal 3 4 11 2 3" xfId="39369" xr:uid="{00000000-0005-0000-0000-0000C2990000}"/>
    <cellStyle name="Normal 3 4 11 2 3 2" xfId="39370" xr:uid="{00000000-0005-0000-0000-0000C3990000}"/>
    <cellStyle name="Normal 3 4 11 2 3 3" xfId="39371" xr:uid="{00000000-0005-0000-0000-0000C4990000}"/>
    <cellStyle name="Normal 3 4 11 2 4" xfId="39372" xr:uid="{00000000-0005-0000-0000-0000C5990000}"/>
    <cellStyle name="Normal 3 4 11 2 4 2" xfId="39373" xr:uid="{00000000-0005-0000-0000-0000C6990000}"/>
    <cellStyle name="Normal 3 4 11 2 4 3" xfId="39374" xr:uid="{00000000-0005-0000-0000-0000C7990000}"/>
    <cellStyle name="Normal 3 4 11 2 5" xfId="39375" xr:uid="{00000000-0005-0000-0000-0000C8990000}"/>
    <cellStyle name="Normal 3 4 11 2 5 2" xfId="39376" xr:uid="{00000000-0005-0000-0000-0000C9990000}"/>
    <cellStyle name="Normal 3 4 11 2 5 3" xfId="39377" xr:uid="{00000000-0005-0000-0000-0000CA990000}"/>
    <cellStyle name="Normal 3 4 11 2 6" xfId="39378" xr:uid="{00000000-0005-0000-0000-0000CB990000}"/>
    <cellStyle name="Normal 3 4 11 2 6 2" xfId="39379" xr:uid="{00000000-0005-0000-0000-0000CC990000}"/>
    <cellStyle name="Normal 3 4 11 2 6 3" xfId="39380" xr:uid="{00000000-0005-0000-0000-0000CD990000}"/>
    <cellStyle name="Normal 3 4 11 2 7" xfId="39381" xr:uid="{00000000-0005-0000-0000-0000CE990000}"/>
    <cellStyle name="Normal 3 4 11 2 7 2" xfId="39382" xr:uid="{00000000-0005-0000-0000-0000CF990000}"/>
    <cellStyle name="Normal 3 4 11 2 7 3" xfId="39383" xr:uid="{00000000-0005-0000-0000-0000D0990000}"/>
    <cellStyle name="Normal 3 4 11 2 8" xfId="39384" xr:uid="{00000000-0005-0000-0000-0000D1990000}"/>
    <cellStyle name="Normal 3 4 11 2 8 2" xfId="39385" xr:uid="{00000000-0005-0000-0000-0000D2990000}"/>
    <cellStyle name="Normal 3 4 11 2 8 3" xfId="39386" xr:uid="{00000000-0005-0000-0000-0000D3990000}"/>
    <cellStyle name="Normal 3 4 11 2 9" xfId="39387" xr:uid="{00000000-0005-0000-0000-0000D4990000}"/>
    <cellStyle name="Normal 3 4 11 2 9 2" xfId="39388" xr:uid="{00000000-0005-0000-0000-0000D5990000}"/>
    <cellStyle name="Normal 3 4 11 2 9 3" xfId="39389" xr:uid="{00000000-0005-0000-0000-0000D6990000}"/>
    <cellStyle name="Normal 3 4 11 20" xfId="39390" xr:uid="{00000000-0005-0000-0000-0000D7990000}"/>
    <cellStyle name="Normal 3 4 11 20 2" xfId="39391" xr:uid="{00000000-0005-0000-0000-0000D8990000}"/>
    <cellStyle name="Normal 3 4 11 20 3" xfId="39392" xr:uid="{00000000-0005-0000-0000-0000D9990000}"/>
    <cellStyle name="Normal 3 4 11 21" xfId="39393" xr:uid="{00000000-0005-0000-0000-0000DA990000}"/>
    <cellStyle name="Normal 3 4 11 21 2" xfId="39394" xr:uid="{00000000-0005-0000-0000-0000DB990000}"/>
    <cellStyle name="Normal 3 4 11 21 3" xfId="39395" xr:uid="{00000000-0005-0000-0000-0000DC990000}"/>
    <cellStyle name="Normal 3 4 11 22" xfId="39396" xr:uid="{00000000-0005-0000-0000-0000DD990000}"/>
    <cellStyle name="Normal 3 4 11 22 2" xfId="39397" xr:uid="{00000000-0005-0000-0000-0000DE990000}"/>
    <cellStyle name="Normal 3 4 11 22 3" xfId="39398" xr:uid="{00000000-0005-0000-0000-0000DF990000}"/>
    <cellStyle name="Normal 3 4 11 23" xfId="39399" xr:uid="{00000000-0005-0000-0000-0000E0990000}"/>
    <cellStyle name="Normal 3 4 11 23 2" xfId="39400" xr:uid="{00000000-0005-0000-0000-0000E1990000}"/>
    <cellStyle name="Normal 3 4 11 23 3" xfId="39401" xr:uid="{00000000-0005-0000-0000-0000E2990000}"/>
    <cellStyle name="Normal 3 4 11 24" xfId="39402" xr:uid="{00000000-0005-0000-0000-0000E3990000}"/>
    <cellStyle name="Normal 3 4 11 25" xfId="39403" xr:uid="{00000000-0005-0000-0000-0000E4990000}"/>
    <cellStyle name="Normal 3 4 11 3" xfId="39404" xr:uid="{00000000-0005-0000-0000-0000E5990000}"/>
    <cellStyle name="Normal 3 4 11 3 10" xfId="39405" xr:uid="{00000000-0005-0000-0000-0000E6990000}"/>
    <cellStyle name="Normal 3 4 11 3 10 2" xfId="39406" xr:uid="{00000000-0005-0000-0000-0000E7990000}"/>
    <cellStyle name="Normal 3 4 11 3 10 3" xfId="39407" xr:uid="{00000000-0005-0000-0000-0000E8990000}"/>
    <cellStyle name="Normal 3 4 11 3 11" xfId="39408" xr:uid="{00000000-0005-0000-0000-0000E9990000}"/>
    <cellStyle name="Normal 3 4 11 3 11 2" xfId="39409" xr:uid="{00000000-0005-0000-0000-0000EA990000}"/>
    <cellStyle name="Normal 3 4 11 3 11 3" xfId="39410" xr:uid="{00000000-0005-0000-0000-0000EB990000}"/>
    <cellStyle name="Normal 3 4 11 3 12" xfId="39411" xr:uid="{00000000-0005-0000-0000-0000EC990000}"/>
    <cellStyle name="Normal 3 4 11 3 12 2" xfId="39412" xr:uid="{00000000-0005-0000-0000-0000ED990000}"/>
    <cellStyle name="Normal 3 4 11 3 12 3" xfId="39413" xr:uid="{00000000-0005-0000-0000-0000EE990000}"/>
    <cellStyle name="Normal 3 4 11 3 13" xfId="39414" xr:uid="{00000000-0005-0000-0000-0000EF990000}"/>
    <cellStyle name="Normal 3 4 11 3 13 2" xfId="39415" xr:uid="{00000000-0005-0000-0000-0000F0990000}"/>
    <cellStyle name="Normal 3 4 11 3 13 3" xfId="39416" xr:uid="{00000000-0005-0000-0000-0000F1990000}"/>
    <cellStyle name="Normal 3 4 11 3 14" xfId="39417" xr:uid="{00000000-0005-0000-0000-0000F2990000}"/>
    <cellStyle name="Normal 3 4 11 3 14 2" xfId="39418" xr:uid="{00000000-0005-0000-0000-0000F3990000}"/>
    <cellStyle name="Normal 3 4 11 3 14 3" xfId="39419" xr:uid="{00000000-0005-0000-0000-0000F4990000}"/>
    <cellStyle name="Normal 3 4 11 3 15" xfId="39420" xr:uid="{00000000-0005-0000-0000-0000F5990000}"/>
    <cellStyle name="Normal 3 4 11 3 15 2" xfId="39421" xr:uid="{00000000-0005-0000-0000-0000F6990000}"/>
    <cellStyle name="Normal 3 4 11 3 15 3" xfId="39422" xr:uid="{00000000-0005-0000-0000-0000F7990000}"/>
    <cellStyle name="Normal 3 4 11 3 16" xfId="39423" xr:uid="{00000000-0005-0000-0000-0000F8990000}"/>
    <cellStyle name="Normal 3 4 11 3 17" xfId="39424" xr:uid="{00000000-0005-0000-0000-0000F9990000}"/>
    <cellStyle name="Normal 3 4 11 3 2" xfId="39425" xr:uid="{00000000-0005-0000-0000-0000FA990000}"/>
    <cellStyle name="Normal 3 4 11 3 2 10" xfId="39426" xr:uid="{00000000-0005-0000-0000-0000FB990000}"/>
    <cellStyle name="Normal 3 4 11 3 2 10 2" xfId="39427" xr:uid="{00000000-0005-0000-0000-0000FC990000}"/>
    <cellStyle name="Normal 3 4 11 3 2 10 3" xfId="39428" xr:uid="{00000000-0005-0000-0000-0000FD990000}"/>
    <cellStyle name="Normal 3 4 11 3 2 11" xfId="39429" xr:uid="{00000000-0005-0000-0000-0000FE990000}"/>
    <cellStyle name="Normal 3 4 11 3 2 11 2" xfId="39430" xr:uid="{00000000-0005-0000-0000-0000FF990000}"/>
    <cellStyle name="Normal 3 4 11 3 2 11 3" xfId="39431" xr:uid="{00000000-0005-0000-0000-0000009A0000}"/>
    <cellStyle name="Normal 3 4 11 3 2 12" xfId="39432" xr:uid="{00000000-0005-0000-0000-0000019A0000}"/>
    <cellStyle name="Normal 3 4 11 3 2 12 2" xfId="39433" xr:uid="{00000000-0005-0000-0000-0000029A0000}"/>
    <cellStyle name="Normal 3 4 11 3 2 12 3" xfId="39434" xr:uid="{00000000-0005-0000-0000-0000039A0000}"/>
    <cellStyle name="Normal 3 4 11 3 2 13" xfId="39435" xr:uid="{00000000-0005-0000-0000-0000049A0000}"/>
    <cellStyle name="Normal 3 4 11 3 2 13 2" xfId="39436" xr:uid="{00000000-0005-0000-0000-0000059A0000}"/>
    <cellStyle name="Normal 3 4 11 3 2 13 3" xfId="39437" xr:uid="{00000000-0005-0000-0000-0000069A0000}"/>
    <cellStyle name="Normal 3 4 11 3 2 14" xfId="39438" xr:uid="{00000000-0005-0000-0000-0000079A0000}"/>
    <cellStyle name="Normal 3 4 11 3 2 14 2" xfId="39439" xr:uid="{00000000-0005-0000-0000-0000089A0000}"/>
    <cellStyle name="Normal 3 4 11 3 2 14 3" xfId="39440" xr:uid="{00000000-0005-0000-0000-0000099A0000}"/>
    <cellStyle name="Normal 3 4 11 3 2 15" xfId="39441" xr:uid="{00000000-0005-0000-0000-00000A9A0000}"/>
    <cellStyle name="Normal 3 4 11 3 2 16" xfId="39442" xr:uid="{00000000-0005-0000-0000-00000B9A0000}"/>
    <cellStyle name="Normal 3 4 11 3 2 2" xfId="39443" xr:uid="{00000000-0005-0000-0000-00000C9A0000}"/>
    <cellStyle name="Normal 3 4 11 3 2 2 2" xfId="39444" xr:uid="{00000000-0005-0000-0000-00000D9A0000}"/>
    <cellStyle name="Normal 3 4 11 3 2 2 3" xfId="39445" xr:uid="{00000000-0005-0000-0000-00000E9A0000}"/>
    <cellStyle name="Normal 3 4 11 3 2 3" xfId="39446" xr:uid="{00000000-0005-0000-0000-00000F9A0000}"/>
    <cellStyle name="Normal 3 4 11 3 2 3 2" xfId="39447" xr:uid="{00000000-0005-0000-0000-0000109A0000}"/>
    <cellStyle name="Normal 3 4 11 3 2 3 3" xfId="39448" xr:uid="{00000000-0005-0000-0000-0000119A0000}"/>
    <cellStyle name="Normal 3 4 11 3 2 4" xfId="39449" xr:uid="{00000000-0005-0000-0000-0000129A0000}"/>
    <cellStyle name="Normal 3 4 11 3 2 4 2" xfId="39450" xr:uid="{00000000-0005-0000-0000-0000139A0000}"/>
    <cellStyle name="Normal 3 4 11 3 2 4 3" xfId="39451" xr:uid="{00000000-0005-0000-0000-0000149A0000}"/>
    <cellStyle name="Normal 3 4 11 3 2 5" xfId="39452" xr:uid="{00000000-0005-0000-0000-0000159A0000}"/>
    <cellStyle name="Normal 3 4 11 3 2 5 2" xfId="39453" xr:uid="{00000000-0005-0000-0000-0000169A0000}"/>
    <cellStyle name="Normal 3 4 11 3 2 5 3" xfId="39454" xr:uid="{00000000-0005-0000-0000-0000179A0000}"/>
    <cellStyle name="Normal 3 4 11 3 2 6" xfId="39455" xr:uid="{00000000-0005-0000-0000-0000189A0000}"/>
    <cellStyle name="Normal 3 4 11 3 2 6 2" xfId="39456" xr:uid="{00000000-0005-0000-0000-0000199A0000}"/>
    <cellStyle name="Normal 3 4 11 3 2 6 3" xfId="39457" xr:uid="{00000000-0005-0000-0000-00001A9A0000}"/>
    <cellStyle name="Normal 3 4 11 3 2 7" xfId="39458" xr:uid="{00000000-0005-0000-0000-00001B9A0000}"/>
    <cellStyle name="Normal 3 4 11 3 2 7 2" xfId="39459" xr:uid="{00000000-0005-0000-0000-00001C9A0000}"/>
    <cellStyle name="Normal 3 4 11 3 2 7 3" xfId="39460" xr:uid="{00000000-0005-0000-0000-00001D9A0000}"/>
    <cellStyle name="Normal 3 4 11 3 2 8" xfId="39461" xr:uid="{00000000-0005-0000-0000-00001E9A0000}"/>
    <cellStyle name="Normal 3 4 11 3 2 8 2" xfId="39462" xr:uid="{00000000-0005-0000-0000-00001F9A0000}"/>
    <cellStyle name="Normal 3 4 11 3 2 8 3" xfId="39463" xr:uid="{00000000-0005-0000-0000-0000209A0000}"/>
    <cellStyle name="Normal 3 4 11 3 2 9" xfId="39464" xr:uid="{00000000-0005-0000-0000-0000219A0000}"/>
    <cellStyle name="Normal 3 4 11 3 2 9 2" xfId="39465" xr:uid="{00000000-0005-0000-0000-0000229A0000}"/>
    <cellStyle name="Normal 3 4 11 3 2 9 3" xfId="39466" xr:uid="{00000000-0005-0000-0000-0000239A0000}"/>
    <cellStyle name="Normal 3 4 11 3 3" xfId="39467" xr:uid="{00000000-0005-0000-0000-0000249A0000}"/>
    <cellStyle name="Normal 3 4 11 3 3 2" xfId="39468" xr:uid="{00000000-0005-0000-0000-0000259A0000}"/>
    <cellStyle name="Normal 3 4 11 3 3 3" xfId="39469" xr:uid="{00000000-0005-0000-0000-0000269A0000}"/>
    <cellStyle name="Normal 3 4 11 3 4" xfId="39470" xr:uid="{00000000-0005-0000-0000-0000279A0000}"/>
    <cellStyle name="Normal 3 4 11 3 4 2" xfId="39471" xr:uid="{00000000-0005-0000-0000-0000289A0000}"/>
    <cellStyle name="Normal 3 4 11 3 4 3" xfId="39472" xr:uid="{00000000-0005-0000-0000-0000299A0000}"/>
    <cellStyle name="Normal 3 4 11 3 5" xfId="39473" xr:uid="{00000000-0005-0000-0000-00002A9A0000}"/>
    <cellStyle name="Normal 3 4 11 3 5 2" xfId="39474" xr:uid="{00000000-0005-0000-0000-00002B9A0000}"/>
    <cellStyle name="Normal 3 4 11 3 5 3" xfId="39475" xr:uid="{00000000-0005-0000-0000-00002C9A0000}"/>
    <cellStyle name="Normal 3 4 11 3 6" xfId="39476" xr:uid="{00000000-0005-0000-0000-00002D9A0000}"/>
    <cellStyle name="Normal 3 4 11 3 6 2" xfId="39477" xr:uid="{00000000-0005-0000-0000-00002E9A0000}"/>
    <cellStyle name="Normal 3 4 11 3 6 3" xfId="39478" xr:uid="{00000000-0005-0000-0000-00002F9A0000}"/>
    <cellStyle name="Normal 3 4 11 3 7" xfId="39479" xr:uid="{00000000-0005-0000-0000-0000309A0000}"/>
    <cellStyle name="Normal 3 4 11 3 7 2" xfId="39480" xr:uid="{00000000-0005-0000-0000-0000319A0000}"/>
    <cellStyle name="Normal 3 4 11 3 7 3" xfId="39481" xr:uid="{00000000-0005-0000-0000-0000329A0000}"/>
    <cellStyle name="Normal 3 4 11 3 8" xfId="39482" xr:uid="{00000000-0005-0000-0000-0000339A0000}"/>
    <cellStyle name="Normal 3 4 11 3 8 2" xfId="39483" xr:uid="{00000000-0005-0000-0000-0000349A0000}"/>
    <cellStyle name="Normal 3 4 11 3 8 3" xfId="39484" xr:uid="{00000000-0005-0000-0000-0000359A0000}"/>
    <cellStyle name="Normal 3 4 11 3 9" xfId="39485" xr:uid="{00000000-0005-0000-0000-0000369A0000}"/>
    <cellStyle name="Normal 3 4 11 3 9 2" xfId="39486" xr:uid="{00000000-0005-0000-0000-0000379A0000}"/>
    <cellStyle name="Normal 3 4 11 3 9 3" xfId="39487" xr:uid="{00000000-0005-0000-0000-0000389A0000}"/>
    <cellStyle name="Normal 3 4 11 4" xfId="39488" xr:uid="{00000000-0005-0000-0000-0000399A0000}"/>
    <cellStyle name="Normal 3 4 11 4 10" xfId="39489" xr:uid="{00000000-0005-0000-0000-00003A9A0000}"/>
    <cellStyle name="Normal 3 4 11 4 10 2" xfId="39490" xr:uid="{00000000-0005-0000-0000-00003B9A0000}"/>
    <cellStyle name="Normal 3 4 11 4 10 3" xfId="39491" xr:uid="{00000000-0005-0000-0000-00003C9A0000}"/>
    <cellStyle name="Normal 3 4 11 4 11" xfId="39492" xr:uid="{00000000-0005-0000-0000-00003D9A0000}"/>
    <cellStyle name="Normal 3 4 11 4 11 2" xfId="39493" xr:uid="{00000000-0005-0000-0000-00003E9A0000}"/>
    <cellStyle name="Normal 3 4 11 4 11 3" xfId="39494" xr:uid="{00000000-0005-0000-0000-00003F9A0000}"/>
    <cellStyle name="Normal 3 4 11 4 12" xfId="39495" xr:uid="{00000000-0005-0000-0000-0000409A0000}"/>
    <cellStyle name="Normal 3 4 11 4 12 2" xfId="39496" xr:uid="{00000000-0005-0000-0000-0000419A0000}"/>
    <cellStyle name="Normal 3 4 11 4 12 3" xfId="39497" xr:uid="{00000000-0005-0000-0000-0000429A0000}"/>
    <cellStyle name="Normal 3 4 11 4 13" xfId="39498" xr:uid="{00000000-0005-0000-0000-0000439A0000}"/>
    <cellStyle name="Normal 3 4 11 4 13 2" xfId="39499" xr:uid="{00000000-0005-0000-0000-0000449A0000}"/>
    <cellStyle name="Normal 3 4 11 4 13 3" xfId="39500" xr:uid="{00000000-0005-0000-0000-0000459A0000}"/>
    <cellStyle name="Normal 3 4 11 4 14" xfId="39501" xr:uid="{00000000-0005-0000-0000-0000469A0000}"/>
    <cellStyle name="Normal 3 4 11 4 14 2" xfId="39502" xr:uid="{00000000-0005-0000-0000-0000479A0000}"/>
    <cellStyle name="Normal 3 4 11 4 14 3" xfId="39503" xr:uid="{00000000-0005-0000-0000-0000489A0000}"/>
    <cellStyle name="Normal 3 4 11 4 15" xfId="39504" xr:uid="{00000000-0005-0000-0000-0000499A0000}"/>
    <cellStyle name="Normal 3 4 11 4 15 2" xfId="39505" xr:uid="{00000000-0005-0000-0000-00004A9A0000}"/>
    <cellStyle name="Normal 3 4 11 4 15 3" xfId="39506" xr:uid="{00000000-0005-0000-0000-00004B9A0000}"/>
    <cellStyle name="Normal 3 4 11 4 16" xfId="39507" xr:uid="{00000000-0005-0000-0000-00004C9A0000}"/>
    <cellStyle name="Normal 3 4 11 4 17" xfId="39508" xr:uid="{00000000-0005-0000-0000-00004D9A0000}"/>
    <cellStyle name="Normal 3 4 11 4 2" xfId="39509" xr:uid="{00000000-0005-0000-0000-00004E9A0000}"/>
    <cellStyle name="Normal 3 4 11 4 2 10" xfId="39510" xr:uid="{00000000-0005-0000-0000-00004F9A0000}"/>
    <cellStyle name="Normal 3 4 11 4 2 10 2" xfId="39511" xr:uid="{00000000-0005-0000-0000-0000509A0000}"/>
    <cellStyle name="Normal 3 4 11 4 2 10 3" xfId="39512" xr:uid="{00000000-0005-0000-0000-0000519A0000}"/>
    <cellStyle name="Normal 3 4 11 4 2 11" xfId="39513" xr:uid="{00000000-0005-0000-0000-0000529A0000}"/>
    <cellStyle name="Normal 3 4 11 4 2 11 2" xfId="39514" xr:uid="{00000000-0005-0000-0000-0000539A0000}"/>
    <cellStyle name="Normal 3 4 11 4 2 11 3" xfId="39515" xr:uid="{00000000-0005-0000-0000-0000549A0000}"/>
    <cellStyle name="Normal 3 4 11 4 2 12" xfId="39516" xr:uid="{00000000-0005-0000-0000-0000559A0000}"/>
    <cellStyle name="Normal 3 4 11 4 2 12 2" xfId="39517" xr:uid="{00000000-0005-0000-0000-0000569A0000}"/>
    <cellStyle name="Normal 3 4 11 4 2 12 3" xfId="39518" xr:uid="{00000000-0005-0000-0000-0000579A0000}"/>
    <cellStyle name="Normal 3 4 11 4 2 13" xfId="39519" xr:uid="{00000000-0005-0000-0000-0000589A0000}"/>
    <cellStyle name="Normal 3 4 11 4 2 13 2" xfId="39520" xr:uid="{00000000-0005-0000-0000-0000599A0000}"/>
    <cellStyle name="Normal 3 4 11 4 2 13 3" xfId="39521" xr:uid="{00000000-0005-0000-0000-00005A9A0000}"/>
    <cellStyle name="Normal 3 4 11 4 2 14" xfId="39522" xr:uid="{00000000-0005-0000-0000-00005B9A0000}"/>
    <cellStyle name="Normal 3 4 11 4 2 14 2" xfId="39523" xr:uid="{00000000-0005-0000-0000-00005C9A0000}"/>
    <cellStyle name="Normal 3 4 11 4 2 14 3" xfId="39524" xr:uid="{00000000-0005-0000-0000-00005D9A0000}"/>
    <cellStyle name="Normal 3 4 11 4 2 15" xfId="39525" xr:uid="{00000000-0005-0000-0000-00005E9A0000}"/>
    <cellStyle name="Normal 3 4 11 4 2 16" xfId="39526" xr:uid="{00000000-0005-0000-0000-00005F9A0000}"/>
    <cellStyle name="Normal 3 4 11 4 2 2" xfId="39527" xr:uid="{00000000-0005-0000-0000-0000609A0000}"/>
    <cellStyle name="Normal 3 4 11 4 2 2 2" xfId="39528" xr:uid="{00000000-0005-0000-0000-0000619A0000}"/>
    <cellStyle name="Normal 3 4 11 4 2 2 3" xfId="39529" xr:uid="{00000000-0005-0000-0000-0000629A0000}"/>
    <cellStyle name="Normal 3 4 11 4 2 3" xfId="39530" xr:uid="{00000000-0005-0000-0000-0000639A0000}"/>
    <cellStyle name="Normal 3 4 11 4 2 3 2" xfId="39531" xr:uid="{00000000-0005-0000-0000-0000649A0000}"/>
    <cellStyle name="Normal 3 4 11 4 2 3 3" xfId="39532" xr:uid="{00000000-0005-0000-0000-0000659A0000}"/>
    <cellStyle name="Normal 3 4 11 4 2 4" xfId="39533" xr:uid="{00000000-0005-0000-0000-0000669A0000}"/>
    <cellStyle name="Normal 3 4 11 4 2 4 2" xfId="39534" xr:uid="{00000000-0005-0000-0000-0000679A0000}"/>
    <cellStyle name="Normal 3 4 11 4 2 4 3" xfId="39535" xr:uid="{00000000-0005-0000-0000-0000689A0000}"/>
    <cellStyle name="Normal 3 4 11 4 2 5" xfId="39536" xr:uid="{00000000-0005-0000-0000-0000699A0000}"/>
    <cellStyle name="Normal 3 4 11 4 2 5 2" xfId="39537" xr:uid="{00000000-0005-0000-0000-00006A9A0000}"/>
    <cellStyle name="Normal 3 4 11 4 2 5 3" xfId="39538" xr:uid="{00000000-0005-0000-0000-00006B9A0000}"/>
    <cellStyle name="Normal 3 4 11 4 2 6" xfId="39539" xr:uid="{00000000-0005-0000-0000-00006C9A0000}"/>
    <cellStyle name="Normal 3 4 11 4 2 6 2" xfId="39540" xr:uid="{00000000-0005-0000-0000-00006D9A0000}"/>
    <cellStyle name="Normal 3 4 11 4 2 6 3" xfId="39541" xr:uid="{00000000-0005-0000-0000-00006E9A0000}"/>
    <cellStyle name="Normal 3 4 11 4 2 7" xfId="39542" xr:uid="{00000000-0005-0000-0000-00006F9A0000}"/>
    <cellStyle name="Normal 3 4 11 4 2 7 2" xfId="39543" xr:uid="{00000000-0005-0000-0000-0000709A0000}"/>
    <cellStyle name="Normal 3 4 11 4 2 7 3" xfId="39544" xr:uid="{00000000-0005-0000-0000-0000719A0000}"/>
    <cellStyle name="Normal 3 4 11 4 2 8" xfId="39545" xr:uid="{00000000-0005-0000-0000-0000729A0000}"/>
    <cellStyle name="Normal 3 4 11 4 2 8 2" xfId="39546" xr:uid="{00000000-0005-0000-0000-0000739A0000}"/>
    <cellStyle name="Normal 3 4 11 4 2 8 3" xfId="39547" xr:uid="{00000000-0005-0000-0000-0000749A0000}"/>
    <cellStyle name="Normal 3 4 11 4 2 9" xfId="39548" xr:uid="{00000000-0005-0000-0000-0000759A0000}"/>
    <cellStyle name="Normal 3 4 11 4 2 9 2" xfId="39549" xr:uid="{00000000-0005-0000-0000-0000769A0000}"/>
    <cellStyle name="Normal 3 4 11 4 2 9 3" xfId="39550" xr:uid="{00000000-0005-0000-0000-0000779A0000}"/>
    <cellStyle name="Normal 3 4 11 4 3" xfId="39551" xr:uid="{00000000-0005-0000-0000-0000789A0000}"/>
    <cellStyle name="Normal 3 4 11 4 3 2" xfId="39552" xr:uid="{00000000-0005-0000-0000-0000799A0000}"/>
    <cellStyle name="Normal 3 4 11 4 3 3" xfId="39553" xr:uid="{00000000-0005-0000-0000-00007A9A0000}"/>
    <cellStyle name="Normal 3 4 11 4 4" xfId="39554" xr:uid="{00000000-0005-0000-0000-00007B9A0000}"/>
    <cellStyle name="Normal 3 4 11 4 4 2" xfId="39555" xr:uid="{00000000-0005-0000-0000-00007C9A0000}"/>
    <cellStyle name="Normal 3 4 11 4 4 3" xfId="39556" xr:uid="{00000000-0005-0000-0000-00007D9A0000}"/>
    <cellStyle name="Normal 3 4 11 4 5" xfId="39557" xr:uid="{00000000-0005-0000-0000-00007E9A0000}"/>
    <cellStyle name="Normal 3 4 11 4 5 2" xfId="39558" xr:uid="{00000000-0005-0000-0000-00007F9A0000}"/>
    <cellStyle name="Normal 3 4 11 4 5 3" xfId="39559" xr:uid="{00000000-0005-0000-0000-0000809A0000}"/>
    <cellStyle name="Normal 3 4 11 4 6" xfId="39560" xr:uid="{00000000-0005-0000-0000-0000819A0000}"/>
    <cellStyle name="Normal 3 4 11 4 6 2" xfId="39561" xr:uid="{00000000-0005-0000-0000-0000829A0000}"/>
    <cellStyle name="Normal 3 4 11 4 6 3" xfId="39562" xr:uid="{00000000-0005-0000-0000-0000839A0000}"/>
    <cellStyle name="Normal 3 4 11 4 7" xfId="39563" xr:uid="{00000000-0005-0000-0000-0000849A0000}"/>
    <cellStyle name="Normal 3 4 11 4 7 2" xfId="39564" xr:uid="{00000000-0005-0000-0000-0000859A0000}"/>
    <cellStyle name="Normal 3 4 11 4 7 3" xfId="39565" xr:uid="{00000000-0005-0000-0000-0000869A0000}"/>
    <cellStyle name="Normal 3 4 11 4 8" xfId="39566" xr:uid="{00000000-0005-0000-0000-0000879A0000}"/>
    <cellStyle name="Normal 3 4 11 4 8 2" xfId="39567" xr:uid="{00000000-0005-0000-0000-0000889A0000}"/>
    <cellStyle name="Normal 3 4 11 4 8 3" xfId="39568" xr:uid="{00000000-0005-0000-0000-0000899A0000}"/>
    <cellStyle name="Normal 3 4 11 4 9" xfId="39569" xr:uid="{00000000-0005-0000-0000-00008A9A0000}"/>
    <cellStyle name="Normal 3 4 11 4 9 2" xfId="39570" xr:uid="{00000000-0005-0000-0000-00008B9A0000}"/>
    <cellStyle name="Normal 3 4 11 4 9 3" xfId="39571" xr:uid="{00000000-0005-0000-0000-00008C9A0000}"/>
    <cellStyle name="Normal 3 4 11 5" xfId="39572" xr:uid="{00000000-0005-0000-0000-00008D9A0000}"/>
    <cellStyle name="Normal 3 4 11 5 10" xfId="39573" xr:uid="{00000000-0005-0000-0000-00008E9A0000}"/>
    <cellStyle name="Normal 3 4 11 5 10 2" xfId="39574" xr:uid="{00000000-0005-0000-0000-00008F9A0000}"/>
    <cellStyle name="Normal 3 4 11 5 10 3" xfId="39575" xr:uid="{00000000-0005-0000-0000-0000909A0000}"/>
    <cellStyle name="Normal 3 4 11 5 11" xfId="39576" xr:uid="{00000000-0005-0000-0000-0000919A0000}"/>
    <cellStyle name="Normal 3 4 11 5 11 2" xfId="39577" xr:uid="{00000000-0005-0000-0000-0000929A0000}"/>
    <cellStyle name="Normal 3 4 11 5 11 3" xfId="39578" xr:uid="{00000000-0005-0000-0000-0000939A0000}"/>
    <cellStyle name="Normal 3 4 11 5 12" xfId="39579" xr:uid="{00000000-0005-0000-0000-0000949A0000}"/>
    <cellStyle name="Normal 3 4 11 5 12 2" xfId="39580" xr:uid="{00000000-0005-0000-0000-0000959A0000}"/>
    <cellStyle name="Normal 3 4 11 5 12 3" xfId="39581" xr:uid="{00000000-0005-0000-0000-0000969A0000}"/>
    <cellStyle name="Normal 3 4 11 5 13" xfId="39582" xr:uid="{00000000-0005-0000-0000-0000979A0000}"/>
    <cellStyle name="Normal 3 4 11 5 13 2" xfId="39583" xr:uid="{00000000-0005-0000-0000-0000989A0000}"/>
    <cellStyle name="Normal 3 4 11 5 13 3" xfId="39584" xr:uid="{00000000-0005-0000-0000-0000999A0000}"/>
    <cellStyle name="Normal 3 4 11 5 14" xfId="39585" xr:uid="{00000000-0005-0000-0000-00009A9A0000}"/>
    <cellStyle name="Normal 3 4 11 5 14 2" xfId="39586" xr:uid="{00000000-0005-0000-0000-00009B9A0000}"/>
    <cellStyle name="Normal 3 4 11 5 14 3" xfId="39587" xr:uid="{00000000-0005-0000-0000-00009C9A0000}"/>
    <cellStyle name="Normal 3 4 11 5 15" xfId="39588" xr:uid="{00000000-0005-0000-0000-00009D9A0000}"/>
    <cellStyle name="Normal 3 4 11 5 16" xfId="39589" xr:uid="{00000000-0005-0000-0000-00009E9A0000}"/>
    <cellStyle name="Normal 3 4 11 5 2" xfId="39590" xr:uid="{00000000-0005-0000-0000-00009F9A0000}"/>
    <cellStyle name="Normal 3 4 11 5 2 2" xfId="39591" xr:uid="{00000000-0005-0000-0000-0000A09A0000}"/>
    <cellStyle name="Normal 3 4 11 5 2 3" xfId="39592" xr:uid="{00000000-0005-0000-0000-0000A19A0000}"/>
    <cellStyle name="Normal 3 4 11 5 3" xfId="39593" xr:uid="{00000000-0005-0000-0000-0000A29A0000}"/>
    <cellStyle name="Normal 3 4 11 5 3 2" xfId="39594" xr:uid="{00000000-0005-0000-0000-0000A39A0000}"/>
    <cellStyle name="Normal 3 4 11 5 3 3" xfId="39595" xr:uid="{00000000-0005-0000-0000-0000A49A0000}"/>
    <cellStyle name="Normal 3 4 11 5 4" xfId="39596" xr:uid="{00000000-0005-0000-0000-0000A59A0000}"/>
    <cellStyle name="Normal 3 4 11 5 4 2" xfId="39597" xr:uid="{00000000-0005-0000-0000-0000A69A0000}"/>
    <cellStyle name="Normal 3 4 11 5 4 3" xfId="39598" xr:uid="{00000000-0005-0000-0000-0000A79A0000}"/>
    <cellStyle name="Normal 3 4 11 5 5" xfId="39599" xr:uid="{00000000-0005-0000-0000-0000A89A0000}"/>
    <cellStyle name="Normal 3 4 11 5 5 2" xfId="39600" xr:uid="{00000000-0005-0000-0000-0000A99A0000}"/>
    <cellStyle name="Normal 3 4 11 5 5 3" xfId="39601" xr:uid="{00000000-0005-0000-0000-0000AA9A0000}"/>
    <cellStyle name="Normal 3 4 11 5 6" xfId="39602" xr:uid="{00000000-0005-0000-0000-0000AB9A0000}"/>
    <cellStyle name="Normal 3 4 11 5 6 2" xfId="39603" xr:uid="{00000000-0005-0000-0000-0000AC9A0000}"/>
    <cellStyle name="Normal 3 4 11 5 6 3" xfId="39604" xr:uid="{00000000-0005-0000-0000-0000AD9A0000}"/>
    <cellStyle name="Normal 3 4 11 5 7" xfId="39605" xr:uid="{00000000-0005-0000-0000-0000AE9A0000}"/>
    <cellStyle name="Normal 3 4 11 5 7 2" xfId="39606" xr:uid="{00000000-0005-0000-0000-0000AF9A0000}"/>
    <cellStyle name="Normal 3 4 11 5 7 3" xfId="39607" xr:uid="{00000000-0005-0000-0000-0000B09A0000}"/>
    <cellStyle name="Normal 3 4 11 5 8" xfId="39608" xr:uid="{00000000-0005-0000-0000-0000B19A0000}"/>
    <cellStyle name="Normal 3 4 11 5 8 2" xfId="39609" xr:uid="{00000000-0005-0000-0000-0000B29A0000}"/>
    <cellStyle name="Normal 3 4 11 5 8 3" xfId="39610" xr:uid="{00000000-0005-0000-0000-0000B39A0000}"/>
    <cellStyle name="Normal 3 4 11 5 9" xfId="39611" xr:uid="{00000000-0005-0000-0000-0000B49A0000}"/>
    <cellStyle name="Normal 3 4 11 5 9 2" xfId="39612" xr:uid="{00000000-0005-0000-0000-0000B59A0000}"/>
    <cellStyle name="Normal 3 4 11 5 9 3" xfId="39613" xr:uid="{00000000-0005-0000-0000-0000B69A0000}"/>
    <cellStyle name="Normal 3 4 11 6" xfId="39614" xr:uid="{00000000-0005-0000-0000-0000B79A0000}"/>
    <cellStyle name="Normal 3 4 11 6 10" xfId="39615" xr:uid="{00000000-0005-0000-0000-0000B89A0000}"/>
    <cellStyle name="Normal 3 4 11 6 10 2" xfId="39616" xr:uid="{00000000-0005-0000-0000-0000B99A0000}"/>
    <cellStyle name="Normal 3 4 11 6 10 3" xfId="39617" xr:uid="{00000000-0005-0000-0000-0000BA9A0000}"/>
    <cellStyle name="Normal 3 4 11 6 11" xfId="39618" xr:uid="{00000000-0005-0000-0000-0000BB9A0000}"/>
    <cellStyle name="Normal 3 4 11 6 11 2" xfId="39619" xr:uid="{00000000-0005-0000-0000-0000BC9A0000}"/>
    <cellStyle name="Normal 3 4 11 6 11 3" xfId="39620" xr:uid="{00000000-0005-0000-0000-0000BD9A0000}"/>
    <cellStyle name="Normal 3 4 11 6 12" xfId="39621" xr:uid="{00000000-0005-0000-0000-0000BE9A0000}"/>
    <cellStyle name="Normal 3 4 11 6 12 2" xfId="39622" xr:uid="{00000000-0005-0000-0000-0000BF9A0000}"/>
    <cellStyle name="Normal 3 4 11 6 12 3" xfId="39623" xr:uid="{00000000-0005-0000-0000-0000C09A0000}"/>
    <cellStyle name="Normal 3 4 11 6 13" xfId="39624" xr:uid="{00000000-0005-0000-0000-0000C19A0000}"/>
    <cellStyle name="Normal 3 4 11 6 13 2" xfId="39625" xr:uid="{00000000-0005-0000-0000-0000C29A0000}"/>
    <cellStyle name="Normal 3 4 11 6 13 3" xfId="39626" xr:uid="{00000000-0005-0000-0000-0000C39A0000}"/>
    <cellStyle name="Normal 3 4 11 6 14" xfId="39627" xr:uid="{00000000-0005-0000-0000-0000C49A0000}"/>
    <cellStyle name="Normal 3 4 11 6 14 2" xfId="39628" xr:uid="{00000000-0005-0000-0000-0000C59A0000}"/>
    <cellStyle name="Normal 3 4 11 6 14 3" xfId="39629" xr:uid="{00000000-0005-0000-0000-0000C69A0000}"/>
    <cellStyle name="Normal 3 4 11 6 15" xfId="39630" xr:uid="{00000000-0005-0000-0000-0000C79A0000}"/>
    <cellStyle name="Normal 3 4 11 6 16" xfId="39631" xr:uid="{00000000-0005-0000-0000-0000C89A0000}"/>
    <cellStyle name="Normal 3 4 11 6 2" xfId="39632" xr:uid="{00000000-0005-0000-0000-0000C99A0000}"/>
    <cellStyle name="Normal 3 4 11 6 2 2" xfId="39633" xr:uid="{00000000-0005-0000-0000-0000CA9A0000}"/>
    <cellStyle name="Normal 3 4 11 6 2 3" xfId="39634" xr:uid="{00000000-0005-0000-0000-0000CB9A0000}"/>
    <cellStyle name="Normal 3 4 11 6 3" xfId="39635" xr:uid="{00000000-0005-0000-0000-0000CC9A0000}"/>
    <cellStyle name="Normal 3 4 11 6 3 2" xfId="39636" xr:uid="{00000000-0005-0000-0000-0000CD9A0000}"/>
    <cellStyle name="Normal 3 4 11 6 3 3" xfId="39637" xr:uid="{00000000-0005-0000-0000-0000CE9A0000}"/>
    <cellStyle name="Normal 3 4 11 6 4" xfId="39638" xr:uid="{00000000-0005-0000-0000-0000CF9A0000}"/>
    <cellStyle name="Normal 3 4 11 6 4 2" xfId="39639" xr:uid="{00000000-0005-0000-0000-0000D09A0000}"/>
    <cellStyle name="Normal 3 4 11 6 4 3" xfId="39640" xr:uid="{00000000-0005-0000-0000-0000D19A0000}"/>
    <cellStyle name="Normal 3 4 11 6 5" xfId="39641" xr:uid="{00000000-0005-0000-0000-0000D29A0000}"/>
    <cellStyle name="Normal 3 4 11 6 5 2" xfId="39642" xr:uid="{00000000-0005-0000-0000-0000D39A0000}"/>
    <cellStyle name="Normal 3 4 11 6 5 3" xfId="39643" xr:uid="{00000000-0005-0000-0000-0000D49A0000}"/>
    <cellStyle name="Normal 3 4 11 6 6" xfId="39644" xr:uid="{00000000-0005-0000-0000-0000D59A0000}"/>
    <cellStyle name="Normal 3 4 11 6 6 2" xfId="39645" xr:uid="{00000000-0005-0000-0000-0000D69A0000}"/>
    <cellStyle name="Normal 3 4 11 6 6 3" xfId="39646" xr:uid="{00000000-0005-0000-0000-0000D79A0000}"/>
    <cellStyle name="Normal 3 4 11 6 7" xfId="39647" xr:uid="{00000000-0005-0000-0000-0000D89A0000}"/>
    <cellStyle name="Normal 3 4 11 6 7 2" xfId="39648" xr:uid="{00000000-0005-0000-0000-0000D99A0000}"/>
    <cellStyle name="Normal 3 4 11 6 7 3" xfId="39649" xr:uid="{00000000-0005-0000-0000-0000DA9A0000}"/>
    <cellStyle name="Normal 3 4 11 6 8" xfId="39650" xr:uid="{00000000-0005-0000-0000-0000DB9A0000}"/>
    <cellStyle name="Normal 3 4 11 6 8 2" xfId="39651" xr:uid="{00000000-0005-0000-0000-0000DC9A0000}"/>
    <cellStyle name="Normal 3 4 11 6 8 3" xfId="39652" xr:uid="{00000000-0005-0000-0000-0000DD9A0000}"/>
    <cellStyle name="Normal 3 4 11 6 9" xfId="39653" xr:uid="{00000000-0005-0000-0000-0000DE9A0000}"/>
    <cellStyle name="Normal 3 4 11 6 9 2" xfId="39654" xr:uid="{00000000-0005-0000-0000-0000DF9A0000}"/>
    <cellStyle name="Normal 3 4 11 6 9 3" xfId="39655" xr:uid="{00000000-0005-0000-0000-0000E09A0000}"/>
    <cellStyle name="Normal 3 4 11 7" xfId="39656" xr:uid="{00000000-0005-0000-0000-0000E19A0000}"/>
    <cellStyle name="Normal 3 4 11 7 10" xfId="39657" xr:uid="{00000000-0005-0000-0000-0000E29A0000}"/>
    <cellStyle name="Normal 3 4 11 7 10 2" xfId="39658" xr:uid="{00000000-0005-0000-0000-0000E39A0000}"/>
    <cellStyle name="Normal 3 4 11 7 10 3" xfId="39659" xr:uid="{00000000-0005-0000-0000-0000E49A0000}"/>
    <cellStyle name="Normal 3 4 11 7 11" xfId="39660" xr:uid="{00000000-0005-0000-0000-0000E59A0000}"/>
    <cellStyle name="Normal 3 4 11 7 11 2" xfId="39661" xr:uid="{00000000-0005-0000-0000-0000E69A0000}"/>
    <cellStyle name="Normal 3 4 11 7 11 3" xfId="39662" xr:uid="{00000000-0005-0000-0000-0000E79A0000}"/>
    <cellStyle name="Normal 3 4 11 7 12" xfId="39663" xr:uid="{00000000-0005-0000-0000-0000E89A0000}"/>
    <cellStyle name="Normal 3 4 11 7 12 2" xfId="39664" xr:uid="{00000000-0005-0000-0000-0000E99A0000}"/>
    <cellStyle name="Normal 3 4 11 7 12 3" xfId="39665" xr:uid="{00000000-0005-0000-0000-0000EA9A0000}"/>
    <cellStyle name="Normal 3 4 11 7 13" xfId="39666" xr:uid="{00000000-0005-0000-0000-0000EB9A0000}"/>
    <cellStyle name="Normal 3 4 11 7 13 2" xfId="39667" xr:uid="{00000000-0005-0000-0000-0000EC9A0000}"/>
    <cellStyle name="Normal 3 4 11 7 13 3" xfId="39668" xr:uid="{00000000-0005-0000-0000-0000ED9A0000}"/>
    <cellStyle name="Normal 3 4 11 7 14" xfId="39669" xr:uid="{00000000-0005-0000-0000-0000EE9A0000}"/>
    <cellStyle name="Normal 3 4 11 7 14 2" xfId="39670" xr:uid="{00000000-0005-0000-0000-0000EF9A0000}"/>
    <cellStyle name="Normal 3 4 11 7 14 3" xfId="39671" xr:uid="{00000000-0005-0000-0000-0000F09A0000}"/>
    <cellStyle name="Normal 3 4 11 7 15" xfId="39672" xr:uid="{00000000-0005-0000-0000-0000F19A0000}"/>
    <cellStyle name="Normal 3 4 11 7 16" xfId="39673" xr:uid="{00000000-0005-0000-0000-0000F29A0000}"/>
    <cellStyle name="Normal 3 4 11 7 2" xfId="39674" xr:uid="{00000000-0005-0000-0000-0000F39A0000}"/>
    <cellStyle name="Normal 3 4 11 7 2 2" xfId="39675" xr:uid="{00000000-0005-0000-0000-0000F49A0000}"/>
    <cellStyle name="Normal 3 4 11 7 2 3" xfId="39676" xr:uid="{00000000-0005-0000-0000-0000F59A0000}"/>
    <cellStyle name="Normal 3 4 11 7 3" xfId="39677" xr:uid="{00000000-0005-0000-0000-0000F69A0000}"/>
    <cellStyle name="Normal 3 4 11 7 3 2" xfId="39678" xr:uid="{00000000-0005-0000-0000-0000F79A0000}"/>
    <cellStyle name="Normal 3 4 11 7 3 3" xfId="39679" xr:uid="{00000000-0005-0000-0000-0000F89A0000}"/>
    <cellStyle name="Normal 3 4 11 7 4" xfId="39680" xr:uid="{00000000-0005-0000-0000-0000F99A0000}"/>
    <cellStyle name="Normal 3 4 11 7 4 2" xfId="39681" xr:uid="{00000000-0005-0000-0000-0000FA9A0000}"/>
    <cellStyle name="Normal 3 4 11 7 4 3" xfId="39682" xr:uid="{00000000-0005-0000-0000-0000FB9A0000}"/>
    <cellStyle name="Normal 3 4 11 7 5" xfId="39683" xr:uid="{00000000-0005-0000-0000-0000FC9A0000}"/>
    <cellStyle name="Normal 3 4 11 7 5 2" xfId="39684" xr:uid="{00000000-0005-0000-0000-0000FD9A0000}"/>
    <cellStyle name="Normal 3 4 11 7 5 3" xfId="39685" xr:uid="{00000000-0005-0000-0000-0000FE9A0000}"/>
    <cellStyle name="Normal 3 4 11 7 6" xfId="39686" xr:uid="{00000000-0005-0000-0000-0000FF9A0000}"/>
    <cellStyle name="Normal 3 4 11 7 6 2" xfId="39687" xr:uid="{00000000-0005-0000-0000-0000009B0000}"/>
    <cellStyle name="Normal 3 4 11 7 6 3" xfId="39688" xr:uid="{00000000-0005-0000-0000-0000019B0000}"/>
    <cellStyle name="Normal 3 4 11 7 7" xfId="39689" xr:uid="{00000000-0005-0000-0000-0000029B0000}"/>
    <cellStyle name="Normal 3 4 11 7 7 2" xfId="39690" xr:uid="{00000000-0005-0000-0000-0000039B0000}"/>
    <cellStyle name="Normal 3 4 11 7 7 3" xfId="39691" xr:uid="{00000000-0005-0000-0000-0000049B0000}"/>
    <cellStyle name="Normal 3 4 11 7 8" xfId="39692" xr:uid="{00000000-0005-0000-0000-0000059B0000}"/>
    <cellStyle name="Normal 3 4 11 7 8 2" xfId="39693" xr:uid="{00000000-0005-0000-0000-0000069B0000}"/>
    <cellStyle name="Normal 3 4 11 7 8 3" xfId="39694" xr:uid="{00000000-0005-0000-0000-0000079B0000}"/>
    <cellStyle name="Normal 3 4 11 7 9" xfId="39695" xr:uid="{00000000-0005-0000-0000-0000089B0000}"/>
    <cellStyle name="Normal 3 4 11 7 9 2" xfId="39696" xr:uid="{00000000-0005-0000-0000-0000099B0000}"/>
    <cellStyle name="Normal 3 4 11 7 9 3" xfId="39697" xr:uid="{00000000-0005-0000-0000-00000A9B0000}"/>
    <cellStyle name="Normal 3 4 11 8" xfId="39698" xr:uid="{00000000-0005-0000-0000-00000B9B0000}"/>
    <cellStyle name="Normal 3 4 11 8 10" xfId="39699" xr:uid="{00000000-0005-0000-0000-00000C9B0000}"/>
    <cellStyle name="Normal 3 4 11 8 10 2" xfId="39700" xr:uid="{00000000-0005-0000-0000-00000D9B0000}"/>
    <cellStyle name="Normal 3 4 11 8 10 3" xfId="39701" xr:uid="{00000000-0005-0000-0000-00000E9B0000}"/>
    <cellStyle name="Normal 3 4 11 8 11" xfId="39702" xr:uid="{00000000-0005-0000-0000-00000F9B0000}"/>
    <cellStyle name="Normal 3 4 11 8 11 2" xfId="39703" xr:uid="{00000000-0005-0000-0000-0000109B0000}"/>
    <cellStyle name="Normal 3 4 11 8 11 3" xfId="39704" xr:uid="{00000000-0005-0000-0000-0000119B0000}"/>
    <cellStyle name="Normal 3 4 11 8 12" xfId="39705" xr:uid="{00000000-0005-0000-0000-0000129B0000}"/>
    <cellStyle name="Normal 3 4 11 8 12 2" xfId="39706" xr:uid="{00000000-0005-0000-0000-0000139B0000}"/>
    <cellStyle name="Normal 3 4 11 8 12 3" xfId="39707" xr:uid="{00000000-0005-0000-0000-0000149B0000}"/>
    <cellStyle name="Normal 3 4 11 8 13" xfId="39708" xr:uid="{00000000-0005-0000-0000-0000159B0000}"/>
    <cellStyle name="Normal 3 4 11 8 13 2" xfId="39709" xr:uid="{00000000-0005-0000-0000-0000169B0000}"/>
    <cellStyle name="Normal 3 4 11 8 13 3" xfId="39710" xr:uid="{00000000-0005-0000-0000-0000179B0000}"/>
    <cellStyle name="Normal 3 4 11 8 14" xfId="39711" xr:uid="{00000000-0005-0000-0000-0000189B0000}"/>
    <cellStyle name="Normal 3 4 11 8 14 2" xfId="39712" xr:uid="{00000000-0005-0000-0000-0000199B0000}"/>
    <cellStyle name="Normal 3 4 11 8 14 3" xfId="39713" xr:uid="{00000000-0005-0000-0000-00001A9B0000}"/>
    <cellStyle name="Normal 3 4 11 8 15" xfId="39714" xr:uid="{00000000-0005-0000-0000-00001B9B0000}"/>
    <cellStyle name="Normal 3 4 11 8 16" xfId="39715" xr:uid="{00000000-0005-0000-0000-00001C9B0000}"/>
    <cellStyle name="Normal 3 4 11 8 2" xfId="39716" xr:uid="{00000000-0005-0000-0000-00001D9B0000}"/>
    <cellStyle name="Normal 3 4 11 8 2 2" xfId="39717" xr:uid="{00000000-0005-0000-0000-00001E9B0000}"/>
    <cellStyle name="Normal 3 4 11 8 2 3" xfId="39718" xr:uid="{00000000-0005-0000-0000-00001F9B0000}"/>
    <cellStyle name="Normal 3 4 11 8 3" xfId="39719" xr:uid="{00000000-0005-0000-0000-0000209B0000}"/>
    <cellStyle name="Normal 3 4 11 8 3 2" xfId="39720" xr:uid="{00000000-0005-0000-0000-0000219B0000}"/>
    <cellStyle name="Normal 3 4 11 8 3 3" xfId="39721" xr:uid="{00000000-0005-0000-0000-0000229B0000}"/>
    <cellStyle name="Normal 3 4 11 8 4" xfId="39722" xr:uid="{00000000-0005-0000-0000-0000239B0000}"/>
    <cellStyle name="Normal 3 4 11 8 4 2" xfId="39723" xr:uid="{00000000-0005-0000-0000-0000249B0000}"/>
    <cellStyle name="Normal 3 4 11 8 4 3" xfId="39724" xr:uid="{00000000-0005-0000-0000-0000259B0000}"/>
    <cellStyle name="Normal 3 4 11 8 5" xfId="39725" xr:uid="{00000000-0005-0000-0000-0000269B0000}"/>
    <cellStyle name="Normal 3 4 11 8 5 2" xfId="39726" xr:uid="{00000000-0005-0000-0000-0000279B0000}"/>
    <cellStyle name="Normal 3 4 11 8 5 3" xfId="39727" xr:uid="{00000000-0005-0000-0000-0000289B0000}"/>
    <cellStyle name="Normal 3 4 11 8 6" xfId="39728" xr:uid="{00000000-0005-0000-0000-0000299B0000}"/>
    <cellStyle name="Normal 3 4 11 8 6 2" xfId="39729" xr:uid="{00000000-0005-0000-0000-00002A9B0000}"/>
    <cellStyle name="Normal 3 4 11 8 6 3" xfId="39730" xr:uid="{00000000-0005-0000-0000-00002B9B0000}"/>
    <cellStyle name="Normal 3 4 11 8 7" xfId="39731" xr:uid="{00000000-0005-0000-0000-00002C9B0000}"/>
    <cellStyle name="Normal 3 4 11 8 7 2" xfId="39732" xr:uid="{00000000-0005-0000-0000-00002D9B0000}"/>
    <cellStyle name="Normal 3 4 11 8 7 3" xfId="39733" xr:uid="{00000000-0005-0000-0000-00002E9B0000}"/>
    <cellStyle name="Normal 3 4 11 8 8" xfId="39734" xr:uid="{00000000-0005-0000-0000-00002F9B0000}"/>
    <cellStyle name="Normal 3 4 11 8 8 2" xfId="39735" xr:uid="{00000000-0005-0000-0000-0000309B0000}"/>
    <cellStyle name="Normal 3 4 11 8 8 3" xfId="39736" xr:uid="{00000000-0005-0000-0000-0000319B0000}"/>
    <cellStyle name="Normal 3 4 11 8 9" xfId="39737" xr:uid="{00000000-0005-0000-0000-0000329B0000}"/>
    <cellStyle name="Normal 3 4 11 8 9 2" xfId="39738" xr:uid="{00000000-0005-0000-0000-0000339B0000}"/>
    <cellStyle name="Normal 3 4 11 8 9 3" xfId="39739" xr:uid="{00000000-0005-0000-0000-0000349B0000}"/>
    <cellStyle name="Normal 3 4 11 9" xfId="39740" xr:uid="{00000000-0005-0000-0000-0000359B0000}"/>
    <cellStyle name="Normal 3 4 11 9 10" xfId="39741" xr:uid="{00000000-0005-0000-0000-0000369B0000}"/>
    <cellStyle name="Normal 3 4 11 9 10 2" xfId="39742" xr:uid="{00000000-0005-0000-0000-0000379B0000}"/>
    <cellStyle name="Normal 3 4 11 9 10 3" xfId="39743" xr:uid="{00000000-0005-0000-0000-0000389B0000}"/>
    <cellStyle name="Normal 3 4 11 9 11" xfId="39744" xr:uid="{00000000-0005-0000-0000-0000399B0000}"/>
    <cellStyle name="Normal 3 4 11 9 11 2" xfId="39745" xr:uid="{00000000-0005-0000-0000-00003A9B0000}"/>
    <cellStyle name="Normal 3 4 11 9 11 3" xfId="39746" xr:uid="{00000000-0005-0000-0000-00003B9B0000}"/>
    <cellStyle name="Normal 3 4 11 9 12" xfId="39747" xr:uid="{00000000-0005-0000-0000-00003C9B0000}"/>
    <cellStyle name="Normal 3 4 11 9 12 2" xfId="39748" xr:uid="{00000000-0005-0000-0000-00003D9B0000}"/>
    <cellStyle name="Normal 3 4 11 9 12 3" xfId="39749" xr:uid="{00000000-0005-0000-0000-00003E9B0000}"/>
    <cellStyle name="Normal 3 4 11 9 13" xfId="39750" xr:uid="{00000000-0005-0000-0000-00003F9B0000}"/>
    <cellStyle name="Normal 3 4 11 9 13 2" xfId="39751" xr:uid="{00000000-0005-0000-0000-0000409B0000}"/>
    <cellStyle name="Normal 3 4 11 9 13 3" xfId="39752" xr:uid="{00000000-0005-0000-0000-0000419B0000}"/>
    <cellStyle name="Normal 3 4 11 9 14" xfId="39753" xr:uid="{00000000-0005-0000-0000-0000429B0000}"/>
    <cellStyle name="Normal 3 4 11 9 14 2" xfId="39754" xr:uid="{00000000-0005-0000-0000-0000439B0000}"/>
    <cellStyle name="Normal 3 4 11 9 14 3" xfId="39755" xr:uid="{00000000-0005-0000-0000-0000449B0000}"/>
    <cellStyle name="Normal 3 4 11 9 15" xfId="39756" xr:uid="{00000000-0005-0000-0000-0000459B0000}"/>
    <cellStyle name="Normal 3 4 11 9 16" xfId="39757" xr:uid="{00000000-0005-0000-0000-0000469B0000}"/>
    <cellStyle name="Normal 3 4 11 9 2" xfId="39758" xr:uid="{00000000-0005-0000-0000-0000479B0000}"/>
    <cellStyle name="Normal 3 4 11 9 2 2" xfId="39759" xr:uid="{00000000-0005-0000-0000-0000489B0000}"/>
    <cellStyle name="Normal 3 4 11 9 2 3" xfId="39760" xr:uid="{00000000-0005-0000-0000-0000499B0000}"/>
    <cellStyle name="Normal 3 4 11 9 3" xfId="39761" xr:uid="{00000000-0005-0000-0000-00004A9B0000}"/>
    <cellStyle name="Normal 3 4 11 9 3 2" xfId="39762" xr:uid="{00000000-0005-0000-0000-00004B9B0000}"/>
    <cellStyle name="Normal 3 4 11 9 3 3" xfId="39763" xr:uid="{00000000-0005-0000-0000-00004C9B0000}"/>
    <cellStyle name="Normal 3 4 11 9 4" xfId="39764" xr:uid="{00000000-0005-0000-0000-00004D9B0000}"/>
    <cellStyle name="Normal 3 4 11 9 4 2" xfId="39765" xr:uid="{00000000-0005-0000-0000-00004E9B0000}"/>
    <cellStyle name="Normal 3 4 11 9 4 3" xfId="39766" xr:uid="{00000000-0005-0000-0000-00004F9B0000}"/>
    <cellStyle name="Normal 3 4 11 9 5" xfId="39767" xr:uid="{00000000-0005-0000-0000-0000509B0000}"/>
    <cellStyle name="Normal 3 4 11 9 5 2" xfId="39768" xr:uid="{00000000-0005-0000-0000-0000519B0000}"/>
    <cellStyle name="Normal 3 4 11 9 5 3" xfId="39769" xr:uid="{00000000-0005-0000-0000-0000529B0000}"/>
    <cellStyle name="Normal 3 4 11 9 6" xfId="39770" xr:uid="{00000000-0005-0000-0000-0000539B0000}"/>
    <cellStyle name="Normal 3 4 11 9 6 2" xfId="39771" xr:uid="{00000000-0005-0000-0000-0000549B0000}"/>
    <cellStyle name="Normal 3 4 11 9 6 3" xfId="39772" xr:uid="{00000000-0005-0000-0000-0000559B0000}"/>
    <cellStyle name="Normal 3 4 11 9 7" xfId="39773" xr:uid="{00000000-0005-0000-0000-0000569B0000}"/>
    <cellStyle name="Normal 3 4 11 9 7 2" xfId="39774" xr:uid="{00000000-0005-0000-0000-0000579B0000}"/>
    <cellStyle name="Normal 3 4 11 9 7 3" xfId="39775" xr:uid="{00000000-0005-0000-0000-0000589B0000}"/>
    <cellStyle name="Normal 3 4 11 9 8" xfId="39776" xr:uid="{00000000-0005-0000-0000-0000599B0000}"/>
    <cellStyle name="Normal 3 4 11 9 8 2" xfId="39777" xr:uid="{00000000-0005-0000-0000-00005A9B0000}"/>
    <cellStyle name="Normal 3 4 11 9 8 3" xfId="39778" xr:uid="{00000000-0005-0000-0000-00005B9B0000}"/>
    <cellStyle name="Normal 3 4 11 9 9" xfId="39779" xr:uid="{00000000-0005-0000-0000-00005C9B0000}"/>
    <cellStyle name="Normal 3 4 11 9 9 2" xfId="39780" xr:uid="{00000000-0005-0000-0000-00005D9B0000}"/>
    <cellStyle name="Normal 3 4 11 9 9 3" xfId="39781" xr:uid="{00000000-0005-0000-0000-00005E9B0000}"/>
    <cellStyle name="Normal 3 4 12" xfId="39782" xr:uid="{00000000-0005-0000-0000-00005F9B0000}"/>
    <cellStyle name="Normal 3 4 12 10" xfId="39783" xr:uid="{00000000-0005-0000-0000-0000609B0000}"/>
    <cellStyle name="Normal 3 4 12 10 10" xfId="39784" xr:uid="{00000000-0005-0000-0000-0000619B0000}"/>
    <cellStyle name="Normal 3 4 12 10 10 2" xfId="39785" xr:uid="{00000000-0005-0000-0000-0000629B0000}"/>
    <cellStyle name="Normal 3 4 12 10 10 3" xfId="39786" xr:uid="{00000000-0005-0000-0000-0000639B0000}"/>
    <cellStyle name="Normal 3 4 12 10 11" xfId="39787" xr:uid="{00000000-0005-0000-0000-0000649B0000}"/>
    <cellStyle name="Normal 3 4 12 10 11 2" xfId="39788" xr:uid="{00000000-0005-0000-0000-0000659B0000}"/>
    <cellStyle name="Normal 3 4 12 10 11 3" xfId="39789" xr:uid="{00000000-0005-0000-0000-0000669B0000}"/>
    <cellStyle name="Normal 3 4 12 10 12" xfId="39790" xr:uid="{00000000-0005-0000-0000-0000679B0000}"/>
    <cellStyle name="Normal 3 4 12 10 12 2" xfId="39791" xr:uid="{00000000-0005-0000-0000-0000689B0000}"/>
    <cellStyle name="Normal 3 4 12 10 12 3" xfId="39792" xr:uid="{00000000-0005-0000-0000-0000699B0000}"/>
    <cellStyle name="Normal 3 4 12 10 13" xfId="39793" xr:uid="{00000000-0005-0000-0000-00006A9B0000}"/>
    <cellStyle name="Normal 3 4 12 10 13 2" xfId="39794" xr:uid="{00000000-0005-0000-0000-00006B9B0000}"/>
    <cellStyle name="Normal 3 4 12 10 13 3" xfId="39795" xr:uid="{00000000-0005-0000-0000-00006C9B0000}"/>
    <cellStyle name="Normal 3 4 12 10 14" xfId="39796" xr:uid="{00000000-0005-0000-0000-00006D9B0000}"/>
    <cellStyle name="Normal 3 4 12 10 14 2" xfId="39797" xr:uid="{00000000-0005-0000-0000-00006E9B0000}"/>
    <cellStyle name="Normal 3 4 12 10 14 3" xfId="39798" xr:uid="{00000000-0005-0000-0000-00006F9B0000}"/>
    <cellStyle name="Normal 3 4 12 10 15" xfId="39799" xr:uid="{00000000-0005-0000-0000-0000709B0000}"/>
    <cellStyle name="Normal 3 4 12 10 16" xfId="39800" xr:uid="{00000000-0005-0000-0000-0000719B0000}"/>
    <cellStyle name="Normal 3 4 12 10 2" xfId="39801" xr:uid="{00000000-0005-0000-0000-0000729B0000}"/>
    <cellStyle name="Normal 3 4 12 10 2 2" xfId="39802" xr:uid="{00000000-0005-0000-0000-0000739B0000}"/>
    <cellStyle name="Normal 3 4 12 10 2 3" xfId="39803" xr:uid="{00000000-0005-0000-0000-0000749B0000}"/>
    <cellStyle name="Normal 3 4 12 10 3" xfId="39804" xr:uid="{00000000-0005-0000-0000-0000759B0000}"/>
    <cellStyle name="Normal 3 4 12 10 3 2" xfId="39805" xr:uid="{00000000-0005-0000-0000-0000769B0000}"/>
    <cellStyle name="Normal 3 4 12 10 3 3" xfId="39806" xr:uid="{00000000-0005-0000-0000-0000779B0000}"/>
    <cellStyle name="Normal 3 4 12 10 4" xfId="39807" xr:uid="{00000000-0005-0000-0000-0000789B0000}"/>
    <cellStyle name="Normal 3 4 12 10 4 2" xfId="39808" xr:uid="{00000000-0005-0000-0000-0000799B0000}"/>
    <cellStyle name="Normal 3 4 12 10 4 3" xfId="39809" xr:uid="{00000000-0005-0000-0000-00007A9B0000}"/>
    <cellStyle name="Normal 3 4 12 10 5" xfId="39810" xr:uid="{00000000-0005-0000-0000-00007B9B0000}"/>
    <cellStyle name="Normal 3 4 12 10 5 2" xfId="39811" xr:uid="{00000000-0005-0000-0000-00007C9B0000}"/>
    <cellStyle name="Normal 3 4 12 10 5 3" xfId="39812" xr:uid="{00000000-0005-0000-0000-00007D9B0000}"/>
    <cellStyle name="Normal 3 4 12 10 6" xfId="39813" xr:uid="{00000000-0005-0000-0000-00007E9B0000}"/>
    <cellStyle name="Normal 3 4 12 10 6 2" xfId="39814" xr:uid="{00000000-0005-0000-0000-00007F9B0000}"/>
    <cellStyle name="Normal 3 4 12 10 6 3" xfId="39815" xr:uid="{00000000-0005-0000-0000-0000809B0000}"/>
    <cellStyle name="Normal 3 4 12 10 7" xfId="39816" xr:uid="{00000000-0005-0000-0000-0000819B0000}"/>
    <cellStyle name="Normal 3 4 12 10 7 2" xfId="39817" xr:uid="{00000000-0005-0000-0000-0000829B0000}"/>
    <cellStyle name="Normal 3 4 12 10 7 3" xfId="39818" xr:uid="{00000000-0005-0000-0000-0000839B0000}"/>
    <cellStyle name="Normal 3 4 12 10 8" xfId="39819" xr:uid="{00000000-0005-0000-0000-0000849B0000}"/>
    <cellStyle name="Normal 3 4 12 10 8 2" xfId="39820" xr:uid="{00000000-0005-0000-0000-0000859B0000}"/>
    <cellStyle name="Normal 3 4 12 10 8 3" xfId="39821" xr:uid="{00000000-0005-0000-0000-0000869B0000}"/>
    <cellStyle name="Normal 3 4 12 10 9" xfId="39822" xr:uid="{00000000-0005-0000-0000-0000879B0000}"/>
    <cellStyle name="Normal 3 4 12 10 9 2" xfId="39823" xr:uid="{00000000-0005-0000-0000-0000889B0000}"/>
    <cellStyle name="Normal 3 4 12 10 9 3" xfId="39824" xr:uid="{00000000-0005-0000-0000-0000899B0000}"/>
    <cellStyle name="Normal 3 4 12 11" xfId="39825" xr:uid="{00000000-0005-0000-0000-00008A9B0000}"/>
    <cellStyle name="Normal 3 4 12 11 2" xfId="39826" xr:uid="{00000000-0005-0000-0000-00008B9B0000}"/>
    <cellStyle name="Normal 3 4 12 11 3" xfId="39827" xr:uid="{00000000-0005-0000-0000-00008C9B0000}"/>
    <cellStyle name="Normal 3 4 12 12" xfId="39828" xr:uid="{00000000-0005-0000-0000-00008D9B0000}"/>
    <cellStyle name="Normal 3 4 12 12 2" xfId="39829" xr:uid="{00000000-0005-0000-0000-00008E9B0000}"/>
    <cellStyle name="Normal 3 4 12 12 3" xfId="39830" xr:uid="{00000000-0005-0000-0000-00008F9B0000}"/>
    <cellStyle name="Normal 3 4 12 13" xfId="39831" xr:uid="{00000000-0005-0000-0000-0000909B0000}"/>
    <cellStyle name="Normal 3 4 12 13 2" xfId="39832" xr:uid="{00000000-0005-0000-0000-0000919B0000}"/>
    <cellStyle name="Normal 3 4 12 13 3" xfId="39833" xr:uid="{00000000-0005-0000-0000-0000929B0000}"/>
    <cellStyle name="Normal 3 4 12 14" xfId="39834" xr:uid="{00000000-0005-0000-0000-0000939B0000}"/>
    <cellStyle name="Normal 3 4 12 14 2" xfId="39835" xr:uid="{00000000-0005-0000-0000-0000949B0000}"/>
    <cellStyle name="Normal 3 4 12 14 3" xfId="39836" xr:uid="{00000000-0005-0000-0000-0000959B0000}"/>
    <cellStyle name="Normal 3 4 12 15" xfId="39837" xr:uid="{00000000-0005-0000-0000-0000969B0000}"/>
    <cellStyle name="Normal 3 4 12 15 2" xfId="39838" xr:uid="{00000000-0005-0000-0000-0000979B0000}"/>
    <cellStyle name="Normal 3 4 12 15 3" xfId="39839" xr:uid="{00000000-0005-0000-0000-0000989B0000}"/>
    <cellStyle name="Normal 3 4 12 16" xfId="39840" xr:uid="{00000000-0005-0000-0000-0000999B0000}"/>
    <cellStyle name="Normal 3 4 12 16 2" xfId="39841" xr:uid="{00000000-0005-0000-0000-00009A9B0000}"/>
    <cellStyle name="Normal 3 4 12 16 3" xfId="39842" xr:uid="{00000000-0005-0000-0000-00009B9B0000}"/>
    <cellStyle name="Normal 3 4 12 17" xfId="39843" xr:uid="{00000000-0005-0000-0000-00009C9B0000}"/>
    <cellStyle name="Normal 3 4 12 17 2" xfId="39844" xr:uid="{00000000-0005-0000-0000-00009D9B0000}"/>
    <cellStyle name="Normal 3 4 12 17 3" xfId="39845" xr:uid="{00000000-0005-0000-0000-00009E9B0000}"/>
    <cellStyle name="Normal 3 4 12 18" xfId="39846" xr:uid="{00000000-0005-0000-0000-00009F9B0000}"/>
    <cellStyle name="Normal 3 4 12 18 2" xfId="39847" xr:uid="{00000000-0005-0000-0000-0000A09B0000}"/>
    <cellStyle name="Normal 3 4 12 18 3" xfId="39848" xr:uid="{00000000-0005-0000-0000-0000A19B0000}"/>
    <cellStyle name="Normal 3 4 12 19" xfId="39849" xr:uid="{00000000-0005-0000-0000-0000A29B0000}"/>
    <cellStyle name="Normal 3 4 12 19 2" xfId="39850" xr:uid="{00000000-0005-0000-0000-0000A39B0000}"/>
    <cellStyle name="Normal 3 4 12 19 3" xfId="39851" xr:uid="{00000000-0005-0000-0000-0000A49B0000}"/>
    <cellStyle name="Normal 3 4 12 2" xfId="39852" xr:uid="{00000000-0005-0000-0000-0000A59B0000}"/>
    <cellStyle name="Normal 3 4 12 2 10" xfId="39853" xr:uid="{00000000-0005-0000-0000-0000A69B0000}"/>
    <cellStyle name="Normal 3 4 12 2 10 2" xfId="39854" xr:uid="{00000000-0005-0000-0000-0000A79B0000}"/>
    <cellStyle name="Normal 3 4 12 2 10 3" xfId="39855" xr:uid="{00000000-0005-0000-0000-0000A89B0000}"/>
    <cellStyle name="Normal 3 4 12 2 11" xfId="39856" xr:uid="{00000000-0005-0000-0000-0000A99B0000}"/>
    <cellStyle name="Normal 3 4 12 2 11 2" xfId="39857" xr:uid="{00000000-0005-0000-0000-0000AA9B0000}"/>
    <cellStyle name="Normal 3 4 12 2 11 3" xfId="39858" xr:uid="{00000000-0005-0000-0000-0000AB9B0000}"/>
    <cellStyle name="Normal 3 4 12 2 12" xfId="39859" xr:uid="{00000000-0005-0000-0000-0000AC9B0000}"/>
    <cellStyle name="Normal 3 4 12 2 12 2" xfId="39860" xr:uid="{00000000-0005-0000-0000-0000AD9B0000}"/>
    <cellStyle name="Normal 3 4 12 2 12 3" xfId="39861" xr:uid="{00000000-0005-0000-0000-0000AE9B0000}"/>
    <cellStyle name="Normal 3 4 12 2 13" xfId="39862" xr:uid="{00000000-0005-0000-0000-0000AF9B0000}"/>
    <cellStyle name="Normal 3 4 12 2 13 2" xfId="39863" xr:uid="{00000000-0005-0000-0000-0000B09B0000}"/>
    <cellStyle name="Normal 3 4 12 2 13 3" xfId="39864" xr:uid="{00000000-0005-0000-0000-0000B19B0000}"/>
    <cellStyle name="Normal 3 4 12 2 14" xfId="39865" xr:uid="{00000000-0005-0000-0000-0000B29B0000}"/>
    <cellStyle name="Normal 3 4 12 2 14 2" xfId="39866" xr:uid="{00000000-0005-0000-0000-0000B39B0000}"/>
    <cellStyle name="Normal 3 4 12 2 14 3" xfId="39867" xr:uid="{00000000-0005-0000-0000-0000B49B0000}"/>
    <cellStyle name="Normal 3 4 12 2 15" xfId="39868" xr:uid="{00000000-0005-0000-0000-0000B59B0000}"/>
    <cellStyle name="Normal 3 4 12 2 15 2" xfId="39869" xr:uid="{00000000-0005-0000-0000-0000B69B0000}"/>
    <cellStyle name="Normal 3 4 12 2 15 3" xfId="39870" xr:uid="{00000000-0005-0000-0000-0000B79B0000}"/>
    <cellStyle name="Normal 3 4 12 2 16" xfId="39871" xr:uid="{00000000-0005-0000-0000-0000B89B0000}"/>
    <cellStyle name="Normal 3 4 12 2 17" xfId="39872" xr:uid="{00000000-0005-0000-0000-0000B99B0000}"/>
    <cellStyle name="Normal 3 4 12 2 2" xfId="39873" xr:uid="{00000000-0005-0000-0000-0000BA9B0000}"/>
    <cellStyle name="Normal 3 4 12 2 2 10" xfId="39874" xr:uid="{00000000-0005-0000-0000-0000BB9B0000}"/>
    <cellStyle name="Normal 3 4 12 2 2 10 2" xfId="39875" xr:uid="{00000000-0005-0000-0000-0000BC9B0000}"/>
    <cellStyle name="Normal 3 4 12 2 2 10 3" xfId="39876" xr:uid="{00000000-0005-0000-0000-0000BD9B0000}"/>
    <cellStyle name="Normal 3 4 12 2 2 11" xfId="39877" xr:uid="{00000000-0005-0000-0000-0000BE9B0000}"/>
    <cellStyle name="Normal 3 4 12 2 2 11 2" xfId="39878" xr:uid="{00000000-0005-0000-0000-0000BF9B0000}"/>
    <cellStyle name="Normal 3 4 12 2 2 11 3" xfId="39879" xr:uid="{00000000-0005-0000-0000-0000C09B0000}"/>
    <cellStyle name="Normal 3 4 12 2 2 12" xfId="39880" xr:uid="{00000000-0005-0000-0000-0000C19B0000}"/>
    <cellStyle name="Normal 3 4 12 2 2 12 2" xfId="39881" xr:uid="{00000000-0005-0000-0000-0000C29B0000}"/>
    <cellStyle name="Normal 3 4 12 2 2 12 3" xfId="39882" xr:uid="{00000000-0005-0000-0000-0000C39B0000}"/>
    <cellStyle name="Normal 3 4 12 2 2 13" xfId="39883" xr:uid="{00000000-0005-0000-0000-0000C49B0000}"/>
    <cellStyle name="Normal 3 4 12 2 2 13 2" xfId="39884" xr:uid="{00000000-0005-0000-0000-0000C59B0000}"/>
    <cellStyle name="Normal 3 4 12 2 2 13 3" xfId="39885" xr:uid="{00000000-0005-0000-0000-0000C69B0000}"/>
    <cellStyle name="Normal 3 4 12 2 2 14" xfId="39886" xr:uid="{00000000-0005-0000-0000-0000C79B0000}"/>
    <cellStyle name="Normal 3 4 12 2 2 14 2" xfId="39887" xr:uid="{00000000-0005-0000-0000-0000C89B0000}"/>
    <cellStyle name="Normal 3 4 12 2 2 14 3" xfId="39888" xr:uid="{00000000-0005-0000-0000-0000C99B0000}"/>
    <cellStyle name="Normal 3 4 12 2 2 15" xfId="39889" xr:uid="{00000000-0005-0000-0000-0000CA9B0000}"/>
    <cellStyle name="Normal 3 4 12 2 2 16" xfId="39890" xr:uid="{00000000-0005-0000-0000-0000CB9B0000}"/>
    <cellStyle name="Normal 3 4 12 2 2 2" xfId="39891" xr:uid="{00000000-0005-0000-0000-0000CC9B0000}"/>
    <cellStyle name="Normal 3 4 12 2 2 2 2" xfId="39892" xr:uid="{00000000-0005-0000-0000-0000CD9B0000}"/>
    <cellStyle name="Normal 3 4 12 2 2 2 3" xfId="39893" xr:uid="{00000000-0005-0000-0000-0000CE9B0000}"/>
    <cellStyle name="Normal 3 4 12 2 2 3" xfId="39894" xr:uid="{00000000-0005-0000-0000-0000CF9B0000}"/>
    <cellStyle name="Normal 3 4 12 2 2 3 2" xfId="39895" xr:uid="{00000000-0005-0000-0000-0000D09B0000}"/>
    <cellStyle name="Normal 3 4 12 2 2 3 3" xfId="39896" xr:uid="{00000000-0005-0000-0000-0000D19B0000}"/>
    <cellStyle name="Normal 3 4 12 2 2 4" xfId="39897" xr:uid="{00000000-0005-0000-0000-0000D29B0000}"/>
    <cellStyle name="Normal 3 4 12 2 2 4 2" xfId="39898" xr:uid="{00000000-0005-0000-0000-0000D39B0000}"/>
    <cellStyle name="Normal 3 4 12 2 2 4 3" xfId="39899" xr:uid="{00000000-0005-0000-0000-0000D49B0000}"/>
    <cellStyle name="Normal 3 4 12 2 2 5" xfId="39900" xr:uid="{00000000-0005-0000-0000-0000D59B0000}"/>
    <cellStyle name="Normal 3 4 12 2 2 5 2" xfId="39901" xr:uid="{00000000-0005-0000-0000-0000D69B0000}"/>
    <cellStyle name="Normal 3 4 12 2 2 5 3" xfId="39902" xr:uid="{00000000-0005-0000-0000-0000D79B0000}"/>
    <cellStyle name="Normal 3 4 12 2 2 6" xfId="39903" xr:uid="{00000000-0005-0000-0000-0000D89B0000}"/>
    <cellStyle name="Normal 3 4 12 2 2 6 2" xfId="39904" xr:uid="{00000000-0005-0000-0000-0000D99B0000}"/>
    <cellStyle name="Normal 3 4 12 2 2 6 3" xfId="39905" xr:uid="{00000000-0005-0000-0000-0000DA9B0000}"/>
    <cellStyle name="Normal 3 4 12 2 2 7" xfId="39906" xr:uid="{00000000-0005-0000-0000-0000DB9B0000}"/>
    <cellStyle name="Normal 3 4 12 2 2 7 2" xfId="39907" xr:uid="{00000000-0005-0000-0000-0000DC9B0000}"/>
    <cellStyle name="Normal 3 4 12 2 2 7 3" xfId="39908" xr:uid="{00000000-0005-0000-0000-0000DD9B0000}"/>
    <cellStyle name="Normal 3 4 12 2 2 8" xfId="39909" xr:uid="{00000000-0005-0000-0000-0000DE9B0000}"/>
    <cellStyle name="Normal 3 4 12 2 2 8 2" xfId="39910" xr:uid="{00000000-0005-0000-0000-0000DF9B0000}"/>
    <cellStyle name="Normal 3 4 12 2 2 8 3" xfId="39911" xr:uid="{00000000-0005-0000-0000-0000E09B0000}"/>
    <cellStyle name="Normal 3 4 12 2 2 9" xfId="39912" xr:uid="{00000000-0005-0000-0000-0000E19B0000}"/>
    <cellStyle name="Normal 3 4 12 2 2 9 2" xfId="39913" xr:uid="{00000000-0005-0000-0000-0000E29B0000}"/>
    <cellStyle name="Normal 3 4 12 2 2 9 3" xfId="39914" xr:uid="{00000000-0005-0000-0000-0000E39B0000}"/>
    <cellStyle name="Normal 3 4 12 2 3" xfId="39915" xr:uid="{00000000-0005-0000-0000-0000E49B0000}"/>
    <cellStyle name="Normal 3 4 12 2 3 2" xfId="39916" xr:uid="{00000000-0005-0000-0000-0000E59B0000}"/>
    <cellStyle name="Normal 3 4 12 2 3 3" xfId="39917" xr:uid="{00000000-0005-0000-0000-0000E69B0000}"/>
    <cellStyle name="Normal 3 4 12 2 4" xfId="39918" xr:uid="{00000000-0005-0000-0000-0000E79B0000}"/>
    <cellStyle name="Normal 3 4 12 2 4 2" xfId="39919" xr:uid="{00000000-0005-0000-0000-0000E89B0000}"/>
    <cellStyle name="Normal 3 4 12 2 4 3" xfId="39920" xr:uid="{00000000-0005-0000-0000-0000E99B0000}"/>
    <cellStyle name="Normal 3 4 12 2 5" xfId="39921" xr:uid="{00000000-0005-0000-0000-0000EA9B0000}"/>
    <cellStyle name="Normal 3 4 12 2 5 2" xfId="39922" xr:uid="{00000000-0005-0000-0000-0000EB9B0000}"/>
    <cellStyle name="Normal 3 4 12 2 5 3" xfId="39923" xr:uid="{00000000-0005-0000-0000-0000EC9B0000}"/>
    <cellStyle name="Normal 3 4 12 2 6" xfId="39924" xr:uid="{00000000-0005-0000-0000-0000ED9B0000}"/>
    <cellStyle name="Normal 3 4 12 2 6 2" xfId="39925" xr:uid="{00000000-0005-0000-0000-0000EE9B0000}"/>
    <cellStyle name="Normal 3 4 12 2 6 3" xfId="39926" xr:uid="{00000000-0005-0000-0000-0000EF9B0000}"/>
    <cellStyle name="Normal 3 4 12 2 7" xfId="39927" xr:uid="{00000000-0005-0000-0000-0000F09B0000}"/>
    <cellStyle name="Normal 3 4 12 2 7 2" xfId="39928" xr:uid="{00000000-0005-0000-0000-0000F19B0000}"/>
    <cellStyle name="Normal 3 4 12 2 7 3" xfId="39929" xr:uid="{00000000-0005-0000-0000-0000F29B0000}"/>
    <cellStyle name="Normal 3 4 12 2 8" xfId="39930" xr:uid="{00000000-0005-0000-0000-0000F39B0000}"/>
    <cellStyle name="Normal 3 4 12 2 8 2" xfId="39931" xr:uid="{00000000-0005-0000-0000-0000F49B0000}"/>
    <cellStyle name="Normal 3 4 12 2 8 3" xfId="39932" xr:uid="{00000000-0005-0000-0000-0000F59B0000}"/>
    <cellStyle name="Normal 3 4 12 2 9" xfId="39933" xr:uid="{00000000-0005-0000-0000-0000F69B0000}"/>
    <cellStyle name="Normal 3 4 12 2 9 2" xfId="39934" xr:uid="{00000000-0005-0000-0000-0000F79B0000}"/>
    <cellStyle name="Normal 3 4 12 2 9 3" xfId="39935" xr:uid="{00000000-0005-0000-0000-0000F89B0000}"/>
    <cellStyle name="Normal 3 4 12 20" xfId="39936" xr:uid="{00000000-0005-0000-0000-0000F99B0000}"/>
    <cellStyle name="Normal 3 4 12 20 2" xfId="39937" xr:uid="{00000000-0005-0000-0000-0000FA9B0000}"/>
    <cellStyle name="Normal 3 4 12 20 3" xfId="39938" xr:uid="{00000000-0005-0000-0000-0000FB9B0000}"/>
    <cellStyle name="Normal 3 4 12 21" xfId="39939" xr:uid="{00000000-0005-0000-0000-0000FC9B0000}"/>
    <cellStyle name="Normal 3 4 12 21 2" xfId="39940" xr:uid="{00000000-0005-0000-0000-0000FD9B0000}"/>
    <cellStyle name="Normal 3 4 12 21 3" xfId="39941" xr:uid="{00000000-0005-0000-0000-0000FE9B0000}"/>
    <cellStyle name="Normal 3 4 12 22" xfId="39942" xr:uid="{00000000-0005-0000-0000-0000FF9B0000}"/>
    <cellStyle name="Normal 3 4 12 22 2" xfId="39943" xr:uid="{00000000-0005-0000-0000-0000009C0000}"/>
    <cellStyle name="Normal 3 4 12 22 3" xfId="39944" xr:uid="{00000000-0005-0000-0000-0000019C0000}"/>
    <cellStyle name="Normal 3 4 12 23" xfId="39945" xr:uid="{00000000-0005-0000-0000-0000029C0000}"/>
    <cellStyle name="Normal 3 4 12 23 2" xfId="39946" xr:uid="{00000000-0005-0000-0000-0000039C0000}"/>
    <cellStyle name="Normal 3 4 12 23 3" xfId="39947" xr:uid="{00000000-0005-0000-0000-0000049C0000}"/>
    <cellStyle name="Normal 3 4 12 24" xfId="39948" xr:uid="{00000000-0005-0000-0000-0000059C0000}"/>
    <cellStyle name="Normal 3 4 12 25" xfId="39949" xr:uid="{00000000-0005-0000-0000-0000069C0000}"/>
    <cellStyle name="Normal 3 4 12 3" xfId="39950" xr:uid="{00000000-0005-0000-0000-0000079C0000}"/>
    <cellStyle name="Normal 3 4 12 3 10" xfId="39951" xr:uid="{00000000-0005-0000-0000-0000089C0000}"/>
    <cellStyle name="Normal 3 4 12 3 10 2" xfId="39952" xr:uid="{00000000-0005-0000-0000-0000099C0000}"/>
    <cellStyle name="Normal 3 4 12 3 10 3" xfId="39953" xr:uid="{00000000-0005-0000-0000-00000A9C0000}"/>
    <cellStyle name="Normal 3 4 12 3 11" xfId="39954" xr:uid="{00000000-0005-0000-0000-00000B9C0000}"/>
    <cellStyle name="Normal 3 4 12 3 11 2" xfId="39955" xr:uid="{00000000-0005-0000-0000-00000C9C0000}"/>
    <cellStyle name="Normal 3 4 12 3 11 3" xfId="39956" xr:uid="{00000000-0005-0000-0000-00000D9C0000}"/>
    <cellStyle name="Normal 3 4 12 3 12" xfId="39957" xr:uid="{00000000-0005-0000-0000-00000E9C0000}"/>
    <cellStyle name="Normal 3 4 12 3 12 2" xfId="39958" xr:uid="{00000000-0005-0000-0000-00000F9C0000}"/>
    <cellStyle name="Normal 3 4 12 3 12 3" xfId="39959" xr:uid="{00000000-0005-0000-0000-0000109C0000}"/>
    <cellStyle name="Normal 3 4 12 3 13" xfId="39960" xr:uid="{00000000-0005-0000-0000-0000119C0000}"/>
    <cellStyle name="Normal 3 4 12 3 13 2" xfId="39961" xr:uid="{00000000-0005-0000-0000-0000129C0000}"/>
    <cellStyle name="Normal 3 4 12 3 13 3" xfId="39962" xr:uid="{00000000-0005-0000-0000-0000139C0000}"/>
    <cellStyle name="Normal 3 4 12 3 14" xfId="39963" xr:uid="{00000000-0005-0000-0000-0000149C0000}"/>
    <cellStyle name="Normal 3 4 12 3 14 2" xfId="39964" xr:uid="{00000000-0005-0000-0000-0000159C0000}"/>
    <cellStyle name="Normal 3 4 12 3 14 3" xfId="39965" xr:uid="{00000000-0005-0000-0000-0000169C0000}"/>
    <cellStyle name="Normal 3 4 12 3 15" xfId="39966" xr:uid="{00000000-0005-0000-0000-0000179C0000}"/>
    <cellStyle name="Normal 3 4 12 3 15 2" xfId="39967" xr:uid="{00000000-0005-0000-0000-0000189C0000}"/>
    <cellStyle name="Normal 3 4 12 3 15 3" xfId="39968" xr:uid="{00000000-0005-0000-0000-0000199C0000}"/>
    <cellStyle name="Normal 3 4 12 3 16" xfId="39969" xr:uid="{00000000-0005-0000-0000-00001A9C0000}"/>
    <cellStyle name="Normal 3 4 12 3 17" xfId="39970" xr:uid="{00000000-0005-0000-0000-00001B9C0000}"/>
    <cellStyle name="Normal 3 4 12 3 2" xfId="39971" xr:uid="{00000000-0005-0000-0000-00001C9C0000}"/>
    <cellStyle name="Normal 3 4 12 3 2 10" xfId="39972" xr:uid="{00000000-0005-0000-0000-00001D9C0000}"/>
    <cellStyle name="Normal 3 4 12 3 2 10 2" xfId="39973" xr:uid="{00000000-0005-0000-0000-00001E9C0000}"/>
    <cellStyle name="Normal 3 4 12 3 2 10 3" xfId="39974" xr:uid="{00000000-0005-0000-0000-00001F9C0000}"/>
    <cellStyle name="Normal 3 4 12 3 2 11" xfId="39975" xr:uid="{00000000-0005-0000-0000-0000209C0000}"/>
    <cellStyle name="Normal 3 4 12 3 2 11 2" xfId="39976" xr:uid="{00000000-0005-0000-0000-0000219C0000}"/>
    <cellStyle name="Normal 3 4 12 3 2 11 3" xfId="39977" xr:uid="{00000000-0005-0000-0000-0000229C0000}"/>
    <cellStyle name="Normal 3 4 12 3 2 12" xfId="39978" xr:uid="{00000000-0005-0000-0000-0000239C0000}"/>
    <cellStyle name="Normal 3 4 12 3 2 12 2" xfId="39979" xr:uid="{00000000-0005-0000-0000-0000249C0000}"/>
    <cellStyle name="Normal 3 4 12 3 2 12 3" xfId="39980" xr:uid="{00000000-0005-0000-0000-0000259C0000}"/>
    <cellStyle name="Normal 3 4 12 3 2 13" xfId="39981" xr:uid="{00000000-0005-0000-0000-0000269C0000}"/>
    <cellStyle name="Normal 3 4 12 3 2 13 2" xfId="39982" xr:uid="{00000000-0005-0000-0000-0000279C0000}"/>
    <cellStyle name="Normal 3 4 12 3 2 13 3" xfId="39983" xr:uid="{00000000-0005-0000-0000-0000289C0000}"/>
    <cellStyle name="Normal 3 4 12 3 2 14" xfId="39984" xr:uid="{00000000-0005-0000-0000-0000299C0000}"/>
    <cellStyle name="Normal 3 4 12 3 2 14 2" xfId="39985" xr:uid="{00000000-0005-0000-0000-00002A9C0000}"/>
    <cellStyle name="Normal 3 4 12 3 2 14 3" xfId="39986" xr:uid="{00000000-0005-0000-0000-00002B9C0000}"/>
    <cellStyle name="Normal 3 4 12 3 2 15" xfId="39987" xr:uid="{00000000-0005-0000-0000-00002C9C0000}"/>
    <cellStyle name="Normal 3 4 12 3 2 16" xfId="39988" xr:uid="{00000000-0005-0000-0000-00002D9C0000}"/>
    <cellStyle name="Normal 3 4 12 3 2 2" xfId="39989" xr:uid="{00000000-0005-0000-0000-00002E9C0000}"/>
    <cellStyle name="Normal 3 4 12 3 2 2 2" xfId="39990" xr:uid="{00000000-0005-0000-0000-00002F9C0000}"/>
    <cellStyle name="Normal 3 4 12 3 2 2 3" xfId="39991" xr:uid="{00000000-0005-0000-0000-0000309C0000}"/>
    <cellStyle name="Normal 3 4 12 3 2 3" xfId="39992" xr:uid="{00000000-0005-0000-0000-0000319C0000}"/>
    <cellStyle name="Normal 3 4 12 3 2 3 2" xfId="39993" xr:uid="{00000000-0005-0000-0000-0000329C0000}"/>
    <cellStyle name="Normal 3 4 12 3 2 3 3" xfId="39994" xr:uid="{00000000-0005-0000-0000-0000339C0000}"/>
    <cellStyle name="Normal 3 4 12 3 2 4" xfId="39995" xr:uid="{00000000-0005-0000-0000-0000349C0000}"/>
    <cellStyle name="Normal 3 4 12 3 2 4 2" xfId="39996" xr:uid="{00000000-0005-0000-0000-0000359C0000}"/>
    <cellStyle name="Normal 3 4 12 3 2 4 3" xfId="39997" xr:uid="{00000000-0005-0000-0000-0000369C0000}"/>
    <cellStyle name="Normal 3 4 12 3 2 5" xfId="39998" xr:uid="{00000000-0005-0000-0000-0000379C0000}"/>
    <cellStyle name="Normal 3 4 12 3 2 5 2" xfId="39999" xr:uid="{00000000-0005-0000-0000-0000389C0000}"/>
    <cellStyle name="Normal 3 4 12 3 2 5 3" xfId="40000" xr:uid="{00000000-0005-0000-0000-0000399C0000}"/>
    <cellStyle name="Normal 3 4 12 3 2 6" xfId="40001" xr:uid="{00000000-0005-0000-0000-00003A9C0000}"/>
    <cellStyle name="Normal 3 4 12 3 2 6 2" xfId="40002" xr:uid="{00000000-0005-0000-0000-00003B9C0000}"/>
    <cellStyle name="Normal 3 4 12 3 2 6 3" xfId="40003" xr:uid="{00000000-0005-0000-0000-00003C9C0000}"/>
    <cellStyle name="Normal 3 4 12 3 2 7" xfId="40004" xr:uid="{00000000-0005-0000-0000-00003D9C0000}"/>
    <cellStyle name="Normal 3 4 12 3 2 7 2" xfId="40005" xr:uid="{00000000-0005-0000-0000-00003E9C0000}"/>
    <cellStyle name="Normal 3 4 12 3 2 7 3" xfId="40006" xr:uid="{00000000-0005-0000-0000-00003F9C0000}"/>
    <cellStyle name="Normal 3 4 12 3 2 8" xfId="40007" xr:uid="{00000000-0005-0000-0000-0000409C0000}"/>
    <cellStyle name="Normal 3 4 12 3 2 8 2" xfId="40008" xr:uid="{00000000-0005-0000-0000-0000419C0000}"/>
    <cellStyle name="Normal 3 4 12 3 2 8 3" xfId="40009" xr:uid="{00000000-0005-0000-0000-0000429C0000}"/>
    <cellStyle name="Normal 3 4 12 3 2 9" xfId="40010" xr:uid="{00000000-0005-0000-0000-0000439C0000}"/>
    <cellStyle name="Normal 3 4 12 3 2 9 2" xfId="40011" xr:uid="{00000000-0005-0000-0000-0000449C0000}"/>
    <cellStyle name="Normal 3 4 12 3 2 9 3" xfId="40012" xr:uid="{00000000-0005-0000-0000-0000459C0000}"/>
    <cellStyle name="Normal 3 4 12 3 3" xfId="40013" xr:uid="{00000000-0005-0000-0000-0000469C0000}"/>
    <cellStyle name="Normal 3 4 12 3 3 2" xfId="40014" xr:uid="{00000000-0005-0000-0000-0000479C0000}"/>
    <cellStyle name="Normal 3 4 12 3 3 3" xfId="40015" xr:uid="{00000000-0005-0000-0000-0000489C0000}"/>
    <cellStyle name="Normal 3 4 12 3 4" xfId="40016" xr:uid="{00000000-0005-0000-0000-0000499C0000}"/>
    <cellStyle name="Normal 3 4 12 3 4 2" xfId="40017" xr:uid="{00000000-0005-0000-0000-00004A9C0000}"/>
    <cellStyle name="Normal 3 4 12 3 4 3" xfId="40018" xr:uid="{00000000-0005-0000-0000-00004B9C0000}"/>
    <cellStyle name="Normal 3 4 12 3 5" xfId="40019" xr:uid="{00000000-0005-0000-0000-00004C9C0000}"/>
    <cellStyle name="Normal 3 4 12 3 5 2" xfId="40020" xr:uid="{00000000-0005-0000-0000-00004D9C0000}"/>
    <cellStyle name="Normal 3 4 12 3 5 3" xfId="40021" xr:uid="{00000000-0005-0000-0000-00004E9C0000}"/>
    <cellStyle name="Normal 3 4 12 3 6" xfId="40022" xr:uid="{00000000-0005-0000-0000-00004F9C0000}"/>
    <cellStyle name="Normal 3 4 12 3 6 2" xfId="40023" xr:uid="{00000000-0005-0000-0000-0000509C0000}"/>
    <cellStyle name="Normal 3 4 12 3 6 3" xfId="40024" xr:uid="{00000000-0005-0000-0000-0000519C0000}"/>
    <cellStyle name="Normal 3 4 12 3 7" xfId="40025" xr:uid="{00000000-0005-0000-0000-0000529C0000}"/>
    <cellStyle name="Normal 3 4 12 3 7 2" xfId="40026" xr:uid="{00000000-0005-0000-0000-0000539C0000}"/>
    <cellStyle name="Normal 3 4 12 3 7 3" xfId="40027" xr:uid="{00000000-0005-0000-0000-0000549C0000}"/>
    <cellStyle name="Normal 3 4 12 3 8" xfId="40028" xr:uid="{00000000-0005-0000-0000-0000559C0000}"/>
    <cellStyle name="Normal 3 4 12 3 8 2" xfId="40029" xr:uid="{00000000-0005-0000-0000-0000569C0000}"/>
    <cellStyle name="Normal 3 4 12 3 8 3" xfId="40030" xr:uid="{00000000-0005-0000-0000-0000579C0000}"/>
    <cellStyle name="Normal 3 4 12 3 9" xfId="40031" xr:uid="{00000000-0005-0000-0000-0000589C0000}"/>
    <cellStyle name="Normal 3 4 12 3 9 2" xfId="40032" xr:uid="{00000000-0005-0000-0000-0000599C0000}"/>
    <cellStyle name="Normal 3 4 12 3 9 3" xfId="40033" xr:uid="{00000000-0005-0000-0000-00005A9C0000}"/>
    <cellStyle name="Normal 3 4 12 4" xfId="40034" xr:uid="{00000000-0005-0000-0000-00005B9C0000}"/>
    <cellStyle name="Normal 3 4 12 4 10" xfId="40035" xr:uid="{00000000-0005-0000-0000-00005C9C0000}"/>
    <cellStyle name="Normal 3 4 12 4 10 2" xfId="40036" xr:uid="{00000000-0005-0000-0000-00005D9C0000}"/>
    <cellStyle name="Normal 3 4 12 4 10 3" xfId="40037" xr:uid="{00000000-0005-0000-0000-00005E9C0000}"/>
    <cellStyle name="Normal 3 4 12 4 11" xfId="40038" xr:uid="{00000000-0005-0000-0000-00005F9C0000}"/>
    <cellStyle name="Normal 3 4 12 4 11 2" xfId="40039" xr:uid="{00000000-0005-0000-0000-0000609C0000}"/>
    <cellStyle name="Normal 3 4 12 4 11 3" xfId="40040" xr:uid="{00000000-0005-0000-0000-0000619C0000}"/>
    <cellStyle name="Normal 3 4 12 4 12" xfId="40041" xr:uid="{00000000-0005-0000-0000-0000629C0000}"/>
    <cellStyle name="Normal 3 4 12 4 12 2" xfId="40042" xr:uid="{00000000-0005-0000-0000-0000639C0000}"/>
    <cellStyle name="Normal 3 4 12 4 12 3" xfId="40043" xr:uid="{00000000-0005-0000-0000-0000649C0000}"/>
    <cellStyle name="Normal 3 4 12 4 13" xfId="40044" xr:uid="{00000000-0005-0000-0000-0000659C0000}"/>
    <cellStyle name="Normal 3 4 12 4 13 2" xfId="40045" xr:uid="{00000000-0005-0000-0000-0000669C0000}"/>
    <cellStyle name="Normal 3 4 12 4 13 3" xfId="40046" xr:uid="{00000000-0005-0000-0000-0000679C0000}"/>
    <cellStyle name="Normal 3 4 12 4 14" xfId="40047" xr:uid="{00000000-0005-0000-0000-0000689C0000}"/>
    <cellStyle name="Normal 3 4 12 4 14 2" xfId="40048" xr:uid="{00000000-0005-0000-0000-0000699C0000}"/>
    <cellStyle name="Normal 3 4 12 4 14 3" xfId="40049" xr:uid="{00000000-0005-0000-0000-00006A9C0000}"/>
    <cellStyle name="Normal 3 4 12 4 15" xfId="40050" xr:uid="{00000000-0005-0000-0000-00006B9C0000}"/>
    <cellStyle name="Normal 3 4 12 4 15 2" xfId="40051" xr:uid="{00000000-0005-0000-0000-00006C9C0000}"/>
    <cellStyle name="Normal 3 4 12 4 15 3" xfId="40052" xr:uid="{00000000-0005-0000-0000-00006D9C0000}"/>
    <cellStyle name="Normal 3 4 12 4 16" xfId="40053" xr:uid="{00000000-0005-0000-0000-00006E9C0000}"/>
    <cellStyle name="Normal 3 4 12 4 17" xfId="40054" xr:uid="{00000000-0005-0000-0000-00006F9C0000}"/>
    <cellStyle name="Normal 3 4 12 4 2" xfId="40055" xr:uid="{00000000-0005-0000-0000-0000709C0000}"/>
    <cellStyle name="Normal 3 4 12 4 2 10" xfId="40056" xr:uid="{00000000-0005-0000-0000-0000719C0000}"/>
    <cellStyle name="Normal 3 4 12 4 2 10 2" xfId="40057" xr:uid="{00000000-0005-0000-0000-0000729C0000}"/>
    <cellStyle name="Normal 3 4 12 4 2 10 3" xfId="40058" xr:uid="{00000000-0005-0000-0000-0000739C0000}"/>
    <cellStyle name="Normal 3 4 12 4 2 11" xfId="40059" xr:uid="{00000000-0005-0000-0000-0000749C0000}"/>
    <cellStyle name="Normal 3 4 12 4 2 11 2" xfId="40060" xr:uid="{00000000-0005-0000-0000-0000759C0000}"/>
    <cellStyle name="Normal 3 4 12 4 2 11 3" xfId="40061" xr:uid="{00000000-0005-0000-0000-0000769C0000}"/>
    <cellStyle name="Normal 3 4 12 4 2 12" xfId="40062" xr:uid="{00000000-0005-0000-0000-0000779C0000}"/>
    <cellStyle name="Normal 3 4 12 4 2 12 2" xfId="40063" xr:uid="{00000000-0005-0000-0000-0000789C0000}"/>
    <cellStyle name="Normal 3 4 12 4 2 12 3" xfId="40064" xr:uid="{00000000-0005-0000-0000-0000799C0000}"/>
    <cellStyle name="Normal 3 4 12 4 2 13" xfId="40065" xr:uid="{00000000-0005-0000-0000-00007A9C0000}"/>
    <cellStyle name="Normal 3 4 12 4 2 13 2" xfId="40066" xr:uid="{00000000-0005-0000-0000-00007B9C0000}"/>
    <cellStyle name="Normal 3 4 12 4 2 13 3" xfId="40067" xr:uid="{00000000-0005-0000-0000-00007C9C0000}"/>
    <cellStyle name="Normal 3 4 12 4 2 14" xfId="40068" xr:uid="{00000000-0005-0000-0000-00007D9C0000}"/>
    <cellStyle name="Normal 3 4 12 4 2 14 2" xfId="40069" xr:uid="{00000000-0005-0000-0000-00007E9C0000}"/>
    <cellStyle name="Normal 3 4 12 4 2 14 3" xfId="40070" xr:uid="{00000000-0005-0000-0000-00007F9C0000}"/>
    <cellStyle name="Normal 3 4 12 4 2 15" xfId="40071" xr:uid="{00000000-0005-0000-0000-0000809C0000}"/>
    <cellStyle name="Normal 3 4 12 4 2 16" xfId="40072" xr:uid="{00000000-0005-0000-0000-0000819C0000}"/>
    <cellStyle name="Normal 3 4 12 4 2 2" xfId="40073" xr:uid="{00000000-0005-0000-0000-0000829C0000}"/>
    <cellStyle name="Normal 3 4 12 4 2 2 2" xfId="40074" xr:uid="{00000000-0005-0000-0000-0000839C0000}"/>
    <cellStyle name="Normal 3 4 12 4 2 2 3" xfId="40075" xr:uid="{00000000-0005-0000-0000-0000849C0000}"/>
    <cellStyle name="Normal 3 4 12 4 2 3" xfId="40076" xr:uid="{00000000-0005-0000-0000-0000859C0000}"/>
    <cellStyle name="Normal 3 4 12 4 2 3 2" xfId="40077" xr:uid="{00000000-0005-0000-0000-0000869C0000}"/>
    <cellStyle name="Normal 3 4 12 4 2 3 3" xfId="40078" xr:uid="{00000000-0005-0000-0000-0000879C0000}"/>
    <cellStyle name="Normal 3 4 12 4 2 4" xfId="40079" xr:uid="{00000000-0005-0000-0000-0000889C0000}"/>
    <cellStyle name="Normal 3 4 12 4 2 4 2" xfId="40080" xr:uid="{00000000-0005-0000-0000-0000899C0000}"/>
    <cellStyle name="Normal 3 4 12 4 2 4 3" xfId="40081" xr:uid="{00000000-0005-0000-0000-00008A9C0000}"/>
    <cellStyle name="Normal 3 4 12 4 2 5" xfId="40082" xr:uid="{00000000-0005-0000-0000-00008B9C0000}"/>
    <cellStyle name="Normal 3 4 12 4 2 5 2" xfId="40083" xr:uid="{00000000-0005-0000-0000-00008C9C0000}"/>
    <cellStyle name="Normal 3 4 12 4 2 5 3" xfId="40084" xr:uid="{00000000-0005-0000-0000-00008D9C0000}"/>
    <cellStyle name="Normal 3 4 12 4 2 6" xfId="40085" xr:uid="{00000000-0005-0000-0000-00008E9C0000}"/>
    <cellStyle name="Normal 3 4 12 4 2 6 2" xfId="40086" xr:uid="{00000000-0005-0000-0000-00008F9C0000}"/>
    <cellStyle name="Normal 3 4 12 4 2 6 3" xfId="40087" xr:uid="{00000000-0005-0000-0000-0000909C0000}"/>
    <cellStyle name="Normal 3 4 12 4 2 7" xfId="40088" xr:uid="{00000000-0005-0000-0000-0000919C0000}"/>
    <cellStyle name="Normal 3 4 12 4 2 7 2" xfId="40089" xr:uid="{00000000-0005-0000-0000-0000929C0000}"/>
    <cellStyle name="Normal 3 4 12 4 2 7 3" xfId="40090" xr:uid="{00000000-0005-0000-0000-0000939C0000}"/>
    <cellStyle name="Normal 3 4 12 4 2 8" xfId="40091" xr:uid="{00000000-0005-0000-0000-0000949C0000}"/>
    <cellStyle name="Normal 3 4 12 4 2 8 2" xfId="40092" xr:uid="{00000000-0005-0000-0000-0000959C0000}"/>
    <cellStyle name="Normal 3 4 12 4 2 8 3" xfId="40093" xr:uid="{00000000-0005-0000-0000-0000969C0000}"/>
    <cellStyle name="Normal 3 4 12 4 2 9" xfId="40094" xr:uid="{00000000-0005-0000-0000-0000979C0000}"/>
    <cellStyle name="Normal 3 4 12 4 2 9 2" xfId="40095" xr:uid="{00000000-0005-0000-0000-0000989C0000}"/>
    <cellStyle name="Normal 3 4 12 4 2 9 3" xfId="40096" xr:uid="{00000000-0005-0000-0000-0000999C0000}"/>
    <cellStyle name="Normal 3 4 12 4 3" xfId="40097" xr:uid="{00000000-0005-0000-0000-00009A9C0000}"/>
    <cellStyle name="Normal 3 4 12 4 3 2" xfId="40098" xr:uid="{00000000-0005-0000-0000-00009B9C0000}"/>
    <cellStyle name="Normal 3 4 12 4 3 3" xfId="40099" xr:uid="{00000000-0005-0000-0000-00009C9C0000}"/>
    <cellStyle name="Normal 3 4 12 4 4" xfId="40100" xr:uid="{00000000-0005-0000-0000-00009D9C0000}"/>
    <cellStyle name="Normal 3 4 12 4 4 2" xfId="40101" xr:uid="{00000000-0005-0000-0000-00009E9C0000}"/>
    <cellStyle name="Normal 3 4 12 4 4 3" xfId="40102" xr:uid="{00000000-0005-0000-0000-00009F9C0000}"/>
    <cellStyle name="Normal 3 4 12 4 5" xfId="40103" xr:uid="{00000000-0005-0000-0000-0000A09C0000}"/>
    <cellStyle name="Normal 3 4 12 4 5 2" xfId="40104" xr:uid="{00000000-0005-0000-0000-0000A19C0000}"/>
    <cellStyle name="Normal 3 4 12 4 5 3" xfId="40105" xr:uid="{00000000-0005-0000-0000-0000A29C0000}"/>
    <cellStyle name="Normal 3 4 12 4 6" xfId="40106" xr:uid="{00000000-0005-0000-0000-0000A39C0000}"/>
    <cellStyle name="Normal 3 4 12 4 6 2" xfId="40107" xr:uid="{00000000-0005-0000-0000-0000A49C0000}"/>
    <cellStyle name="Normal 3 4 12 4 6 3" xfId="40108" xr:uid="{00000000-0005-0000-0000-0000A59C0000}"/>
    <cellStyle name="Normal 3 4 12 4 7" xfId="40109" xr:uid="{00000000-0005-0000-0000-0000A69C0000}"/>
    <cellStyle name="Normal 3 4 12 4 7 2" xfId="40110" xr:uid="{00000000-0005-0000-0000-0000A79C0000}"/>
    <cellStyle name="Normal 3 4 12 4 7 3" xfId="40111" xr:uid="{00000000-0005-0000-0000-0000A89C0000}"/>
    <cellStyle name="Normal 3 4 12 4 8" xfId="40112" xr:uid="{00000000-0005-0000-0000-0000A99C0000}"/>
    <cellStyle name="Normal 3 4 12 4 8 2" xfId="40113" xr:uid="{00000000-0005-0000-0000-0000AA9C0000}"/>
    <cellStyle name="Normal 3 4 12 4 8 3" xfId="40114" xr:uid="{00000000-0005-0000-0000-0000AB9C0000}"/>
    <cellStyle name="Normal 3 4 12 4 9" xfId="40115" xr:uid="{00000000-0005-0000-0000-0000AC9C0000}"/>
    <cellStyle name="Normal 3 4 12 4 9 2" xfId="40116" xr:uid="{00000000-0005-0000-0000-0000AD9C0000}"/>
    <cellStyle name="Normal 3 4 12 4 9 3" xfId="40117" xr:uid="{00000000-0005-0000-0000-0000AE9C0000}"/>
    <cellStyle name="Normal 3 4 12 5" xfId="40118" xr:uid="{00000000-0005-0000-0000-0000AF9C0000}"/>
    <cellStyle name="Normal 3 4 12 5 10" xfId="40119" xr:uid="{00000000-0005-0000-0000-0000B09C0000}"/>
    <cellStyle name="Normal 3 4 12 5 10 2" xfId="40120" xr:uid="{00000000-0005-0000-0000-0000B19C0000}"/>
    <cellStyle name="Normal 3 4 12 5 10 3" xfId="40121" xr:uid="{00000000-0005-0000-0000-0000B29C0000}"/>
    <cellStyle name="Normal 3 4 12 5 11" xfId="40122" xr:uid="{00000000-0005-0000-0000-0000B39C0000}"/>
    <cellStyle name="Normal 3 4 12 5 11 2" xfId="40123" xr:uid="{00000000-0005-0000-0000-0000B49C0000}"/>
    <cellStyle name="Normal 3 4 12 5 11 3" xfId="40124" xr:uid="{00000000-0005-0000-0000-0000B59C0000}"/>
    <cellStyle name="Normal 3 4 12 5 12" xfId="40125" xr:uid="{00000000-0005-0000-0000-0000B69C0000}"/>
    <cellStyle name="Normal 3 4 12 5 12 2" xfId="40126" xr:uid="{00000000-0005-0000-0000-0000B79C0000}"/>
    <cellStyle name="Normal 3 4 12 5 12 3" xfId="40127" xr:uid="{00000000-0005-0000-0000-0000B89C0000}"/>
    <cellStyle name="Normal 3 4 12 5 13" xfId="40128" xr:uid="{00000000-0005-0000-0000-0000B99C0000}"/>
    <cellStyle name="Normal 3 4 12 5 13 2" xfId="40129" xr:uid="{00000000-0005-0000-0000-0000BA9C0000}"/>
    <cellStyle name="Normal 3 4 12 5 13 3" xfId="40130" xr:uid="{00000000-0005-0000-0000-0000BB9C0000}"/>
    <cellStyle name="Normal 3 4 12 5 14" xfId="40131" xr:uid="{00000000-0005-0000-0000-0000BC9C0000}"/>
    <cellStyle name="Normal 3 4 12 5 14 2" xfId="40132" xr:uid="{00000000-0005-0000-0000-0000BD9C0000}"/>
    <cellStyle name="Normal 3 4 12 5 14 3" xfId="40133" xr:uid="{00000000-0005-0000-0000-0000BE9C0000}"/>
    <cellStyle name="Normal 3 4 12 5 15" xfId="40134" xr:uid="{00000000-0005-0000-0000-0000BF9C0000}"/>
    <cellStyle name="Normal 3 4 12 5 16" xfId="40135" xr:uid="{00000000-0005-0000-0000-0000C09C0000}"/>
    <cellStyle name="Normal 3 4 12 5 2" xfId="40136" xr:uid="{00000000-0005-0000-0000-0000C19C0000}"/>
    <cellStyle name="Normal 3 4 12 5 2 2" xfId="40137" xr:uid="{00000000-0005-0000-0000-0000C29C0000}"/>
    <cellStyle name="Normal 3 4 12 5 2 3" xfId="40138" xr:uid="{00000000-0005-0000-0000-0000C39C0000}"/>
    <cellStyle name="Normal 3 4 12 5 3" xfId="40139" xr:uid="{00000000-0005-0000-0000-0000C49C0000}"/>
    <cellStyle name="Normal 3 4 12 5 3 2" xfId="40140" xr:uid="{00000000-0005-0000-0000-0000C59C0000}"/>
    <cellStyle name="Normal 3 4 12 5 3 3" xfId="40141" xr:uid="{00000000-0005-0000-0000-0000C69C0000}"/>
    <cellStyle name="Normal 3 4 12 5 4" xfId="40142" xr:uid="{00000000-0005-0000-0000-0000C79C0000}"/>
    <cellStyle name="Normal 3 4 12 5 4 2" xfId="40143" xr:uid="{00000000-0005-0000-0000-0000C89C0000}"/>
    <cellStyle name="Normal 3 4 12 5 4 3" xfId="40144" xr:uid="{00000000-0005-0000-0000-0000C99C0000}"/>
    <cellStyle name="Normal 3 4 12 5 5" xfId="40145" xr:uid="{00000000-0005-0000-0000-0000CA9C0000}"/>
    <cellStyle name="Normal 3 4 12 5 5 2" xfId="40146" xr:uid="{00000000-0005-0000-0000-0000CB9C0000}"/>
    <cellStyle name="Normal 3 4 12 5 5 3" xfId="40147" xr:uid="{00000000-0005-0000-0000-0000CC9C0000}"/>
    <cellStyle name="Normal 3 4 12 5 6" xfId="40148" xr:uid="{00000000-0005-0000-0000-0000CD9C0000}"/>
    <cellStyle name="Normal 3 4 12 5 6 2" xfId="40149" xr:uid="{00000000-0005-0000-0000-0000CE9C0000}"/>
    <cellStyle name="Normal 3 4 12 5 6 3" xfId="40150" xr:uid="{00000000-0005-0000-0000-0000CF9C0000}"/>
    <cellStyle name="Normal 3 4 12 5 7" xfId="40151" xr:uid="{00000000-0005-0000-0000-0000D09C0000}"/>
    <cellStyle name="Normal 3 4 12 5 7 2" xfId="40152" xr:uid="{00000000-0005-0000-0000-0000D19C0000}"/>
    <cellStyle name="Normal 3 4 12 5 7 3" xfId="40153" xr:uid="{00000000-0005-0000-0000-0000D29C0000}"/>
    <cellStyle name="Normal 3 4 12 5 8" xfId="40154" xr:uid="{00000000-0005-0000-0000-0000D39C0000}"/>
    <cellStyle name="Normal 3 4 12 5 8 2" xfId="40155" xr:uid="{00000000-0005-0000-0000-0000D49C0000}"/>
    <cellStyle name="Normal 3 4 12 5 8 3" xfId="40156" xr:uid="{00000000-0005-0000-0000-0000D59C0000}"/>
    <cellStyle name="Normal 3 4 12 5 9" xfId="40157" xr:uid="{00000000-0005-0000-0000-0000D69C0000}"/>
    <cellStyle name="Normal 3 4 12 5 9 2" xfId="40158" xr:uid="{00000000-0005-0000-0000-0000D79C0000}"/>
    <cellStyle name="Normal 3 4 12 5 9 3" xfId="40159" xr:uid="{00000000-0005-0000-0000-0000D89C0000}"/>
    <cellStyle name="Normal 3 4 12 6" xfId="40160" xr:uid="{00000000-0005-0000-0000-0000D99C0000}"/>
    <cellStyle name="Normal 3 4 12 6 10" xfId="40161" xr:uid="{00000000-0005-0000-0000-0000DA9C0000}"/>
    <cellStyle name="Normal 3 4 12 6 10 2" xfId="40162" xr:uid="{00000000-0005-0000-0000-0000DB9C0000}"/>
    <cellStyle name="Normal 3 4 12 6 10 3" xfId="40163" xr:uid="{00000000-0005-0000-0000-0000DC9C0000}"/>
    <cellStyle name="Normal 3 4 12 6 11" xfId="40164" xr:uid="{00000000-0005-0000-0000-0000DD9C0000}"/>
    <cellStyle name="Normal 3 4 12 6 11 2" xfId="40165" xr:uid="{00000000-0005-0000-0000-0000DE9C0000}"/>
    <cellStyle name="Normal 3 4 12 6 11 3" xfId="40166" xr:uid="{00000000-0005-0000-0000-0000DF9C0000}"/>
    <cellStyle name="Normal 3 4 12 6 12" xfId="40167" xr:uid="{00000000-0005-0000-0000-0000E09C0000}"/>
    <cellStyle name="Normal 3 4 12 6 12 2" xfId="40168" xr:uid="{00000000-0005-0000-0000-0000E19C0000}"/>
    <cellStyle name="Normal 3 4 12 6 12 3" xfId="40169" xr:uid="{00000000-0005-0000-0000-0000E29C0000}"/>
    <cellStyle name="Normal 3 4 12 6 13" xfId="40170" xr:uid="{00000000-0005-0000-0000-0000E39C0000}"/>
    <cellStyle name="Normal 3 4 12 6 13 2" xfId="40171" xr:uid="{00000000-0005-0000-0000-0000E49C0000}"/>
    <cellStyle name="Normal 3 4 12 6 13 3" xfId="40172" xr:uid="{00000000-0005-0000-0000-0000E59C0000}"/>
    <cellStyle name="Normal 3 4 12 6 14" xfId="40173" xr:uid="{00000000-0005-0000-0000-0000E69C0000}"/>
    <cellStyle name="Normal 3 4 12 6 14 2" xfId="40174" xr:uid="{00000000-0005-0000-0000-0000E79C0000}"/>
    <cellStyle name="Normal 3 4 12 6 14 3" xfId="40175" xr:uid="{00000000-0005-0000-0000-0000E89C0000}"/>
    <cellStyle name="Normal 3 4 12 6 15" xfId="40176" xr:uid="{00000000-0005-0000-0000-0000E99C0000}"/>
    <cellStyle name="Normal 3 4 12 6 16" xfId="40177" xr:uid="{00000000-0005-0000-0000-0000EA9C0000}"/>
    <cellStyle name="Normal 3 4 12 6 2" xfId="40178" xr:uid="{00000000-0005-0000-0000-0000EB9C0000}"/>
    <cellStyle name="Normal 3 4 12 6 2 2" xfId="40179" xr:uid="{00000000-0005-0000-0000-0000EC9C0000}"/>
    <cellStyle name="Normal 3 4 12 6 2 3" xfId="40180" xr:uid="{00000000-0005-0000-0000-0000ED9C0000}"/>
    <cellStyle name="Normal 3 4 12 6 3" xfId="40181" xr:uid="{00000000-0005-0000-0000-0000EE9C0000}"/>
    <cellStyle name="Normal 3 4 12 6 3 2" xfId="40182" xr:uid="{00000000-0005-0000-0000-0000EF9C0000}"/>
    <cellStyle name="Normal 3 4 12 6 3 3" xfId="40183" xr:uid="{00000000-0005-0000-0000-0000F09C0000}"/>
    <cellStyle name="Normal 3 4 12 6 4" xfId="40184" xr:uid="{00000000-0005-0000-0000-0000F19C0000}"/>
    <cellStyle name="Normal 3 4 12 6 4 2" xfId="40185" xr:uid="{00000000-0005-0000-0000-0000F29C0000}"/>
    <cellStyle name="Normal 3 4 12 6 4 3" xfId="40186" xr:uid="{00000000-0005-0000-0000-0000F39C0000}"/>
    <cellStyle name="Normal 3 4 12 6 5" xfId="40187" xr:uid="{00000000-0005-0000-0000-0000F49C0000}"/>
    <cellStyle name="Normal 3 4 12 6 5 2" xfId="40188" xr:uid="{00000000-0005-0000-0000-0000F59C0000}"/>
    <cellStyle name="Normal 3 4 12 6 5 3" xfId="40189" xr:uid="{00000000-0005-0000-0000-0000F69C0000}"/>
    <cellStyle name="Normal 3 4 12 6 6" xfId="40190" xr:uid="{00000000-0005-0000-0000-0000F79C0000}"/>
    <cellStyle name="Normal 3 4 12 6 6 2" xfId="40191" xr:uid="{00000000-0005-0000-0000-0000F89C0000}"/>
    <cellStyle name="Normal 3 4 12 6 6 3" xfId="40192" xr:uid="{00000000-0005-0000-0000-0000F99C0000}"/>
    <cellStyle name="Normal 3 4 12 6 7" xfId="40193" xr:uid="{00000000-0005-0000-0000-0000FA9C0000}"/>
    <cellStyle name="Normal 3 4 12 6 7 2" xfId="40194" xr:uid="{00000000-0005-0000-0000-0000FB9C0000}"/>
    <cellStyle name="Normal 3 4 12 6 7 3" xfId="40195" xr:uid="{00000000-0005-0000-0000-0000FC9C0000}"/>
    <cellStyle name="Normal 3 4 12 6 8" xfId="40196" xr:uid="{00000000-0005-0000-0000-0000FD9C0000}"/>
    <cellStyle name="Normal 3 4 12 6 8 2" xfId="40197" xr:uid="{00000000-0005-0000-0000-0000FE9C0000}"/>
    <cellStyle name="Normal 3 4 12 6 8 3" xfId="40198" xr:uid="{00000000-0005-0000-0000-0000FF9C0000}"/>
    <cellStyle name="Normal 3 4 12 6 9" xfId="40199" xr:uid="{00000000-0005-0000-0000-0000009D0000}"/>
    <cellStyle name="Normal 3 4 12 6 9 2" xfId="40200" xr:uid="{00000000-0005-0000-0000-0000019D0000}"/>
    <cellStyle name="Normal 3 4 12 6 9 3" xfId="40201" xr:uid="{00000000-0005-0000-0000-0000029D0000}"/>
    <cellStyle name="Normal 3 4 12 7" xfId="40202" xr:uid="{00000000-0005-0000-0000-0000039D0000}"/>
    <cellStyle name="Normal 3 4 12 7 10" xfId="40203" xr:uid="{00000000-0005-0000-0000-0000049D0000}"/>
    <cellStyle name="Normal 3 4 12 7 10 2" xfId="40204" xr:uid="{00000000-0005-0000-0000-0000059D0000}"/>
    <cellStyle name="Normal 3 4 12 7 10 3" xfId="40205" xr:uid="{00000000-0005-0000-0000-0000069D0000}"/>
    <cellStyle name="Normal 3 4 12 7 11" xfId="40206" xr:uid="{00000000-0005-0000-0000-0000079D0000}"/>
    <cellStyle name="Normal 3 4 12 7 11 2" xfId="40207" xr:uid="{00000000-0005-0000-0000-0000089D0000}"/>
    <cellStyle name="Normal 3 4 12 7 11 3" xfId="40208" xr:uid="{00000000-0005-0000-0000-0000099D0000}"/>
    <cellStyle name="Normal 3 4 12 7 12" xfId="40209" xr:uid="{00000000-0005-0000-0000-00000A9D0000}"/>
    <cellStyle name="Normal 3 4 12 7 12 2" xfId="40210" xr:uid="{00000000-0005-0000-0000-00000B9D0000}"/>
    <cellStyle name="Normal 3 4 12 7 12 3" xfId="40211" xr:uid="{00000000-0005-0000-0000-00000C9D0000}"/>
    <cellStyle name="Normal 3 4 12 7 13" xfId="40212" xr:uid="{00000000-0005-0000-0000-00000D9D0000}"/>
    <cellStyle name="Normal 3 4 12 7 13 2" xfId="40213" xr:uid="{00000000-0005-0000-0000-00000E9D0000}"/>
    <cellStyle name="Normal 3 4 12 7 13 3" xfId="40214" xr:uid="{00000000-0005-0000-0000-00000F9D0000}"/>
    <cellStyle name="Normal 3 4 12 7 14" xfId="40215" xr:uid="{00000000-0005-0000-0000-0000109D0000}"/>
    <cellStyle name="Normal 3 4 12 7 14 2" xfId="40216" xr:uid="{00000000-0005-0000-0000-0000119D0000}"/>
    <cellStyle name="Normal 3 4 12 7 14 3" xfId="40217" xr:uid="{00000000-0005-0000-0000-0000129D0000}"/>
    <cellStyle name="Normal 3 4 12 7 15" xfId="40218" xr:uid="{00000000-0005-0000-0000-0000139D0000}"/>
    <cellStyle name="Normal 3 4 12 7 16" xfId="40219" xr:uid="{00000000-0005-0000-0000-0000149D0000}"/>
    <cellStyle name="Normal 3 4 12 7 2" xfId="40220" xr:uid="{00000000-0005-0000-0000-0000159D0000}"/>
    <cellStyle name="Normal 3 4 12 7 2 2" xfId="40221" xr:uid="{00000000-0005-0000-0000-0000169D0000}"/>
    <cellStyle name="Normal 3 4 12 7 2 3" xfId="40222" xr:uid="{00000000-0005-0000-0000-0000179D0000}"/>
    <cellStyle name="Normal 3 4 12 7 3" xfId="40223" xr:uid="{00000000-0005-0000-0000-0000189D0000}"/>
    <cellStyle name="Normal 3 4 12 7 3 2" xfId="40224" xr:uid="{00000000-0005-0000-0000-0000199D0000}"/>
    <cellStyle name="Normal 3 4 12 7 3 3" xfId="40225" xr:uid="{00000000-0005-0000-0000-00001A9D0000}"/>
    <cellStyle name="Normal 3 4 12 7 4" xfId="40226" xr:uid="{00000000-0005-0000-0000-00001B9D0000}"/>
    <cellStyle name="Normal 3 4 12 7 4 2" xfId="40227" xr:uid="{00000000-0005-0000-0000-00001C9D0000}"/>
    <cellStyle name="Normal 3 4 12 7 4 3" xfId="40228" xr:uid="{00000000-0005-0000-0000-00001D9D0000}"/>
    <cellStyle name="Normal 3 4 12 7 5" xfId="40229" xr:uid="{00000000-0005-0000-0000-00001E9D0000}"/>
    <cellStyle name="Normal 3 4 12 7 5 2" xfId="40230" xr:uid="{00000000-0005-0000-0000-00001F9D0000}"/>
    <cellStyle name="Normal 3 4 12 7 5 3" xfId="40231" xr:uid="{00000000-0005-0000-0000-0000209D0000}"/>
    <cellStyle name="Normal 3 4 12 7 6" xfId="40232" xr:uid="{00000000-0005-0000-0000-0000219D0000}"/>
    <cellStyle name="Normal 3 4 12 7 6 2" xfId="40233" xr:uid="{00000000-0005-0000-0000-0000229D0000}"/>
    <cellStyle name="Normal 3 4 12 7 6 3" xfId="40234" xr:uid="{00000000-0005-0000-0000-0000239D0000}"/>
    <cellStyle name="Normal 3 4 12 7 7" xfId="40235" xr:uid="{00000000-0005-0000-0000-0000249D0000}"/>
    <cellStyle name="Normal 3 4 12 7 7 2" xfId="40236" xr:uid="{00000000-0005-0000-0000-0000259D0000}"/>
    <cellStyle name="Normal 3 4 12 7 7 3" xfId="40237" xr:uid="{00000000-0005-0000-0000-0000269D0000}"/>
    <cellStyle name="Normal 3 4 12 7 8" xfId="40238" xr:uid="{00000000-0005-0000-0000-0000279D0000}"/>
    <cellStyle name="Normal 3 4 12 7 8 2" xfId="40239" xr:uid="{00000000-0005-0000-0000-0000289D0000}"/>
    <cellStyle name="Normal 3 4 12 7 8 3" xfId="40240" xr:uid="{00000000-0005-0000-0000-0000299D0000}"/>
    <cellStyle name="Normal 3 4 12 7 9" xfId="40241" xr:uid="{00000000-0005-0000-0000-00002A9D0000}"/>
    <cellStyle name="Normal 3 4 12 7 9 2" xfId="40242" xr:uid="{00000000-0005-0000-0000-00002B9D0000}"/>
    <cellStyle name="Normal 3 4 12 7 9 3" xfId="40243" xr:uid="{00000000-0005-0000-0000-00002C9D0000}"/>
    <cellStyle name="Normal 3 4 12 8" xfId="40244" xr:uid="{00000000-0005-0000-0000-00002D9D0000}"/>
    <cellStyle name="Normal 3 4 12 8 10" xfId="40245" xr:uid="{00000000-0005-0000-0000-00002E9D0000}"/>
    <cellStyle name="Normal 3 4 12 8 10 2" xfId="40246" xr:uid="{00000000-0005-0000-0000-00002F9D0000}"/>
    <cellStyle name="Normal 3 4 12 8 10 3" xfId="40247" xr:uid="{00000000-0005-0000-0000-0000309D0000}"/>
    <cellStyle name="Normal 3 4 12 8 11" xfId="40248" xr:uid="{00000000-0005-0000-0000-0000319D0000}"/>
    <cellStyle name="Normal 3 4 12 8 11 2" xfId="40249" xr:uid="{00000000-0005-0000-0000-0000329D0000}"/>
    <cellStyle name="Normal 3 4 12 8 11 3" xfId="40250" xr:uid="{00000000-0005-0000-0000-0000339D0000}"/>
    <cellStyle name="Normal 3 4 12 8 12" xfId="40251" xr:uid="{00000000-0005-0000-0000-0000349D0000}"/>
    <cellStyle name="Normal 3 4 12 8 12 2" xfId="40252" xr:uid="{00000000-0005-0000-0000-0000359D0000}"/>
    <cellStyle name="Normal 3 4 12 8 12 3" xfId="40253" xr:uid="{00000000-0005-0000-0000-0000369D0000}"/>
    <cellStyle name="Normal 3 4 12 8 13" xfId="40254" xr:uid="{00000000-0005-0000-0000-0000379D0000}"/>
    <cellStyle name="Normal 3 4 12 8 13 2" xfId="40255" xr:uid="{00000000-0005-0000-0000-0000389D0000}"/>
    <cellStyle name="Normal 3 4 12 8 13 3" xfId="40256" xr:uid="{00000000-0005-0000-0000-0000399D0000}"/>
    <cellStyle name="Normal 3 4 12 8 14" xfId="40257" xr:uid="{00000000-0005-0000-0000-00003A9D0000}"/>
    <cellStyle name="Normal 3 4 12 8 14 2" xfId="40258" xr:uid="{00000000-0005-0000-0000-00003B9D0000}"/>
    <cellStyle name="Normal 3 4 12 8 14 3" xfId="40259" xr:uid="{00000000-0005-0000-0000-00003C9D0000}"/>
    <cellStyle name="Normal 3 4 12 8 15" xfId="40260" xr:uid="{00000000-0005-0000-0000-00003D9D0000}"/>
    <cellStyle name="Normal 3 4 12 8 16" xfId="40261" xr:uid="{00000000-0005-0000-0000-00003E9D0000}"/>
    <cellStyle name="Normal 3 4 12 8 2" xfId="40262" xr:uid="{00000000-0005-0000-0000-00003F9D0000}"/>
    <cellStyle name="Normal 3 4 12 8 2 2" xfId="40263" xr:uid="{00000000-0005-0000-0000-0000409D0000}"/>
    <cellStyle name="Normal 3 4 12 8 2 3" xfId="40264" xr:uid="{00000000-0005-0000-0000-0000419D0000}"/>
    <cellStyle name="Normal 3 4 12 8 3" xfId="40265" xr:uid="{00000000-0005-0000-0000-0000429D0000}"/>
    <cellStyle name="Normal 3 4 12 8 3 2" xfId="40266" xr:uid="{00000000-0005-0000-0000-0000439D0000}"/>
    <cellStyle name="Normal 3 4 12 8 3 3" xfId="40267" xr:uid="{00000000-0005-0000-0000-0000449D0000}"/>
    <cellStyle name="Normal 3 4 12 8 4" xfId="40268" xr:uid="{00000000-0005-0000-0000-0000459D0000}"/>
    <cellStyle name="Normal 3 4 12 8 4 2" xfId="40269" xr:uid="{00000000-0005-0000-0000-0000469D0000}"/>
    <cellStyle name="Normal 3 4 12 8 4 3" xfId="40270" xr:uid="{00000000-0005-0000-0000-0000479D0000}"/>
    <cellStyle name="Normal 3 4 12 8 5" xfId="40271" xr:uid="{00000000-0005-0000-0000-0000489D0000}"/>
    <cellStyle name="Normal 3 4 12 8 5 2" xfId="40272" xr:uid="{00000000-0005-0000-0000-0000499D0000}"/>
    <cellStyle name="Normal 3 4 12 8 5 3" xfId="40273" xr:uid="{00000000-0005-0000-0000-00004A9D0000}"/>
    <cellStyle name="Normal 3 4 12 8 6" xfId="40274" xr:uid="{00000000-0005-0000-0000-00004B9D0000}"/>
    <cellStyle name="Normal 3 4 12 8 6 2" xfId="40275" xr:uid="{00000000-0005-0000-0000-00004C9D0000}"/>
    <cellStyle name="Normal 3 4 12 8 6 3" xfId="40276" xr:uid="{00000000-0005-0000-0000-00004D9D0000}"/>
    <cellStyle name="Normal 3 4 12 8 7" xfId="40277" xr:uid="{00000000-0005-0000-0000-00004E9D0000}"/>
    <cellStyle name="Normal 3 4 12 8 7 2" xfId="40278" xr:uid="{00000000-0005-0000-0000-00004F9D0000}"/>
    <cellStyle name="Normal 3 4 12 8 7 3" xfId="40279" xr:uid="{00000000-0005-0000-0000-0000509D0000}"/>
    <cellStyle name="Normal 3 4 12 8 8" xfId="40280" xr:uid="{00000000-0005-0000-0000-0000519D0000}"/>
    <cellStyle name="Normal 3 4 12 8 8 2" xfId="40281" xr:uid="{00000000-0005-0000-0000-0000529D0000}"/>
    <cellStyle name="Normal 3 4 12 8 8 3" xfId="40282" xr:uid="{00000000-0005-0000-0000-0000539D0000}"/>
    <cellStyle name="Normal 3 4 12 8 9" xfId="40283" xr:uid="{00000000-0005-0000-0000-0000549D0000}"/>
    <cellStyle name="Normal 3 4 12 8 9 2" xfId="40284" xr:uid="{00000000-0005-0000-0000-0000559D0000}"/>
    <cellStyle name="Normal 3 4 12 8 9 3" xfId="40285" xr:uid="{00000000-0005-0000-0000-0000569D0000}"/>
    <cellStyle name="Normal 3 4 12 9" xfId="40286" xr:uid="{00000000-0005-0000-0000-0000579D0000}"/>
    <cellStyle name="Normal 3 4 12 9 10" xfId="40287" xr:uid="{00000000-0005-0000-0000-0000589D0000}"/>
    <cellStyle name="Normal 3 4 12 9 10 2" xfId="40288" xr:uid="{00000000-0005-0000-0000-0000599D0000}"/>
    <cellStyle name="Normal 3 4 12 9 10 3" xfId="40289" xr:uid="{00000000-0005-0000-0000-00005A9D0000}"/>
    <cellStyle name="Normal 3 4 12 9 11" xfId="40290" xr:uid="{00000000-0005-0000-0000-00005B9D0000}"/>
    <cellStyle name="Normal 3 4 12 9 11 2" xfId="40291" xr:uid="{00000000-0005-0000-0000-00005C9D0000}"/>
    <cellStyle name="Normal 3 4 12 9 11 3" xfId="40292" xr:uid="{00000000-0005-0000-0000-00005D9D0000}"/>
    <cellStyle name="Normal 3 4 12 9 12" xfId="40293" xr:uid="{00000000-0005-0000-0000-00005E9D0000}"/>
    <cellStyle name="Normal 3 4 12 9 12 2" xfId="40294" xr:uid="{00000000-0005-0000-0000-00005F9D0000}"/>
    <cellStyle name="Normal 3 4 12 9 12 3" xfId="40295" xr:uid="{00000000-0005-0000-0000-0000609D0000}"/>
    <cellStyle name="Normal 3 4 12 9 13" xfId="40296" xr:uid="{00000000-0005-0000-0000-0000619D0000}"/>
    <cellStyle name="Normal 3 4 12 9 13 2" xfId="40297" xr:uid="{00000000-0005-0000-0000-0000629D0000}"/>
    <cellStyle name="Normal 3 4 12 9 13 3" xfId="40298" xr:uid="{00000000-0005-0000-0000-0000639D0000}"/>
    <cellStyle name="Normal 3 4 12 9 14" xfId="40299" xr:uid="{00000000-0005-0000-0000-0000649D0000}"/>
    <cellStyle name="Normal 3 4 12 9 14 2" xfId="40300" xr:uid="{00000000-0005-0000-0000-0000659D0000}"/>
    <cellStyle name="Normal 3 4 12 9 14 3" xfId="40301" xr:uid="{00000000-0005-0000-0000-0000669D0000}"/>
    <cellStyle name="Normal 3 4 12 9 15" xfId="40302" xr:uid="{00000000-0005-0000-0000-0000679D0000}"/>
    <cellStyle name="Normal 3 4 12 9 16" xfId="40303" xr:uid="{00000000-0005-0000-0000-0000689D0000}"/>
    <cellStyle name="Normal 3 4 12 9 2" xfId="40304" xr:uid="{00000000-0005-0000-0000-0000699D0000}"/>
    <cellStyle name="Normal 3 4 12 9 2 2" xfId="40305" xr:uid="{00000000-0005-0000-0000-00006A9D0000}"/>
    <cellStyle name="Normal 3 4 12 9 2 3" xfId="40306" xr:uid="{00000000-0005-0000-0000-00006B9D0000}"/>
    <cellStyle name="Normal 3 4 12 9 3" xfId="40307" xr:uid="{00000000-0005-0000-0000-00006C9D0000}"/>
    <cellStyle name="Normal 3 4 12 9 3 2" xfId="40308" xr:uid="{00000000-0005-0000-0000-00006D9D0000}"/>
    <cellStyle name="Normal 3 4 12 9 3 3" xfId="40309" xr:uid="{00000000-0005-0000-0000-00006E9D0000}"/>
    <cellStyle name="Normal 3 4 12 9 4" xfId="40310" xr:uid="{00000000-0005-0000-0000-00006F9D0000}"/>
    <cellStyle name="Normal 3 4 12 9 4 2" xfId="40311" xr:uid="{00000000-0005-0000-0000-0000709D0000}"/>
    <cellStyle name="Normal 3 4 12 9 4 3" xfId="40312" xr:uid="{00000000-0005-0000-0000-0000719D0000}"/>
    <cellStyle name="Normal 3 4 12 9 5" xfId="40313" xr:uid="{00000000-0005-0000-0000-0000729D0000}"/>
    <cellStyle name="Normal 3 4 12 9 5 2" xfId="40314" xr:uid="{00000000-0005-0000-0000-0000739D0000}"/>
    <cellStyle name="Normal 3 4 12 9 5 3" xfId="40315" xr:uid="{00000000-0005-0000-0000-0000749D0000}"/>
    <cellStyle name="Normal 3 4 12 9 6" xfId="40316" xr:uid="{00000000-0005-0000-0000-0000759D0000}"/>
    <cellStyle name="Normal 3 4 12 9 6 2" xfId="40317" xr:uid="{00000000-0005-0000-0000-0000769D0000}"/>
    <cellStyle name="Normal 3 4 12 9 6 3" xfId="40318" xr:uid="{00000000-0005-0000-0000-0000779D0000}"/>
    <cellStyle name="Normal 3 4 12 9 7" xfId="40319" xr:uid="{00000000-0005-0000-0000-0000789D0000}"/>
    <cellStyle name="Normal 3 4 12 9 7 2" xfId="40320" xr:uid="{00000000-0005-0000-0000-0000799D0000}"/>
    <cellStyle name="Normal 3 4 12 9 7 3" xfId="40321" xr:uid="{00000000-0005-0000-0000-00007A9D0000}"/>
    <cellStyle name="Normal 3 4 12 9 8" xfId="40322" xr:uid="{00000000-0005-0000-0000-00007B9D0000}"/>
    <cellStyle name="Normal 3 4 12 9 8 2" xfId="40323" xr:uid="{00000000-0005-0000-0000-00007C9D0000}"/>
    <cellStyle name="Normal 3 4 12 9 8 3" xfId="40324" xr:uid="{00000000-0005-0000-0000-00007D9D0000}"/>
    <cellStyle name="Normal 3 4 12 9 9" xfId="40325" xr:uid="{00000000-0005-0000-0000-00007E9D0000}"/>
    <cellStyle name="Normal 3 4 12 9 9 2" xfId="40326" xr:uid="{00000000-0005-0000-0000-00007F9D0000}"/>
    <cellStyle name="Normal 3 4 12 9 9 3" xfId="40327" xr:uid="{00000000-0005-0000-0000-0000809D0000}"/>
    <cellStyle name="Normal 3 4 13" xfId="40328" xr:uid="{00000000-0005-0000-0000-0000819D0000}"/>
    <cellStyle name="Normal 3 4 13 10" xfId="40329" xr:uid="{00000000-0005-0000-0000-0000829D0000}"/>
    <cellStyle name="Normal 3 4 13 10 2" xfId="40330" xr:uid="{00000000-0005-0000-0000-0000839D0000}"/>
    <cellStyle name="Normal 3 4 13 10 3" xfId="40331" xr:uid="{00000000-0005-0000-0000-0000849D0000}"/>
    <cellStyle name="Normal 3 4 13 11" xfId="40332" xr:uid="{00000000-0005-0000-0000-0000859D0000}"/>
    <cellStyle name="Normal 3 4 13 11 2" xfId="40333" xr:uid="{00000000-0005-0000-0000-0000869D0000}"/>
    <cellStyle name="Normal 3 4 13 11 3" xfId="40334" xr:uid="{00000000-0005-0000-0000-0000879D0000}"/>
    <cellStyle name="Normal 3 4 13 12" xfId="40335" xr:uid="{00000000-0005-0000-0000-0000889D0000}"/>
    <cellStyle name="Normal 3 4 13 12 2" xfId="40336" xr:uid="{00000000-0005-0000-0000-0000899D0000}"/>
    <cellStyle name="Normal 3 4 13 12 3" xfId="40337" xr:uid="{00000000-0005-0000-0000-00008A9D0000}"/>
    <cellStyle name="Normal 3 4 13 13" xfId="40338" xr:uid="{00000000-0005-0000-0000-00008B9D0000}"/>
    <cellStyle name="Normal 3 4 13 13 2" xfId="40339" xr:uid="{00000000-0005-0000-0000-00008C9D0000}"/>
    <cellStyle name="Normal 3 4 13 13 3" xfId="40340" xr:uid="{00000000-0005-0000-0000-00008D9D0000}"/>
    <cellStyle name="Normal 3 4 13 14" xfId="40341" xr:uid="{00000000-0005-0000-0000-00008E9D0000}"/>
    <cellStyle name="Normal 3 4 13 14 2" xfId="40342" xr:uid="{00000000-0005-0000-0000-00008F9D0000}"/>
    <cellStyle name="Normal 3 4 13 14 3" xfId="40343" xr:uid="{00000000-0005-0000-0000-0000909D0000}"/>
    <cellStyle name="Normal 3 4 13 15" xfId="40344" xr:uid="{00000000-0005-0000-0000-0000919D0000}"/>
    <cellStyle name="Normal 3 4 13 15 2" xfId="40345" xr:uid="{00000000-0005-0000-0000-0000929D0000}"/>
    <cellStyle name="Normal 3 4 13 15 3" xfId="40346" xr:uid="{00000000-0005-0000-0000-0000939D0000}"/>
    <cellStyle name="Normal 3 4 13 16" xfId="40347" xr:uid="{00000000-0005-0000-0000-0000949D0000}"/>
    <cellStyle name="Normal 3 4 13 17" xfId="40348" xr:uid="{00000000-0005-0000-0000-0000959D0000}"/>
    <cellStyle name="Normal 3 4 13 2" xfId="40349" xr:uid="{00000000-0005-0000-0000-0000969D0000}"/>
    <cellStyle name="Normal 3 4 13 2 10" xfId="40350" xr:uid="{00000000-0005-0000-0000-0000979D0000}"/>
    <cellStyle name="Normal 3 4 13 2 10 2" xfId="40351" xr:uid="{00000000-0005-0000-0000-0000989D0000}"/>
    <cellStyle name="Normal 3 4 13 2 10 3" xfId="40352" xr:uid="{00000000-0005-0000-0000-0000999D0000}"/>
    <cellStyle name="Normal 3 4 13 2 11" xfId="40353" xr:uid="{00000000-0005-0000-0000-00009A9D0000}"/>
    <cellStyle name="Normal 3 4 13 2 11 2" xfId="40354" xr:uid="{00000000-0005-0000-0000-00009B9D0000}"/>
    <cellStyle name="Normal 3 4 13 2 11 3" xfId="40355" xr:uid="{00000000-0005-0000-0000-00009C9D0000}"/>
    <cellStyle name="Normal 3 4 13 2 12" xfId="40356" xr:uid="{00000000-0005-0000-0000-00009D9D0000}"/>
    <cellStyle name="Normal 3 4 13 2 12 2" xfId="40357" xr:uid="{00000000-0005-0000-0000-00009E9D0000}"/>
    <cellStyle name="Normal 3 4 13 2 12 3" xfId="40358" xr:uid="{00000000-0005-0000-0000-00009F9D0000}"/>
    <cellStyle name="Normal 3 4 13 2 13" xfId="40359" xr:uid="{00000000-0005-0000-0000-0000A09D0000}"/>
    <cellStyle name="Normal 3 4 13 2 13 2" xfId="40360" xr:uid="{00000000-0005-0000-0000-0000A19D0000}"/>
    <cellStyle name="Normal 3 4 13 2 13 3" xfId="40361" xr:uid="{00000000-0005-0000-0000-0000A29D0000}"/>
    <cellStyle name="Normal 3 4 13 2 14" xfId="40362" xr:uid="{00000000-0005-0000-0000-0000A39D0000}"/>
    <cellStyle name="Normal 3 4 13 2 14 2" xfId="40363" xr:uid="{00000000-0005-0000-0000-0000A49D0000}"/>
    <cellStyle name="Normal 3 4 13 2 14 3" xfId="40364" xr:uid="{00000000-0005-0000-0000-0000A59D0000}"/>
    <cellStyle name="Normal 3 4 13 2 15" xfId="40365" xr:uid="{00000000-0005-0000-0000-0000A69D0000}"/>
    <cellStyle name="Normal 3 4 13 2 16" xfId="40366" xr:uid="{00000000-0005-0000-0000-0000A79D0000}"/>
    <cellStyle name="Normal 3 4 13 2 2" xfId="40367" xr:uid="{00000000-0005-0000-0000-0000A89D0000}"/>
    <cellStyle name="Normal 3 4 13 2 2 2" xfId="40368" xr:uid="{00000000-0005-0000-0000-0000A99D0000}"/>
    <cellStyle name="Normal 3 4 13 2 2 3" xfId="40369" xr:uid="{00000000-0005-0000-0000-0000AA9D0000}"/>
    <cellStyle name="Normal 3 4 13 2 3" xfId="40370" xr:uid="{00000000-0005-0000-0000-0000AB9D0000}"/>
    <cellStyle name="Normal 3 4 13 2 3 2" xfId="40371" xr:uid="{00000000-0005-0000-0000-0000AC9D0000}"/>
    <cellStyle name="Normal 3 4 13 2 3 3" xfId="40372" xr:uid="{00000000-0005-0000-0000-0000AD9D0000}"/>
    <cellStyle name="Normal 3 4 13 2 4" xfId="40373" xr:uid="{00000000-0005-0000-0000-0000AE9D0000}"/>
    <cellStyle name="Normal 3 4 13 2 4 2" xfId="40374" xr:uid="{00000000-0005-0000-0000-0000AF9D0000}"/>
    <cellStyle name="Normal 3 4 13 2 4 3" xfId="40375" xr:uid="{00000000-0005-0000-0000-0000B09D0000}"/>
    <cellStyle name="Normal 3 4 13 2 5" xfId="40376" xr:uid="{00000000-0005-0000-0000-0000B19D0000}"/>
    <cellStyle name="Normal 3 4 13 2 5 2" xfId="40377" xr:uid="{00000000-0005-0000-0000-0000B29D0000}"/>
    <cellStyle name="Normal 3 4 13 2 5 3" xfId="40378" xr:uid="{00000000-0005-0000-0000-0000B39D0000}"/>
    <cellStyle name="Normal 3 4 13 2 6" xfId="40379" xr:uid="{00000000-0005-0000-0000-0000B49D0000}"/>
    <cellStyle name="Normal 3 4 13 2 6 2" xfId="40380" xr:uid="{00000000-0005-0000-0000-0000B59D0000}"/>
    <cellStyle name="Normal 3 4 13 2 6 3" xfId="40381" xr:uid="{00000000-0005-0000-0000-0000B69D0000}"/>
    <cellStyle name="Normal 3 4 13 2 7" xfId="40382" xr:uid="{00000000-0005-0000-0000-0000B79D0000}"/>
    <cellStyle name="Normal 3 4 13 2 7 2" xfId="40383" xr:uid="{00000000-0005-0000-0000-0000B89D0000}"/>
    <cellStyle name="Normal 3 4 13 2 7 3" xfId="40384" xr:uid="{00000000-0005-0000-0000-0000B99D0000}"/>
    <cellStyle name="Normal 3 4 13 2 8" xfId="40385" xr:uid="{00000000-0005-0000-0000-0000BA9D0000}"/>
    <cellStyle name="Normal 3 4 13 2 8 2" xfId="40386" xr:uid="{00000000-0005-0000-0000-0000BB9D0000}"/>
    <cellStyle name="Normal 3 4 13 2 8 3" xfId="40387" xr:uid="{00000000-0005-0000-0000-0000BC9D0000}"/>
    <cellStyle name="Normal 3 4 13 2 9" xfId="40388" xr:uid="{00000000-0005-0000-0000-0000BD9D0000}"/>
    <cellStyle name="Normal 3 4 13 2 9 2" xfId="40389" xr:uid="{00000000-0005-0000-0000-0000BE9D0000}"/>
    <cellStyle name="Normal 3 4 13 2 9 3" xfId="40390" xr:uid="{00000000-0005-0000-0000-0000BF9D0000}"/>
    <cellStyle name="Normal 3 4 13 3" xfId="40391" xr:uid="{00000000-0005-0000-0000-0000C09D0000}"/>
    <cellStyle name="Normal 3 4 13 3 2" xfId="40392" xr:uid="{00000000-0005-0000-0000-0000C19D0000}"/>
    <cellStyle name="Normal 3 4 13 3 3" xfId="40393" xr:uid="{00000000-0005-0000-0000-0000C29D0000}"/>
    <cellStyle name="Normal 3 4 13 4" xfId="40394" xr:uid="{00000000-0005-0000-0000-0000C39D0000}"/>
    <cellStyle name="Normal 3 4 13 4 2" xfId="40395" xr:uid="{00000000-0005-0000-0000-0000C49D0000}"/>
    <cellStyle name="Normal 3 4 13 4 3" xfId="40396" xr:uid="{00000000-0005-0000-0000-0000C59D0000}"/>
    <cellStyle name="Normal 3 4 13 5" xfId="40397" xr:uid="{00000000-0005-0000-0000-0000C69D0000}"/>
    <cellStyle name="Normal 3 4 13 5 2" xfId="40398" xr:uid="{00000000-0005-0000-0000-0000C79D0000}"/>
    <cellStyle name="Normal 3 4 13 5 3" xfId="40399" xr:uid="{00000000-0005-0000-0000-0000C89D0000}"/>
    <cellStyle name="Normal 3 4 13 6" xfId="40400" xr:uid="{00000000-0005-0000-0000-0000C99D0000}"/>
    <cellStyle name="Normal 3 4 13 6 2" xfId="40401" xr:uid="{00000000-0005-0000-0000-0000CA9D0000}"/>
    <cellStyle name="Normal 3 4 13 6 3" xfId="40402" xr:uid="{00000000-0005-0000-0000-0000CB9D0000}"/>
    <cellStyle name="Normal 3 4 13 7" xfId="40403" xr:uid="{00000000-0005-0000-0000-0000CC9D0000}"/>
    <cellStyle name="Normal 3 4 13 7 2" xfId="40404" xr:uid="{00000000-0005-0000-0000-0000CD9D0000}"/>
    <cellStyle name="Normal 3 4 13 7 3" xfId="40405" xr:uid="{00000000-0005-0000-0000-0000CE9D0000}"/>
    <cellStyle name="Normal 3 4 13 8" xfId="40406" xr:uid="{00000000-0005-0000-0000-0000CF9D0000}"/>
    <cellStyle name="Normal 3 4 13 8 2" xfId="40407" xr:uid="{00000000-0005-0000-0000-0000D09D0000}"/>
    <cellStyle name="Normal 3 4 13 8 3" xfId="40408" xr:uid="{00000000-0005-0000-0000-0000D19D0000}"/>
    <cellStyle name="Normal 3 4 13 9" xfId="40409" xr:uid="{00000000-0005-0000-0000-0000D29D0000}"/>
    <cellStyle name="Normal 3 4 13 9 2" xfId="40410" xr:uid="{00000000-0005-0000-0000-0000D39D0000}"/>
    <cellStyle name="Normal 3 4 13 9 3" xfId="40411" xr:uid="{00000000-0005-0000-0000-0000D49D0000}"/>
    <cellStyle name="Normal 3 4 14" xfId="40412" xr:uid="{00000000-0005-0000-0000-0000D59D0000}"/>
    <cellStyle name="Normal 3 4 14 10" xfId="40413" xr:uid="{00000000-0005-0000-0000-0000D69D0000}"/>
    <cellStyle name="Normal 3 4 14 10 2" xfId="40414" xr:uid="{00000000-0005-0000-0000-0000D79D0000}"/>
    <cellStyle name="Normal 3 4 14 10 3" xfId="40415" xr:uid="{00000000-0005-0000-0000-0000D89D0000}"/>
    <cellStyle name="Normal 3 4 14 11" xfId="40416" xr:uid="{00000000-0005-0000-0000-0000D99D0000}"/>
    <cellStyle name="Normal 3 4 14 11 2" xfId="40417" xr:uid="{00000000-0005-0000-0000-0000DA9D0000}"/>
    <cellStyle name="Normal 3 4 14 11 3" xfId="40418" xr:uid="{00000000-0005-0000-0000-0000DB9D0000}"/>
    <cellStyle name="Normal 3 4 14 12" xfId="40419" xr:uid="{00000000-0005-0000-0000-0000DC9D0000}"/>
    <cellStyle name="Normal 3 4 14 12 2" xfId="40420" xr:uid="{00000000-0005-0000-0000-0000DD9D0000}"/>
    <cellStyle name="Normal 3 4 14 12 3" xfId="40421" xr:uid="{00000000-0005-0000-0000-0000DE9D0000}"/>
    <cellStyle name="Normal 3 4 14 13" xfId="40422" xr:uid="{00000000-0005-0000-0000-0000DF9D0000}"/>
    <cellStyle name="Normal 3 4 14 13 2" xfId="40423" xr:uid="{00000000-0005-0000-0000-0000E09D0000}"/>
    <cellStyle name="Normal 3 4 14 13 3" xfId="40424" xr:uid="{00000000-0005-0000-0000-0000E19D0000}"/>
    <cellStyle name="Normal 3 4 14 14" xfId="40425" xr:uid="{00000000-0005-0000-0000-0000E29D0000}"/>
    <cellStyle name="Normal 3 4 14 14 2" xfId="40426" xr:uid="{00000000-0005-0000-0000-0000E39D0000}"/>
    <cellStyle name="Normal 3 4 14 14 3" xfId="40427" xr:uid="{00000000-0005-0000-0000-0000E49D0000}"/>
    <cellStyle name="Normal 3 4 14 15" xfId="40428" xr:uid="{00000000-0005-0000-0000-0000E59D0000}"/>
    <cellStyle name="Normal 3 4 14 15 2" xfId="40429" xr:uid="{00000000-0005-0000-0000-0000E69D0000}"/>
    <cellStyle name="Normal 3 4 14 15 3" xfId="40430" xr:uid="{00000000-0005-0000-0000-0000E79D0000}"/>
    <cellStyle name="Normal 3 4 14 16" xfId="40431" xr:uid="{00000000-0005-0000-0000-0000E89D0000}"/>
    <cellStyle name="Normal 3 4 14 17" xfId="40432" xr:uid="{00000000-0005-0000-0000-0000E99D0000}"/>
    <cellStyle name="Normal 3 4 14 2" xfId="40433" xr:uid="{00000000-0005-0000-0000-0000EA9D0000}"/>
    <cellStyle name="Normal 3 4 14 2 10" xfId="40434" xr:uid="{00000000-0005-0000-0000-0000EB9D0000}"/>
    <cellStyle name="Normal 3 4 14 2 10 2" xfId="40435" xr:uid="{00000000-0005-0000-0000-0000EC9D0000}"/>
    <cellStyle name="Normal 3 4 14 2 10 3" xfId="40436" xr:uid="{00000000-0005-0000-0000-0000ED9D0000}"/>
    <cellStyle name="Normal 3 4 14 2 11" xfId="40437" xr:uid="{00000000-0005-0000-0000-0000EE9D0000}"/>
    <cellStyle name="Normal 3 4 14 2 11 2" xfId="40438" xr:uid="{00000000-0005-0000-0000-0000EF9D0000}"/>
    <cellStyle name="Normal 3 4 14 2 11 3" xfId="40439" xr:uid="{00000000-0005-0000-0000-0000F09D0000}"/>
    <cellStyle name="Normal 3 4 14 2 12" xfId="40440" xr:uid="{00000000-0005-0000-0000-0000F19D0000}"/>
    <cellStyle name="Normal 3 4 14 2 12 2" xfId="40441" xr:uid="{00000000-0005-0000-0000-0000F29D0000}"/>
    <cellStyle name="Normal 3 4 14 2 12 3" xfId="40442" xr:uid="{00000000-0005-0000-0000-0000F39D0000}"/>
    <cellStyle name="Normal 3 4 14 2 13" xfId="40443" xr:uid="{00000000-0005-0000-0000-0000F49D0000}"/>
    <cellStyle name="Normal 3 4 14 2 13 2" xfId="40444" xr:uid="{00000000-0005-0000-0000-0000F59D0000}"/>
    <cellStyle name="Normal 3 4 14 2 13 3" xfId="40445" xr:uid="{00000000-0005-0000-0000-0000F69D0000}"/>
    <cellStyle name="Normal 3 4 14 2 14" xfId="40446" xr:uid="{00000000-0005-0000-0000-0000F79D0000}"/>
    <cellStyle name="Normal 3 4 14 2 14 2" xfId="40447" xr:uid="{00000000-0005-0000-0000-0000F89D0000}"/>
    <cellStyle name="Normal 3 4 14 2 14 3" xfId="40448" xr:uid="{00000000-0005-0000-0000-0000F99D0000}"/>
    <cellStyle name="Normal 3 4 14 2 15" xfId="40449" xr:uid="{00000000-0005-0000-0000-0000FA9D0000}"/>
    <cellStyle name="Normal 3 4 14 2 16" xfId="40450" xr:uid="{00000000-0005-0000-0000-0000FB9D0000}"/>
    <cellStyle name="Normal 3 4 14 2 2" xfId="40451" xr:uid="{00000000-0005-0000-0000-0000FC9D0000}"/>
    <cellStyle name="Normal 3 4 14 2 2 2" xfId="40452" xr:uid="{00000000-0005-0000-0000-0000FD9D0000}"/>
    <cellStyle name="Normal 3 4 14 2 2 3" xfId="40453" xr:uid="{00000000-0005-0000-0000-0000FE9D0000}"/>
    <cellStyle name="Normal 3 4 14 2 3" xfId="40454" xr:uid="{00000000-0005-0000-0000-0000FF9D0000}"/>
    <cellStyle name="Normal 3 4 14 2 3 2" xfId="40455" xr:uid="{00000000-0005-0000-0000-0000009E0000}"/>
    <cellStyle name="Normal 3 4 14 2 3 3" xfId="40456" xr:uid="{00000000-0005-0000-0000-0000019E0000}"/>
    <cellStyle name="Normal 3 4 14 2 4" xfId="40457" xr:uid="{00000000-0005-0000-0000-0000029E0000}"/>
    <cellStyle name="Normal 3 4 14 2 4 2" xfId="40458" xr:uid="{00000000-0005-0000-0000-0000039E0000}"/>
    <cellStyle name="Normal 3 4 14 2 4 3" xfId="40459" xr:uid="{00000000-0005-0000-0000-0000049E0000}"/>
    <cellStyle name="Normal 3 4 14 2 5" xfId="40460" xr:uid="{00000000-0005-0000-0000-0000059E0000}"/>
    <cellStyle name="Normal 3 4 14 2 5 2" xfId="40461" xr:uid="{00000000-0005-0000-0000-0000069E0000}"/>
    <cellStyle name="Normal 3 4 14 2 5 3" xfId="40462" xr:uid="{00000000-0005-0000-0000-0000079E0000}"/>
    <cellStyle name="Normal 3 4 14 2 6" xfId="40463" xr:uid="{00000000-0005-0000-0000-0000089E0000}"/>
    <cellStyle name="Normal 3 4 14 2 6 2" xfId="40464" xr:uid="{00000000-0005-0000-0000-0000099E0000}"/>
    <cellStyle name="Normal 3 4 14 2 6 3" xfId="40465" xr:uid="{00000000-0005-0000-0000-00000A9E0000}"/>
    <cellStyle name="Normal 3 4 14 2 7" xfId="40466" xr:uid="{00000000-0005-0000-0000-00000B9E0000}"/>
    <cellStyle name="Normal 3 4 14 2 7 2" xfId="40467" xr:uid="{00000000-0005-0000-0000-00000C9E0000}"/>
    <cellStyle name="Normal 3 4 14 2 7 3" xfId="40468" xr:uid="{00000000-0005-0000-0000-00000D9E0000}"/>
    <cellStyle name="Normal 3 4 14 2 8" xfId="40469" xr:uid="{00000000-0005-0000-0000-00000E9E0000}"/>
    <cellStyle name="Normal 3 4 14 2 8 2" xfId="40470" xr:uid="{00000000-0005-0000-0000-00000F9E0000}"/>
    <cellStyle name="Normal 3 4 14 2 8 3" xfId="40471" xr:uid="{00000000-0005-0000-0000-0000109E0000}"/>
    <cellStyle name="Normal 3 4 14 2 9" xfId="40472" xr:uid="{00000000-0005-0000-0000-0000119E0000}"/>
    <cellStyle name="Normal 3 4 14 2 9 2" xfId="40473" xr:uid="{00000000-0005-0000-0000-0000129E0000}"/>
    <cellStyle name="Normal 3 4 14 2 9 3" xfId="40474" xr:uid="{00000000-0005-0000-0000-0000139E0000}"/>
    <cellStyle name="Normal 3 4 14 3" xfId="40475" xr:uid="{00000000-0005-0000-0000-0000149E0000}"/>
    <cellStyle name="Normal 3 4 14 3 2" xfId="40476" xr:uid="{00000000-0005-0000-0000-0000159E0000}"/>
    <cellStyle name="Normal 3 4 14 3 3" xfId="40477" xr:uid="{00000000-0005-0000-0000-0000169E0000}"/>
    <cellStyle name="Normal 3 4 14 4" xfId="40478" xr:uid="{00000000-0005-0000-0000-0000179E0000}"/>
    <cellStyle name="Normal 3 4 14 4 2" xfId="40479" xr:uid="{00000000-0005-0000-0000-0000189E0000}"/>
    <cellStyle name="Normal 3 4 14 4 3" xfId="40480" xr:uid="{00000000-0005-0000-0000-0000199E0000}"/>
    <cellStyle name="Normal 3 4 14 5" xfId="40481" xr:uid="{00000000-0005-0000-0000-00001A9E0000}"/>
    <cellStyle name="Normal 3 4 14 5 2" xfId="40482" xr:uid="{00000000-0005-0000-0000-00001B9E0000}"/>
    <cellStyle name="Normal 3 4 14 5 3" xfId="40483" xr:uid="{00000000-0005-0000-0000-00001C9E0000}"/>
    <cellStyle name="Normal 3 4 14 6" xfId="40484" xr:uid="{00000000-0005-0000-0000-00001D9E0000}"/>
    <cellStyle name="Normal 3 4 14 6 2" xfId="40485" xr:uid="{00000000-0005-0000-0000-00001E9E0000}"/>
    <cellStyle name="Normal 3 4 14 6 3" xfId="40486" xr:uid="{00000000-0005-0000-0000-00001F9E0000}"/>
    <cellStyle name="Normal 3 4 14 7" xfId="40487" xr:uid="{00000000-0005-0000-0000-0000209E0000}"/>
    <cellStyle name="Normal 3 4 14 7 2" xfId="40488" xr:uid="{00000000-0005-0000-0000-0000219E0000}"/>
    <cellStyle name="Normal 3 4 14 7 3" xfId="40489" xr:uid="{00000000-0005-0000-0000-0000229E0000}"/>
    <cellStyle name="Normal 3 4 14 8" xfId="40490" xr:uid="{00000000-0005-0000-0000-0000239E0000}"/>
    <cellStyle name="Normal 3 4 14 8 2" xfId="40491" xr:uid="{00000000-0005-0000-0000-0000249E0000}"/>
    <cellStyle name="Normal 3 4 14 8 3" xfId="40492" xr:uid="{00000000-0005-0000-0000-0000259E0000}"/>
    <cellStyle name="Normal 3 4 14 9" xfId="40493" xr:uid="{00000000-0005-0000-0000-0000269E0000}"/>
    <cellStyle name="Normal 3 4 14 9 2" xfId="40494" xr:uid="{00000000-0005-0000-0000-0000279E0000}"/>
    <cellStyle name="Normal 3 4 14 9 3" xfId="40495" xr:uid="{00000000-0005-0000-0000-0000289E0000}"/>
    <cellStyle name="Normal 3 4 15" xfId="40496" xr:uid="{00000000-0005-0000-0000-0000299E0000}"/>
    <cellStyle name="Normal 3 4 15 10" xfId="40497" xr:uid="{00000000-0005-0000-0000-00002A9E0000}"/>
    <cellStyle name="Normal 3 4 15 10 2" xfId="40498" xr:uid="{00000000-0005-0000-0000-00002B9E0000}"/>
    <cellStyle name="Normal 3 4 15 10 3" xfId="40499" xr:uid="{00000000-0005-0000-0000-00002C9E0000}"/>
    <cellStyle name="Normal 3 4 15 11" xfId="40500" xr:uid="{00000000-0005-0000-0000-00002D9E0000}"/>
    <cellStyle name="Normal 3 4 15 11 2" xfId="40501" xr:uid="{00000000-0005-0000-0000-00002E9E0000}"/>
    <cellStyle name="Normal 3 4 15 11 3" xfId="40502" xr:uid="{00000000-0005-0000-0000-00002F9E0000}"/>
    <cellStyle name="Normal 3 4 15 12" xfId="40503" xr:uid="{00000000-0005-0000-0000-0000309E0000}"/>
    <cellStyle name="Normal 3 4 15 12 2" xfId="40504" xr:uid="{00000000-0005-0000-0000-0000319E0000}"/>
    <cellStyle name="Normal 3 4 15 12 3" xfId="40505" xr:uid="{00000000-0005-0000-0000-0000329E0000}"/>
    <cellStyle name="Normal 3 4 15 13" xfId="40506" xr:uid="{00000000-0005-0000-0000-0000339E0000}"/>
    <cellStyle name="Normal 3 4 15 13 2" xfId="40507" xr:uid="{00000000-0005-0000-0000-0000349E0000}"/>
    <cellStyle name="Normal 3 4 15 13 3" xfId="40508" xr:uid="{00000000-0005-0000-0000-0000359E0000}"/>
    <cellStyle name="Normal 3 4 15 14" xfId="40509" xr:uid="{00000000-0005-0000-0000-0000369E0000}"/>
    <cellStyle name="Normal 3 4 15 14 2" xfId="40510" xr:uid="{00000000-0005-0000-0000-0000379E0000}"/>
    <cellStyle name="Normal 3 4 15 14 3" xfId="40511" xr:uid="{00000000-0005-0000-0000-0000389E0000}"/>
    <cellStyle name="Normal 3 4 15 15" xfId="40512" xr:uid="{00000000-0005-0000-0000-0000399E0000}"/>
    <cellStyle name="Normal 3 4 15 15 2" xfId="40513" xr:uid="{00000000-0005-0000-0000-00003A9E0000}"/>
    <cellStyle name="Normal 3 4 15 15 3" xfId="40514" xr:uid="{00000000-0005-0000-0000-00003B9E0000}"/>
    <cellStyle name="Normal 3 4 15 16" xfId="40515" xr:uid="{00000000-0005-0000-0000-00003C9E0000}"/>
    <cellStyle name="Normal 3 4 15 17" xfId="40516" xr:uid="{00000000-0005-0000-0000-00003D9E0000}"/>
    <cellStyle name="Normal 3 4 15 2" xfId="40517" xr:uid="{00000000-0005-0000-0000-00003E9E0000}"/>
    <cellStyle name="Normal 3 4 15 2 10" xfId="40518" xr:uid="{00000000-0005-0000-0000-00003F9E0000}"/>
    <cellStyle name="Normal 3 4 15 2 10 2" xfId="40519" xr:uid="{00000000-0005-0000-0000-0000409E0000}"/>
    <cellStyle name="Normal 3 4 15 2 10 3" xfId="40520" xr:uid="{00000000-0005-0000-0000-0000419E0000}"/>
    <cellStyle name="Normal 3 4 15 2 11" xfId="40521" xr:uid="{00000000-0005-0000-0000-0000429E0000}"/>
    <cellStyle name="Normal 3 4 15 2 11 2" xfId="40522" xr:uid="{00000000-0005-0000-0000-0000439E0000}"/>
    <cellStyle name="Normal 3 4 15 2 11 3" xfId="40523" xr:uid="{00000000-0005-0000-0000-0000449E0000}"/>
    <cellStyle name="Normal 3 4 15 2 12" xfId="40524" xr:uid="{00000000-0005-0000-0000-0000459E0000}"/>
    <cellStyle name="Normal 3 4 15 2 12 2" xfId="40525" xr:uid="{00000000-0005-0000-0000-0000469E0000}"/>
    <cellStyle name="Normal 3 4 15 2 12 3" xfId="40526" xr:uid="{00000000-0005-0000-0000-0000479E0000}"/>
    <cellStyle name="Normal 3 4 15 2 13" xfId="40527" xr:uid="{00000000-0005-0000-0000-0000489E0000}"/>
    <cellStyle name="Normal 3 4 15 2 13 2" xfId="40528" xr:uid="{00000000-0005-0000-0000-0000499E0000}"/>
    <cellStyle name="Normal 3 4 15 2 13 3" xfId="40529" xr:uid="{00000000-0005-0000-0000-00004A9E0000}"/>
    <cellStyle name="Normal 3 4 15 2 14" xfId="40530" xr:uid="{00000000-0005-0000-0000-00004B9E0000}"/>
    <cellStyle name="Normal 3 4 15 2 14 2" xfId="40531" xr:uid="{00000000-0005-0000-0000-00004C9E0000}"/>
    <cellStyle name="Normal 3 4 15 2 14 3" xfId="40532" xr:uid="{00000000-0005-0000-0000-00004D9E0000}"/>
    <cellStyle name="Normal 3 4 15 2 15" xfId="40533" xr:uid="{00000000-0005-0000-0000-00004E9E0000}"/>
    <cellStyle name="Normal 3 4 15 2 16" xfId="40534" xr:uid="{00000000-0005-0000-0000-00004F9E0000}"/>
    <cellStyle name="Normal 3 4 15 2 2" xfId="40535" xr:uid="{00000000-0005-0000-0000-0000509E0000}"/>
    <cellStyle name="Normal 3 4 15 2 2 2" xfId="40536" xr:uid="{00000000-0005-0000-0000-0000519E0000}"/>
    <cellStyle name="Normal 3 4 15 2 2 3" xfId="40537" xr:uid="{00000000-0005-0000-0000-0000529E0000}"/>
    <cellStyle name="Normal 3 4 15 2 3" xfId="40538" xr:uid="{00000000-0005-0000-0000-0000539E0000}"/>
    <cellStyle name="Normal 3 4 15 2 3 2" xfId="40539" xr:uid="{00000000-0005-0000-0000-0000549E0000}"/>
    <cellStyle name="Normal 3 4 15 2 3 3" xfId="40540" xr:uid="{00000000-0005-0000-0000-0000559E0000}"/>
    <cellStyle name="Normal 3 4 15 2 4" xfId="40541" xr:uid="{00000000-0005-0000-0000-0000569E0000}"/>
    <cellStyle name="Normal 3 4 15 2 4 2" xfId="40542" xr:uid="{00000000-0005-0000-0000-0000579E0000}"/>
    <cellStyle name="Normal 3 4 15 2 4 3" xfId="40543" xr:uid="{00000000-0005-0000-0000-0000589E0000}"/>
    <cellStyle name="Normal 3 4 15 2 5" xfId="40544" xr:uid="{00000000-0005-0000-0000-0000599E0000}"/>
    <cellStyle name="Normal 3 4 15 2 5 2" xfId="40545" xr:uid="{00000000-0005-0000-0000-00005A9E0000}"/>
    <cellStyle name="Normal 3 4 15 2 5 3" xfId="40546" xr:uid="{00000000-0005-0000-0000-00005B9E0000}"/>
    <cellStyle name="Normal 3 4 15 2 6" xfId="40547" xr:uid="{00000000-0005-0000-0000-00005C9E0000}"/>
    <cellStyle name="Normal 3 4 15 2 6 2" xfId="40548" xr:uid="{00000000-0005-0000-0000-00005D9E0000}"/>
    <cellStyle name="Normal 3 4 15 2 6 3" xfId="40549" xr:uid="{00000000-0005-0000-0000-00005E9E0000}"/>
    <cellStyle name="Normal 3 4 15 2 7" xfId="40550" xr:uid="{00000000-0005-0000-0000-00005F9E0000}"/>
    <cellStyle name="Normal 3 4 15 2 7 2" xfId="40551" xr:uid="{00000000-0005-0000-0000-0000609E0000}"/>
    <cellStyle name="Normal 3 4 15 2 7 3" xfId="40552" xr:uid="{00000000-0005-0000-0000-0000619E0000}"/>
    <cellStyle name="Normal 3 4 15 2 8" xfId="40553" xr:uid="{00000000-0005-0000-0000-0000629E0000}"/>
    <cellStyle name="Normal 3 4 15 2 8 2" xfId="40554" xr:uid="{00000000-0005-0000-0000-0000639E0000}"/>
    <cellStyle name="Normal 3 4 15 2 8 3" xfId="40555" xr:uid="{00000000-0005-0000-0000-0000649E0000}"/>
    <cellStyle name="Normal 3 4 15 2 9" xfId="40556" xr:uid="{00000000-0005-0000-0000-0000659E0000}"/>
    <cellStyle name="Normal 3 4 15 2 9 2" xfId="40557" xr:uid="{00000000-0005-0000-0000-0000669E0000}"/>
    <cellStyle name="Normal 3 4 15 2 9 3" xfId="40558" xr:uid="{00000000-0005-0000-0000-0000679E0000}"/>
    <cellStyle name="Normal 3 4 15 3" xfId="40559" xr:uid="{00000000-0005-0000-0000-0000689E0000}"/>
    <cellStyle name="Normal 3 4 15 3 2" xfId="40560" xr:uid="{00000000-0005-0000-0000-0000699E0000}"/>
    <cellStyle name="Normal 3 4 15 3 3" xfId="40561" xr:uid="{00000000-0005-0000-0000-00006A9E0000}"/>
    <cellStyle name="Normal 3 4 15 4" xfId="40562" xr:uid="{00000000-0005-0000-0000-00006B9E0000}"/>
    <cellStyle name="Normal 3 4 15 4 2" xfId="40563" xr:uid="{00000000-0005-0000-0000-00006C9E0000}"/>
    <cellStyle name="Normal 3 4 15 4 3" xfId="40564" xr:uid="{00000000-0005-0000-0000-00006D9E0000}"/>
    <cellStyle name="Normal 3 4 15 5" xfId="40565" xr:uid="{00000000-0005-0000-0000-00006E9E0000}"/>
    <cellStyle name="Normal 3 4 15 5 2" xfId="40566" xr:uid="{00000000-0005-0000-0000-00006F9E0000}"/>
    <cellStyle name="Normal 3 4 15 5 3" xfId="40567" xr:uid="{00000000-0005-0000-0000-0000709E0000}"/>
    <cellStyle name="Normal 3 4 15 6" xfId="40568" xr:uid="{00000000-0005-0000-0000-0000719E0000}"/>
    <cellStyle name="Normal 3 4 15 6 2" xfId="40569" xr:uid="{00000000-0005-0000-0000-0000729E0000}"/>
    <cellStyle name="Normal 3 4 15 6 3" xfId="40570" xr:uid="{00000000-0005-0000-0000-0000739E0000}"/>
    <cellStyle name="Normal 3 4 15 7" xfId="40571" xr:uid="{00000000-0005-0000-0000-0000749E0000}"/>
    <cellStyle name="Normal 3 4 15 7 2" xfId="40572" xr:uid="{00000000-0005-0000-0000-0000759E0000}"/>
    <cellStyle name="Normal 3 4 15 7 3" xfId="40573" xr:uid="{00000000-0005-0000-0000-0000769E0000}"/>
    <cellStyle name="Normal 3 4 15 8" xfId="40574" xr:uid="{00000000-0005-0000-0000-0000779E0000}"/>
    <cellStyle name="Normal 3 4 15 8 2" xfId="40575" xr:uid="{00000000-0005-0000-0000-0000789E0000}"/>
    <cellStyle name="Normal 3 4 15 8 3" xfId="40576" xr:uid="{00000000-0005-0000-0000-0000799E0000}"/>
    <cellStyle name="Normal 3 4 15 9" xfId="40577" xr:uid="{00000000-0005-0000-0000-00007A9E0000}"/>
    <cellStyle name="Normal 3 4 15 9 2" xfId="40578" xr:uid="{00000000-0005-0000-0000-00007B9E0000}"/>
    <cellStyle name="Normal 3 4 15 9 3" xfId="40579" xr:uid="{00000000-0005-0000-0000-00007C9E0000}"/>
    <cellStyle name="Normal 3 4 16" xfId="40580" xr:uid="{00000000-0005-0000-0000-00007D9E0000}"/>
    <cellStyle name="Normal 3 4 16 10" xfId="40581" xr:uid="{00000000-0005-0000-0000-00007E9E0000}"/>
    <cellStyle name="Normal 3 4 16 10 2" xfId="40582" xr:uid="{00000000-0005-0000-0000-00007F9E0000}"/>
    <cellStyle name="Normal 3 4 16 10 3" xfId="40583" xr:uid="{00000000-0005-0000-0000-0000809E0000}"/>
    <cellStyle name="Normal 3 4 16 11" xfId="40584" xr:uid="{00000000-0005-0000-0000-0000819E0000}"/>
    <cellStyle name="Normal 3 4 16 11 2" xfId="40585" xr:uid="{00000000-0005-0000-0000-0000829E0000}"/>
    <cellStyle name="Normal 3 4 16 11 3" xfId="40586" xr:uid="{00000000-0005-0000-0000-0000839E0000}"/>
    <cellStyle name="Normal 3 4 16 12" xfId="40587" xr:uid="{00000000-0005-0000-0000-0000849E0000}"/>
    <cellStyle name="Normal 3 4 16 12 2" xfId="40588" xr:uid="{00000000-0005-0000-0000-0000859E0000}"/>
    <cellStyle name="Normal 3 4 16 12 3" xfId="40589" xr:uid="{00000000-0005-0000-0000-0000869E0000}"/>
    <cellStyle name="Normal 3 4 16 13" xfId="40590" xr:uid="{00000000-0005-0000-0000-0000879E0000}"/>
    <cellStyle name="Normal 3 4 16 13 2" xfId="40591" xr:uid="{00000000-0005-0000-0000-0000889E0000}"/>
    <cellStyle name="Normal 3 4 16 13 3" xfId="40592" xr:uid="{00000000-0005-0000-0000-0000899E0000}"/>
    <cellStyle name="Normal 3 4 16 14" xfId="40593" xr:uid="{00000000-0005-0000-0000-00008A9E0000}"/>
    <cellStyle name="Normal 3 4 16 14 2" xfId="40594" xr:uid="{00000000-0005-0000-0000-00008B9E0000}"/>
    <cellStyle name="Normal 3 4 16 14 3" xfId="40595" xr:uid="{00000000-0005-0000-0000-00008C9E0000}"/>
    <cellStyle name="Normal 3 4 16 15" xfId="40596" xr:uid="{00000000-0005-0000-0000-00008D9E0000}"/>
    <cellStyle name="Normal 3 4 16 16" xfId="40597" xr:uid="{00000000-0005-0000-0000-00008E9E0000}"/>
    <cellStyle name="Normal 3 4 16 2" xfId="40598" xr:uid="{00000000-0005-0000-0000-00008F9E0000}"/>
    <cellStyle name="Normal 3 4 16 2 2" xfId="40599" xr:uid="{00000000-0005-0000-0000-0000909E0000}"/>
    <cellStyle name="Normal 3 4 16 2 3" xfId="40600" xr:uid="{00000000-0005-0000-0000-0000919E0000}"/>
    <cellStyle name="Normal 3 4 16 3" xfId="40601" xr:uid="{00000000-0005-0000-0000-0000929E0000}"/>
    <cellStyle name="Normal 3 4 16 3 2" xfId="40602" xr:uid="{00000000-0005-0000-0000-0000939E0000}"/>
    <cellStyle name="Normal 3 4 16 3 3" xfId="40603" xr:uid="{00000000-0005-0000-0000-0000949E0000}"/>
    <cellStyle name="Normal 3 4 16 4" xfId="40604" xr:uid="{00000000-0005-0000-0000-0000959E0000}"/>
    <cellStyle name="Normal 3 4 16 4 2" xfId="40605" xr:uid="{00000000-0005-0000-0000-0000969E0000}"/>
    <cellStyle name="Normal 3 4 16 4 3" xfId="40606" xr:uid="{00000000-0005-0000-0000-0000979E0000}"/>
    <cellStyle name="Normal 3 4 16 5" xfId="40607" xr:uid="{00000000-0005-0000-0000-0000989E0000}"/>
    <cellStyle name="Normal 3 4 16 5 2" xfId="40608" xr:uid="{00000000-0005-0000-0000-0000999E0000}"/>
    <cellStyle name="Normal 3 4 16 5 3" xfId="40609" xr:uid="{00000000-0005-0000-0000-00009A9E0000}"/>
    <cellStyle name="Normal 3 4 16 6" xfId="40610" xr:uid="{00000000-0005-0000-0000-00009B9E0000}"/>
    <cellStyle name="Normal 3 4 16 6 2" xfId="40611" xr:uid="{00000000-0005-0000-0000-00009C9E0000}"/>
    <cellStyle name="Normal 3 4 16 6 3" xfId="40612" xr:uid="{00000000-0005-0000-0000-00009D9E0000}"/>
    <cellStyle name="Normal 3 4 16 7" xfId="40613" xr:uid="{00000000-0005-0000-0000-00009E9E0000}"/>
    <cellStyle name="Normal 3 4 16 7 2" xfId="40614" xr:uid="{00000000-0005-0000-0000-00009F9E0000}"/>
    <cellStyle name="Normal 3 4 16 7 3" xfId="40615" xr:uid="{00000000-0005-0000-0000-0000A09E0000}"/>
    <cellStyle name="Normal 3 4 16 8" xfId="40616" xr:uid="{00000000-0005-0000-0000-0000A19E0000}"/>
    <cellStyle name="Normal 3 4 16 8 2" xfId="40617" xr:uid="{00000000-0005-0000-0000-0000A29E0000}"/>
    <cellStyle name="Normal 3 4 16 8 3" xfId="40618" xr:uid="{00000000-0005-0000-0000-0000A39E0000}"/>
    <cellStyle name="Normal 3 4 16 9" xfId="40619" xr:uid="{00000000-0005-0000-0000-0000A49E0000}"/>
    <cellStyle name="Normal 3 4 16 9 2" xfId="40620" xr:uid="{00000000-0005-0000-0000-0000A59E0000}"/>
    <cellStyle name="Normal 3 4 16 9 3" xfId="40621" xr:uid="{00000000-0005-0000-0000-0000A69E0000}"/>
    <cellStyle name="Normal 3 4 17" xfId="40622" xr:uid="{00000000-0005-0000-0000-0000A79E0000}"/>
    <cellStyle name="Normal 3 4 17 10" xfId="40623" xr:uid="{00000000-0005-0000-0000-0000A89E0000}"/>
    <cellStyle name="Normal 3 4 17 10 2" xfId="40624" xr:uid="{00000000-0005-0000-0000-0000A99E0000}"/>
    <cellStyle name="Normal 3 4 17 10 3" xfId="40625" xr:uid="{00000000-0005-0000-0000-0000AA9E0000}"/>
    <cellStyle name="Normal 3 4 17 11" xfId="40626" xr:uid="{00000000-0005-0000-0000-0000AB9E0000}"/>
    <cellStyle name="Normal 3 4 17 11 2" xfId="40627" xr:uid="{00000000-0005-0000-0000-0000AC9E0000}"/>
    <cellStyle name="Normal 3 4 17 11 3" xfId="40628" xr:uid="{00000000-0005-0000-0000-0000AD9E0000}"/>
    <cellStyle name="Normal 3 4 17 12" xfId="40629" xr:uid="{00000000-0005-0000-0000-0000AE9E0000}"/>
    <cellStyle name="Normal 3 4 17 12 2" xfId="40630" xr:uid="{00000000-0005-0000-0000-0000AF9E0000}"/>
    <cellStyle name="Normal 3 4 17 12 3" xfId="40631" xr:uid="{00000000-0005-0000-0000-0000B09E0000}"/>
    <cellStyle name="Normal 3 4 17 13" xfId="40632" xr:uid="{00000000-0005-0000-0000-0000B19E0000}"/>
    <cellStyle name="Normal 3 4 17 13 2" xfId="40633" xr:uid="{00000000-0005-0000-0000-0000B29E0000}"/>
    <cellStyle name="Normal 3 4 17 13 3" xfId="40634" xr:uid="{00000000-0005-0000-0000-0000B39E0000}"/>
    <cellStyle name="Normal 3 4 17 14" xfId="40635" xr:uid="{00000000-0005-0000-0000-0000B49E0000}"/>
    <cellStyle name="Normal 3 4 17 14 2" xfId="40636" xr:uid="{00000000-0005-0000-0000-0000B59E0000}"/>
    <cellStyle name="Normal 3 4 17 14 3" xfId="40637" xr:uid="{00000000-0005-0000-0000-0000B69E0000}"/>
    <cellStyle name="Normal 3 4 17 15" xfId="40638" xr:uid="{00000000-0005-0000-0000-0000B79E0000}"/>
    <cellStyle name="Normal 3 4 17 16" xfId="40639" xr:uid="{00000000-0005-0000-0000-0000B89E0000}"/>
    <cellStyle name="Normal 3 4 17 2" xfId="40640" xr:uid="{00000000-0005-0000-0000-0000B99E0000}"/>
    <cellStyle name="Normal 3 4 17 2 2" xfId="40641" xr:uid="{00000000-0005-0000-0000-0000BA9E0000}"/>
    <cellStyle name="Normal 3 4 17 2 3" xfId="40642" xr:uid="{00000000-0005-0000-0000-0000BB9E0000}"/>
    <cellStyle name="Normal 3 4 17 3" xfId="40643" xr:uid="{00000000-0005-0000-0000-0000BC9E0000}"/>
    <cellStyle name="Normal 3 4 17 3 2" xfId="40644" xr:uid="{00000000-0005-0000-0000-0000BD9E0000}"/>
    <cellStyle name="Normal 3 4 17 3 3" xfId="40645" xr:uid="{00000000-0005-0000-0000-0000BE9E0000}"/>
    <cellStyle name="Normal 3 4 17 4" xfId="40646" xr:uid="{00000000-0005-0000-0000-0000BF9E0000}"/>
    <cellStyle name="Normal 3 4 17 4 2" xfId="40647" xr:uid="{00000000-0005-0000-0000-0000C09E0000}"/>
    <cellStyle name="Normal 3 4 17 4 3" xfId="40648" xr:uid="{00000000-0005-0000-0000-0000C19E0000}"/>
    <cellStyle name="Normal 3 4 17 5" xfId="40649" xr:uid="{00000000-0005-0000-0000-0000C29E0000}"/>
    <cellStyle name="Normal 3 4 17 5 2" xfId="40650" xr:uid="{00000000-0005-0000-0000-0000C39E0000}"/>
    <cellStyle name="Normal 3 4 17 5 3" xfId="40651" xr:uid="{00000000-0005-0000-0000-0000C49E0000}"/>
    <cellStyle name="Normal 3 4 17 6" xfId="40652" xr:uid="{00000000-0005-0000-0000-0000C59E0000}"/>
    <cellStyle name="Normal 3 4 17 6 2" xfId="40653" xr:uid="{00000000-0005-0000-0000-0000C69E0000}"/>
    <cellStyle name="Normal 3 4 17 6 3" xfId="40654" xr:uid="{00000000-0005-0000-0000-0000C79E0000}"/>
    <cellStyle name="Normal 3 4 17 7" xfId="40655" xr:uid="{00000000-0005-0000-0000-0000C89E0000}"/>
    <cellStyle name="Normal 3 4 17 7 2" xfId="40656" xr:uid="{00000000-0005-0000-0000-0000C99E0000}"/>
    <cellStyle name="Normal 3 4 17 7 3" xfId="40657" xr:uid="{00000000-0005-0000-0000-0000CA9E0000}"/>
    <cellStyle name="Normal 3 4 17 8" xfId="40658" xr:uid="{00000000-0005-0000-0000-0000CB9E0000}"/>
    <cellStyle name="Normal 3 4 17 8 2" xfId="40659" xr:uid="{00000000-0005-0000-0000-0000CC9E0000}"/>
    <cellStyle name="Normal 3 4 17 8 3" xfId="40660" xr:uid="{00000000-0005-0000-0000-0000CD9E0000}"/>
    <cellStyle name="Normal 3 4 17 9" xfId="40661" xr:uid="{00000000-0005-0000-0000-0000CE9E0000}"/>
    <cellStyle name="Normal 3 4 17 9 2" xfId="40662" xr:uid="{00000000-0005-0000-0000-0000CF9E0000}"/>
    <cellStyle name="Normal 3 4 17 9 3" xfId="40663" xr:uid="{00000000-0005-0000-0000-0000D09E0000}"/>
    <cellStyle name="Normal 3 4 18" xfId="40664" xr:uid="{00000000-0005-0000-0000-0000D19E0000}"/>
    <cellStyle name="Normal 3 4 18 10" xfId="40665" xr:uid="{00000000-0005-0000-0000-0000D29E0000}"/>
    <cellStyle name="Normal 3 4 18 10 2" xfId="40666" xr:uid="{00000000-0005-0000-0000-0000D39E0000}"/>
    <cellStyle name="Normal 3 4 18 10 3" xfId="40667" xr:uid="{00000000-0005-0000-0000-0000D49E0000}"/>
    <cellStyle name="Normal 3 4 18 11" xfId="40668" xr:uid="{00000000-0005-0000-0000-0000D59E0000}"/>
    <cellStyle name="Normal 3 4 18 11 2" xfId="40669" xr:uid="{00000000-0005-0000-0000-0000D69E0000}"/>
    <cellStyle name="Normal 3 4 18 11 3" xfId="40670" xr:uid="{00000000-0005-0000-0000-0000D79E0000}"/>
    <cellStyle name="Normal 3 4 18 12" xfId="40671" xr:uid="{00000000-0005-0000-0000-0000D89E0000}"/>
    <cellStyle name="Normal 3 4 18 12 2" xfId="40672" xr:uid="{00000000-0005-0000-0000-0000D99E0000}"/>
    <cellStyle name="Normal 3 4 18 12 3" xfId="40673" xr:uid="{00000000-0005-0000-0000-0000DA9E0000}"/>
    <cellStyle name="Normal 3 4 18 13" xfId="40674" xr:uid="{00000000-0005-0000-0000-0000DB9E0000}"/>
    <cellStyle name="Normal 3 4 18 13 2" xfId="40675" xr:uid="{00000000-0005-0000-0000-0000DC9E0000}"/>
    <cellStyle name="Normal 3 4 18 13 3" xfId="40676" xr:uid="{00000000-0005-0000-0000-0000DD9E0000}"/>
    <cellStyle name="Normal 3 4 18 14" xfId="40677" xr:uid="{00000000-0005-0000-0000-0000DE9E0000}"/>
    <cellStyle name="Normal 3 4 18 14 2" xfId="40678" xr:uid="{00000000-0005-0000-0000-0000DF9E0000}"/>
    <cellStyle name="Normal 3 4 18 14 3" xfId="40679" xr:uid="{00000000-0005-0000-0000-0000E09E0000}"/>
    <cellStyle name="Normal 3 4 18 15" xfId="40680" xr:uid="{00000000-0005-0000-0000-0000E19E0000}"/>
    <cellStyle name="Normal 3 4 18 16" xfId="40681" xr:uid="{00000000-0005-0000-0000-0000E29E0000}"/>
    <cellStyle name="Normal 3 4 18 2" xfId="40682" xr:uid="{00000000-0005-0000-0000-0000E39E0000}"/>
    <cellStyle name="Normal 3 4 18 2 2" xfId="40683" xr:uid="{00000000-0005-0000-0000-0000E49E0000}"/>
    <cellStyle name="Normal 3 4 18 2 3" xfId="40684" xr:uid="{00000000-0005-0000-0000-0000E59E0000}"/>
    <cellStyle name="Normal 3 4 18 3" xfId="40685" xr:uid="{00000000-0005-0000-0000-0000E69E0000}"/>
    <cellStyle name="Normal 3 4 18 3 2" xfId="40686" xr:uid="{00000000-0005-0000-0000-0000E79E0000}"/>
    <cellStyle name="Normal 3 4 18 3 3" xfId="40687" xr:uid="{00000000-0005-0000-0000-0000E89E0000}"/>
    <cellStyle name="Normal 3 4 18 4" xfId="40688" xr:uid="{00000000-0005-0000-0000-0000E99E0000}"/>
    <cellStyle name="Normal 3 4 18 4 2" xfId="40689" xr:uid="{00000000-0005-0000-0000-0000EA9E0000}"/>
    <cellStyle name="Normal 3 4 18 4 3" xfId="40690" xr:uid="{00000000-0005-0000-0000-0000EB9E0000}"/>
    <cellStyle name="Normal 3 4 18 5" xfId="40691" xr:uid="{00000000-0005-0000-0000-0000EC9E0000}"/>
    <cellStyle name="Normal 3 4 18 5 2" xfId="40692" xr:uid="{00000000-0005-0000-0000-0000ED9E0000}"/>
    <cellStyle name="Normal 3 4 18 5 3" xfId="40693" xr:uid="{00000000-0005-0000-0000-0000EE9E0000}"/>
    <cellStyle name="Normal 3 4 18 6" xfId="40694" xr:uid="{00000000-0005-0000-0000-0000EF9E0000}"/>
    <cellStyle name="Normal 3 4 18 6 2" xfId="40695" xr:uid="{00000000-0005-0000-0000-0000F09E0000}"/>
    <cellStyle name="Normal 3 4 18 6 3" xfId="40696" xr:uid="{00000000-0005-0000-0000-0000F19E0000}"/>
    <cellStyle name="Normal 3 4 18 7" xfId="40697" xr:uid="{00000000-0005-0000-0000-0000F29E0000}"/>
    <cellStyle name="Normal 3 4 18 7 2" xfId="40698" xr:uid="{00000000-0005-0000-0000-0000F39E0000}"/>
    <cellStyle name="Normal 3 4 18 7 3" xfId="40699" xr:uid="{00000000-0005-0000-0000-0000F49E0000}"/>
    <cellStyle name="Normal 3 4 18 8" xfId="40700" xr:uid="{00000000-0005-0000-0000-0000F59E0000}"/>
    <cellStyle name="Normal 3 4 18 8 2" xfId="40701" xr:uid="{00000000-0005-0000-0000-0000F69E0000}"/>
    <cellStyle name="Normal 3 4 18 8 3" xfId="40702" xr:uid="{00000000-0005-0000-0000-0000F79E0000}"/>
    <cellStyle name="Normal 3 4 18 9" xfId="40703" xr:uid="{00000000-0005-0000-0000-0000F89E0000}"/>
    <cellStyle name="Normal 3 4 18 9 2" xfId="40704" xr:uid="{00000000-0005-0000-0000-0000F99E0000}"/>
    <cellStyle name="Normal 3 4 18 9 3" xfId="40705" xr:uid="{00000000-0005-0000-0000-0000FA9E0000}"/>
    <cellStyle name="Normal 3 4 19" xfId="40706" xr:uid="{00000000-0005-0000-0000-0000FB9E0000}"/>
    <cellStyle name="Normal 3 4 19 10" xfId="40707" xr:uid="{00000000-0005-0000-0000-0000FC9E0000}"/>
    <cellStyle name="Normal 3 4 19 10 2" xfId="40708" xr:uid="{00000000-0005-0000-0000-0000FD9E0000}"/>
    <cellStyle name="Normal 3 4 19 10 3" xfId="40709" xr:uid="{00000000-0005-0000-0000-0000FE9E0000}"/>
    <cellStyle name="Normal 3 4 19 11" xfId="40710" xr:uid="{00000000-0005-0000-0000-0000FF9E0000}"/>
    <cellStyle name="Normal 3 4 19 11 2" xfId="40711" xr:uid="{00000000-0005-0000-0000-0000009F0000}"/>
    <cellStyle name="Normal 3 4 19 11 3" xfId="40712" xr:uid="{00000000-0005-0000-0000-0000019F0000}"/>
    <cellStyle name="Normal 3 4 19 12" xfId="40713" xr:uid="{00000000-0005-0000-0000-0000029F0000}"/>
    <cellStyle name="Normal 3 4 19 12 2" xfId="40714" xr:uid="{00000000-0005-0000-0000-0000039F0000}"/>
    <cellStyle name="Normal 3 4 19 12 3" xfId="40715" xr:uid="{00000000-0005-0000-0000-0000049F0000}"/>
    <cellStyle name="Normal 3 4 19 13" xfId="40716" xr:uid="{00000000-0005-0000-0000-0000059F0000}"/>
    <cellStyle name="Normal 3 4 19 13 2" xfId="40717" xr:uid="{00000000-0005-0000-0000-0000069F0000}"/>
    <cellStyle name="Normal 3 4 19 13 3" xfId="40718" xr:uid="{00000000-0005-0000-0000-0000079F0000}"/>
    <cellStyle name="Normal 3 4 19 14" xfId="40719" xr:uid="{00000000-0005-0000-0000-0000089F0000}"/>
    <cellStyle name="Normal 3 4 19 14 2" xfId="40720" xr:uid="{00000000-0005-0000-0000-0000099F0000}"/>
    <cellStyle name="Normal 3 4 19 14 3" xfId="40721" xr:uid="{00000000-0005-0000-0000-00000A9F0000}"/>
    <cellStyle name="Normal 3 4 19 15" xfId="40722" xr:uid="{00000000-0005-0000-0000-00000B9F0000}"/>
    <cellStyle name="Normal 3 4 19 16" xfId="40723" xr:uid="{00000000-0005-0000-0000-00000C9F0000}"/>
    <cellStyle name="Normal 3 4 19 2" xfId="40724" xr:uid="{00000000-0005-0000-0000-00000D9F0000}"/>
    <cellStyle name="Normal 3 4 19 2 2" xfId="40725" xr:uid="{00000000-0005-0000-0000-00000E9F0000}"/>
    <cellStyle name="Normal 3 4 19 2 3" xfId="40726" xr:uid="{00000000-0005-0000-0000-00000F9F0000}"/>
    <cellStyle name="Normal 3 4 19 3" xfId="40727" xr:uid="{00000000-0005-0000-0000-0000109F0000}"/>
    <cellStyle name="Normal 3 4 19 3 2" xfId="40728" xr:uid="{00000000-0005-0000-0000-0000119F0000}"/>
    <cellStyle name="Normal 3 4 19 3 3" xfId="40729" xr:uid="{00000000-0005-0000-0000-0000129F0000}"/>
    <cellStyle name="Normal 3 4 19 4" xfId="40730" xr:uid="{00000000-0005-0000-0000-0000139F0000}"/>
    <cellStyle name="Normal 3 4 19 4 2" xfId="40731" xr:uid="{00000000-0005-0000-0000-0000149F0000}"/>
    <cellStyle name="Normal 3 4 19 4 3" xfId="40732" xr:uid="{00000000-0005-0000-0000-0000159F0000}"/>
    <cellStyle name="Normal 3 4 19 5" xfId="40733" xr:uid="{00000000-0005-0000-0000-0000169F0000}"/>
    <cellStyle name="Normal 3 4 19 5 2" xfId="40734" xr:uid="{00000000-0005-0000-0000-0000179F0000}"/>
    <cellStyle name="Normal 3 4 19 5 3" xfId="40735" xr:uid="{00000000-0005-0000-0000-0000189F0000}"/>
    <cellStyle name="Normal 3 4 19 6" xfId="40736" xr:uid="{00000000-0005-0000-0000-0000199F0000}"/>
    <cellStyle name="Normal 3 4 19 6 2" xfId="40737" xr:uid="{00000000-0005-0000-0000-00001A9F0000}"/>
    <cellStyle name="Normal 3 4 19 6 3" xfId="40738" xr:uid="{00000000-0005-0000-0000-00001B9F0000}"/>
    <cellStyle name="Normal 3 4 19 7" xfId="40739" xr:uid="{00000000-0005-0000-0000-00001C9F0000}"/>
    <cellStyle name="Normal 3 4 19 7 2" xfId="40740" xr:uid="{00000000-0005-0000-0000-00001D9F0000}"/>
    <cellStyle name="Normal 3 4 19 7 3" xfId="40741" xr:uid="{00000000-0005-0000-0000-00001E9F0000}"/>
    <cellStyle name="Normal 3 4 19 8" xfId="40742" xr:uid="{00000000-0005-0000-0000-00001F9F0000}"/>
    <cellStyle name="Normal 3 4 19 8 2" xfId="40743" xr:uid="{00000000-0005-0000-0000-0000209F0000}"/>
    <cellStyle name="Normal 3 4 19 8 3" xfId="40744" xr:uid="{00000000-0005-0000-0000-0000219F0000}"/>
    <cellStyle name="Normal 3 4 19 9" xfId="40745" xr:uid="{00000000-0005-0000-0000-0000229F0000}"/>
    <cellStyle name="Normal 3 4 19 9 2" xfId="40746" xr:uid="{00000000-0005-0000-0000-0000239F0000}"/>
    <cellStyle name="Normal 3 4 19 9 3" xfId="40747" xr:uid="{00000000-0005-0000-0000-0000249F0000}"/>
    <cellStyle name="Normal 3 4 2" xfId="40748" xr:uid="{00000000-0005-0000-0000-0000259F0000}"/>
    <cellStyle name="Normal 3 4 2 10" xfId="40749" xr:uid="{00000000-0005-0000-0000-0000269F0000}"/>
    <cellStyle name="Normal 3 4 2 10 10" xfId="40750" xr:uid="{00000000-0005-0000-0000-0000279F0000}"/>
    <cellStyle name="Normal 3 4 2 10 10 2" xfId="40751" xr:uid="{00000000-0005-0000-0000-0000289F0000}"/>
    <cellStyle name="Normal 3 4 2 10 10 3" xfId="40752" xr:uid="{00000000-0005-0000-0000-0000299F0000}"/>
    <cellStyle name="Normal 3 4 2 10 11" xfId="40753" xr:uid="{00000000-0005-0000-0000-00002A9F0000}"/>
    <cellStyle name="Normal 3 4 2 10 11 2" xfId="40754" xr:uid="{00000000-0005-0000-0000-00002B9F0000}"/>
    <cellStyle name="Normal 3 4 2 10 11 3" xfId="40755" xr:uid="{00000000-0005-0000-0000-00002C9F0000}"/>
    <cellStyle name="Normal 3 4 2 10 12" xfId="40756" xr:uid="{00000000-0005-0000-0000-00002D9F0000}"/>
    <cellStyle name="Normal 3 4 2 10 12 2" xfId="40757" xr:uid="{00000000-0005-0000-0000-00002E9F0000}"/>
    <cellStyle name="Normal 3 4 2 10 12 3" xfId="40758" xr:uid="{00000000-0005-0000-0000-00002F9F0000}"/>
    <cellStyle name="Normal 3 4 2 10 13" xfId="40759" xr:uid="{00000000-0005-0000-0000-0000309F0000}"/>
    <cellStyle name="Normal 3 4 2 10 13 2" xfId="40760" xr:uid="{00000000-0005-0000-0000-0000319F0000}"/>
    <cellStyle name="Normal 3 4 2 10 13 3" xfId="40761" xr:uid="{00000000-0005-0000-0000-0000329F0000}"/>
    <cellStyle name="Normal 3 4 2 10 14" xfId="40762" xr:uid="{00000000-0005-0000-0000-0000339F0000}"/>
    <cellStyle name="Normal 3 4 2 10 14 2" xfId="40763" xr:uid="{00000000-0005-0000-0000-0000349F0000}"/>
    <cellStyle name="Normal 3 4 2 10 14 3" xfId="40764" xr:uid="{00000000-0005-0000-0000-0000359F0000}"/>
    <cellStyle name="Normal 3 4 2 10 15" xfId="40765" xr:uid="{00000000-0005-0000-0000-0000369F0000}"/>
    <cellStyle name="Normal 3 4 2 10 16" xfId="40766" xr:uid="{00000000-0005-0000-0000-0000379F0000}"/>
    <cellStyle name="Normal 3 4 2 10 2" xfId="40767" xr:uid="{00000000-0005-0000-0000-0000389F0000}"/>
    <cellStyle name="Normal 3 4 2 10 2 2" xfId="40768" xr:uid="{00000000-0005-0000-0000-0000399F0000}"/>
    <cellStyle name="Normal 3 4 2 10 2 3" xfId="40769" xr:uid="{00000000-0005-0000-0000-00003A9F0000}"/>
    <cellStyle name="Normal 3 4 2 10 3" xfId="40770" xr:uid="{00000000-0005-0000-0000-00003B9F0000}"/>
    <cellStyle name="Normal 3 4 2 10 3 2" xfId="40771" xr:uid="{00000000-0005-0000-0000-00003C9F0000}"/>
    <cellStyle name="Normal 3 4 2 10 3 3" xfId="40772" xr:uid="{00000000-0005-0000-0000-00003D9F0000}"/>
    <cellStyle name="Normal 3 4 2 10 4" xfId="40773" xr:uid="{00000000-0005-0000-0000-00003E9F0000}"/>
    <cellStyle name="Normal 3 4 2 10 4 2" xfId="40774" xr:uid="{00000000-0005-0000-0000-00003F9F0000}"/>
    <cellStyle name="Normal 3 4 2 10 4 3" xfId="40775" xr:uid="{00000000-0005-0000-0000-0000409F0000}"/>
    <cellStyle name="Normal 3 4 2 10 5" xfId="40776" xr:uid="{00000000-0005-0000-0000-0000419F0000}"/>
    <cellStyle name="Normal 3 4 2 10 5 2" xfId="40777" xr:uid="{00000000-0005-0000-0000-0000429F0000}"/>
    <cellStyle name="Normal 3 4 2 10 5 3" xfId="40778" xr:uid="{00000000-0005-0000-0000-0000439F0000}"/>
    <cellStyle name="Normal 3 4 2 10 6" xfId="40779" xr:uid="{00000000-0005-0000-0000-0000449F0000}"/>
    <cellStyle name="Normal 3 4 2 10 6 2" xfId="40780" xr:uid="{00000000-0005-0000-0000-0000459F0000}"/>
    <cellStyle name="Normal 3 4 2 10 6 3" xfId="40781" xr:uid="{00000000-0005-0000-0000-0000469F0000}"/>
    <cellStyle name="Normal 3 4 2 10 7" xfId="40782" xr:uid="{00000000-0005-0000-0000-0000479F0000}"/>
    <cellStyle name="Normal 3 4 2 10 7 2" xfId="40783" xr:uid="{00000000-0005-0000-0000-0000489F0000}"/>
    <cellStyle name="Normal 3 4 2 10 7 3" xfId="40784" xr:uid="{00000000-0005-0000-0000-0000499F0000}"/>
    <cellStyle name="Normal 3 4 2 10 8" xfId="40785" xr:uid="{00000000-0005-0000-0000-00004A9F0000}"/>
    <cellStyle name="Normal 3 4 2 10 8 2" xfId="40786" xr:uid="{00000000-0005-0000-0000-00004B9F0000}"/>
    <cellStyle name="Normal 3 4 2 10 8 3" xfId="40787" xr:uid="{00000000-0005-0000-0000-00004C9F0000}"/>
    <cellStyle name="Normal 3 4 2 10 9" xfId="40788" xr:uid="{00000000-0005-0000-0000-00004D9F0000}"/>
    <cellStyle name="Normal 3 4 2 10 9 2" xfId="40789" xr:uid="{00000000-0005-0000-0000-00004E9F0000}"/>
    <cellStyle name="Normal 3 4 2 10 9 3" xfId="40790" xr:uid="{00000000-0005-0000-0000-00004F9F0000}"/>
    <cellStyle name="Normal 3 4 2 11" xfId="40791" xr:uid="{00000000-0005-0000-0000-0000509F0000}"/>
    <cellStyle name="Normal 3 4 2 11 10" xfId="40792" xr:uid="{00000000-0005-0000-0000-0000519F0000}"/>
    <cellStyle name="Normal 3 4 2 11 10 2" xfId="40793" xr:uid="{00000000-0005-0000-0000-0000529F0000}"/>
    <cellStyle name="Normal 3 4 2 11 10 3" xfId="40794" xr:uid="{00000000-0005-0000-0000-0000539F0000}"/>
    <cellStyle name="Normal 3 4 2 11 11" xfId="40795" xr:uid="{00000000-0005-0000-0000-0000549F0000}"/>
    <cellStyle name="Normal 3 4 2 11 11 2" xfId="40796" xr:uid="{00000000-0005-0000-0000-0000559F0000}"/>
    <cellStyle name="Normal 3 4 2 11 11 3" xfId="40797" xr:uid="{00000000-0005-0000-0000-0000569F0000}"/>
    <cellStyle name="Normal 3 4 2 11 12" xfId="40798" xr:uid="{00000000-0005-0000-0000-0000579F0000}"/>
    <cellStyle name="Normal 3 4 2 11 12 2" xfId="40799" xr:uid="{00000000-0005-0000-0000-0000589F0000}"/>
    <cellStyle name="Normal 3 4 2 11 12 3" xfId="40800" xr:uid="{00000000-0005-0000-0000-0000599F0000}"/>
    <cellStyle name="Normal 3 4 2 11 13" xfId="40801" xr:uid="{00000000-0005-0000-0000-00005A9F0000}"/>
    <cellStyle name="Normal 3 4 2 11 13 2" xfId="40802" xr:uid="{00000000-0005-0000-0000-00005B9F0000}"/>
    <cellStyle name="Normal 3 4 2 11 13 3" xfId="40803" xr:uid="{00000000-0005-0000-0000-00005C9F0000}"/>
    <cellStyle name="Normal 3 4 2 11 14" xfId="40804" xr:uid="{00000000-0005-0000-0000-00005D9F0000}"/>
    <cellStyle name="Normal 3 4 2 11 14 2" xfId="40805" xr:uid="{00000000-0005-0000-0000-00005E9F0000}"/>
    <cellStyle name="Normal 3 4 2 11 14 3" xfId="40806" xr:uid="{00000000-0005-0000-0000-00005F9F0000}"/>
    <cellStyle name="Normal 3 4 2 11 15" xfId="40807" xr:uid="{00000000-0005-0000-0000-0000609F0000}"/>
    <cellStyle name="Normal 3 4 2 11 16" xfId="40808" xr:uid="{00000000-0005-0000-0000-0000619F0000}"/>
    <cellStyle name="Normal 3 4 2 11 2" xfId="40809" xr:uid="{00000000-0005-0000-0000-0000629F0000}"/>
    <cellStyle name="Normal 3 4 2 11 2 2" xfId="40810" xr:uid="{00000000-0005-0000-0000-0000639F0000}"/>
    <cellStyle name="Normal 3 4 2 11 2 3" xfId="40811" xr:uid="{00000000-0005-0000-0000-0000649F0000}"/>
    <cellStyle name="Normal 3 4 2 11 3" xfId="40812" xr:uid="{00000000-0005-0000-0000-0000659F0000}"/>
    <cellStyle name="Normal 3 4 2 11 3 2" xfId="40813" xr:uid="{00000000-0005-0000-0000-0000669F0000}"/>
    <cellStyle name="Normal 3 4 2 11 3 3" xfId="40814" xr:uid="{00000000-0005-0000-0000-0000679F0000}"/>
    <cellStyle name="Normal 3 4 2 11 4" xfId="40815" xr:uid="{00000000-0005-0000-0000-0000689F0000}"/>
    <cellStyle name="Normal 3 4 2 11 4 2" xfId="40816" xr:uid="{00000000-0005-0000-0000-0000699F0000}"/>
    <cellStyle name="Normal 3 4 2 11 4 3" xfId="40817" xr:uid="{00000000-0005-0000-0000-00006A9F0000}"/>
    <cellStyle name="Normal 3 4 2 11 5" xfId="40818" xr:uid="{00000000-0005-0000-0000-00006B9F0000}"/>
    <cellStyle name="Normal 3 4 2 11 5 2" xfId="40819" xr:uid="{00000000-0005-0000-0000-00006C9F0000}"/>
    <cellStyle name="Normal 3 4 2 11 5 3" xfId="40820" xr:uid="{00000000-0005-0000-0000-00006D9F0000}"/>
    <cellStyle name="Normal 3 4 2 11 6" xfId="40821" xr:uid="{00000000-0005-0000-0000-00006E9F0000}"/>
    <cellStyle name="Normal 3 4 2 11 6 2" xfId="40822" xr:uid="{00000000-0005-0000-0000-00006F9F0000}"/>
    <cellStyle name="Normal 3 4 2 11 6 3" xfId="40823" xr:uid="{00000000-0005-0000-0000-0000709F0000}"/>
    <cellStyle name="Normal 3 4 2 11 7" xfId="40824" xr:uid="{00000000-0005-0000-0000-0000719F0000}"/>
    <cellStyle name="Normal 3 4 2 11 7 2" xfId="40825" xr:uid="{00000000-0005-0000-0000-0000729F0000}"/>
    <cellStyle name="Normal 3 4 2 11 7 3" xfId="40826" xr:uid="{00000000-0005-0000-0000-0000739F0000}"/>
    <cellStyle name="Normal 3 4 2 11 8" xfId="40827" xr:uid="{00000000-0005-0000-0000-0000749F0000}"/>
    <cellStyle name="Normal 3 4 2 11 8 2" xfId="40828" xr:uid="{00000000-0005-0000-0000-0000759F0000}"/>
    <cellStyle name="Normal 3 4 2 11 8 3" xfId="40829" xr:uid="{00000000-0005-0000-0000-0000769F0000}"/>
    <cellStyle name="Normal 3 4 2 11 9" xfId="40830" xr:uid="{00000000-0005-0000-0000-0000779F0000}"/>
    <cellStyle name="Normal 3 4 2 11 9 2" xfId="40831" xr:uid="{00000000-0005-0000-0000-0000789F0000}"/>
    <cellStyle name="Normal 3 4 2 11 9 3" xfId="40832" xr:uid="{00000000-0005-0000-0000-0000799F0000}"/>
    <cellStyle name="Normal 3 4 2 12" xfId="40833" xr:uid="{00000000-0005-0000-0000-00007A9F0000}"/>
    <cellStyle name="Normal 3 4 2 12 10" xfId="40834" xr:uid="{00000000-0005-0000-0000-00007B9F0000}"/>
    <cellStyle name="Normal 3 4 2 12 10 2" xfId="40835" xr:uid="{00000000-0005-0000-0000-00007C9F0000}"/>
    <cellStyle name="Normal 3 4 2 12 10 3" xfId="40836" xr:uid="{00000000-0005-0000-0000-00007D9F0000}"/>
    <cellStyle name="Normal 3 4 2 12 11" xfId="40837" xr:uid="{00000000-0005-0000-0000-00007E9F0000}"/>
    <cellStyle name="Normal 3 4 2 12 11 2" xfId="40838" xr:uid="{00000000-0005-0000-0000-00007F9F0000}"/>
    <cellStyle name="Normal 3 4 2 12 11 3" xfId="40839" xr:uid="{00000000-0005-0000-0000-0000809F0000}"/>
    <cellStyle name="Normal 3 4 2 12 12" xfId="40840" xr:uid="{00000000-0005-0000-0000-0000819F0000}"/>
    <cellStyle name="Normal 3 4 2 12 12 2" xfId="40841" xr:uid="{00000000-0005-0000-0000-0000829F0000}"/>
    <cellStyle name="Normal 3 4 2 12 12 3" xfId="40842" xr:uid="{00000000-0005-0000-0000-0000839F0000}"/>
    <cellStyle name="Normal 3 4 2 12 13" xfId="40843" xr:uid="{00000000-0005-0000-0000-0000849F0000}"/>
    <cellStyle name="Normal 3 4 2 12 13 2" xfId="40844" xr:uid="{00000000-0005-0000-0000-0000859F0000}"/>
    <cellStyle name="Normal 3 4 2 12 13 3" xfId="40845" xr:uid="{00000000-0005-0000-0000-0000869F0000}"/>
    <cellStyle name="Normal 3 4 2 12 14" xfId="40846" xr:uid="{00000000-0005-0000-0000-0000879F0000}"/>
    <cellStyle name="Normal 3 4 2 12 14 2" xfId="40847" xr:uid="{00000000-0005-0000-0000-0000889F0000}"/>
    <cellStyle name="Normal 3 4 2 12 14 3" xfId="40848" xr:uid="{00000000-0005-0000-0000-0000899F0000}"/>
    <cellStyle name="Normal 3 4 2 12 15" xfId="40849" xr:uid="{00000000-0005-0000-0000-00008A9F0000}"/>
    <cellStyle name="Normal 3 4 2 12 16" xfId="40850" xr:uid="{00000000-0005-0000-0000-00008B9F0000}"/>
    <cellStyle name="Normal 3 4 2 12 2" xfId="40851" xr:uid="{00000000-0005-0000-0000-00008C9F0000}"/>
    <cellStyle name="Normal 3 4 2 12 2 2" xfId="40852" xr:uid="{00000000-0005-0000-0000-00008D9F0000}"/>
    <cellStyle name="Normal 3 4 2 12 2 3" xfId="40853" xr:uid="{00000000-0005-0000-0000-00008E9F0000}"/>
    <cellStyle name="Normal 3 4 2 12 3" xfId="40854" xr:uid="{00000000-0005-0000-0000-00008F9F0000}"/>
    <cellStyle name="Normal 3 4 2 12 3 2" xfId="40855" xr:uid="{00000000-0005-0000-0000-0000909F0000}"/>
    <cellStyle name="Normal 3 4 2 12 3 3" xfId="40856" xr:uid="{00000000-0005-0000-0000-0000919F0000}"/>
    <cellStyle name="Normal 3 4 2 12 4" xfId="40857" xr:uid="{00000000-0005-0000-0000-0000929F0000}"/>
    <cellStyle name="Normal 3 4 2 12 4 2" xfId="40858" xr:uid="{00000000-0005-0000-0000-0000939F0000}"/>
    <cellStyle name="Normal 3 4 2 12 4 3" xfId="40859" xr:uid="{00000000-0005-0000-0000-0000949F0000}"/>
    <cellStyle name="Normal 3 4 2 12 5" xfId="40860" xr:uid="{00000000-0005-0000-0000-0000959F0000}"/>
    <cellStyle name="Normal 3 4 2 12 5 2" xfId="40861" xr:uid="{00000000-0005-0000-0000-0000969F0000}"/>
    <cellStyle name="Normal 3 4 2 12 5 3" xfId="40862" xr:uid="{00000000-0005-0000-0000-0000979F0000}"/>
    <cellStyle name="Normal 3 4 2 12 6" xfId="40863" xr:uid="{00000000-0005-0000-0000-0000989F0000}"/>
    <cellStyle name="Normal 3 4 2 12 6 2" xfId="40864" xr:uid="{00000000-0005-0000-0000-0000999F0000}"/>
    <cellStyle name="Normal 3 4 2 12 6 3" xfId="40865" xr:uid="{00000000-0005-0000-0000-00009A9F0000}"/>
    <cellStyle name="Normal 3 4 2 12 7" xfId="40866" xr:uid="{00000000-0005-0000-0000-00009B9F0000}"/>
    <cellStyle name="Normal 3 4 2 12 7 2" xfId="40867" xr:uid="{00000000-0005-0000-0000-00009C9F0000}"/>
    <cellStyle name="Normal 3 4 2 12 7 3" xfId="40868" xr:uid="{00000000-0005-0000-0000-00009D9F0000}"/>
    <cellStyle name="Normal 3 4 2 12 8" xfId="40869" xr:uid="{00000000-0005-0000-0000-00009E9F0000}"/>
    <cellStyle name="Normal 3 4 2 12 8 2" xfId="40870" xr:uid="{00000000-0005-0000-0000-00009F9F0000}"/>
    <cellStyle name="Normal 3 4 2 12 8 3" xfId="40871" xr:uid="{00000000-0005-0000-0000-0000A09F0000}"/>
    <cellStyle name="Normal 3 4 2 12 9" xfId="40872" xr:uid="{00000000-0005-0000-0000-0000A19F0000}"/>
    <cellStyle name="Normal 3 4 2 12 9 2" xfId="40873" xr:uid="{00000000-0005-0000-0000-0000A29F0000}"/>
    <cellStyle name="Normal 3 4 2 12 9 3" xfId="40874" xr:uid="{00000000-0005-0000-0000-0000A39F0000}"/>
    <cellStyle name="Normal 3 4 2 13" xfId="40875" xr:uid="{00000000-0005-0000-0000-0000A49F0000}"/>
    <cellStyle name="Normal 3 4 2 13 10" xfId="40876" xr:uid="{00000000-0005-0000-0000-0000A59F0000}"/>
    <cellStyle name="Normal 3 4 2 13 10 2" xfId="40877" xr:uid="{00000000-0005-0000-0000-0000A69F0000}"/>
    <cellStyle name="Normal 3 4 2 13 10 3" xfId="40878" xr:uid="{00000000-0005-0000-0000-0000A79F0000}"/>
    <cellStyle name="Normal 3 4 2 13 11" xfId="40879" xr:uid="{00000000-0005-0000-0000-0000A89F0000}"/>
    <cellStyle name="Normal 3 4 2 13 11 2" xfId="40880" xr:uid="{00000000-0005-0000-0000-0000A99F0000}"/>
    <cellStyle name="Normal 3 4 2 13 11 3" xfId="40881" xr:uid="{00000000-0005-0000-0000-0000AA9F0000}"/>
    <cellStyle name="Normal 3 4 2 13 12" xfId="40882" xr:uid="{00000000-0005-0000-0000-0000AB9F0000}"/>
    <cellStyle name="Normal 3 4 2 13 12 2" xfId="40883" xr:uid="{00000000-0005-0000-0000-0000AC9F0000}"/>
    <cellStyle name="Normal 3 4 2 13 12 3" xfId="40884" xr:uid="{00000000-0005-0000-0000-0000AD9F0000}"/>
    <cellStyle name="Normal 3 4 2 13 13" xfId="40885" xr:uid="{00000000-0005-0000-0000-0000AE9F0000}"/>
    <cellStyle name="Normal 3 4 2 13 13 2" xfId="40886" xr:uid="{00000000-0005-0000-0000-0000AF9F0000}"/>
    <cellStyle name="Normal 3 4 2 13 13 3" xfId="40887" xr:uid="{00000000-0005-0000-0000-0000B09F0000}"/>
    <cellStyle name="Normal 3 4 2 13 14" xfId="40888" xr:uid="{00000000-0005-0000-0000-0000B19F0000}"/>
    <cellStyle name="Normal 3 4 2 13 14 2" xfId="40889" xr:uid="{00000000-0005-0000-0000-0000B29F0000}"/>
    <cellStyle name="Normal 3 4 2 13 14 3" xfId="40890" xr:uid="{00000000-0005-0000-0000-0000B39F0000}"/>
    <cellStyle name="Normal 3 4 2 13 15" xfId="40891" xr:uid="{00000000-0005-0000-0000-0000B49F0000}"/>
    <cellStyle name="Normal 3 4 2 13 16" xfId="40892" xr:uid="{00000000-0005-0000-0000-0000B59F0000}"/>
    <cellStyle name="Normal 3 4 2 13 2" xfId="40893" xr:uid="{00000000-0005-0000-0000-0000B69F0000}"/>
    <cellStyle name="Normal 3 4 2 13 2 2" xfId="40894" xr:uid="{00000000-0005-0000-0000-0000B79F0000}"/>
    <cellStyle name="Normal 3 4 2 13 2 3" xfId="40895" xr:uid="{00000000-0005-0000-0000-0000B89F0000}"/>
    <cellStyle name="Normal 3 4 2 13 3" xfId="40896" xr:uid="{00000000-0005-0000-0000-0000B99F0000}"/>
    <cellStyle name="Normal 3 4 2 13 3 2" xfId="40897" xr:uid="{00000000-0005-0000-0000-0000BA9F0000}"/>
    <cellStyle name="Normal 3 4 2 13 3 3" xfId="40898" xr:uid="{00000000-0005-0000-0000-0000BB9F0000}"/>
    <cellStyle name="Normal 3 4 2 13 4" xfId="40899" xr:uid="{00000000-0005-0000-0000-0000BC9F0000}"/>
    <cellStyle name="Normal 3 4 2 13 4 2" xfId="40900" xr:uid="{00000000-0005-0000-0000-0000BD9F0000}"/>
    <cellStyle name="Normal 3 4 2 13 4 3" xfId="40901" xr:uid="{00000000-0005-0000-0000-0000BE9F0000}"/>
    <cellStyle name="Normal 3 4 2 13 5" xfId="40902" xr:uid="{00000000-0005-0000-0000-0000BF9F0000}"/>
    <cellStyle name="Normal 3 4 2 13 5 2" xfId="40903" xr:uid="{00000000-0005-0000-0000-0000C09F0000}"/>
    <cellStyle name="Normal 3 4 2 13 5 3" xfId="40904" xr:uid="{00000000-0005-0000-0000-0000C19F0000}"/>
    <cellStyle name="Normal 3 4 2 13 6" xfId="40905" xr:uid="{00000000-0005-0000-0000-0000C29F0000}"/>
    <cellStyle name="Normal 3 4 2 13 6 2" xfId="40906" xr:uid="{00000000-0005-0000-0000-0000C39F0000}"/>
    <cellStyle name="Normal 3 4 2 13 6 3" xfId="40907" xr:uid="{00000000-0005-0000-0000-0000C49F0000}"/>
    <cellStyle name="Normal 3 4 2 13 7" xfId="40908" xr:uid="{00000000-0005-0000-0000-0000C59F0000}"/>
    <cellStyle name="Normal 3 4 2 13 7 2" xfId="40909" xr:uid="{00000000-0005-0000-0000-0000C69F0000}"/>
    <cellStyle name="Normal 3 4 2 13 7 3" xfId="40910" xr:uid="{00000000-0005-0000-0000-0000C79F0000}"/>
    <cellStyle name="Normal 3 4 2 13 8" xfId="40911" xr:uid="{00000000-0005-0000-0000-0000C89F0000}"/>
    <cellStyle name="Normal 3 4 2 13 8 2" xfId="40912" xr:uid="{00000000-0005-0000-0000-0000C99F0000}"/>
    <cellStyle name="Normal 3 4 2 13 8 3" xfId="40913" xr:uid="{00000000-0005-0000-0000-0000CA9F0000}"/>
    <cellStyle name="Normal 3 4 2 13 9" xfId="40914" xr:uid="{00000000-0005-0000-0000-0000CB9F0000}"/>
    <cellStyle name="Normal 3 4 2 13 9 2" xfId="40915" xr:uid="{00000000-0005-0000-0000-0000CC9F0000}"/>
    <cellStyle name="Normal 3 4 2 13 9 3" xfId="40916" xr:uid="{00000000-0005-0000-0000-0000CD9F0000}"/>
    <cellStyle name="Normal 3 4 2 14" xfId="40917" xr:uid="{00000000-0005-0000-0000-0000CE9F0000}"/>
    <cellStyle name="Normal 3 4 2 14 10" xfId="40918" xr:uid="{00000000-0005-0000-0000-0000CF9F0000}"/>
    <cellStyle name="Normal 3 4 2 14 10 2" xfId="40919" xr:uid="{00000000-0005-0000-0000-0000D09F0000}"/>
    <cellStyle name="Normal 3 4 2 14 10 3" xfId="40920" xr:uid="{00000000-0005-0000-0000-0000D19F0000}"/>
    <cellStyle name="Normal 3 4 2 14 11" xfId="40921" xr:uid="{00000000-0005-0000-0000-0000D29F0000}"/>
    <cellStyle name="Normal 3 4 2 14 11 2" xfId="40922" xr:uid="{00000000-0005-0000-0000-0000D39F0000}"/>
    <cellStyle name="Normal 3 4 2 14 11 3" xfId="40923" xr:uid="{00000000-0005-0000-0000-0000D49F0000}"/>
    <cellStyle name="Normal 3 4 2 14 12" xfId="40924" xr:uid="{00000000-0005-0000-0000-0000D59F0000}"/>
    <cellStyle name="Normal 3 4 2 14 12 2" xfId="40925" xr:uid="{00000000-0005-0000-0000-0000D69F0000}"/>
    <cellStyle name="Normal 3 4 2 14 12 3" xfId="40926" xr:uid="{00000000-0005-0000-0000-0000D79F0000}"/>
    <cellStyle name="Normal 3 4 2 14 13" xfId="40927" xr:uid="{00000000-0005-0000-0000-0000D89F0000}"/>
    <cellStyle name="Normal 3 4 2 14 13 2" xfId="40928" xr:uid="{00000000-0005-0000-0000-0000D99F0000}"/>
    <cellStyle name="Normal 3 4 2 14 13 3" xfId="40929" xr:uid="{00000000-0005-0000-0000-0000DA9F0000}"/>
    <cellStyle name="Normal 3 4 2 14 14" xfId="40930" xr:uid="{00000000-0005-0000-0000-0000DB9F0000}"/>
    <cellStyle name="Normal 3 4 2 14 14 2" xfId="40931" xr:uid="{00000000-0005-0000-0000-0000DC9F0000}"/>
    <cellStyle name="Normal 3 4 2 14 14 3" xfId="40932" xr:uid="{00000000-0005-0000-0000-0000DD9F0000}"/>
    <cellStyle name="Normal 3 4 2 14 15" xfId="40933" xr:uid="{00000000-0005-0000-0000-0000DE9F0000}"/>
    <cellStyle name="Normal 3 4 2 14 16" xfId="40934" xr:uid="{00000000-0005-0000-0000-0000DF9F0000}"/>
    <cellStyle name="Normal 3 4 2 14 2" xfId="40935" xr:uid="{00000000-0005-0000-0000-0000E09F0000}"/>
    <cellStyle name="Normal 3 4 2 14 2 2" xfId="40936" xr:uid="{00000000-0005-0000-0000-0000E19F0000}"/>
    <cellStyle name="Normal 3 4 2 14 2 3" xfId="40937" xr:uid="{00000000-0005-0000-0000-0000E29F0000}"/>
    <cellStyle name="Normal 3 4 2 14 3" xfId="40938" xr:uid="{00000000-0005-0000-0000-0000E39F0000}"/>
    <cellStyle name="Normal 3 4 2 14 3 2" xfId="40939" xr:uid="{00000000-0005-0000-0000-0000E49F0000}"/>
    <cellStyle name="Normal 3 4 2 14 3 3" xfId="40940" xr:uid="{00000000-0005-0000-0000-0000E59F0000}"/>
    <cellStyle name="Normal 3 4 2 14 4" xfId="40941" xr:uid="{00000000-0005-0000-0000-0000E69F0000}"/>
    <cellStyle name="Normal 3 4 2 14 4 2" xfId="40942" xr:uid="{00000000-0005-0000-0000-0000E79F0000}"/>
    <cellStyle name="Normal 3 4 2 14 4 3" xfId="40943" xr:uid="{00000000-0005-0000-0000-0000E89F0000}"/>
    <cellStyle name="Normal 3 4 2 14 5" xfId="40944" xr:uid="{00000000-0005-0000-0000-0000E99F0000}"/>
    <cellStyle name="Normal 3 4 2 14 5 2" xfId="40945" xr:uid="{00000000-0005-0000-0000-0000EA9F0000}"/>
    <cellStyle name="Normal 3 4 2 14 5 3" xfId="40946" xr:uid="{00000000-0005-0000-0000-0000EB9F0000}"/>
    <cellStyle name="Normal 3 4 2 14 6" xfId="40947" xr:uid="{00000000-0005-0000-0000-0000EC9F0000}"/>
    <cellStyle name="Normal 3 4 2 14 6 2" xfId="40948" xr:uid="{00000000-0005-0000-0000-0000ED9F0000}"/>
    <cellStyle name="Normal 3 4 2 14 6 3" xfId="40949" xr:uid="{00000000-0005-0000-0000-0000EE9F0000}"/>
    <cellStyle name="Normal 3 4 2 14 7" xfId="40950" xr:uid="{00000000-0005-0000-0000-0000EF9F0000}"/>
    <cellStyle name="Normal 3 4 2 14 7 2" xfId="40951" xr:uid="{00000000-0005-0000-0000-0000F09F0000}"/>
    <cellStyle name="Normal 3 4 2 14 7 3" xfId="40952" xr:uid="{00000000-0005-0000-0000-0000F19F0000}"/>
    <cellStyle name="Normal 3 4 2 14 8" xfId="40953" xr:uid="{00000000-0005-0000-0000-0000F29F0000}"/>
    <cellStyle name="Normal 3 4 2 14 8 2" xfId="40954" xr:uid="{00000000-0005-0000-0000-0000F39F0000}"/>
    <cellStyle name="Normal 3 4 2 14 8 3" xfId="40955" xr:uid="{00000000-0005-0000-0000-0000F49F0000}"/>
    <cellStyle name="Normal 3 4 2 14 9" xfId="40956" xr:uid="{00000000-0005-0000-0000-0000F59F0000}"/>
    <cellStyle name="Normal 3 4 2 14 9 2" xfId="40957" xr:uid="{00000000-0005-0000-0000-0000F69F0000}"/>
    <cellStyle name="Normal 3 4 2 14 9 3" xfId="40958" xr:uid="{00000000-0005-0000-0000-0000F79F0000}"/>
    <cellStyle name="Normal 3 4 2 15" xfId="40959" xr:uid="{00000000-0005-0000-0000-0000F89F0000}"/>
    <cellStyle name="Normal 3 4 2 16" xfId="40960" xr:uid="{00000000-0005-0000-0000-0000F99F0000}"/>
    <cellStyle name="Normal 3 4 2 17" xfId="40961" xr:uid="{00000000-0005-0000-0000-0000FA9F0000}"/>
    <cellStyle name="Normal 3 4 2 17 10" xfId="40962" xr:uid="{00000000-0005-0000-0000-0000FB9F0000}"/>
    <cellStyle name="Normal 3 4 2 17 10 2" xfId="40963" xr:uid="{00000000-0005-0000-0000-0000FC9F0000}"/>
    <cellStyle name="Normal 3 4 2 17 10 3" xfId="40964" xr:uid="{00000000-0005-0000-0000-0000FD9F0000}"/>
    <cellStyle name="Normal 3 4 2 17 11" xfId="40965" xr:uid="{00000000-0005-0000-0000-0000FE9F0000}"/>
    <cellStyle name="Normal 3 4 2 17 11 2" xfId="40966" xr:uid="{00000000-0005-0000-0000-0000FF9F0000}"/>
    <cellStyle name="Normal 3 4 2 17 11 3" xfId="40967" xr:uid="{00000000-0005-0000-0000-000000A00000}"/>
    <cellStyle name="Normal 3 4 2 17 12" xfId="40968" xr:uid="{00000000-0005-0000-0000-000001A00000}"/>
    <cellStyle name="Normal 3 4 2 17 12 2" xfId="40969" xr:uid="{00000000-0005-0000-0000-000002A00000}"/>
    <cellStyle name="Normal 3 4 2 17 12 3" xfId="40970" xr:uid="{00000000-0005-0000-0000-000003A00000}"/>
    <cellStyle name="Normal 3 4 2 17 13" xfId="40971" xr:uid="{00000000-0005-0000-0000-000004A00000}"/>
    <cellStyle name="Normal 3 4 2 17 13 2" xfId="40972" xr:uid="{00000000-0005-0000-0000-000005A00000}"/>
    <cellStyle name="Normal 3 4 2 17 13 3" xfId="40973" xr:uid="{00000000-0005-0000-0000-000006A00000}"/>
    <cellStyle name="Normal 3 4 2 17 14" xfId="40974" xr:uid="{00000000-0005-0000-0000-000007A00000}"/>
    <cellStyle name="Normal 3 4 2 17 14 2" xfId="40975" xr:uid="{00000000-0005-0000-0000-000008A00000}"/>
    <cellStyle name="Normal 3 4 2 17 14 3" xfId="40976" xr:uid="{00000000-0005-0000-0000-000009A00000}"/>
    <cellStyle name="Normal 3 4 2 17 15" xfId="40977" xr:uid="{00000000-0005-0000-0000-00000AA00000}"/>
    <cellStyle name="Normal 3 4 2 17 16" xfId="40978" xr:uid="{00000000-0005-0000-0000-00000BA00000}"/>
    <cellStyle name="Normal 3 4 2 17 2" xfId="40979" xr:uid="{00000000-0005-0000-0000-00000CA00000}"/>
    <cellStyle name="Normal 3 4 2 17 2 2" xfId="40980" xr:uid="{00000000-0005-0000-0000-00000DA00000}"/>
    <cellStyle name="Normal 3 4 2 17 2 3" xfId="40981" xr:uid="{00000000-0005-0000-0000-00000EA00000}"/>
    <cellStyle name="Normal 3 4 2 17 3" xfId="40982" xr:uid="{00000000-0005-0000-0000-00000FA00000}"/>
    <cellStyle name="Normal 3 4 2 17 3 2" xfId="40983" xr:uid="{00000000-0005-0000-0000-000010A00000}"/>
    <cellStyle name="Normal 3 4 2 17 3 3" xfId="40984" xr:uid="{00000000-0005-0000-0000-000011A00000}"/>
    <cellStyle name="Normal 3 4 2 17 4" xfId="40985" xr:uid="{00000000-0005-0000-0000-000012A00000}"/>
    <cellStyle name="Normal 3 4 2 17 4 2" xfId="40986" xr:uid="{00000000-0005-0000-0000-000013A00000}"/>
    <cellStyle name="Normal 3 4 2 17 4 3" xfId="40987" xr:uid="{00000000-0005-0000-0000-000014A00000}"/>
    <cellStyle name="Normal 3 4 2 17 5" xfId="40988" xr:uid="{00000000-0005-0000-0000-000015A00000}"/>
    <cellStyle name="Normal 3 4 2 17 5 2" xfId="40989" xr:uid="{00000000-0005-0000-0000-000016A00000}"/>
    <cellStyle name="Normal 3 4 2 17 5 3" xfId="40990" xr:uid="{00000000-0005-0000-0000-000017A00000}"/>
    <cellStyle name="Normal 3 4 2 17 6" xfId="40991" xr:uid="{00000000-0005-0000-0000-000018A00000}"/>
    <cellStyle name="Normal 3 4 2 17 6 2" xfId="40992" xr:uid="{00000000-0005-0000-0000-000019A00000}"/>
    <cellStyle name="Normal 3 4 2 17 6 3" xfId="40993" xr:uid="{00000000-0005-0000-0000-00001AA00000}"/>
    <cellStyle name="Normal 3 4 2 17 7" xfId="40994" xr:uid="{00000000-0005-0000-0000-00001BA00000}"/>
    <cellStyle name="Normal 3 4 2 17 7 2" xfId="40995" xr:uid="{00000000-0005-0000-0000-00001CA00000}"/>
    <cellStyle name="Normal 3 4 2 17 7 3" xfId="40996" xr:uid="{00000000-0005-0000-0000-00001DA00000}"/>
    <cellStyle name="Normal 3 4 2 17 8" xfId="40997" xr:uid="{00000000-0005-0000-0000-00001EA00000}"/>
    <cellStyle name="Normal 3 4 2 17 8 2" xfId="40998" xr:uid="{00000000-0005-0000-0000-00001FA00000}"/>
    <cellStyle name="Normal 3 4 2 17 8 3" xfId="40999" xr:uid="{00000000-0005-0000-0000-000020A00000}"/>
    <cellStyle name="Normal 3 4 2 17 9" xfId="41000" xr:uid="{00000000-0005-0000-0000-000021A00000}"/>
    <cellStyle name="Normal 3 4 2 17 9 2" xfId="41001" xr:uid="{00000000-0005-0000-0000-000022A00000}"/>
    <cellStyle name="Normal 3 4 2 17 9 3" xfId="41002" xr:uid="{00000000-0005-0000-0000-000023A00000}"/>
    <cellStyle name="Normal 3 4 2 18" xfId="41003" xr:uid="{00000000-0005-0000-0000-000024A00000}"/>
    <cellStyle name="Normal 3 4 2 18 10" xfId="41004" xr:uid="{00000000-0005-0000-0000-000025A00000}"/>
    <cellStyle name="Normal 3 4 2 18 10 2" xfId="41005" xr:uid="{00000000-0005-0000-0000-000026A00000}"/>
    <cellStyle name="Normal 3 4 2 18 10 3" xfId="41006" xr:uid="{00000000-0005-0000-0000-000027A00000}"/>
    <cellStyle name="Normal 3 4 2 18 11" xfId="41007" xr:uid="{00000000-0005-0000-0000-000028A00000}"/>
    <cellStyle name="Normal 3 4 2 18 11 2" xfId="41008" xr:uid="{00000000-0005-0000-0000-000029A00000}"/>
    <cellStyle name="Normal 3 4 2 18 11 3" xfId="41009" xr:uid="{00000000-0005-0000-0000-00002AA00000}"/>
    <cellStyle name="Normal 3 4 2 18 12" xfId="41010" xr:uid="{00000000-0005-0000-0000-00002BA00000}"/>
    <cellStyle name="Normal 3 4 2 18 12 2" xfId="41011" xr:uid="{00000000-0005-0000-0000-00002CA00000}"/>
    <cellStyle name="Normal 3 4 2 18 12 3" xfId="41012" xr:uid="{00000000-0005-0000-0000-00002DA00000}"/>
    <cellStyle name="Normal 3 4 2 18 13" xfId="41013" xr:uid="{00000000-0005-0000-0000-00002EA00000}"/>
    <cellStyle name="Normal 3 4 2 18 13 2" xfId="41014" xr:uid="{00000000-0005-0000-0000-00002FA00000}"/>
    <cellStyle name="Normal 3 4 2 18 13 3" xfId="41015" xr:uid="{00000000-0005-0000-0000-000030A00000}"/>
    <cellStyle name="Normal 3 4 2 18 14" xfId="41016" xr:uid="{00000000-0005-0000-0000-000031A00000}"/>
    <cellStyle name="Normal 3 4 2 18 14 2" xfId="41017" xr:uid="{00000000-0005-0000-0000-000032A00000}"/>
    <cellStyle name="Normal 3 4 2 18 14 3" xfId="41018" xr:uid="{00000000-0005-0000-0000-000033A00000}"/>
    <cellStyle name="Normal 3 4 2 18 15" xfId="41019" xr:uid="{00000000-0005-0000-0000-000034A00000}"/>
    <cellStyle name="Normal 3 4 2 18 16" xfId="41020" xr:uid="{00000000-0005-0000-0000-000035A00000}"/>
    <cellStyle name="Normal 3 4 2 18 2" xfId="41021" xr:uid="{00000000-0005-0000-0000-000036A00000}"/>
    <cellStyle name="Normal 3 4 2 18 2 2" xfId="41022" xr:uid="{00000000-0005-0000-0000-000037A00000}"/>
    <cellStyle name="Normal 3 4 2 18 2 3" xfId="41023" xr:uid="{00000000-0005-0000-0000-000038A00000}"/>
    <cellStyle name="Normal 3 4 2 18 3" xfId="41024" xr:uid="{00000000-0005-0000-0000-000039A00000}"/>
    <cellStyle name="Normal 3 4 2 18 3 2" xfId="41025" xr:uid="{00000000-0005-0000-0000-00003AA00000}"/>
    <cellStyle name="Normal 3 4 2 18 3 3" xfId="41026" xr:uid="{00000000-0005-0000-0000-00003BA00000}"/>
    <cellStyle name="Normal 3 4 2 18 4" xfId="41027" xr:uid="{00000000-0005-0000-0000-00003CA00000}"/>
    <cellStyle name="Normal 3 4 2 18 4 2" xfId="41028" xr:uid="{00000000-0005-0000-0000-00003DA00000}"/>
    <cellStyle name="Normal 3 4 2 18 4 3" xfId="41029" xr:uid="{00000000-0005-0000-0000-00003EA00000}"/>
    <cellStyle name="Normal 3 4 2 18 5" xfId="41030" xr:uid="{00000000-0005-0000-0000-00003FA00000}"/>
    <cellStyle name="Normal 3 4 2 18 5 2" xfId="41031" xr:uid="{00000000-0005-0000-0000-000040A00000}"/>
    <cellStyle name="Normal 3 4 2 18 5 3" xfId="41032" xr:uid="{00000000-0005-0000-0000-000041A00000}"/>
    <cellStyle name="Normal 3 4 2 18 6" xfId="41033" xr:uid="{00000000-0005-0000-0000-000042A00000}"/>
    <cellStyle name="Normal 3 4 2 18 6 2" xfId="41034" xr:uid="{00000000-0005-0000-0000-000043A00000}"/>
    <cellStyle name="Normal 3 4 2 18 6 3" xfId="41035" xr:uid="{00000000-0005-0000-0000-000044A00000}"/>
    <cellStyle name="Normal 3 4 2 18 7" xfId="41036" xr:uid="{00000000-0005-0000-0000-000045A00000}"/>
    <cellStyle name="Normal 3 4 2 18 7 2" xfId="41037" xr:uid="{00000000-0005-0000-0000-000046A00000}"/>
    <cellStyle name="Normal 3 4 2 18 7 3" xfId="41038" xr:uid="{00000000-0005-0000-0000-000047A00000}"/>
    <cellStyle name="Normal 3 4 2 18 8" xfId="41039" xr:uid="{00000000-0005-0000-0000-000048A00000}"/>
    <cellStyle name="Normal 3 4 2 18 8 2" xfId="41040" xr:uid="{00000000-0005-0000-0000-000049A00000}"/>
    <cellStyle name="Normal 3 4 2 18 8 3" xfId="41041" xr:uid="{00000000-0005-0000-0000-00004AA00000}"/>
    <cellStyle name="Normal 3 4 2 18 9" xfId="41042" xr:uid="{00000000-0005-0000-0000-00004BA00000}"/>
    <cellStyle name="Normal 3 4 2 18 9 2" xfId="41043" xr:uid="{00000000-0005-0000-0000-00004CA00000}"/>
    <cellStyle name="Normal 3 4 2 18 9 3" xfId="41044" xr:uid="{00000000-0005-0000-0000-00004DA00000}"/>
    <cellStyle name="Normal 3 4 2 2" xfId="41045" xr:uid="{00000000-0005-0000-0000-00004EA00000}"/>
    <cellStyle name="Normal 3 4 2 2 10" xfId="41046" xr:uid="{00000000-0005-0000-0000-00004FA00000}"/>
    <cellStyle name="Normal 3 4 2 2 10 2" xfId="41047" xr:uid="{00000000-0005-0000-0000-000050A00000}"/>
    <cellStyle name="Normal 3 4 2 2 10 3" xfId="41048" xr:uid="{00000000-0005-0000-0000-000051A00000}"/>
    <cellStyle name="Normal 3 4 2 2 11" xfId="41049" xr:uid="{00000000-0005-0000-0000-000052A00000}"/>
    <cellStyle name="Normal 3 4 2 2 11 2" xfId="41050" xr:uid="{00000000-0005-0000-0000-000053A00000}"/>
    <cellStyle name="Normal 3 4 2 2 11 3" xfId="41051" xr:uid="{00000000-0005-0000-0000-000054A00000}"/>
    <cellStyle name="Normal 3 4 2 2 12" xfId="41052" xr:uid="{00000000-0005-0000-0000-000055A00000}"/>
    <cellStyle name="Normal 3 4 2 2 12 2" xfId="41053" xr:uid="{00000000-0005-0000-0000-000056A00000}"/>
    <cellStyle name="Normal 3 4 2 2 12 3" xfId="41054" xr:uid="{00000000-0005-0000-0000-000057A00000}"/>
    <cellStyle name="Normal 3 4 2 2 13" xfId="41055" xr:uid="{00000000-0005-0000-0000-000058A00000}"/>
    <cellStyle name="Normal 3 4 2 2 13 2" xfId="41056" xr:uid="{00000000-0005-0000-0000-000059A00000}"/>
    <cellStyle name="Normal 3 4 2 2 13 3" xfId="41057" xr:uid="{00000000-0005-0000-0000-00005AA00000}"/>
    <cellStyle name="Normal 3 4 2 2 14" xfId="41058" xr:uid="{00000000-0005-0000-0000-00005BA00000}"/>
    <cellStyle name="Normal 3 4 2 2 14 2" xfId="41059" xr:uid="{00000000-0005-0000-0000-00005CA00000}"/>
    <cellStyle name="Normal 3 4 2 2 14 3" xfId="41060" xr:uid="{00000000-0005-0000-0000-00005DA00000}"/>
    <cellStyle name="Normal 3 4 2 2 15" xfId="41061" xr:uid="{00000000-0005-0000-0000-00005EA00000}"/>
    <cellStyle name="Normal 3 4 2 2 15 2" xfId="41062" xr:uid="{00000000-0005-0000-0000-00005FA00000}"/>
    <cellStyle name="Normal 3 4 2 2 15 3" xfId="41063" xr:uid="{00000000-0005-0000-0000-000060A00000}"/>
    <cellStyle name="Normal 3 4 2 2 16" xfId="41064" xr:uid="{00000000-0005-0000-0000-000061A00000}"/>
    <cellStyle name="Normal 3 4 2 2 16 2" xfId="41065" xr:uid="{00000000-0005-0000-0000-000062A00000}"/>
    <cellStyle name="Normal 3 4 2 2 16 3" xfId="41066" xr:uid="{00000000-0005-0000-0000-000063A00000}"/>
    <cellStyle name="Normal 3 4 2 2 17" xfId="41067" xr:uid="{00000000-0005-0000-0000-000064A00000}"/>
    <cellStyle name="Normal 3 4 2 2 17 2" xfId="41068" xr:uid="{00000000-0005-0000-0000-000065A00000}"/>
    <cellStyle name="Normal 3 4 2 2 17 3" xfId="41069" xr:uid="{00000000-0005-0000-0000-000066A00000}"/>
    <cellStyle name="Normal 3 4 2 2 18" xfId="41070" xr:uid="{00000000-0005-0000-0000-000067A00000}"/>
    <cellStyle name="Normal 3 4 2 2 19" xfId="41071" xr:uid="{00000000-0005-0000-0000-000068A00000}"/>
    <cellStyle name="Normal 3 4 2 2 2" xfId="41072" xr:uid="{00000000-0005-0000-0000-000069A00000}"/>
    <cellStyle name="Normal 3 4 2 2 3" xfId="41073" xr:uid="{00000000-0005-0000-0000-00006AA00000}"/>
    <cellStyle name="Normal 3 4 2 2 4" xfId="41074" xr:uid="{00000000-0005-0000-0000-00006BA00000}"/>
    <cellStyle name="Normal 3 4 2 2 5" xfId="41075" xr:uid="{00000000-0005-0000-0000-00006CA00000}"/>
    <cellStyle name="Normal 3 4 2 2 5 2" xfId="41076" xr:uid="{00000000-0005-0000-0000-00006DA00000}"/>
    <cellStyle name="Normal 3 4 2 2 5 3" xfId="41077" xr:uid="{00000000-0005-0000-0000-00006EA00000}"/>
    <cellStyle name="Normal 3 4 2 2 6" xfId="41078" xr:uid="{00000000-0005-0000-0000-00006FA00000}"/>
    <cellStyle name="Normal 3 4 2 2 6 2" xfId="41079" xr:uid="{00000000-0005-0000-0000-000070A00000}"/>
    <cellStyle name="Normal 3 4 2 2 6 3" xfId="41080" xr:uid="{00000000-0005-0000-0000-000071A00000}"/>
    <cellStyle name="Normal 3 4 2 2 7" xfId="41081" xr:uid="{00000000-0005-0000-0000-000072A00000}"/>
    <cellStyle name="Normal 3 4 2 2 7 2" xfId="41082" xr:uid="{00000000-0005-0000-0000-000073A00000}"/>
    <cellStyle name="Normal 3 4 2 2 7 3" xfId="41083" xr:uid="{00000000-0005-0000-0000-000074A00000}"/>
    <cellStyle name="Normal 3 4 2 2 8" xfId="41084" xr:uid="{00000000-0005-0000-0000-000075A00000}"/>
    <cellStyle name="Normal 3 4 2 2 8 2" xfId="41085" xr:uid="{00000000-0005-0000-0000-000076A00000}"/>
    <cellStyle name="Normal 3 4 2 2 8 3" xfId="41086" xr:uid="{00000000-0005-0000-0000-000077A00000}"/>
    <cellStyle name="Normal 3 4 2 2 9" xfId="41087" xr:uid="{00000000-0005-0000-0000-000078A00000}"/>
    <cellStyle name="Normal 3 4 2 2 9 2" xfId="41088" xr:uid="{00000000-0005-0000-0000-000079A00000}"/>
    <cellStyle name="Normal 3 4 2 2 9 3" xfId="41089" xr:uid="{00000000-0005-0000-0000-00007AA00000}"/>
    <cellStyle name="Normal 3 4 2 3" xfId="41090" xr:uid="{00000000-0005-0000-0000-00007BA00000}"/>
    <cellStyle name="Normal 3 4 2 4" xfId="41091" xr:uid="{00000000-0005-0000-0000-00007CA00000}"/>
    <cellStyle name="Normal 3 4 2 5" xfId="41092" xr:uid="{00000000-0005-0000-0000-00007DA00000}"/>
    <cellStyle name="Normal 3 4 2 6" xfId="41093" xr:uid="{00000000-0005-0000-0000-00007EA00000}"/>
    <cellStyle name="Normal 3 4 2 6 10" xfId="41094" xr:uid="{00000000-0005-0000-0000-00007FA00000}"/>
    <cellStyle name="Normal 3 4 2 6 10 2" xfId="41095" xr:uid="{00000000-0005-0000-0000-000080A00000}"/>
    <cellStyle name="Normal 3 4 2 6 10 3" xfId="41096" xr:uid="{00000000-0005-0000-0000-000081A00000}"/>
    <cellStyle name="Normal 3 4 2 6 11" xfId="41097" xr:uid="{00000000-0005-0000-0000-000082A00000}"/>
    <cellStyle name="Normal 3 4 2 6 11 2" xfId="41098" xr:uid="{00000000-0005-0000-0000-000083A00000}"/>
    <cellStyle name="Normal 3 4 2 6 11 3" xfId="41099" xr:uid="{00000000-0005-0000-0000-000084A00000}"/>
    <cellStyle name="Normal 3 4 2 6 12" xfId="41100" xr:uid="{00000000-0005-0000-0000-000085A00000}"/>
    <cellStyle name="Normal 3 4 2 6 12 2" xfId="41101" xr:uid="{00000000-0005-0000-0000-000086A00000}"/>
    <cellStyle name="Normal 3 4 2 6 12 3" xfId="41102" xr:uid="{00000000-0005-0000-0000-000087A00000}"/>
    <cellStyle name="Normal 3 4 2 6 13" xfId="41103" xr:uid="{00000000-0005-0000-0000-000088A00000}"/>
    <cellStyle name="Normal 3 4 2 6 13 2" xfId="41104" xr:uid="{00000000-0005-0000-0000-000089A00000}"/>
    <cellStyle name="Normal 3 4 2 6 13 3" xfId="41105" xr:uid="{00000000-0005-0000-0000-00008AA00000}"/>
    <cellStyle name="Normal 3 4 2 6 14" xfId="41106" xr:uid="{00000000-0005-0000-0000-00008BA00000}"/>
    <cellStyle name="Normal 3 4 2 6 14 2" xfId="41107" xr:uid="{00000000-0005-0000-0000-00008CA00000}"/>
    <cellStyle name="Normal 3 4 2 6 14 3" xfId="41108" xr:uid="{00000000-0005-0000-0000-00008DA00000}"/>
    <cellStyle name="Normal 3 4 2 6 15" xfId="41109" xr:uid="{00000000-0005-0000-0000-00008EA00000}"/>
    <cellStyle name="Normal 3 4 2 6 15 2" xfId="41110" xr:uid="{00000000-0005-0000-0000-00008FA00000}"/>
    <cellStyle name="Normal 3 4 2 6 15 3" xfId="41111" xr:uid="{00000000-0005-0000-0000-000090A00000}"/>
    <cellStyle name="Normal 3 4 2 6 16" xfId="41112" xr:uid="{00000000-0005-0000-0000-000091A00000}"/>
    <cellStyle name="Normal 3 4 2 6 17" xfId="41113" xr:uid="{00000000-0005-0000-0000-000092A00000}"/>
    <cellStyle name="Normal 3 4 2 6 2" xfId="41114" xr:uid="{00000000-0005-0000-0000-000093A00000}"/>
    <cellStyle name="Normal 3 4 2 6 2 10" xfId="41115" xr:uid="{00000000-0005-0000-0000-000094A00000}"/>
    <cellStyle name="Normal 3 4 2 6 2 10 2" xfId="41116" xr:uid="{00000000-0005-0000-0000-000095A00000}"/>
    <cellStyle name="Normal 3 4 2 6 2 10 3" xfId="41117" xr:uid="{00000000-0005-0000-0000-000096A00000}"/>
    <cellStyle name="Normal 3 4 2 6 2 11" xfId="41118" xr:uid="{00000000-0005-0000-0000-000097A00000}"/>
    <cellStyle name="Normal 3 4 2 6 2 11 2" xfId="41119" xr:uid="{00000000-0005-0000-0000-000098A00000}"/>
    <cellStyle name="Normal 3 4 2 6 2 11 3" xfId="41120" xr:uid="{00000000-0005-0000-0000-000099A00000}"/>
    <cellStyle name="Normal 3 4 2 6 2 12" xfId="41121" xr:uid="{00000000-0005-0000-0000-00009AA00000}"/>
    <cellStyle name="Normal 3 4 2 6 2 12 2" xfId="41122" xr:uid="{00000000-0005-0000-0000-00009BA00000}"/>
    <cellStyle name="Normal 3 4 2 6 2 12 3" xfId="41123" xr:uid="{00000000-0005-0000-0000-00009CA00000}"/>
    <cellStyle name="Normal 3 4 2 6 2 13" xfId="41124" xr:uid="{00000000-0005-0000-0000-00009DA00000}"/>
    <cellStyle name="Normal 3 4 2 6 2 13 2" xfId="41125" xr:uid="{00000000-0005-0000-0000-00009EA00000}"/>
    <cellStyle name="Normal 3 4 2 6 2 13 3" xfId="41126" xr:uid="{00000000-0005-0000-0000-00009FA00000}"/>
    <cellStyle name="Normal 3 4 2 6 2 14" xfId="41127" xr:uid="{00000000-0005-0000-0000-0000A0A00000}"/>
    <cellStyle name="Normal 3 4 2 6 2 14 2" xfId="41128" xr:uid="{00000000-0005-0000-0000-0000A1A00000}"/>
    <cellStyle name="Normal 3 4 2 6 2 14 3" xfId="41129" xr:uid="{00000000-0005-0000-0000-0000A2A00000}"/>
    <cellStyle name="Normal 3 4 2 6 2 15" xfId="41130" xr:uid="{00000000-0005-0000-0000-0000A3A00000}"/>
    <cellStyle name="Normal 3 4 2 6 2 16" xfId="41131" xr:uid="{00000000-0005-0000-0000-0000A4A00000}"/>
    <cellStyle name="Normal 3 4 2 6 2 2" xfId="41132" xr:uid="{00000000-0005-0000-0000-0000A5A00000}"/>
    <cellStyle name="Normal 3 4 2 6 2 2 2" xfId="41133" xr:uid="{00000000-0005-0000-0000-0000A6A00000}"/>
    <cellStyle name="Normal 3 4 2 6 2 2 3" xfId="41134" xr:uid="{00000000-0005-0000-0000-0000A7A00000}"/>
    <cellStyle name="Normal 3 4 2 6 2 3" xfId="41135" xr:uid="{00000000-0005-0000-0000-0000A8A00000}"/>
    <cellStyle name="Normal 3 4 2 6 2 3 2" xfId="41136" xr:uid="{00000000-0005-0000-0000-0000A9A00000}"/>
    <cellStyle name="Normal 3 4 2 6 2 3 3" xfId="41137" xr:uid="{00000000-0005-0000-0000-0000AAA00000}"/>
    <cellStyle name="Normal 3 4 2 6 2 4" xfId="41138" xr:uid="{00000000-0005-0000-0000-0000ABA00000}"/>
    <cellStyle name="Normal 3 4 2 6 2 4 2" xfId="41139" xr:uid="{00000000-0005-0000-0000-0000ACA00000}"/>
    <cellStyle name="Normal 3 4 2 6 2 4 3" xfId="41140" xr:uid="{00000000-0005-0000-0000-0000ADA00000}"/>
    <cellStyle name="Normal 3 4 2 6 2 5" xfId="41141" xr:uid="{00000000-0005-0000-0000-0000AEA00000}"/>
    <cellStyle name="Normal 3 4 2 6 2 5 2" xfId="41142" xr:uid="{00000000-0005-0000-0000-0000AFA00000}"/>
    <cellStyle name="Normal 3 4 2 6 2 5 3" xfId="41143" xr:uid="{00000000-0005-0000-0000-0000B0A00000}"/>
    <cellStyle name="Normal 3 4 2 6 2 6" xfId="41144" xr:uid="{00000000-0005-0000-0000-0000B1A00000}"/>
    <cellStyle name="Normal 3 4 2 6 2 6 2" xfId="41145" xr:uid="{00000000-0005-0000-0000-0000B2A00000}"/>
    <cellStyle name="Normal 3 4 2 6 2 6 3" xfId="41146" xr:uid="{00000000-0005-0000-0000-0000B3A00000}"/>
    <cellStyle name="Normal 3 4 2 6 2 7" xfId="41147" xr:uid="{00000000-0005-0000-0000-0000B4A00000}"/>
    <cellStyle name="Normal 3 4 2 6 2 7 2" xfId="41148" xr:uid="{00000000-0005-0000-0000-0000B5A00000}"/>
    <cellStyle name="Normal 3 4 2 6 2 7 3" xfId="41149" xr:uid="{00000000-0005-0000-0000-0000B6A00000}"/>
    <cellStyle name="Normal 3 4 2 6 2 8" xfId="41150" xr:uid="{00000000-0005-0000-0000-0000B7A00000}"/>
    <cellStyle name="Normal 3 4 2 6 2 8 2" xfId="41151" xr:uid="{00000000-0005-0000-0000-0000B8A00000}"/>
    <cellStyle name="Normal 3 4 2 6 2 8 3" xfId="41152" xr:uid="{00000000-0005-0000-0000-0000B9A00000}"/>
    <cellStyle name="Normal 3 4 2 6 2 9" xfId="41153" xr:uid="{00000000-0005-0000-0000-0000BAA00000}"/>
    <cellStyle name="Normal 3 4 2 6 2 9 2" xfId="41154" xr:uid="{00000000-0005-0000-0000-0000BBA00000}"/>
    <cellStyle name="Normal 3 4 2 6 2 9 3" xfId="41155" xr:uid="{00000000-0005-0000-0000-0000BCA00000}"/>
    <cellStyle name="Normal 3 4 2 6 3" xfId="41156" xr:uid="{00000000-0005-0000-0000-0000BDA00000}"/>
    <cellStyle name="Normal 3 4 2 6 3 2" xfId="41157" xr:uid="{00000000-0005-0000-0000-0000BEA00000}"/>
    <cellStyle name="Normal 3 4 2 6 3 3" xfId="41158" xr:uid="{00000000-0005-0000-0000-0000BFA00000}"/>
    <cellStyle name="Normal 3 4 2 6 4" xfId="41159" xr:uid="{00000000-0005-0000-0000-0000C0A00000}"/>
    <cellStyle name="Normal 3 4 2 6 4 2" xfId="41160" xr:uid="{00000000-0005-0000-0000-0000C1A00000}"/>
    <cellStyle name="Normal 3 4 2 6 4 3" xfId="41161" xr:uid="{00000000-0005-0000-0000-0000C2A00000}"/>
    <cellStyle name="Normal 3 4 2 6 5" xfId="41162" xr:uid="{00000000-0005-0000-0000-0000C3A00000}"/>
    <cellStyle name="Normal 3 4 2 6 5 2" xfId="41163" xr:uid="{00000000-0005-0000-0000-0000C4A00000}"/>
    <cellStyle name="Normal 3 4 2 6 5 3" xfId="41164" xr:uid="{00000000-0005-0000-0000-0000C5A00000}"/>
    <cellStyle name="Normal 3 4 2 6 6" xfId="41165" xr:uid="{00000000-0005-0000-0000-0000C6A00000}"/>
    <cellStyle name="Normal 3 4 2 6 6 2" xfId="41166" xr:uid="{00000000-0005-0000-0000-0000C7A00000}"/>
    <cellStyle name="Normal 3 4 2 6 6 3" xfId="41167" xr:uid="{00000000-0005-0000-0000-0000C8A00000}"/>
    <cellStyle name="Normal 3 4 2 6 7" xfId="41168" xr:uid="{00000000-0005-0000-0000-0000C9A00000}"/>
    <cellStyle name="Normal 3 4 2 6 7 2" xfId="41169" xr:uid="{00000000-0005-0000-0000-0000CAA00000}"/>
    <cellStyle name="Normal 3 4 2 6 7 3" xfId="41170" xr:uid="{00000000-0005-0000-0000-0000CBA00000}"/>
    <cellStyle name="Normal 3 4 2 6 8" xfId="41171" xr:uid="{00000000-0005-0000-0000-0000CCA00000}"/>
    <cellStyle name="Normal 3 4 2 6 8 2" xfId="41172" xr:uid="{00000000-0005-0000-0000-0000CDA00000}"/>
    <cellStyle name="Normal 3 4 2 6 8 3" xfId="41173" xr:uid="{00000000-0005-0000-0000-0000CEA00000}"/>
    <cellStyle name="Normal 3 4 2 6 9" xfId="41174" xr:uid="{00000000-0005-0000-0000-0000CFA00000}"/>
    <cellStyle name="Normal 3 4 2 6 9 2" xfId="41175" xr:uid="{00000000-0005-0000-0000-0000D0A00000}"/>
    <cellStyle name="Normal 3 4 2 6 9 3" xfId="41176" xr:uid="{00000000-0005-0000-0000-0000D1A00000}"/>
    <cellStyle name="Normal 3 4 2 7" xfId="41177" xr:uid="{00000000-0005-0000-0000-0000D2A00000}"/>
    <cellStyle name="Normal 3 4 2 7 10" xfId="41178" xr:uid="{00000000-0005-0000-0000-0000D3A00000}"/>
    <cellStyle name="Normal 3 4 2 7 10 2" xfId="41179" xr:uid="{00000000-0005-0000-0000-0000D4A00000}"/>
    <cellStyle name="Normal 3 4 2 7 10 3" xfId="41180" xr:uid="{00000000-0005-0000-0000-0000D5A00000}"/>
    <cellStyle name="Normal 3 4 2 7 11" xfId="41181" xr:uid="{00000000-0005-0000-0000-0000D6A00000}"/>
    <cellStyle name="Normal 3 4 2 7 11 2" xfId="41182" xr:uid="{00000000-0005-0000-0000-0000D7A00000}"/>
    <cellStyle name="Normal 3 4 2 7 11 3" xfId="41183" xr:uid="{00000000-0005-0000-0000-0000D8A00000}"/>
    <cellStyle name="Normal 3 4 2 7 12" xfId="41184" xr:uid="{00000000-0005-0000-0000-0000D9A00000}"/>
    <cellStyle name="Normal 3 4 2 7 12 2" xfId="41185" xr:uid="{00000000-0005-0000-0000-0000DAA00000}"/>
    <cellStyle name="Normal 3 4 2 7 12 3" xfId="41186" xr:uid="{00000000-0005-0000-0000-0000DBA00000}"/>
    <cellStyle name="Normal 3 4 2 7 13" xfId="41187" xr:uid="{00000000-0005-0000-0000-0000DCA00000}"/>
    <cellStyle name="Normal 3 4 2 7 13 2" xfId="41188" xr:uid="{00000000-0005-0000-0000-0000DDA00000}"/>
    <cellStyle name="Normal 3 4 2 7 13 3" xfId="41189" xr:uid="{00000000-0005-0000-0000-0000DEA00000}"/>
    <cellStyle name="Normal 3 4 2 7 14" xfId="41190" xr:uid="{00000000-0005-0000-0000-0000DFA00000}"/>
    <cellStyle name="Normal 3 4 2 7 14 2" xfId="41191" xr:uid="{00000000-0005-0000-0000-0000E0A00000}"/>
    <cellStyle name="Normal 3 4 2 7 14 3" xfId="41192" xr:uid="{00000000-0005-0000-0000-0000E1A00000}"/>
    <cellStyle name="Normal 3 4 2 7 15" xfId="41193" xr:uid="{00000000-0005-0000-0000-0000E2A00000}"/>
    <cellStyle name="Normal 3 4 2 7 15 2" xfId="41194" xr:uid="{00000000-0005-0000-0000-0000E3A00000}"/>
    <cellStyle name="Normal 3 4 2 7 15 3" xfId="41195" xr:uid="{00000000-0005-0000-0000-0000E4A00000}"/>
    <cellStyle name="Normal 3 4 2 7 16" xfId="41196" xr:uid="{00000000-0005-0000-0000-0000E5A00000}"/>
    <cellStyle name="Normal 3 4 2 7 17" xfId="41197" xr:uid="{00000000-0005-0000-0000-0000E6A00000}"/>
    <cellStyle name="Normal 3 4 2 7 2" xfId="41198" xr:uid="{00000000-0005-0000-0000-0000E7A00000}"/>
    <cellStyle name="Normal 3 4 2 7 2 10" xfId="41199" xr:uid="{00000000-0005-0000-0000-0000E8A00000}"/>
    <cellStyle name="Normal 3 4 2 7 2 10 2" xfId="41200" xr:uid="{00000000-0005-0000-0000-0000E9A00000}"/>
    <cellStyle name="Normal 3 4 2 7 2 10 3" xfId="41201" xr:uid="{00000000-0005-0000-0000-0000EAA00000}"/>
    <cellStyle name="Normal 3 4 2 7 2 11" xfId="41202" xr:uid="{00000000-0005-0000-0000-0000EBA00000}"/>
    <cellStyle name="Normal 3 4 2 7 2 11 2" xfId="41203" xr:uid="{00000000-0005-0000-0000-0000ECA00000}"/>
    <cellStyle name="Normal 3 4 2 7 2 11 3" xfId="41204" xr:uid="{00000000-0005-0000-0000-0000EDA00000}"/>
    <cellStyle name="Normal 3 4 2 7 2 12" xfId="41205" xr:uid="{00000000-0005-0000-0000-0000EEA00000}"/>
    <cellStyle name="Normal 3 4 2 7 2 12 2" xfId="41206" xr:uid="{00000000-0005-0000-0000-0000EFA00000}"/>
    <cellStyle name="Normal 3 4 2 7 2 12 3" xfId="41207" xr:uid="{00000000-0005-0000-0000-0000F0A00000}"/>
    <cellStyle name="Normal 3 4 2 7 2 13" xfId="41208" xr:uid="{00000000-0005-0000-0000-0000F1A00000}"/>
    <cellStyle name="Normal 3 4 2 7 2 13 2" xfId="41209" xr:uid="{00000000-0005-0000-0000-0000F2A00000}"/>
    <cellStyle name="Normal 3 4 2 7 2 13 3" xfId="41210" xr:uid="{00000000-0005-0000-0000-0000F3A00000}"/>
    <cellStyle name="Normal 3 4 2 7 2 14" xfId="41211" xr:uid="{00000000-0005-0000-0000-0000F4A00000}"/>
    <cellStyle name="Normal 3 4 2 7 2 14 2" xfId="41212" xr:uid="{00000000-0005-0000-0000-0000F5A00000}"/>
    <cellStyle name="Normal 3 4 2 7 2 14 3" xfId="41213" xr:uid="{00000000-0005-0000-0000-0000F6A00000}"/>
    <cellStyle name="Normal 3 4 2 7 2 15" xfId="41214" xr:uid="{00000000-0005-0000-0000-0000F7A00000}"/>
    <cellStyle name="Normal 3 4 2 7 2 16" xfId="41215" xr:uid="{00000000-0005-0000-0000-0000F8A00000}"/>
    <cellStyle name="Normal 3 4 2 7 2 2" xfId="41216" xr:uid="{00000000-0005-0000-0000-0000F9A00000}"/>
    <cellStyle name="Normal 3 4 2 7 2 2 2" xfId="41217" xr:uid="{00000000-0005-0000-0000-0000FAA00000}"/>
    <cellStyle name="Normal 3 4 2 7 2 2 3" xfId="41218" xr:uid="{00000000-0005-0000-0000-0000FBA00000}"/>
    <cellStyle name="Normal 3 4 2 7 2 3" xfId="41219" xr:uid="{00000000-0005-0000-0000-0000FCA00000}"/>
    <cellStyle name="Normal 3 4 2 7 2 3 2" xfId="41220" xr:uid="{00000000-0005-0000-0000-0000FDA00000}"/>
    <cellStyle name="Normal 3 4 2 7 2 3 3" xfId="41221" xr:uid="{00000000-0005-0000-0000-0000FEA00000}"/>
    <cellStyle name="Normal 3 4 2 7 2 4" xfId="41222" xr:uid="{00000000-0005-0000-0000-0000FFA00000}"/>
    <cellStyle name="Normal 3 4 2 7 2 4 2" xfId="41223" xr:uid="{00000000-0005-0000-0000-000000A10000}"/>
    <cellStyle name="Normal 3 4 2 7 2 4 3" xfId="41224" xr:uid="{00000000-0005-0000-0000-000001A10000}"/>
    <cellStyle name="Normal 3 4 2 7 2 5" xfId="41225" xr:uid="{00000000-0005-0000-0000-000002A10000}"/>
    <cellStyle name="Normal 3 4 2 7 2 5 2" xfId="41226" xr:uid="{00000000-0005-0000-0000-000003A10000}"/>
    <cellStyle name="Normal 3 4 2 7 2 5 3" xfId="41227" xr:uid="{00000000-0005-0000-0000-000004A10000}"/>
    <cellStyle name="Normal 3 4 2 7 2 6" xfId="41228" xr:uid="{00000000-0005-0000-0000-000005A10000}"/>
    <cellStyle name="Normal 3 4 2 7 2 6 2" xfId="41229" xr:uid="{00000000-0005-0000-0000-000006A10000}"/>
    <cellStyle name="Normal 3 4 2 7 2 6 3" xfId="41230" xr:uid="{00000000-0005-0000-0000-000007A10000}"/>
    <cellStyle name="Normal 3 4 2 7 2 7" xfId="41231" xr:uid="{00000000-0005-0000-0000-000008A10000}"/>
    <cellStyle name="Normal 3 4 2 7 2 7 2" xfId="41232" xr:uid="{00000000-0005-0000-0000-000009A10000}"/>
    <cellStyle name="Normal 3 4 2 7 2 7 3" xfId="41233" xr:uid="{00000000-0005-0000-0000-00000AA10000}"/>
    <cellStyle name="Normal 3 4 2 7 2 8" xfId="41234" xr:uid="{00000000-0005-0000-0000-00000BA10000}"/>
    <cellStyle name="Normal 3 4 2 7 2 8 2" xfId="41235" xr:uid="{00000000-0005-0000-0000-00000CA10000}"/>
    <cellStyle name="Normal 3 4 2 7 2 8 3" xfId="41236" xr:uid="{00000000-0005-0000-0000-00000DA10000}"/>
    <cellStyle name="Normal 3 4 2 7 2 9" xfId="41237" xr:uid="{00000000-0005-0000-0000-00000EA10000}"/>
    <cellStyle name="Normal 3 4 2 7 2 9 2" xfId="41238" xr:uid="{00000000-0005-0000-0000-00000FA10000}"/>
    <cellStyle name="Normal 3 4 2 7 2 9 3" xfId="41239" xr:uid="{00000000-0005-0000-0000-000010A10000}"/>
    <cellStyle name="Normal 3 4 2 7 3" xfId="41240" xr:uid="{00000000-0005-0000-0000-000011A10000}"/>
    <cellStyle name="Normal 3 4 2 7 3 2" xfId="41241" xr:uid="{00000000-0005-0000-0000-000012A10000}"/>
    <cellStyle name="Normal 3 4 2 7 3 3" xfId="41242" xr:uid="{00000000-0005-0000-0000-000013A10000}"/>
    <cellStyle name="Normal 3 4 2 7 4" xfId="41243" xr:uid="{00000000-0005-0000-0000-000014A10000}"/>
    <cellStyle name="Normal 3 4 2 7 4 2" xfId="41244" xr:uid="{00000000-0005-0000-0000-000015A10000}"/>
    <cellStyle name="Normal 3 4 2 7 4 3" xfId="41245" xr:uid="{00000000-0005-0000-0000-000016A10000}"/>
    <cellStyle name="Normal 3 4 2 7 5" xfId="41246" xr:uid="{00000000-0005-0000-0000-000017A10000}"/>
    <cellStyle name="Normal 3 4 2 7 5 2" xfId="41247" xr:uid="{00000000-0005-0000-0000-000018A10000}"/>
    <cellStyle name="Normal 3 4 2 7 5 3" xfId="41248" xr:uid="{00000000-0005-0000-0000-000019A10000}"/>
    <cellStyle name="Normal 3 4 2 7 6" xfId="41249" xr:uid="{00000000-0005-0000-0000-00001AA10000}"/>
    <cellStyle name="Normal 3 4 2 7 6 2" xfId="41250" xr:uid="{00000000-0005-0000-0000-00001BA10000}"/>
    <cellStyle name="Normal 3 4 2 7 6 3" xfId="41251" xr:uid="{00000000-0005-0000-0000-00001CA10000}"/>
    <cellStyle name="Normal 3 4 2 7 7" xfId="41252" xr:uid="{00000000-0005-0000-0000-00001DA10000}"/>
    <cellStyle name="Normal 3 4 2 7 7 2" xfId="41253" xr:uid="{00000000-0005-0000-0000-00001EA10000}"/>
    <cellStyle name="Normal 3 4 2 7 7 3" xfId="41254" xr:uid="{00000000-0005-0000-0000-00001FA10000}"/>
    <cellStyle name="Normal 3 4 2 7 8" xfId="41255" xr:uid="{00000000-0005-0000-0000-000020A10000}"/>
    <cellStyle name="Normal 3 4 2 7 8 2" xfId="41256" xr:uid="{00000000-0005-0000-0000-000021A10000}"/>
    <cellStyle name="Normal 3 4 2 7 8 3" xfId="41257" xr:uid="{00000000-0005-0000-0000-000022A10000}"/>
    <cellStyle name="Normal 3 4 2 7 9" xfId="41258" xr:uid="{00000000-0005-0000-0000-000023A10000}"/>
    <cellStyle name="Normal 3 4 2 7 9 2" xfId="41259" xr:uid="{00000000-0005-0000-0000-000024A10000}"/>
    <cellStyle name="Normal 3 4 2 7 9 3" xfId="41260" xr:uid="{00000000-0005-0000-0000-000025A10000}"/>
    <cellStyle name="Normal 3 4 2 8" xfId="41261" xr:uid="{00000000-0005-0000-0000-000026A10000}"/>
    <cellStyle name="Normal 3 4 2 8 10" xfId="41262" xr:uid="{00000000-0005-0000-0000-000027A10000}"/>
    <cellStyle name="Normal 3 4 2 8 10 2" xfId="41263" xr:uid="{00000000-0005-0000-0000-000028A10000}"/>
    <cellStyle name="Normal 3 4 2 8 10 3" xfId="41264" xr:uid="{00000000-0005-0000-0000-000029A10000}"/>
    <cellStyle name="Normal 3 4 2 8 11" xfId="41265" xr:uid="{00000000-0005-0000-0000-00002AA10000}"/>
    <cellStyle name="Normal 3 4 2 8 11 2" xfId="41266" xr:uid="{00000000-0005-0000-0000-00002BA10000}"/>
    <cellStyle name="Normal 3 4 2 8 11 3" xfId="41267" xr:uid="{00000000-0005-0000-0000-00002CA10000}"/>
    <cellStyle name="Normal 3 4 2 8 12" xfId="41268" xr:uid="{00000000-0005-0000-0000-00002DA10000}"/>
    <cellStyle name="Normal 3 4 2 8 12 2" xfId="41269" xr:uid="{00000000-0005-0000-0000-00002EA10000}"/>
    <cellStyle name="Normal 3 4 2 8 12 3" xfId="41270" xr:uid="{00000000-0005-0000-0000-00002FA10000}"/>
    <cellStyle name="Normal 3 4 2 8 13" xfId="41271" xr:uid="{00000000-0005-0000-0000-000030A10000}"/>
    <cellStyle name="Normal 3 4 2 8 13 2" xfId="41272" xr:uid="{00000000-0005-0000-0000-000031A10000}"/>
    <cellStyle name="Normal 3 4 2 8 13 3" xfId="41273" xr:uid="{00000000-0005-0000-0000-000032A10000}"/>
    <cellStyle name="Normal 3 4 2 8 14" xfId="41274" xr:uid="{00000000-0005-0000-0000-000033A10000}"/>
    <cellStyle name="Normal 3 4 2 8 14 2" xfId="41275" xr:uid="{00000000-0005-0000-0000-000034A10000}"/>
    <cellStyle name="Normal 3 4 2 8 14 3" xfId="41276" xr:uid="{00000000-0005-0000-0000-000035A10000}"/>
    <cellStyle name="Normal 3 4 2 8 15" xfId="41277" xr:uid="{00000000-0005-0000-0000-000036A10000}"/>
    <cellStyle name="Normal 3 4 2 8 15 2" xfId="41278" xr:uid="{00000000-0005-0000-0000-000037A10000}"/>
    <cellStyle name="Normal 3 4 2 8 15 3" xfId="41279" xr:uid="{00000000-0005-0000-0000-000038A10000}"/>
    <cellStyle name="Normal 3 4 2 8 16" xfId="41280" xr:uid="{00000000-0005-0000-0000-000039A10000}"/>
    <cellStyle name="Normal 3 4 2 8 17" xfId="41281" xr:uid="{00000000-0005-0000-0000-00003AA10000}"/>
    <cellStyle name="Normal 3 4 2 8 2" xfId="41282" xr:uid="{00000000-0005-0000-0000-00003BA10000}"/>
    <cellStyle name="Normal 3 4 2 8 2 10" xfId="41283" xr:uid="{00000000-0005-0000-0000-00003CA10000}"/>
    <cellStyle name="Normal 3 4 2 8 2 10 2" xfId="41284" xr:uid="{00000000-0005-0000-0000-00003DA10000}"/>
    <cellStyle name="Normal 3 4 2 8 2 10 3" xfId="41285" xr:uid="{00000000-0005-0000-0000-00003EA10000}"/>
    <cellStyle name="Normal 3 4 2 8 2 11" xfId="41286" xr:uid="{00000000-0005-0000-0000-00003FA10000}"/>
    <cellStyle name="Normal 3 4 2 8 2 11 2" xfId="41287" xr:uid="{00000000-0005-0000-0000-000040A10000}"/>
    <cellStyle name="Normal 3 4 2 8 2 11 3" xfId="41288" xr:uid="{00000000-0005-0000-0000-000041A10000}"/>
    <cellStyle name="Normal 3 4 2 8 2 12" xfId="41289" xr:uid="{00000000-0005-0000-0000-000042A10000}"/>
    <cellStyle name="Normal 3 4 2 8 2 12 2" xfId="41290" xr:uid="{00000000-0005-0000-0000-000043A10000}"/>
    <cellStyle name="Normal 3 4 2 8 2 12 3" xfId="41291" xr:uid="{00000000-0005-0000-0000-000044A10000}"/>
    <cellStyle name="Normal 3 4 2 8 2 13" xfId="41292" xr:uid="{00000000-0005-0000-0000-000045A10000}"/>
    <cellStyle name="Normal 3 4 2 8 2 13 2" xfId="41293" xr:uid="{00000000-0005-0000-0000-000046A10000}"/>
    <cellStyle name="Normal 3 4 2 8 2 13 3" xfId="41294" xr:uid="{00000000-0005-0000-0000-000047A10000}"/>
    <cellStyle name="Normal 3 4 2 8 2 14" xfId="41295" xr:uid="{00000000-0005-0000-0000-000048A10000}"/>
    <cellStyle name="Normal 3 4 2 8 2 14 2" xfId="41296" xr:uid="{00000000-0005-0000-0000-000049A10000}"/>
    <cellStyle name="Normal 3 4 2 8 2 14 3" xfId="41297" xr:uid="{00000000-0005-0000-0000-00004AA10000}"/>
    <cellStyle name="Normal 3 4 2 8 2 15" xfId="41298" xr:uid="{00000000-0005-0000-0000-00004BA10000}"/>
    <cellStyle name="Normal 3 4 2 8 2 16" xfId="41299" xr:uid="{00000000-0005-0000-0000-00004CA10000}"/>
    <cellStyle name="Normal 3 4 2 8 2 2" xfId="41300" xr:uid="{00000000-0005-0000-0000-00004DA10000}"/>
    <cellStyle name="Normal 3 4 2 8 2 2 2" xfId="41301" xr:uid="{00000000-0005-0000-0000-00004EA10000}"/>
    <cellStyle name="Normal 3 4 2 8 2 2 3" xfId="41302" xr:uid="{00000000-0005-0000-0000-00004FA10000}"/>
    <cellStyle name="Normal 3 4 2 8 2 3" xfId="41303" xr:uid="{00000000-0005-0000-0000-000050A10000}"/>
    <cellStyle name="Normal 3 4 2 8 2 3 2" xfId="41304" xr:uid="{00000000-0005-0000-0000-000051A10000}"/>
    <cellStyle name="Normal 3 4 2 8 2 3 3" xfId="41305" xr:uid="{00000000-0005-0000-0000-000052A10000}"/>
    <cellStyle name="Normal 3 4 2 8 2 4" xfId="41306" xr:uid="{00000000-0005-0000-0000-000053A10000}"/>
    <cellStyle name="Normal 3 4 2 8 2 4 2" xfId="41307" xr:uid="{00000000-0005-0000-0000-000054A10000}"/>
    <cellStyle name="Normal 3 4 2 8 2 4 3" xfId="41308" xr:uid="{00000000-0005-0000-0000-000055A10000}"/>
    <cellStyle name="Normal 3 4 2 8 2 5" xfId="41309" xr:uid="{00000000-0005-0000-0000-000056A10000}"/>
    <cellStyle name="Normal 3 4 2 8 2 5 2" xfId="41310" xr:uid="{00000000-0005-0000-0000-000057A10000}"/>
    <cellStyle name="Normal 3 4 2 8 2 5 3" xfId="41311" xr:uid="{00000000-0005-0000-0000-000058A10000}"/>
    <cellStyle name="Normal 3 4 2 8 2 6" xfId="41312" xr:uid="{00000000-0005-0000-0000-000059A10000}"/>
    <cellStyle name="Normal 3 4 2 8 2 6 2" xfId="41313" xr:uid="{00000000-0005-0000-0000-00005AA10000}"/>
    <cellStyle name="Normal 3 4 2 8 2 6 3" xfId="41314" xr:uid="{00000000-0005-0000-0000-00005BA10000}"/>
    <cellStyle name="Normal 3 4 2 8 2 7" xfId="41315" xr:uid="{00000000-0005-0000-0000-00005CA10000}"/>
    <cellStyle name="Normal 3 4 2 8 2 7 2" xfId="41316" xr:uid="{00000000-0005-0000-0000-00005DA10000}"/>
    <cellStyle name="Normal 3 4 2 8 2 7 3" xfId="41317" xr:uid="{00000000-0005-0000-0000-00005EA10000}"/>
    <cellStyle name="Normal 3 4 2 8 2 8" xfId="41318" xr:uid="{00000000-0005-0000-0000-00005FA10000}"/>
    <cellStyle name="Normal 3 4 2 8 2 8 2" xfId="41319" xr:uid="{00000000-0005-0000-0000-000060A10000}"/>
    <cellStyle name="Normal 3 4 2 8 2 8 3" xfId="41320" xr:uid="{00000000-0005-0000-0000-000061A10000}"/>
    <cellStyle name="Normal 3 4 2 8 2 9" xfId="41321" xr:uid="{00000000-0005-0000-0000-000062A10000}"/>
    <cellStyle name="Normal 3 4 2 8 2 9 2" xfId="41322" xr:uid="{00000000-0005-0000-0000-000063A10000}"/>
    <cellStyle name="Normal 3 4 2 8 2 9 3" xfId="41323" xr:uid="{00000000-0005-0000-0000-000064A10000}"/>
    <cellStyle name="Normal 3 4 2 8 3" xfId="41324" xr:uid="{00000000-0005-0000-0000-000065A10000}"/>
    <cellStyle name="Normal 3 4 2 8 3 2" xfId="41325" xr:uid="{00000000-0005-0000-0000-000066A10000}"/>
    <cellStyle name="Normal 3 4 2 8 3 3" xfId="41326" xr:uid="{00000000-0005-0000-0000-000067A10000}"/>
    <cellStyle name="Normal 3 4 2 8 4" xfId="41327" xr:uid="{00000000-0005-0000-0000-000068A10000}"/>
    <cellStyle name="Normal 3 4 2 8 4 2" xfId="41328" xr:uid="{00000000-0005-0000-0000-000069A10000}"/>
    <cellStyle name="Normal 3 4 2 8 4 3" xfId="41329" xr:uid="{00000000-0005-0000-0000-00006AA10000}"/>
    <cellStyle name="Normal 3 4 2 8 5" xfId="41330" xr:uid="{00000000-0005-0000-0000-00006BA10000}"/>
    <cellStyle name="Normal 3 4 2 8 5 2" xfId="41331" xr:uid="{00000000-0005-0000-0000-00006CA10000}"/>
    <cellStyle name="Normal 3 4 2 8 5 3" xfId="41332" xr:uid="{00000000-0005-0000-0000-00006DA10000}"/>
    <cellStyle name="Normal 3 4 2 8 6" xfId="41333" xr:uid="{00000000-0005-0000-0000-00006EA10000}"/>
    <cellStyle name="Normal 3 4 2 8 6 2" xfId="41334" xr:uid="{00000000-0005-0000-0000-00006FA10000}"/>
    <cellStyle name="Normal 3 4 2 8 6 3" xfId="41335" xr:uid="{00000000-0005-0000-0000-000070A10000}"/>
    <cellStyle name="Normal 3 4 2 8 7" xfId="41336" xr:uid="{00000000-0005-0000-0000-000071A10000}"/>
    <cellStyle name="Normal 3 4 2 8 7 2" xfId="41337" xr:uid="{00000000-0005-0000-0000-000072A10000}"/>
    <cellStyle name="Normal 3 4 2 8 7 3" xfId="41338" xr:uid="{00000000-0005-0000-0000-000073A10000}"/>
    <cellStyle name="Normal 3 4 2 8 8" xfId="41339" xr:uid="{00000000-0005-0000-0000-000074A10000}"/>
    <cellStyle name="Normal 3 4 2 8 8 2" xfId="41340" xr:uid="{00000000-0005-0000-0000-000075A10000}"/>
    <cellStyle name="Normal 3 4 2 8 8 3" xfId="41341" xr:uid="{00000000-0005-0000-0000-000076A10000}"/>
    <cellStyle name="Normal 3 4 2 8 9" xfId="41342" xr:uid="{00000000-0005-0000-0000-000077A10000}"/>
    <cellStyle name="Normal 3 4 2 8 9 2" xfId="41343" xr:uid="{00000000-0005-0000-0000-000078A10000}"/>
    <cellStyle name="Normal 3 4 2 8 9 3" xfId="41344" xr:uid="{00000000-0005-0000-0000-000079A10000}"/>
    <cellStyle name="Normal 3 4 2 9" xfId="41345" xr:uid="{00000000-0005-0000-0000-00007AA10000}"/>
    <cellStyle name="Normal 3 4 2 9 10" xfId="41346" xr:uid="{00000000-0005-0000-0000-00007BA10000}"/>
    <cellStyle name="Normal 3 4 2 9 10 2" xfId="41347" xr:uid="{00000000-0005-0000-0000-00007CA10000}"/>
    <cellStyle name="Normal 3 4 2 9 10 3" xfId="41348" xr:uid="{00000000-0005-0000-0000-00007DA10000}"/>
    <cellStyle name="Normal 3 4 2 9 11" xfId="41349" xr:uid="{00000000-0005-0000-0000-00007EA10000}"/>
    <cellStyle name="Normal 3 4 2 9 11 2" xfId="41350" xr:uid="{00000000-0005-0000-0000-00007FA10000}"/>
    <cellStyle name="Normal 3 4 2 9 11 3" xfId="41351" xr:uid="{00000000-0005-0000-0000-000080A10000}"/>
    <cellStyle name="Normal 3 4 2 9 12" xfId="41352" xr:uid="{00000000-0005-0000-0000-000081A10000}"/>
    <cellStyle name="Normal 3 4 2 9 12 2" xfId="41353" xr:uid="{00000000-0005-0000-0000-000082A10000}"/>
    <cellStyle name="Normal 3 4 2 9 12 3" xfId="41354" xr:uid="{00000000-0005-0000-0000-000083A10000}"/>
    <cellStyle name="Normal 3 4 2 9 13" xfId="41355" xr:uid="{00000000-0005-0000-0000-000084A10000}"/>
    <cellStyle name="Normal 3 4 2 9 13 2" xfId="41356" xr:uid="{00000000-0005-0000-0000-000085A10000}"/>
    <cellStyle name="Normal 3 4 2 9 13 3" xfId="41357" xr:uid="{00000000-0005-0000-0000-000086A10000}"/>
    <cellStyle name="Normal 3 4 2 9 14" xfId="41358" xr:uid="{00000000-0005-0000-0000-000087A10000}"/>
    <cellStyle name="Normal 3 4 2 9 14 2" xfId="41359" xr:uid="{00000000-0005-0000-0000-000088A10000}"/>
    <cellStyle name="Normal 3 4 2 9 14 3" xfId="41360" xr:uid="{00000000-0005-0000-0000-000089A10000}"/>
    <cellStyle name="Normal 3 4 2 9 15" xfId="41361" xr:uid="{00000000-0005-0000-0000-00008AA10000}"/>
    <cellStyle name="Normal 3 4 2 9 16" xfId="41362" xr:uid="{00000000-0005-0000-0000-00008BA10000}"/>
    <cellStyle name="Normal 3 4 2 9 2" xfId="41363" xr:uid="{00000000-0005-0000-0000-00008CA10000}"/>
    <cellStyle name="Normal 3 4 2 9 2 2" xfId="41364" xr:uid="{00000000-0005-0000-0000-00008DA10000}"/>
    <cellStyle name="Normal 3 4 2 9 2 3" xfId="41365" xr:uid="{00000000-0005-0000-0000-00008EA10000}"/>
    <cellStyle name="Normal 3 4 2 9 3" xfId="41366" xr:uid="{00000000-0005-0000-0000-00008FA10000}"/>
    <cellStyle name="Normal 3 4 2 9 3 2" xfId="41367" xr:uid="{00000000-0005-0000-0000-000090A10000}"/>
    <cellStyle name="Normal 3 4 2 9 3 3" xfId="41368" xr:uid="{00000000-0005-0000-0000-000091A10000}"/>
    <cellStyle name="Normal 3 4 2 9 4" xfId="41369" xr:uid="{00000000-0005-0000-0000-000092A10000}"/>
    <cellStyle name="Normal 3 4 2 9 4 2" xfId="41370" xr:uid="{00000000-0005-0000-0000-000093A10000}"/>
    <cellStyle name="Normal 3 4 2 9 4 3" xfId="41371" xr:uid="{00000000-0005-0000-0000-000094A10000}"/>
    <cellStyle name="Normal 3 4 2 9 5" xfId="41372" xr:uid="{00000000-0005-0000-0000-000095A10000}"/>
    <cellStyle name="Normal 3 4 2 9 5 2" xfId="41373" xr:uid="{00000000-0005-0000-0000-000096A10000}"/>
    <cellStyle name="Normal 3 4 2 9 5 3" xfId="41374" xr:uid="{00000000-0005-0000-0000-000097A10000}"/>
    <cellStyle name="Normal 3 4 2 9 6" xfId="41375" xr:uid="{00000000-0005-0000-0000-000098A10000}"/>
    <cellStyle name="Normal 3 4 2 9 6 2" xfId="41376" xr:uid="{00000000-0005-0000-0000-000099A10000}"/>
    <cellStyle name="Normal 3 4 2 9 6 3" xfId="41377" xr:uid="{00000000-0005-0000-0000-00009AA10000}"/>
    <cellStyle name="Normal 3 4 2 9 7" xfId="41378" xr:uid="{00000000-0005-0000-0000-00009BA10000}"/>
    <cellStyle name="Normal 3 4 2 9 7 2" xfId="41379" xr:uid="{00000000-0005-0000-0000-00009CA10000}"/>
    <cellStyle name="Normal 3 4 2 9 7 3" xfId="41380" xr:uid="{00000000-0005-0000-0000-00009DA10000}"/>
    <cellStyle name="Normal 3 4 2 9 8" xfId="41381" xr:uid="{00000000-0005-0000-0000-00009EA10000}"/>
    <cellStyle name="Normal 3 4 2 9 8 2" xfId="41382" xr:uid="{00000000-0005-0000-0000-00009FA10000}"/>
    <cellStyle name="Normal 3 4 2 9 8 3" xfId="41383" xr:uid="{00000000-0005-0000-0000-0000A0A10000}"/>
    <cellStyle name="Normal 3 4 2 9 9" xfId="41384" xr:uid="{00000000-0005-0000-0000-0000A1A10000}"/>
    <cellStyle name="Normal 3 4 2 9 9 2" xfId="41385" xr:uid="{00000000-0005-0000-0000-0000A2A10000}"/>
    <cellStyle name="Normal 3 4 2 9 9 3" xfId="41386" xr:uid="{00000000-0005-0000-0000-0000A3A10000}"/>
    <cellStyle name="Normal 3 4 20" xfId="41387" xr:uid="{00000000-0005-0000-0000-0000A4A10000}"/>
    <cellStyle name="Normal 3 4 20 10" xfId="41388" xr:uid="{00000000-0005-0000-0000-0000A5A10000}"/>
    <cellStyle name="Normal 3 4 20 10 2" xfId="41389" xr:uid="{00000000-0005-0000-0000-0000A6A10000}"/>
    <cellStyle name="Normal 3 4 20 10 3" xfId="41390" xr:uid="{00000000-0005-0000-0000-0000A7A10000}"/>
    <cellStyle name="Normal 3 4 20 11" xfId="41391" xr:uid="{00000000-0005-0000-0000-0000A8A10000}"/>
    <cellStyle name="Normal 3 4 20 11 2" xfId="41392" xr:uid="{00000000-0005-0000-0000-0000A9A10000}"/>
    <cellStyle name="Normal 3 4 20 11 3" xfId="41393" xr:uid="{00000000-0005-0000-0000-0000AAA10000}"/>
    <cellStyle name="Normal 3 4 20 12" xfId="41394" xr:uid="{00000000-0005-0000-0000-0000ABA10000}"/>
    <cellStyle name="Normal 3 4 20 12 2" xfId="41395" xr:uid="{00000000-0005-0000-0000-0000ACA10000}"/>
    <cellStyle name="Normal 3 4 20 12 3" xfId="41396" xr:uid="{00000000-0005-0000-0000-0000ADA10000}"/>
    <cellStyle name="Normal 3 4 20 13" xfId="41397" xr:uid="{00000000-0005-0000-0000-0000AEA10000}"/>
    <cellStyle name="Normal 3 4 20 13 2" xfId="41398" xr:uid="{00000000-0005-0000-0000-0000AFA10000}"/>
    <cellStyle name="Normal 3 4 20 13 3" xfId="41399" xr:uid="{00000000-0005-0000-0000-0000B0A10000}"/>
    <cellStyle name="Normal 3 4 20 14" xfId="41400" xr:uid="{00000000-0005-0000-0000-0000B1A10000}"/>
    <cellStyle name="Normal 3 4 20 14 2" xfId="41401" xr:uid="{00000000-0005-0000-0000-0000B2A10000}"/>
    <cellStyle name="Normal 3 4 20 14 3" xfId="41402" xr:uid="{00000000-0005-0000-0000-0000B3A10000}"/>
    <cellStyle name="Normal 3 4 20 15" xfId="41403" xr:uid="{00000000-0005-0000-0000-0000B4A10000}"/>
    <cellStyle name="Normal 3 4 20 16" xfId="41404" xr:uid="{00000000-0005-0000-0000-0000B5A10000}"/>
    <cellStyle name="Normal 3 4 20 2" xfId="41405" xr:uid="{00000000-0005-0000-0000-0000B6A10000}"/>
    <cellStyle name="Normal 3 4 20 2 2" xfId="41406" xr:uid="{00000000-0005-0000-0000-0000B7A10000}"/>
    <cellStyle name="Normal 3 4 20 2 3" xfId="41407" xr:uid="{00000000-0005-0000-0000-0000B8A10000}"/>
    <cellStyle name="Normal 3 4 20 3" xfId="41408" xr:uid="{00000000-0005-0000-0000-0000B9A10000}"/>
    <cellStyle name="Normal 3 4 20 3 2" xfId="41409" xr:uid="{00000000-0005-0000-0000-0000BAA10000}"/>
    <cellStyle name="Normal 3 4 20 3 3" xfId="41410" xr:uid="{00000000-0005-0000-0000-0000BBA10000}"/>
    <cellStyle name="Normal 3 4 20 4" xfId="41411" xr:uid="{00000000-0005-0000-0000-0000BCA10000}"/>
    <cellStyle name="Normal 3 4 20 4 2" xfId="41412" xr:uid="{00000000-0005-0000-0000-0000BDA10000}"/>
    <cellStyle name="Normal 3 4 20 4 3" xfId="41413" xr:uid="{00000000-0005-0000-0000-0000BEA10000}"/>
    <cellStyle name="Normal 3 4 20 5" xfId="41414" xr:uid="{00000000-0005-0000-0000-0000BFA10000}"/>
    <cellStyle name="Normal 3 4 20 5 2" xfId="41415" xr:uid="{00000000-0005-0000-0000-0000C0A10000}"/>
    <cellStyle name="Normal 3 4 20 5 3" xfId="41416" xr:uid="{00000000-0005-0000-0000-0000C1A10000}"/>
    <cellStyle name="Normal 3 4 20 6" xfId="41417" xr:uid="{00000000-0005-0000-0000-0000C2A10000}"/>
    <cellStyle name="Normal 3 4 20 6 2" xfId="41418" xr:uid="{00000000-0005-0000-0000-0000C3A10000}"/>
    <cellStyle name="Normal 3 4 20 6 3" xfId="41419" xr:uid="{00000000-0005-0000-0000-0000C4A10000}"/>
    <cellStyle name="Normal 3 4 20 7" xfId="41420" xr:uid="{00000000-0005-0000-0000-0000C5A10000}"/>
    <cellStyle name="Normal 3 4 20 7 2" xfId="41421" xr:uid="{00000000-0005-0000-0000-0000C6A10000}"/>
    <cellStyle name="Normal 3 4 20 7 3" xfId="41422" xr:uid="{00000000-0005-0000-0000-0000C7A10000}"/>
    <cellStyle name="Normal 3 4 20 8" xfId="41423" xr:uid="{00000000-0005-0000-0000-0000C8A10000}"/>
    <cellStyle name="Normal 3 4 20 8 2" xfId="41424" xr:uid="{00000000-0005-0000-0000-0000C9A10000}"/>
    <cellStyle name="Normal 3 4 20 8 3" xfId="41425" xr:uid="{00000000-0005-0000-0000-0000CAA10000}"/>
    <cellStyle name="Normal 3 4 20 9" xfId="41426" xr:uid="{00000000-0005-0000-0000-0000CBA10000}"/>
    <cellStyle name="Normal 3 4 20 9 2" xfId="41427" xr:uid="{00000000-0005-0000-0000-0000CCA10000}"/>
    <cellStyle name="Normal 3 4 20 9 3" xfId="41428" xr:uid="{00000000-0005-0000-0000-0000CDA10000}"/>
    <cellStyle name="Normal 3 4 21" xfId="41429" xr:uid="{00000000-0005-0000-0000-0000CEA10000}"/>
    <cellStyle name="Normal 3 4 21 10" xfId="41430" xr:uid="{00000000-0005-0000-0000-0000CFA10000}"/>
    <cellStyle name="Normal 3 4 21 10 2" xfId="41431" xr:uid="{00000000-0005-0000-0000-0000D0A10000}"/>
    <cellStyle name="Normal 3 4 21 10 3" xfId="41432" xr:uid="{00000000-0005-0000-0000-0000D1A10000}"/>
    <cellStyle name="Normal 3 4 21 11" xfId="41433" xr:uid="{00000000-0005-0000-0000-0000D2A10000}"/>
    <cellStyle name="Normal 3 4 21 11 2" xfId="41434" xr:uid="{00000000-0005-0000-0000-0000D3A10000}"/>
    <cellStyle name="Normal 3 4 21 11 3" xfId="41435" xr:uid="{00000000-0005-0000-0000-0000D4A10000}"/>
    <cellStyle name="Normal 3 4 21 12" xfId="41436" xr:uid="{00000000-0005-0000-0000-0000D5A10000}"/>
    <cellStyle name="Normal 3 4 21 12 2" xfId="41437" xr:uid="{00000000-0005-0000-0000-0000D6A10000}"/>
    <cellStyle name="Normal 3 4 21 12 3" xfId="41438" xr:uid="{00000000-0005-0000-0000-0000D7A10000}"/>
    <cellStyle name="Normal 3 4 21 13" xfId="41439" xr:uid="{00000000-0005-0000-0000-0000D8A10000}"/>
    <cellStyle name="Normal 3 4 21 13 2" xfId="41440" xr:uid="{00000000-0005-0000-0000-0000D9A10000}"/>
    <cellStyle name="Normal 3 4 21 13 3" xfId="41441" xr:uid="{00000000-0005-0000-0000-0000DAA10000}"/>
    <cellStyle name="Normal 3 4 21 14" xfId="41442" xr:uid="{00000000-0005-0000-0000-0000DBA10000}"/>
    <cellStyle name="Normal 3 4 21 14 2" xfId="41443" xr:uid="{00000000-0005-0000-0000-0000DCA10000}"/>
    <cellStyle name="Normal 3 4 21 14 3" xfId="41444" xr:uid="{00000000-0005-0000-0000-0000DDA10000}"/>
    <cellStyle name="Normal 3 4 21 15" xfId="41445" xr:uid="{00000000-0005-0000-0000-0000DEA10000}"/>
    <cellStyle name="Normal 3 4 21 16" xfId="41446" xr:uid="{00000000-0005-0000-0000-0000DFA10000}"/>
    <cellStyle name="Normal 3 4 21 2" xfId="41447" xr:uid="{00000000-0005-0000-0000-0000E0A10000}"/>
    <cellStyle name="Normal 3 4 21 2 2" xfId="41448" xr:uid="{00000000-0005-0000-0000-0000E1A10000}"/>
    <cellStyle name="Normal 3 4 21 2 3" xfId="41449" xr:uid="{00000000-0005-0000-0000-0000E2A10000}"/>
    <cellStyle name="Normal 3 4 21 3" xfId="41450" xr:uid="{00000000-0005-0000-0000-0000E3A10000}"/>
    <cellStyle name="Normal 3 4 21 3 2" xfId="41451" xr:uid="{00000000-0005-0000-0000-0000E4A10000}"/>
    <cellStyle name="Normal 3 4 21 3 3" xfId="41452" xr:uid="{00000000-0005-0000-0000-0000E5A10000}"/>
    <cellStyle name="Normal 3 4 21 4" xfId="41453" xr:uid="{00000000-0005-0000-0000-0000E6A10000}"/>
    <cellStyle name="Normal 3 4 21 4 2" xfId="41454" xr:uid="{00000000-0005-0000-0000-0000E7A10000}"/>
    <cellStyle name="Normal 3 4 21 4 3" xfId="41455" xr:uid="{00000000-0005-0000-0000-0000E8A10000}"/>
    <cellStyle name="Normal 3 4 21 5" xfId="41456" xr:uid="{00000000-0005-0000-0000-0000E9A10000}"/>
    <cellStyle name="Normal 3 4 21 5 2" xfId="41457" xr:uid="{00000000-0005-0000-0000-0000EAA10000}"/>
    <cellStyle name="Normal 3 4 21 5 3" xfId="41458" xr:uid="{00000000-0005-0000-0000-0000EBA10000}"/>
    <cellStyle name="Normal 3 4 21 6" xfId="41459" xr:uid="{00000000-0005-0000-0000-0000ECA10000}"/>
    <cellStyle name="Normal 3 4 21 6 2" xfId="41460" xr:uid="{00000000-0005-0000-0000-0000EDA10000}"/>
    <cellStyle name="Normal 3 4 21 6 3" xfId="41461" xr:uid="{00000000-0005-0000-0000-0000EEA10000}"/>
    <cellStyle name="Normal 3 4 21 7" xfId="41462" xr:uid="{00000000-0005-0000-0000-0000EFA10000}"/>
    <cellStyle name="Normal 3 4 21 7 2" xfId="41463" xr:uid="{00000000-0005-0000-0000-0000F0A10000}"/>
    <cellStyle name="Normal 3 4 21 7 3" xfId="41464" xr:uid="{00000000-0005-0000-0000-0000F1A10000}"/>
    <cellStyle name="Normal 3 4 21 8" xfId="41465" xr:uid="{00000000-0005-0000-0000-0000F2A10000}"/>
    <cellStyle name="Normal 3 4 21 8 2" xfId="41466" xr:uid="{00000000-0005-0000-0000-0000F3A10000}"/>
    <cellStyle name="Normal 3 4 21 8 3" xfId="41467" xr:uid="{00000000-0005-0000-0000-0000F4A10000}"/>
    <cellStyle name="Normal 3 4 21 9" xfId="41468" xr:uid="{00000000-0005-0000-0000-0000F5A10000}"/>
    <cellStyle name="Normal 3 4 21 9 2" xfId="41469" xr:uid="{00000000-0005-0000-0000-0000F6A10000}"/>
    <cellStyle name="Normal 3 4 21 9 3" xfId="41470" xr:uid="{00000000-0005-0000-0000-0000F7A10000}"/>
    <cellStyle name="Normal 3 4 22" xfId="41471" xr:uid="{00000000-0005-0000-0000-0000F8A10000}"/>
    <cellStyle name="Normal 3 4 23" xfId="41472" xr:uid="{00000000-0005-0000-0000-0000F9A10000}"/>
    <cellStyle name="Normal 3 4 24" xfId="41473" xr:uid="{00000000-0005-0000-0000-0000FAA10000}"/>
    <cellStyle name="Normal 3 4 24 10" xfId="41474" xr:uid="{00000000-0005-0000-0000-0000FBA10000}"/>
    <cellStyle name="Normal 3 4 24 10 2" xfId="41475" xr:uid="{00000000-0005-0000-0000-0000FCA10000}"/>
    <cellStyle name="Normal 3 4 24 10 3" xfId="41476" xr:uid="{00000000-0005-0000-0000-0000FDA10000}"/>
    <cellStyle name="Normal 3 4 24 11" xfId="41477" xr:uid="{00000000-0005-0000-0000-0000FEA10000}"/>
    <cellStyle name="Normal 3 4 24 11 2" xfId="41478" xr:uid="{00000000-0005-0000-0000-0000FFA10000}"/>
    <cellStyle name="Normal 3 4 24 11 3" xfId="41479" xr:uid="{00000000-0005-0000-0000-000000A20000}"/>
    <cellStyle name="Normal 3 4 24 12" xfId="41480" xr:uid="{00000000-0005-0000-0000-000001A20000}"/>
    <cellStyle name="Normal 3 4 24 12 2" xfId="41481" xr:uid="{00000000-0005-0000-0000-000002A20000}"/>
    <cellStyle name="Normal 3 4 24 12 3" xfId="41482" xr:uid="{00000000-0005-0000-0000-000003A20000}"/>
    <cellStyle name="Normal 3 4 24 13" xfId="41483" xr:uid="{00000000-0005-0000-0000-000004A20000}"/>
    <cellStyle name="Normal 3 4 24 13 2" xfId="41484" xr:uid="{00000000-0005-0000-0000-000005A20000}"/>
    <cellStyle name="Normal 3 4 24 13 3" xfId="41485" xr:uid="{00000000-0005-0000-0000-000006A20000}"/>
    <cellStyle name="Normal 3 4 24 14" xfId="41486" xr:uid="{00000000-0005-0000-0000-000007A20000}"/>
    <cellStyle name="Normal 3 4 24 14 2" xfId="41487" xr:uid="{00000000-0005-0000-0000-000008A20000}"/>
    <cellStyle name="Normal 3 4 24 14 3" xfId="41488" xr:uid="{00000000-0005-0000-0000-000009A20000}"/>
    <cellStyle name="Normal 3 4 24 15" xfId="41489" xr:uid="{00000000-0005-0000-0000-00000AA20000}"/>
    <cellStyle name="Normal 3 4 24 16" xfId="41490" xr:uid="{00000000-0005-0000-0000-00000BA20000}"/>
    <cellStyle name="Normal 3 4 24 2" xfId="41491" xr:uid="{00000000-0005-0000-0000-00000CA20000}"/>
    <cellStyle name="Normal 3 4 24 2 2" xfId="41492" xr:uid="{00000000-0005-0000-0000-00000DA20000}"/>
    <cellStyle name="Normal 3 4 24 2 3" xfId="41493" xr:uid="{00000000-0005-0000-0000-00000EA20000}"/>
    <cellStyle name="Normal 3 4 24 3" xfId="41494" xr:uid="{00000000-0005-0000-0000-00000FA20000}"/>
    <cellStyle name="Normal 3 4 24 3 2" xfId="41495" xr:uid="{00000000-0005-0000-0000-000010A20000}"/>
    <cellStyle name="Normal 3 4 24 3 3" xfId="41496" xr:uid="{00000000-0005-0000-0000-000011A20000}"/>
    <cellStyle name="Normal 3 4 24 4" xfId="41497" xr:uid="{00000000-0005-0000-0000-000012A20000}"/>
    <cellStyle name="Normal 3 4 24 4 2" xfId="41498" xr:uid="{00000000-0005-0000-0000-000013A20000}"/>
    <cellStyle name="Normal 3 4 24 4 3" xfId="41499" xr:uid="{00000000-0005-0000-0000-000014A20000}"/>
    <cellStyle name="Normal 3 4 24 5" xfId="41500" xr:uid="{00000000-0005-0000-0000-000015A20000}"/>
    <cellStyle name="Normal 3 4 24 5 2" xfId="41501" xr:uid="{00000000-0005-0000-0000-000016A20000}"/>
    <cellStyle name="Normal 3 4 24 5 3" xfId="41502" xr:uid="{00000000-0005-0000-0000-000017A20000}"/>
    <cellStyle name="Normal 3 4 24 6" xfId="41503" xr:uid="{00000000-0005-0000-0000-000018A20000}"/>
    <cellStyle name="Normal 3 4 24 6 2" xfId="41504" xr:uid="{00000000-0005-0000-0000-000019A20000}"/>
    <cellStyle name="Normal 3 4 24 6 3" xfId="41505" xr:uid="{00000000-0005-0000-0000-00001AA20000}"/>
    <cellStyle name="Normal 3 4 24 7" xfId="41506" xr:uid="{00000000-0005-0000-0000-00001BA20000}"/>
    <cellStyle name="Normal 3 4 24 7 2" xfId="41507" xr:uid="{00000000-0005-0000-0000-00001CA20000}"/>
    <cellStyle name="Normal 3 4 24 7 3" xfId="41508" xr:uid="{00000000-0005-0000-0000-00001DA20000}"/>
    <cellStyle name="Normal 3 4 24 8" xfId="41509" xr:uid="{00000000-0005-0000-0000-00001EA20000}"/>
    <cellStyle name="Normal 3 4 24 8 2" xfId="41510" xr:uid="{00000000-0005-0000-0000-00001FA20000}"/>
    <cellStyle name="Normal 3 4 24 8 3" xfId="41511" xr:uid="{00000000-0005-0000-0000-000020A20000}"/>
    <cellStyle name="Normal 3 4 24 9" xfId="41512" xr:uid="{00000000-0005-0000-0000-000021A20000}"/>
    <cellStyle name="Normal 3 4 24 9 2" xfId="41513" xr:uid="{00000000-0005-0000-0000-000022A20000}"/>
    <cellStyle name="Normal 3 4 24 9 3" xfId="41514" xr:uid="{00000000-0005-0000-0000-000023A20000}"/>
    <cellStyle name="Normal 3 4 25" xfId="41515" xr:uid="{00000000-0005-0000-0000-000024A20000}"/>
    <cellStyle name="Normal 3 4 25 10" xfId="41516" xr:uid="{00000000-0005-0000-0000-000025A20000}"/>
    <cellStyle name="Normal 3 4 25 10 2" xfId="41517" xr:uid="{00000000-0005-0000-0000-000026A20000}"/>
    <cellStyle name="Normal 3 4 25 10 3" xfId="41518" xr:uid="{00000000-0005-0000-0000-000027A20000}"/>
    <cellStyle name="Normal 3 4 25 11" xfId="41519" xr:uid="{00000000-0005-0000-0000-000028A20000}"/>
    <cellStyle name="Normal 3 4 25 11 2" xfId="41520" xr:uid="{00000000-0005-0000-0000-000029A20000}"/>
    <cellStyle name="Normal 3 4 25 11 3" xfId="41521" xr:uid="{00000000-0005-0000-0000-00002AA20000}"/>
    <cellStyle name="Normal 3 4 25 12" xfId="41522" xr:uid="{00000000-0005-0000-0000-00002BA20000}"/>
    <cellStyle name="Normal 3 4 25 12 2" xfId="41523" xr:uid="{00000000-0005-0000-0000-00002CA20000}"/>
    <cellStyle name="Normal 3 4 25 12 3" xfId="41524" xr:uid="{00000000-0005-0000-0000-00002DA20000}"/>
    <cellStyle name="Normal 3 4 25 13" xfId="41525" xr:uid="{00000000-0005-0000-0000-00002EA20000}"/>
    <cellStyle name="Normal 3 4 25 13 2" xfId="41526" xr:uid="{00000000-0005-0000-0000-00002FA20000}"/>
    <cellStyle name="Normal 3 4 25 13 3" xfId="41527" xr:uid="{00000000-0005-0000-0000-000030A20000}"/>
    <cellStyle name="Normal 3 4 25 14" xfId="41528" xr:uid="{00000000-0005-0000-0000-000031A20000}"/>
    <cellStyle name="Normal 3 4 25 14 2" xfId="41529" xr:uid="{00000000-0005-0000-0000-000032A20000}"/>
    <cellStyle name="Normal 3 4 25 14 3" xfId="41530" xr:uid="{00000000-0005-0000-0000-000033A20000}"/>
    <cellStyle name="Normal 3 4 25 15" xfId="41531" xr:uid="{00000000-0005-0000-0000-000034A20000}"/>
    <cellStyle name="Normal 3 4 25 16" xfId="41532" xr:uid="{00000000-0005-0000-0000-000035A20000}"/>
    <cellStyle name="Normal 3 4 25 2" xfId="41533" xr:uid="{00000000-0005-0000-0000-000036A20000}"/>
    <cellStyle name="Normal 3 4 25 2 2" xfId="41534" xr:uid="{00000000-0005-0000-0000-000037A20000}"/>
    <cellStyle name="Normal 3 4 25 2 3" xfId="41535" xr:uid="{00000000-0005-0000-0000-000038A20000}"/>
    <cellStyle name="Normal 3 4 25 3" xfId="41536" xr:uid="{00000000-0005-0000-0000-000039A20000}"/>
    <cellStyle name="Normal 3 4 25 3 2" xfId="41537" xr:uid="{00000000-0005-0000-0000-00003AA20000}"/>
    <cellStyle name="Normal 3 4 25 3 3" xfId="41538" xr:uid="{00000000-0005-0000-0000-00003BA20000}"/>
    <cellStyle name="Normal 3 4 25 4" xfId="41539" xr:uid="{00000000-0005-0000-0000-00003CA20000}"/>
    <cellStyle name="Normal 3 4 25 4 2" xfId="41540" xr:uid="{00000000-0005-0000-0000-00003DA20000}"/>
    <cellStyle name="Normal 3 4 25 4 3" xfId="41541" xr:uid="{00000000-0005-0000-0000-00003EA20000}"/>
    <cellStyle name="Normal 3 4 25 5" xfId="41542" xr:uid="{00000000-0005-0000-0000-00003FA20000}"/>
    <cellStyle name="Normal 3 4 25 5 2" xfId="41543" xr:uid="{00000000-0005-0000-0000-000040A20000}"/>
    <cellStyle name="Normal 3 4 25 5 3" xfId="41544" xr:uid="{00000000-0005-0000-0000-000041A20000}"/>
    <cellStyle name="Normal 3 4 25 6" xfId="41545" xr:uid="{00000000-0005-0000-0000-000042A20000}"/>
    <cellStyle name="Normal 3 4 25 6 2" xfId="41546" xr:uid="{00000000-0005-0000-0000-000043A20000}"/>
    <cellStyle name="Normal 3 4 25 6 3" xfId="41547" xr:uid="{00000000-0005-0000-0000-000044A20000}"/>
    <cellStyle name="Normal 3 4 25 7" xfId="41548" xr:uid="{00000000-0005-0000-0000-000045A20000}"/>
    <cellStyle name="Normal 3 4 25 7 2" xfId="41549" xr:uid="{00000000-0005-0000-0000-000046A20000}"/>
    <cellStyle name="Normal 3 4 25 7 3" xfId="41550" xr:uid="{00000000-0005-0000-0000-000047A20000}"/>
    <cellStyle name="Normal 3 4 25 8" xfId="41551" xr:uid="{00000000-0005-0000-0000-000048A20000}"/>
    <cellStyle name="Normal 3 4 25 8 2" xfId="41552" xr:uid="{00000000-0005-0000-0000-000049A20000}"/>
    <cellStyle name="Normal 3 4 25 8 3" xfId="41553" xr:uid="{00000000-0005-0000-0000-00004AA20000}"/>
    <cellStyle name="Normal 3 4 25 9" xfId="41554" xr:uid="{00000000-0005-0000-0000-00004BA20000}"/>
    <cellStyle name="Normal 3 4 25 9 2" xfId="41555" xr:uid="{00000000-0005-0000-0000-00004CA20000}"/>
    <cellStyle name="Normal 3 4 25 9 3" xfId="41556" xr:uid="{00000000-0005-0000-0000-00004DA20000}"/>
    <cellStyle name="Normal 3 4 3" xfId="41557" xr:uid="{00000000-0005-0000-0000-00004EA20000}"/>
    <cellStyle name="Normal 3 4 3 10" xfId="41558" xr:uid="{00000000-0005-0000-0000-00004FA20000}"/>
    <cellStyle name="Normal 3 4 3 10 10" xfId="41559" xr:uid="{00000000-0005-0000-0000-000050A20000}"/>
    <cellStyle name="Normal 3 4 3 10 10 2" xfId="41560" xr:uid="{00000000-0005-0000-0000-000051A20000}"/>
    <cellStyle name="Normal 3 4 3 10 10 3" xfId="41561" xr:uid="{00000000-0005-0000-0000-000052A20000}"/>
    <cellStyle name="Normal 3 4 3 10 11" xfId="41562" xr:uid="{00000000-0005-0000-0000-000053A20000}"/>
    <cellStyle name="Normal 3 4 3 10 11 2" xfId="41563" xr:uid="{00000000-0005-0000-0000-000054A20000}"/>
    <cellStyle name="Normal 3 4 3 10 11 3" xfId="41564" xr:uid="{00000000-0005-0000-0000-000055A20000}"/>
    <cellStyle name="Normal 3 4 3 10 12" xfId="41565" xr:uid="{00000000-0005-0000-0000-000056A20000}"/>
    <cellStyle name="Normal 3 4 3 10 12 2" xfId="41566" xr:uid="{00000000-0005-0000-0000-000057A20000}"/>
    <cellStyle name="Normal 3 4 3 10 12 3" xfId="41567" xr:uid="{00000000-0005-0000-0000-000058A20000}"/>
    <cellStyle name="Normal 3 4 3 10 13" xfId="41568" xr:uid="{00000000-0005-0000-0000-000059A20000}"/>
    <cellStyle name="Normal 3 4 3 10 13 2" xfId="41569" xr:uid="{00000000-0005-0000-0000-00005AA20000}"/>
    <cellStyle name="Normal 3 4 3 10 13 3" xfId="41570" xr:uid="{00000000-0005-0000-0000-00005BA20000}"/>
    <cellStyle name="Normal 3 4 3 10 14" xfId="41571" xr:uid="{00000000-0005-0000-0000-00005CA20000}"/>
    <cellStyle name="Normal 3 4 3 10 14 2" xfId="41572" xr:uid="{00000000-0005-0000-0000-00005DA20000}"/>
    <cellStyle name="Normal 3 4 3 10 14 3" xfId="41573" xr:uid="{00000000-0005-0000-0000-00005EA20000}"/>
    <cellStyle name="Normal 3 4 3 10 15" xfId="41574" xr:uid="{00000000-0005-0000-0000-00005FA20000}"/>
    <cellStyle name="Normal 3 4 3 10 16" xfId="41575" xr:uid="{00000000-0005-0000-0000-000060A20000}"/>
    <cellStyle name="Normal 3 4 3 10 2" xfId="41576" xr:uid="{00000000-0005-0000-0000-000061A20000}"/>
    <cellStyle name="Normal 3 4 3 10 2 2" xfId="41577" xr:uid="{00000000-0005-0000-0000-000062A20000}"/>
    <cellStyle name="Normal 3 4 3 10 2 3" xfId="41578" xr:uid="{00000000-0005-0000-0000-000063A20000}"/>
    <cellStyle name="Normal 3 4 3 10 3" xfId="41579" xr:uid="{00000000-0005-0000-0000-000064A20000}"/>
    <cellStyle name="Normal 3 4 3 10 3 2" xfId="41580" xr:uid="{00000000-0005-0000-0000-000065A20000}"/>
    <cellStyle name="Normal 3 4 3 10 3 3" xfId="41581" xr:uid="{00000000-0005-0000-0000-000066A20000}"/>
    <cellStyle name="Normal 3 4 3 10 4" xfId="41582" xr:uid="{00000000-0005-0000-0000-000067A20000}"/>
    <cellStyle name="Normal 3 4 3 10 4 2" xfId="41583" xr:uid="{00000000-0005-0000-0000-000068A20000}"/>
    <cellStyle name="Normal 3 4 3 10 4 3" xfId="41584" xr:uid="{00000000-0005-0000-0000-000069A20000}"/>
    <cellStyle name="Normal 3 4 3 10 5" xfId="41585" xr:uid="{00000000-0005-0000-0000-00006AA20000}"/>
    <cellStyle name="Normal 3 4 3 10 5 2" xfId="41586" xr:uid="{00000000-0005-0000-0000-00006BA20000}"/>
    <cellStyle name="Normal 3 4 3 10 5 3" xfId="41587" xr:uid="{00000000-0005-0000-0000-00006CA20000}"/>
    <cellStyle name="Normal 3 4 3 10 6" xfId="41588" xr:uid="{00000000-0005-0000-0000-00006DA20000}"/>
    <cellStyle name="Normal 3 4 3 10 6 2" xfId="41589" xr:uid="{00000000-0005-0000-0000-00006EA20000}"/>
    <cellStyle name="Normal 3 4 3 10 6 3" xfId="41590" xr:uid="{00000000-0005-0000-0000-00006FA20000}"/>
    <cellStyle name="Normal 3 4 3 10 7" xfId="41591" xr:uid="{00000000-0005-0000-0000-000070A20000}"/>
    <cellStyle name="Normal 3 4 3 10 7 2" xfId="41592" xr:uid="{00000000-0005-0000-0000-000071A20000}"/>
    <cellStyle name="Normal 3 4 3 10 7 3" xfId="41593" xr:uid="{00000000-0005-0000-0000-000072A20000}"/>
    <cellStyle name="Normal 3 4 3 10 8" xfId="41594" xr:uid="{00000000-0005-0000-0000-000073A20000}"/>
    <cellStyle name="Normal 3 4 3 10 8 2" xfId="41595" xr:uid="{00000000-0005-0000-0000-000074A20000}"/>
    <cellStyle name="Normal 3 4 3 10 8 3" xfId="41596" xr:uid="{00000000-0005-0000-0000-000075A20000}"/>
    <cellStyle name="Normal 3 4 3 10 9" xfId="41597" xr:uid="{00000000-0005-0000-0000-000076A20000}"/>
    <cellStyle name="Normal 3 4 3 10 9 2" xfId="41598" xr:uid="{00000000-0005-0000-0000-000077A20000}"/>
    <cellStyle name="Normal 3 4 3 10 9 3" xfId="41599" xr:uid="{00000000-0005-0000-0000-000078A20000}"/>
    <cellStyle name="Normal 3 4 3 11" xfId="41600" xr:uid="{00000000-0005-0000-0000-000079A20000}"/>
    <cellStyle name="Normal 3 4 3 11 10" xfId="41601" xr:uid="{00000000-0005-0000-0000-00007AA20000}"/>
    <cellStyle name="Normal 3 4 3 11 10 2" xfId="41602" xr:uid="{00000000-0005-0000-0000-00007BA20000}"/>
    <cellStyle name="Normal 3 4 3 11 10 3" xfId="41603" xr:uid="{00000000-0005-0000-0000-00007CA20000}"/>
    <cellStyle name="Normal 3 4 3 11 11" xfId="41604" xr:uid="{00000000-0005-0000-0000-00007DA20000}"/>
    <cellStyle name="Normal 3 4 3 11 11 2" xfId="41605" xr:uid="{00000000-0005-0000-0000-00007EA20000}"/>
    <cellStyle name="Normal 3 4 3 11 11 3" xfId="41606" xr:uid="{00000000-0005-0000-0000-00007FA20000}"/>
    <cellStyle name="Normal 3 4 3 11 12" xfId="41607" xr:uid="{00000000-0005-0000-0000-000080A20000}"/>
    <cellStyle name="Normal 3 4 3 11 12 2" xfId="41608" xr:uid="{00000000-0005-0000-0000-000081A20000}"/>
    <cellStyle name="Normal 3 4 3 11 12 3" xfId="41609" xr:uid="{00000000-0005-0000-0000-000082A20000}"/>
    <cellStyle name="Normal 3 4 3 11 13" xfId="41610" xr:uid="{00000000-0005-0000-0000-000083A20000}"/>
    <cellStyle name="Normal 3 4 3 11 13 2" xfId="41611" xr:uid="{00000000-0005-0000-0000-000084A20000}"/>
    <cellStyle name="Normal 3 4 3 11 13 3" xfId="41612" xr:uid="{00000000-0005-0000-0000-000085A20000}"/>
    <cellStyle name="Normal 3 4 3 11 14" xfId="41613" xr:uid="{00000000-0005-0000-0000-000086A20000}"/>
    <cellStyle name="Normal 3 4 3 11 14 2" xfId="41614" xr:uid="{00000000-0005-0000-0000-000087A20000}"/>
    <cellStyle name="Normal 3 4 3 11 14 3" xfId="41615" xr:uid="{00000000-0005-0000-0000-000088A20000}"/>
    <cellStyle name="Normal 3 4 3 11 15" xfId="41616" xr:uid="{00000000-0005-0000-0000-000089A20000}"/>
    <cellStyle name="Normal 3 4 3 11 16" xfId="41617" xr:uid="{00000000-0005-0000-0000-00008AA20000}"/>
    <cellStyle name="Normal 3 4 3 11 2" xfId="41618" xr:uid="{00000000-0005-0000-0000-00008BA20000}"/>
    <cellStyle name="Normal 3 4 3 11 2 2" xfId="41619" xr:uid="{00000000-0005-0000-0000-00008CA20000}"/>
    <cellStyle name="Normal 3 4 3 11 2 3" xfId="41620" xr:uid="{00000000-0005-0000-0000-00008DA20000}"/>
    <cellStyle name="Normal 3 4 3 11 3" xfId="41621" xr:uid="{00000000-0005-0000-0000-00008EA20000}"/>
    <cellStyle name="Normal 3 4 3 11 3 2" xfId="41622" xr:uid="{00000000-0005-0000-0000-00008FA20000}"/>
    <cellStyle name="Normal 3 4 3 11 3 3" xfId="41623" xr:uid="{00000000-0005-0000-0000-000090A20000}"/>
    <cellStyle name="Normal 3 4 3 11 4" xfId="41624" xr:uid="{00000000-0005-0000-0000-000091A20000}"/>
    <cellStyle name="Normal 3 4 3 11 4 2" xfId="41625" xr:uid="{00000000-0005-0000-0000-000092A20000}"/>
    <cellStyle name="Normal 3 4 3 11 4 3" xfId="41626" xr:uid="{00000000-0005-0000-0000-000093A20000}"/>
    <cellStyle name="Normal 3 4 3 11 5" xfId="41627" xr:uid="{00000000-0005-0000-0000-000094A20000}"/>
    <cellStyle name="Normal 3 4 3 11 5 2" xfId="41628" xr:uid="{00000000-0005-0000-0000-000095A20000}"/>
    <cellStyle name="Normal 3 4 3 11 5 3" xfId="41629" xr:uid="{00000000-0005-0000-0000-000096A20000}"/>
    <cellStyle name="Normal 3 4 3 11 6" xfId="41630" xr:uid="{00000000-0005-0000-0000-000097A20000}"/>
    <cellStyle name="Normal 3 4 3 11 6 2" xfId="41631" xr:uid="{00000000-0005-0000-0000-000098A20000}"/>
    <cellStyle name="Normal 3 4 3 11 6 3" xfId="41632" xr:uid="{00000000-0005-0000-0000-000099A20000}"/>
    <cellStyle name="Normal 3 4 3 11 7" xfId="41633" xr:uid="{00000000-0005-0000-0000-00009AA20000}"/>
    <cellStyle name="Normal 3 4 3 11 7 2" xfId="41634" xr:uid="{00000000-0005-0000-0000-00009BA20000}"/>
    <cellStyle name="Normal 3 4 3 11 7 3" xfId="41635" xr:uid="{00000000-0005-0000-0000-00009CA20000}"/>
    <cellStyle name="Normal 3 4 3 11 8" xfId="41636" xr:uid="{00000000-0005-0000-0000-00009DA20000}"/>
    <cellStyle name="Normal 3 4 3 11 8 2" xfId="41637" xr:uid="{00000000-0005-0000-0000-00009EA20000}"/>
    <cellStyle name="Normal 3 4 3 11 8 3" xfId="41638" xr:uid="{00000000-0005-0000-0000-00009FA20000}"/>
    <cellStyle name="Normal 3 4 3 11 9" xfId="41639" xr:uid="{00000000-0005-0000-0000-0000A0A20000}"/>
    <cellStyle name="Normal 3 4 3 11 9 2" xfId="41640" xr:uid="{00000000-0005-0000-0000-0000A1A20000}"/>
    <cellStyle name="Normal 3 4 3 11 9 3" xfId="41641" xr:uid="{00000000-0005-0000-0000-0000A2A20000}"/>
    <cellStyle name="Normal 3 4 3 12" xfId="41642" xr:uid="{00000000-0005-0000-0000-0000A3A20000}"/>
    <cellStyle name="Normal 3 4 3 12 10" xfId="41643" xr:uid="{00000000-0005-0000-0000-0000A4A20000}"/>
    <cellStyle name="Normal 3 4 3 12 10 2" xfId="41644" xr:uid="{00000000-0005-0000-0000-0000A5A20000}"/>
    <cellStyle name="Normal 3 4 3 12 10 3" xfId="41645" xr:uid="{00000000-0005-0000-0000-0000A6A20000}"/>
    <cellStyle name="Normal 3 4 3 12 11" xfId="41646" xr:uid="{00000000-0005-0000-0000-0000A7A20000}"/>
    <cellStyle name="Normal 3 4 3 12 11 2" xfId="41647" xr:uid="{00000000-0005-0000-0000-0000A8A20000}"/>
    <cellStyle name="Normal 3 4 3 12 11 3" xfId="41648" xr:uid="{00000000-0005-0000-0000-0000A9A20000}"/>
    <cellStyle name="Normal 3 4 3 12 12" xfId="41649" xr:uid="{00000000-0005-0000-0000-0000AAA20000}"/>
    <cellStyle name="Normal 3 4 3 12 12 2" xfId="41650" xr:uid="{00000000-0005-0000-0000-0000ABA20000}"/>
    <cellStyle name="Normal 3 4 3 12 12 3" xfId="41651" xr:uid="{00000000-0005-0000-0000-0000ACA20000}"/>
    <cellStyle name="Normal 3 4 3 12 13" xfId="41652" xr:uid="{00000000-0005-0000-0000-0000ADA20000}"/>
    <cellStyle name="Normal 3 4 3 12 13 2" xfId="41653" xr:uid="{00000000-0005-0000-0000-0000AEA20000}"/>
    <cellStyle name="Normal 3 4 3 12 13 3" xfId="41654" xr:uid="{00000000-0005-0000-0000-0000AFA20000}"/>
    <cellStyle name="Normal 3 4 3 12 14" xfId="41655" xr:uid="{00000000-0005-0000-0000-0000B0A20000}"/>
    <cellStyle name="Normal 3 4 3 12 14 2" xfId="41656" xr:uid="{00000000-0005-0000-0000-0000B1A20000}"/>
    <cellStyle name="Normal 3 4 3 12 14 3" xfId="41657" xr:uid="{00000000-0005-0000-0000-0000B2A20000}"/>
    <cellStyle name="Normal 3 4 3 12 15" xfId="41658" xr:uid="{00000000-0005-0000-0000-0000B3A20000}"/>
    <cellStyle name="Normal 3 4 3 12 16" xfId="41659" xr:uid="{00000000-0005-0000-0000-0000B4A20000}"/>
    <cellStyle name="Normal 3 4 3 12 2" xfId="41660" xr:uid="{00000000-0005-0000-0000-0000B5A20000}"/>
    <cellStyle name="Normal 3 4 3 12 2 2" xfId="41661" xr:uid="{00000000-0005-0000-0000-0000B6A20000}"/>
    <cellStyle name="Normal 3 4 3 12 2 3" xfId="41662" xr:uid="{00000000-0005-0000-0000-0000B7A20000}"/>
    <cellStyle name="Normal 3 4 3 12 3" xfId="41663" xr:uid="{00000000-0005-0000-0000-0000B8A20000}"/>
    <cellStyle name="Normal 3 4 3 12 3 2" xfId="41664" xr:uid="{00000000-0005-0000-0000-0000B9A20000}"/>
    <cellStyle name="Normal 3 4 3 12 3 3" xfId="41665" xr:uid="{00000000-0005-0000-0000-0000BAA20000}"/>
    <cellStyle name="Normal 3 4 3 12 4" xfId="41666" xr:uid="{00000000-0005-0000-0000-0000BBA20000}"/>
    <cellStyle name="Normal 3 4 3 12 4 2" xfId="41667" xr:uid="{00000000-0005-0000-0000-0000BCA20000}"/>
    <cellStyle name="Normal 3 4 3 12 4 3" xfId="41668" xr:uid="{00000000-0005-0000-0000-0000BDA20000}"/>
    <cellStyle name="Normal 3 4 3 12 5" xfId="41669" xr:uid="{00000000-0005-0000-0000-0000BEA20000}"/>
    <cellStyle name="Normal 3 4 3 12 5 2" xfId="41670" xr:uid="{00000000-0005-0000-0000-0000BFA20000}"/>
    <cellStyle name="Normal 3 4 3 12 5 3" xfId="41671" xr:uid="{00000000-0005-0000-0000-0000C0A20000}"/>
    <cellStyle name="Normal 3 4 3 12 6" xfId="41672" xr:uid="{00000000-0005-0000-0000-0000C1A20000}"/>
    <cellStyle name="Normal 3 4 3 12 6 2" xfId="41673" xr:uid="{00000000-0005-0000-0000-0000C2A20000}"/>
    <cellStyle name="Normal 3 4 3 12 6 3" xfId="41674" xr:uid="{00000000-0005-0000-0000-0000C3A20000}"/>
    <cellStyle name="Normal 3 4 3 12 7" xfId="41675" xr:uid="{00000000-0005-0000-0000-0000C4A20000}"/>
    <cellStyle name="Normal 3 4 3 12 7 2" xfId="41676" xr:uid="{00000000-0005-0000-0000-0000C5A20000}"/>
    <cellStyle name="Normal 3 4 3 12 7 3" xfId="41677" xr:uid="{00000000-0005-0000-0000-0000C6A20000}"/>
    <cellStyle name="Normal 3 4 3 12 8" xfId="41678" xr:uid="{00000000-0005-0000-0000-0000C7A20000}"/>
    <cellStyle name="Normal 3 4 3 12 8 2" xfId="41679" xr:uid="{00000000-0005-0000-0000-0000C8A20000}"/>
    <cellStyle name="Normal 3 4 3 12 8 3" xfId="41680" xr:uid="{00000000-0005-0000-0000-0000C9A20000}"/>
    <cellStyle name="Normal 3 4 3 12 9" xfId="41681" xr:uid="{00000000-0005-0000-0000-0000CAA20000}"/>
    <cellStyle name="Normal 3 4 3 12 9 2" xfId="41682" xr:uid="{00000000-0005-0000-0000-0000CBA20000}"/>
    <cellStyle name="Normal 3 4 3 12 9 3" xfId="41683" xr:uid="{00000000-0005-0000-0000-0000CCA20000}"/>
    <cellStyle name="Normal 3 4 3 13" xfId="41684" xr:uid="{00000000-0005-0000-0000-0000CDA20000}"/>
    <cellStyle name="Normal 3 4 3 13 10" xfId="41685" xr:uid="{00000000-0005-0000-0000-0000CEA20000}"/>
    <cellStyle name="Normal 3 4 3 13 10 2" xfId="41686" xr:uid="{00000000-0005-0000-0000-0000CFA20000}"/>
    <cellStyle name="Normal 3 4 3 13 10 3" xfId="41687" xr:uid="{00000000-0005-0000-0000-0000D0A20000}"/>
    <cellStyle name="Normal 3 4 3 13 11" xfId="41688" xr:uid="{00000000-0005-0000-0000-0000D1A20000}"/>
    <cellStyle name="Normal 3 4 3 13 11 2" xfId="41689" xr:uid="{00000000-0005-0000-0000-0000D2A20000}"/>
    <cellStyle name="Normal 3 4 3 13 11 3" xfId="41690" xr:uid="{00000000-0005-0000-0000-0000D3A20000}"/>
    <cellStyle name="Normal 3 4 3 13 12" xfId="41691" xr:uid="{00000000-0005-0000-0000-0000D4A20000}"/>
    <cellStyle name="Normal 3 4 3 13 12 2" xfId="41692" xr:uid="{00000000-0005-0000-0000-0000D5A20000}"/>
    <cellStyle name="Normal 3 4 3 13 12 3" xfId="41693" xr:uid="{00000000-0005-0000-0000-0000D6A20000}"/>
    <cellStyle name="Normal 3 4 3 13 13" xfId="41694" xr:uid="{00000000-0005-0000-0000-0000D7A20000}"/>
    <cellStyle name="Normal 3 4 3 13 13 2" xfId="41695" xr:uid="{00000000-0005-0000-0000-0000D8A20000}"/>
    <cellStyle name="Normal 3 4 3 13 13 3" xfId="41696" xr:uid="{00000000-0005-0000-0000-0000D9A20000}"/>
    <cellStyle name="Normal 3 4 3 13 14" xfId="41697" xr:uid="{00000000-0005-0000-0000-0000DAA20000}"/>
    <cellStyle name="Normal 3 4 3 13 14 2" xfId="41698" xr:uid="{00000000-0005-0000-0000-0000DBA20000}"/>
    <cellStyle name="Normal 3 4 3 13 14 3" xfId="41699" xr:uid="{00000000-0005-0000-0000-0000DCA20000}"/>
    <cellStyle name="Normal 3 4 3 13 15" xfId="41700" xr:uid="{00000000-0005-0000-0000-0000DDA20000}"/>
    <cellStyle name="Normal 3 4 3 13 16" xfId="41701" xr:uid="{00000000-0005-0000-0000-0000DEA20000}"/>
    <cellStyle name="Normal 3 4 3 13 2" xfId="41702" xr:uid="{00000000-0005-0000-0000-0000DFA20000}"/>
    <cellStyle name="Normal 3 4 3 13 2 2" xfId="41703" xr:uid="{00000000-0005-0000-0000-0000E0A20000}"/>
    <cellStyle name="Normal 3 4 3 13 2 3" xfId="41704" xr:uid="{00000000-0005-0000-0000-0000E1A20000}"/>
    <cellStyle name="Normal 3 4 3 13 3" xfId="41705" xr:uid="{00000000-0005-0000-0000-0000E2A20000}"/>
    <cellStyle name="Normal 3 4 3 13 3 2" xfId="41706" xr:uid="{00000000-0005-0000-0000-0000E3A20000}"/>
    <cellStyle name="Normal 3 4 3 13 3 3" xfId="41707" xr:uid="{00000000-0005-0000-0000-0000E4A20000}"/>
    <cellStyle name="Normal 3 4 3 13 4" xfId="41708" xr:uid="{00000000-0005-0000-0000-0000E5A20000}"/>
    <cellStyle name="Normal 3 4 3 13 4 2" xfId="41709" xr:uid="{00000000-0005-0000-0000-0000E6A20000}"/>
    <cellStyle name="Normal 3 4 3 13 4 3" xfId="41710" xr:uid="{00000000-0005-0000-0000-0000E7A20000}"/>
    <cellStyle name="Normal 3 4 3 13 5" xfId="41711" xr:uid="{00000000-0005-0000-0000-0000E8A20000}"/>
    <cellStyle name="Normal 3 4 3 13 5 2" xfId="41712" xr:uid="{00000000-0005-0000-0000-0000E9A20000}"/>
    <cellStyle name="Normal 3 4 3 13 5 3" xfId="41713" xr:uid="{00000000-0005-0000-0000-0000EAA20000}"/>
    <cellStyle name="Normal 3 4 3 13 6" xfId="41714" xr:uid="{00000000-0005-0000-0000-0000EBA20000}"/>
    <cellStyle name="Normal 3 4 3 13 6 2" xfId="41715" xr:uid="{00000000-0005-0000-0000-0000ECA20000}"/>
    <cellStyle name="Normal 3 4 3 13 6 3" xfId="41716" xr:uid="{00000000-0005-0000-0000-0000EDA20000}"/>
    <cellStyle name="Normal 3 4 3 13 7" xfId="41717" xr:uid="{00000000-0005-0000-0000-0000EEA20000}"/>
    <cellStyle name="Normal 3 4 3 13 7 2" xfId="41718" xr:uid="{00000000-0005-0000-0000-0000EFA20000}"/>
    <cellStyle name="Normal 3 4 3 13 7 3" xfId="41719" xr:uid="{00000000-0005-0000-0000-0000F0A20000}"/>
    <cellStyle name="Normal 3 4 3 13 8" xfId="41720" xr:uid="{00000000-0005-0000-0000-0000F1A20000}"/>
    <cellStyle name="Normal 3 4 3 13 8 2" xfId="41721" xr:uid="{00000000-0005-0000-0000-0000F2A20000}"/>
    <cellStyle name="Normal 3 4 3 13 8 3" xfId="41722" xr:uid="{00000000-0005-0000-0000-0000F3A20000}"/>
    <cellStyle name="Normal 3 4 3 13 9" xfId="41723" xr:uid="{00000000-0005-0000-0000-0000F4A20000}"/>
    <cellStyle name="Normal 3 4 3 13 9 2" xfId="41724" xr:uid="{00000000-0005-0000-0000-0000F5A20000}"/>
    <cellStyle name="Normal 3 4 3 13 9 3" xfId="41725" xr:uid="{00000000-0005-0000-0000-0000F6A20000}"/>
    <cellStyle name="Normal 3 4 3 14" xfId="41726" xr:uid="{00000000-0005-0000-0000-0000F7A20000}"/>
    <cellStyle name="Normal 3 4 3 14 10" xfId="41727" xr:uid="{00000000-0005-0000-0000-0000F8A20000}"/>
    <cellStyle name="Normal 3 4 3 14 10 2" xfId="41728" xr:uid="{00000000-0005-0000-0000-0000F9A20000}"/>
    <cellStyle name="Normal 3 4 3 14 10 3" xfId="41729" xr:uid="{00000000-0005-0000-0000-0000FAA20000}"/>
    <cellStyle name="Normal 3 4 3 14 11" xfId="41730" xr:uid="{00000000-0005-0000-0000-0000FBA20000}"/>
    <cellStyle name="Normal 3 4 3 14 11 2" xfId="41731" xr:uid="{00000000-0005-0000-0000-0000FCA20000}"/>
    <cellStyle name="Normal 3 4 3 14 11 3" xfId="41732" xr:uid="{00000000-0005-0000-0000-0000FDA20000}"/>
    <cellStyle name="Normal 3 4 3 14 12" xfId="41733" xr:uid="{00000000-0005-0000-0000-0000FEA20000}"/>
    <cellStyle name="Normal 3 4 3 14 12 2" xfId="41734" xr:uid="{00000000-0005-0000-0000-0000FFA20000}"/>
    <cellStyle name="Normal 3 4 3 14 12 3" xfId="41735" xr:uid="{00000000-0005-0000-0000-000000A30000}"/>
    <cellStyle name="Normal 3 4 3 14 13" xfId="41736" xr:uid="{00000000-0005-0000-0000-000001A30000}"/>
    <cellStyle name="Normal 3 4 3 14 13 2" xfId="41737" xr:uid="{00000000-0005-0000-0000-000002A30000}"/>
    <cellStyle name="Normal 3 4 3 14 13 3" xfId="41738" xr:uid="{00000000-0005-0000-0000-000003A30000}"/>
    <cellStyle name="Normal 3 4 3 14 14" xfId="41739" xr:uid="{00000000-0005-0000-0000-000004A30000}"/>
    <cellStyle name="Normal 3 4 3 14 14 2" xfId="41740" xr:uid="{00000000-0005-0000-0000-000005A30000}"/>
    <cellStyle name="Normal 3 4 3 14 14 3" xfId="41741" xr:uid="{00000000-0005-0000-0000-000006A30000}"/>
    <cellStyle name="Normal 3 4 3 14 15" xfId="41742" xr:uid="{00000000-0005-0000-0000-000007A30000}"/>
    <cellStyle name="Normal 3 4 3 14 16" xfId="41743" xr:uid="{00000000-0005-0000-0000-000008A30000}"/>
    <cellStyle name="Normal 3 4 3 14 2" xfId="41744" xr:uid="{00000000-0005-0000-0000-000009A30000}"/>
    <cellStyle name="Normal 3 4 3 14 2 2" xfId="41745" xr:uid="{00000000-0005-0000-0000-00000AA30000}"/>
    <cellStyle name="Normal 3 4 3 14 2 3" xfId="41746" xr:uid="{00000000-0005-0000-0000-00000BA30000}"/>
    <cellStyle name="Normal 3 4 3 14 3" xfId="41747" xr:uid="{00000000-0005-0000-0000-00000CA30000}"/>
    <cellStyle name="Normal 3 4 3 14 3 2" xfId="41748" xr:uid="{00000000-0005-0000-0000-00000DA30000}"/>
    <cellStyle name="Normal 3 4 3 14 3 3" xfId="41749" xr:uid="{00000000-0005-0000-0000-00000EA30000}"/>
    <cellStyle name="Normal 3 4 3 14 4" xfId="41750" xr:uid="{00000000-0005-0000-0000-00000FA30000}"/>
    <cellStyle name="Normal 3 4 3 14 4 2" xfId="41751" xr:uid="{00000000-0005-0000-0000-000010A30000}"/>
    <cellStyle name="Normal 3 4 3 14 4 3" xfId="41752" xr:uid="{00000000-0005-0000-0000-000011A30000}"/>
    <cellStyle name="Normal 3 4 3 14 5" xfId="41753" xr:uid="{00000000-0005-0000-0000-000012A30000}"/>
    <cellStyle name="Normal 3 4 3 14 5 2" xfId="41754" xr:uid="{00000000-0005-0000-0000-000013A30000}"/>
    <cellStyle name="Normal 3 4 3 14 5 3" xfId="41755" xr:uid="{00000000-0005-0000-0000-000014A30000}"/>
    <cellStyle name="Normal 3 4 3 14 6" xfId="41756" xr:uid="{00000000-0005-0000-0000-000015A30000}"/>
    <cellStyle name="Normal 3 4 3 14 6 2" xfId="41757" xr:uid="{00000000-0005-0000-0000-000016A30000}"/>
    <cellStyle name="Normal 3 4 3 14 6 3" xfId="41758" xr:uid="{00000000-0005-0000-0000-000017A30000}"/>
    <cellStyle name="Normal 3 4 3 14 7" xfId="41759" xr:uid="{00000000-0005-0000-0000-000018A30000}"/>
    <cellStyle name="Normal 3 4 3 14 7 2" xfId="41760" xr:uid="{00000000-0005-0000-0000-000019A30000}"/>
    <cellStyle name="Normal 3 4 3 14 7 3" xfId="41761" xr:uid="{00000000-0005-0000-0000-00001AA30000}"/>
    <cellStyle name="Normal 3 4 3 14 8" xfId="41762" xr:uid="{00000000-0005-0000-0000-00001BA30000}"/>
    <cellStyle name="Normal 3 4 3 14 8 2" xfId="41763" xr:uid="{00000000-0005-0000-0000-00001CA30000}"/>
    <cellStyle name="Normal 3 4 3 14 8 3" xfId="41764" xr:uid="{00000000-0005-0000-0000-00001DA30000}"/>
    <cellStyle name="Normal 3 4 3 14 9" xfId="41765" xr:uid="{00000000-0005-0000-0000-00001EA30000}"/>
    <cellStyle name="Normal 3 4 3 14 9 2" xfId="41766" xr:uid="{00000000-0005-0000-0000-00001FA30000}"/>
    <cellStyle name="Normal 3 4 3 14 9 3" xfId="41767" xr:uid="{00000000-0005-0000-0000-000020A30000}"/>
    <cellStyle name="Normal 3 4 3 15" xfId="41768" xr:uid="{00000000-0005-0000-0000-000021A30000}"/>
    <cellStyle name="Normal 3 4 3 15 2" xfId="41769" xr:uid="{00000000-0005-0000-0000-000022A30000}"/>
    <cellStyle name="Normal 3 4 3 15 3" xfId="41770" xr:uid="{00000000-0005-0000-0000-000023A30000}"/>
    <cellStyle name="Normal 3 4 3 16" xfId="41771" xr:uid="{00000000-0005-0000-0000-000024A30000}"/>
    <cellStyle name="Normal 3 4 3 16 2" xfId="41772" xr:uid="{00000000-0005-0000-0000-000025A30000}"/>
    <cellStyle name="Normal 3 4 3 16 3" xfId="41773" xr:uid="{00000000-0005-0000-0000-000026A30000}"/>
    <cellStyle name="Normal 3 4 3 17" xfId="41774" xr:uid="{00000000-0005-0000-0000-000027A30000}"/>
    <cellStyle name="Normal 3 4 3 17 2" xfId="41775" xr:uid="{00000000-0005-0000-0000-000028A30000}"/>
    <cellStyle name="Normal 3 4 3 17 3" xfId="41776" xr:uid="{00000000-0005-0000-0000-000029A30000}"/>
    <cellStyle name="Normal 3 4 3 18" xfId="41777" xr:uid="{00000000-0005-0000-0000-00002AA30000}"/>
    <cellStyle name="Normal 3 4 3 18 2" xfId="41778" xr:uid="{00000000-0005-0000-0000-00002BA30000}"/>
    <cellStyle name="Normal 3 4 3 18 3" xfId="41779" xr:uid="{00000000-0005-0000-0000-00002CA30000}"/>
    <cellStyle name="Normal 3 4 3 19" xfId="41780" xr:uid="{00000000-0005-0000-0000-00002DA30000}"/>
    <cellStyle name="Normal 3 4 3 19 2" xfId="41781" xr:uid="{00000000-0005-0000-0000-00002EA30000}"/>
    <cellStyle name="Normal 3 4 3 19 3" xfId="41782" xr:uid="{00000000-0005-0000-0000-00002FA30000}"/>
    <cellStyle name="Normal 3 4 3 2" xfId="41783" xr:uid="{00000000-0005-0000-0000-000030A30000}"/>
    <cellStyle name="Normal 3 4 3 20" xfId="41784" xr:uid="{00000000-0005-0000-0000-000031A30000}"/>
    <cellStyle name="Normal 3 4 3 20 2" xfId="41785" xr:uid="{00000000-0005-0000-0000-000032A30000}"/>
    <cellStyle name="Normal 3 4 3 20 3" xfId="41786" xr:uid="{00000000-0005-0000-0000-000033A30000}"/>
    <cellStyle name="Normal 3 4 3 21" xfId="41787" xr:uid="{00000000-0005-0000-0000-000034A30000}"/>
    <cellStyle name="Normal 3 4 3 21 2" xfId="41788" xr:uid="{00000000-0005-0000-0000-000035A30000}"/>
    <cellStyle name="Normal 3 4 3 21 3" xfId="41789" xr:uid="{00000000-0005-0000-0000-000036A30000}"/>
    <cellStyle name="Normal 3 4 3 22" xfId="41790" xr:uid="{00000000-0005-0000-0000-000037A30000}"/>
    <cellStyle name="Normal 3 4 3 22 2" xfId="41791" xr:uid="{00000000-0005-0000-0000-000038A30000}"/>
    <cellStyle name="Normal 3 4 3 22 3" xfId="41792" xr:uid="{00000000-0005-0000-0000-000039A30000}"/>
    <cellStyle name="Normal 3 4 3 23" xfId="41793" xr:uid="{00000000-0005-0000-0000-00003AA30000}"/>
    <cellStyle name="Normal 3 4 3 23 2" xfId="41794" xr:uid="{00000000-0005-0000-0000-00003BA30000}"/>
    <cellStyle name="Normal 3 4 3 23 3" xfId="41795" xr:uid="{00000000-0005-0000-0000-00003CA30000}"/>
    <cellStyle name="Normal 3 4 3 24" xfId="41796" xr:uid="{00000000-0005-0000-0000-00003DA30000}"/>
    <cellStyle name="Normal 3 4 3 24 2" xfId="41797" xr:uid="{00000000-0005-0000-0000-00003EA30000}"/>
    <cellStyle name="Normal 3 4 3 24 3" xfId="41798" xr:uid="{00000000-0005-0000-0000-00003FA30000}"/>
    <cellStyle name="Normal 3 4 3 25" xfId="41799" xr:uid="{00000000-0005-0000-0000-000040A30000}"/>
    <cellStyle name="Normal 3 4 3 25 2" xfId="41800" xr:uid="{00000000-0005-0000-0000-000041A30000}"/>
    <cellStyle name="Normal 3 4 3 25 3" xfId="41801" xr:uid="{00000000-0005-0000-0000-000042A30000}"/>
    <cellStyle name="Normal 3 4 3 26" xfId="41802" xr:uid="{00000000-0005-0000-0000-000043A30000}"/>
    <cellStyle name="Normal 3 4 3 26 2" xfId="41803" xr:uid="{00000000-0005-0000-0000-000044A30000}"/>
    <cellStyle name="Normal 3 4 3 26 3" xfId="41804" xr:uid="{00000000-0005-0000-0000-000045A30000}"/>
    <cellStyle name="Normal 3 4 3 27" xfId="41805" xr:uid="{00000000-0005-0000-0000-000046A30000}"/>
    <cellStyle name="Normal 3 4 3 27 2" xfId="41806" xr:uid="{00000000-0005-0000-0000-000047A30000}"/>
    <cellStyle name="Normal 3 4 3 27 3" xfId="41807" xr:uid="{00000000-0005-0000-0000-000048A30000}"/>
    <cellStyle name="Normal 3 4 3 28" xfId="41808" xr:uid="{00000000-0005-0000-0000-000049A30000}"/>
    <cellStyle name="Normal 3 4 3 29" xfId="41809" xr:uid="{00000000-0005-0000-0000-00004AA30000}"/>
    <cellStyle name="Normal 3 4 3 3" xfId="41810" xr:uid="{00000000-0005-0000-0000-00004BA30000}"/>
    <cellStyle name="Normal 3 4 3 4" xfId="41811" xr:uid="{00000000-0005-0000-0000-00004CA30000}"/>
    <cellStyle name="Normal 3 4 3 5" xfId="41812" xr:uid="{00000000-0005-0000-0000-00004DA30000}"/>
    <cellStyle name="Normal 3 4 3 6" xfId="41813" xr:uid="{00000000-0005-0000-0000-00004EA30000}"/>
    <cellStyle name="Normal 3 4 3 6 10" xfId="41814" xr:uid="{00000000-0005-0000-0000-00004FA30000}"/>
    <cellStyle name="Normal 3 4 3 6 10 2" xfId="41815" xr:uid="{00000000-0005-0000-0000-000050A30000}"/>
    <cellStyle name="Normal 3 4 3 6 10 3" xfId="41816" xr:uid="{00000000-0005-0000-0000-000051A30000}"/>
    <cellStyle name="Normal 3 4 3 6 11" xfId="41817" xr:uid="{00000000-0005-0000-0000-000052A30000}"/>
    <cellStyle name="Normal 3 4 3 6 11 2" xfId="41818" xr:uid="{00000000-0005-0000-0000-000053A30000}"/>
    <cellStyle name="Normal 3 4 3 6 11 3" xfId="41819" xr:uid="{00000000-0005-0000-0000-000054A30000}"/>
    <cellStyle name="Normal 3 4 3 6 12" xfId="41820" xr:uid="{00000000-0005-0000-0000-000055A30000}"/>
    <cellStyle name="Normal 3 4 3 6 12 2" xfId="41821" xr:uid="{00000000-0005-0000-0000-000056A30000}"/>
    <cellStyle name="Normal 3 4 3 6 12 3" xfId="41822" xr:uid="{00000000-0005-0000-0000-000057A30000}"/>
    <cellStyle name="Normal 3 4 3 6 13" xfId="41823" xr:uid="{00000000-0005-0000-0000-000058A30000}"/>
    <cellStyle name="Normal 3 4 3 6 13 2" xfId="41824" xr:uid="{00000000-0005-0000-0000-000059A30000}"/>
    <cellStyle name="Normal 3 4 3 6 13 3" xfId="41825" xr:uid="{00000000-0005-0000-0000-00005AA30000}"/>
    <cellStyle name="Normal 3 4 3 6 14" xfId="41826" xr:uid="{00000000-0005-0000-0000-00005BA30000}"/>
    <cellStyle name="Normal 3 4 3 6 14 2" xfId="41827" xr:uid="{00000000-0005-0000-0000-00005CA30000}"/>
    <cellStyle name="Normal 3 4 3 6 14 3" xfId="41828" xr:uid="{00000000-0005-0000-0000-00005DA30000}"/>
    <cellStyle name="Normal 3 4 3 6 15" xfId="41829" xr:uid="{00000000-0005-0000-0000-00005EA30000}"/>
    <cellStyle name="Normal 3 4 3 6 15 2" xfId="41830" xr:uid="{00000000-0005-0000-0000-00005FA30000}"/>
    <cellStyle name="Normal 3 4 3 6 15 3" xfId="41831" xr:uid="{00000000-0005-0000-0000-000060A30000}"/>
    <cellStyle name="Normal 3 4 3 6 16" xfId="41832" xr:uid="{00000000-0005-0000-0000-000061A30000}"/>
    <cellStyle name="Normal 3 4 3 6 17" xfId="41833" xr:uid="{00000000-0005-0000-0000-000062A30000}"/>
    <cellStyle name="Normal 3 4 3 6 2" xfId="41834" xr:uid="{00000000-0005-0000-0000-000063A30000}"/>
    <cellStyle name="Normal 3 4 3 6 2 10" xfId="41835" xr:uid="{00000000-0005-0000-0000-000064A30000}"/>
    <cellStyle name="Normal 3 4 3 6 2 10 2" xfId="41836" xr:uid="{00000000-0005-0000-0000-000065A30000}"/>
    <cellStyle name="Normal 3 4 3 6 2 10 3" xfId="41837" xr:uid="{00000000-0005-0000-0000-000066A30000}"/>
    <cellStyle name="Normal 3 4 3 6 2 11" xfId="41838" xr:uid="{00000000-0005-0000-0000-000067A30000}"/>
    <cellStyle name="Normal 3 4 3 6 2 11 2" xfId="41839" xr:uid="{00000000-0005-0000-0000-000068A30000}"/>
    <cellStyle name="Normal 3 4 3 6 2 11 3" xfId="41840" xr:uid="{00000000-0005-0000-0000-000069A30000}"/>
    <cellStyle name="Normal 3 4 3 6 2 12" xfId="41841" xr:uid="{00000000-0005-0000-0000-00006AA30000}"/>
    <cellStyle name="Normal 3 4 3 6 2 12 2" xfId="41842" xr:uid="{00000000-0005-0000-0000-00006BA30000}"/>
    <cellStyle name="Normal 3 4 3 6 2 12 3" xfId="41843" xr:uid="{00000000-0005-0000-0000-00006CA30000}"/>
    <cellStyle name="Normal 3 4 3 6 2 13" xfId="41844" xr:uid="{00000000-0005-0000-0000-00006DA30000}"/>
    <cellStyle name="Normal 3 4 3 6 2 13 2" xfId="41845" xr:uid="{00000000-0005-0000-0000-00006EA30000}"/>
    <cellStyle name="Normal 3 4 3 6 2 13 3" xfId="41846" xr:uid="{00000000-0005-0000-0000-00006FA30000}"/>
    <cellStyle name="Normal 3 4 3 6 2 14" xfId="41847" xr:uid="{00000000-0005-0000-0000-000070A30000}"/>
    <cellStyle name="Normal 3 4 3 6 2 14 2" xfId="41848" xr:uid="{00000000-0005-0000-0000-000071A30000}"/>
    <cellStyle name="Normal 3 4 3 6 2 14 3" xfId="41849" xr:uid="{00000000-0005-0000-0000-000072A30000}"/>
    <cellStyle name="Normal 3 4 3 6 2 15" xfId="41850" xr:uid="{00000000-0005-0000-0000-000073A30000}"/>
    <cellStyle name="Normal 3 4 3 6 2 16" xfId="41851" xr:uid="{00000000-0005-0000-0000-000074A30000}"/>
    <cellStyle name="Normal 3 4 3 6 2 2" xfId="41852" xr:uid="{00000000-0005-0000-0000-000075A30000}"/>
    <cellStyle name="Normal 3 4 3 6 2 2 2" xfId="41853" xr:uid="{00000000-0005-0000-0000-000076A30000}"/>
    <cellStyle name="Normal 3 4 3 6 2 2 3" xfId="41854" xr:uid="{00000000-0005-0000-0000-000077A30000}"/>
    <cellStyle name="Normal 3 4 3 6 2 3" xfId="41855" xr:uid="{00000000-0005-0000-0000-000078A30000}"/>
    <cellStyle name="Normal 3 4 3 6 2 3 2" xfId="41856" xr:uid="{00000000-0005-0000-0000-000079A30000}"/>
    <cellStyle name="Normal 3 4 3 6 2 3 3" xfId="41857" xr:uid="{00000000-0005-0000-0000-00007AA30000}"/>
    <cellStyle name="Normal 3 4 3 6 2 4" xfId="41858" xr:uid="{00000000-0005-0000-0000-00007BA30000}"/>
    <cellStyle name="Normal 3 4 3 6 2 4 2" xfId="41859" xr:uid="{00000000-0005-0000-0000-00007CA30000}"/>
    <cellStyle name="Normal 3 4 3 6 2 4 3" xfId="41860" xr:uid="{00000000-0005-0000-0000-00007DA30000}"/>
    <cellStyle name="Normal 3 4 3 6 2 5" xfId="41861" xr:uid="{00000000-0005-0000-0000-00007EA30000}"/>
    <cellStyle name="Normal 3 4 3 6 2 5 2" xfId="41862" xr:uid="{00000000-0005-0000-0000-00007FA30000}"/>
    <cellStyle name="Normal 3 4 3 6 2 5 3" xfId="41863" xr:uid="{00000000-0005-0000-0000-000080A30000}"/>
    <cellStyle name="Normal 3 4 3 6 2 6" xfId="41864" xr:uid="{00000000-0005-0000-0000-000081A30000}"/>
    <cellStyle name="Normal 3 4 3 6 2 6 2" xfId="41865" xr:uid="{00000000-0005-0000-0000-000082A30000}"/>
    <cellStyle name="Normal 3 4 3 6 2 6 3" xfId="41866" xr:uid="{00000000-0005-0000-0000-000083A30000}"/>
    <cellStyle name="Normal 3 4 3 6 2 7" xfId="41867" xr:uid="{00000000-0005-0000-0000-000084A30000}"/>
    <cellStyle name="Normal 3 4 3 6 2 7 2" xfId="41868" xr:uid="{00000000-0005-0000-0000-000085A30000}"/>
    <cellStyle name="Normal 3 4 3 6 2 7 3" xfId="41869" xr:uid="{00000000-0005-0000-0000-000086A30000}"/>
    <cellStyle name="Normal 3 4 3 6 2 8" xfId="41870" xr:uid="{00000000-0005-0000-0000-000087A30000}"/>
    <cellStyle name="Normal 3 4 3 6 2 8 2" xfId="41871" xr:uid="{00000000-0005-0000-0000-000088A30000}"/>
    <cellStyle name="Normal 3 4 3 6 2 8 3" xfId="41872" xr:uid="{00000000-0005-0000-0000-000089A30000}"/>
    <cellStyle name="Normal 3 4 3 6 2 9" xfId="41873" xr:uid="{00000000-0005-0000-0000-00008AA30000}"/>
    <cellStyle name="Normal 3 4 3 6 2 9 2" xfId="41874" xr:uid="{00000000-0005-0000-0000-00008BA30000}"/>
    <cellStyle name="Normal 3 4 3 6 2 9 3" xfId="41875" xr:uid="{00000000-0005-0000-0000-00008CA30000}"/>
    <cellStyle name="Normal 3 4 3 6 3" xfId="41876" xr:uid="{00000000-0005-0000-0000-00008DA30000}"/>
    <cellStyle name="Normal 3 4 3 6 3 2" xfId="41877" xr:uid="{00000000-0005-0000-0000-00008EA30000}"/>
    <cellStyle name="Normal 3 4 3 6 3 3" xfId="41878" xr:uid="{00000000-0005-0000-0000-00008FA30000}"/>
    <cellStyle name="Normal 3 4 3 6 4" xfId="41879" xr:uid="{00000000-0005-0000-0000-000090A30000}"/>
    <cellStyle name="Normal 3 4 3 6 4 2" xfId="41880" xr:uid="{00000000-0005-0000-0000-000091A30000}"/>
    <cellStyle name="Normal 3 4 3 6 4 3" xfId="41881" xr:uid="{00000000-0005-0000-0000-000092A30000}"/>
    <cellStyle name="Normal 3 4 3 6 5" xfId="41882" xr:uid="{00000000-0005-0000-0000-000093A30000}"/>
    <cellStyle name="Normal 3 4 3 6 5 2" xfId="41883" xr:uid="{00000000-0005-0000-0000-000094A30000}"/>
    <cellStyle name="Normal 3 4 3 6 5 3" xfId="41884" xr:uid="{00000000-0005-0000-0000-000095A30000}"/>
    <cellStyle name="Normal 3 4 3 6 6" xfId="41885" xr:uid="{00000000-0005-0000-0000-000096A30000}"/>
    <cellStyle name="Normal 3 4 3 6 6 2" xfId="41886" xr:uid="{00000000-0005-0000-0000-000097A30000}"/>
    <cellStyle name="Normal 3 4 3 6 6 3" xfId="41887" xr:uid="{00000000-0005-0000-0000-000098A30000}"/>
    <cellStyle name="Normal 3 4 3 6 7" xfId="41888" xr:uid="{00000000-0005-0000-0000-000099A30000}"/>
    <cellStyle name="Normal 3 4 3 6 7 2" xfId="41889" xr:uid="{00000000-0005-0000-0000-00009AA30000}"/>
    <cellStyle name="Normal 3 4 3 6 7 3" xfId="41890" xr:uid="{00000000-0005-0000-0000-00009BA30000}"/>
    <cellStyle name="Normal 3 4 3 6 8" xfId="41891" xr:uid="{00000000-0005-0000-0000-00009CA30000}"/>
    <cellStyle name="Normal 3 4 3 6 8 2" xfId="41892" xr:uid="{00000000-0005-0000-0000-00009DA30000}"/>
    <cellStyle name="Normal 3 4 3 6 8 3" xfId="41893" xr:uid="{00000000-0005-0000-0000-00009EA30000}"/>
    <cellStyle name="Normal 3 4 3 6 9" xfId="41894" xr:uid="{00000000-0005-0000-0000-00009FA30000}"/>
    <cellStyle name="Normal 3 4 3 6 9 2" xfId="41895" xr:uid="{00000000-0005-0000-0000-0000A0A30000}"/>
    <cellStyle name="Normal 3 4 3 6 9 3" xfId="41896" xr:uid="{00000000-0005-0000-0000-0000A1A30000}"/>
    <cellStyle name="Normal 3 4 3 7" xfId="41897" xr:uid="{00000000-0005-0000-0000-0000A2A30000}"/>
    <cellStyle name="Normal 3 4 3 7 10" xfId="41898" xr:uid="{00000000-0005-0000-0000-0000A3A30000}"/>
    <cellStyle name="Normal 3 4 3 7 10 2" xfId="41899" xr:uid="{00000000-0005-0000-0000-0000A4A30000}"/>
    <cellStyle name="Normal 3 4 3 7 10 3" xfId="41900" xr:uid="{00000000-0005-0000-0000-0000A5A30000}"/>
    <cellStyle name="Normal 3 4 3 7 11" xfId="41901" xr:uid="{00000000-0005-0000-0000-0000A6A30000}"/>
    <cellStyle name="Normal 3 4 3 7 11 2" xfId="41902" xr:uid="{00000000-0005-0000-0000-0000A7A30000}"/>
    <cellStyle name="Normal 3 4 3 7 11 3" xfId="41903" xr:uid="{00000000-0005-0000-0000-0000A8A30000}"/>
    <cellStyle name="Normal 3 4 3 7 12" xfId="41904" xr:uid="{00000000-0005-0000-0000-0000A9A30000}"/>
    <cellStyle name="Normal 3 4 3 7 12 2" xfId="41905" xr:uid="{00000000-0005-0000-0000-0000AAA30000}"/>
    <cellStyle name="Normal 3 4 3 7 12 3" xfId="41906" xr:uid="{00000000-0005-0000-0000-0000ABA30000}"/>
    <cellStyle name="Normal 3 4 3 7 13" xfId="41907" xr:uid="{00000000-0005-0000-0000-0000ACA30000}"/>
    <cellStyle name="Normal 3 4 3 7 13 2" xfId="41908" xr:uid="{00000000-0005-0000-0000-0000ADA30000}"/>
    <cellStyle name="Normal 3 4 3 7 13 3" xfId="41909" xr:uid="{00000000-0005-0000-0000-0000AEA30000}"/>
    <cellStyle name="Normal 3 4 3 7 14" xfId="41910" xr:uid="{00000000-0005-0000-0000-0000AFA30000}"/>
    <cellStyle name="Normal 3 4 3 7 14 2" xfId="41911" xr:uid="{00000000-0005-0000-0000-0000B0A30000}"/>
    <cellStyle name="Normal 3 4 3 7 14 3" xfId="41912" xr:uid="{00000000-0005-0000-0000-0000B1A30000}"/>
    <cellStyle name="Normal 3 4 3 7 15" xfId="41913" xr:uid="{00000000-0005-0000-0000-0000B2A30000}"/>
    <cellStyle name="Normal 3 4 3 7 15 2" xfId="41914" xr:uid="{00000000-0005-0000-0000-0000B3A30000}"/>
    <cellStyle name="Normal 3 4 3 7 15 3" xfId="41915" xr:uid="{00000000-0005-0000-0000-0000B4A30000}"/>
    <cellStyle name="Normal 3 4 3 7 16" xfId="41916" xr:uid="{00000000-0005-0000-0000-0000B5A30000}"/>
    <cellStyle name="Normal 3 4 3 7 17" xfId="41917" xr:uid="{00000000-0005-0000-0000-0000B6A30000}"/>
    <cellStyle name="Normal 3 4 3 7 2" xfId="41918" xr:uid="{00000000-0005-0000-0000-0000B7A30000}"/>
    <cellStyle name="Normal 3 4 3 7 2 10" xfId="41919" xr:uid="{00000000-0005-0000-0000-0000B8A30000}"/>
    <cellStyle name="Normal 3 4 3 7 2 10 2" xfId="41920" xr:uid="{00000000-0005-0000-0000-0000B9A30000}"/>
    <cellStyle name="Normal 3 4 3 7 2 10 3" xfId="41921" xr:uid="{00000000-0005-0000-0000-0000BAA30000}"/>
    <cellStyle name="Normal 3 4 3 7 2 11" xfId="41922" xr:uid="{00000000-0005-0000-0000-0000BBA30000}"/>
    <cellStyle name="Normal 3 4 3 7 2 11 2" xfId="41923" xr:uid="{00000000-0005-0000-0000-0000BCA30000}"/>
    <cellStyle name="Normal 3 4 3 7 2 11 3" xfId="41924" xr:uid="{00000000-0005-0000-0000-0000BDA30000}"/>
    <cellStyle name="Normal 3 4 3 7 2 12" xfId="41925" xr:uid="{00000000-0005-0000-0000-0000BEA30000}"/>
    <cellStyle name="Normal 3 4 3 7 2 12 2" xfId="41926" xr:uid="{00000000-0005-0000-0000-0000BFA30000}"/>
    <cellStyle name="Normal 3 4 3 7 2 12 3" xfId="41927" xr:uid="{00000000-0005-0000-0000-0000C0A30000}"/>
    <cellStyle name="Normal 3 4 3 7 2 13" xfId="41928" xr:uid="{00000000-0005-0000-0000-0000C1A30000}"/>
    <cellStyle name="Normal 3 4 3 7 2 13 2" xfId="41929" xr:uid="{00000000-0005-0000-0000-0000C2A30000}"/>
    <cellStyle name="Normal 3 4 3 7 2 13 3" xfId="41930" xr:uid="{00000000-0005-0000-0000-0000C3A30000}"/>
    <cellStyle name="Normal 3 4 3 7 2 14" xfId="41931" xr:uid="{00000000-0005-0000-0000-0000C4A30000}"/>
    <cellStyle name="Normal 3 4 3 7 2 14 2" xfId="41932" xr:uid="{00000000-0005-0000-0000-0000C5A30000}"/>
    <cellStyle name="Normal 3 4 3 7 2 14 3" xfId="41933" xr:uid="{00000000-0005-0000-0000-0000C6A30000}"/>
    <cellStyle name="Normal 3 4 3 7 2 15" xfId="41934" xr:uid="{00000000-0005-0000-0000-0000C7A30000}"/>
    <cellStyle name="Normal 3 4 3 7 2 16" xfId="41935" xr:uid="{00000000-0005-0000-0000-0000C8A30000}"/>
    <cellStyle name="Normal 3 4 3 7 2 2" xfId="41936" xr:uid="{00000000-0005-0000-0000-0000C9A30000}"/>
    <cellStyle name="Normal 3 4 3 7 2 2 2" xfId="41937" xr:uid="{00000000-0005-0000-0000-0000CAA30000}"/>
    <cellStyle name="Normal 3 4 3 7 2 2 3" xfId="41938" xr:uid="{00000000-0005-0000-0000-0000CBA30000}"/>
    <cellStyle name="Normal 3 4 3 7 2 3" xfId="41939" xr:uid="{00000000-0005-0000-0000-0000CCA30000}"/>
    <cellStyle name="Normal 3 4 3 7 2 3 2" xfId="41940" xr:uid="{00000000-0005-0000-0000-0000CDA30000}"/>
    <cellStyle name="Normal 3 4 3 7 2 3 3" xfId="41941" xr:uid="{00000000-0005-0000-0000-0000CEA30000}"/>
    <cellStyle name="Normal 3 4 3 7 2 4" xfId="41942" xr:uid="{00000000-0005-0000-0000-0000CFA30000}"/>
    <cellStyle name="Normal 3 4 3 7 2 4 2" xfId="41943" xr:uid="{00000000-0005-0000-0000-0000D0A30000}"/>
    <cellStyle name="Normal 3 4 3 7 2 4 3" xfId="41944" xr:uid="{00000000-0005-0000-0000-0000D1A30000}"/>
    <cellStyle name="Normal 3 4 3 7 2 5" xfId="41945" xr:uid="{00000000-0005-0000-0000-0000D2A30000}"/>
    <cellStyle name="Normal 3 4 3 7 2 5 2" xfId="41946" xr:uid="{00000000-0005-0000-0000-0000D3A30000}"/>
    <cellStyle name="Normal 3 4 3 7 2 5 3" xfId="41947" xr:uid="{00000000-0005-0000-0000-0000D4A30000}"/>
    <cellStyle name="Normal 3 4 3 7 2 6" xfId="41948" xr:uid="{00000000-0005-0000-0000-0000D5A30000}"/>
    <cellStyle name="Normal 3 4 3 7 2 6 2" xfId="41949" xr:uid="{00000000-0005-0000-0000-0000D6A30000}"/>
    <cellStyle name="Normal 3 4 3 7 2 6 3" xfId="41950" xr:uid="{00000000-0005-0000-0000-0000D7A30000}"/>
    <cellStyle name="Normal 3 4 3 7 2 7" xfId="41951" xr:uid="{00000000-0005-0000-0000-0000D8A30000}"/>
    <cellStyle name="Normal 3 4 3 7 2 7 2" xfId="41952" xr:uid="{00000000-0005-0000-0000-0000D9A30000}"/>
    <cellStyle name="Normal 3 4 3 7 2 7 3" xfId="41953" xr:uid="{00000000-0005-0000-0000-0000DAA30000}"/>
    <cellStyle name="Normal 3 4 3 7 2 8" xfId="41954" xr:uid="{00000000-0005-0000-0000-0000DBA30000}"/>
    <cellStyle name="Normal 3 4 3 7 2 8 2" xfId="41955" xr:uid="{00000000-0005-0000-0000-0000DCA30000}"/>
    <cellStyle name="Normal 3 4 3 7 2 8 3" xfId="41956" xr:uid="{00000000-0005-0000-0000-0000DDA30000}"/>
    <cellStyle name="Normal 3 4 3 7 2 9" xfId="41957" xr:uid="{00000000-0005-0000-0000-0000DEA30000}"/>
    <cellStyle name="Normal 3 4 3 7 2 9 2" xfId="41958" xr:uid="{00000000-0005-0000-0000-0000DFA30000}"/>
    <cellStyle name="Normal 3 4 3 7 2 9 3" xfId="41959" xr:uid="{00000000-0005-0000-0000-0000E0A30000}"/>
    <cellStyle name="Normal 3 4 3 7 3" xfId="41960" xr:uid="{00000000-0005-0000-0000-0000E1A30000}"/>
    <cellStyle name="Normal 3 4 3 7 3 2" xfId="41961" xr:uid="{00000000-0005-0000-0000-0000E2A30000}"/>
    <cellStyle name="Normal 3 4 3 7 3 3" xfId="41962" xr:uid="{00000000-0005-0000-0000-0000E3A30000}"/>
    <cellStyle name="Normal 3 4 3 7 4" xfId="41963" xr:uid="{00000000-0005-0000-0000-0000E4A30000}"/>
    <cellStyle name="Normal 3 4 3 7 4 2" xfId="41964" xr:uid="{00000000-0005-0000-0000-0000E5A30000}"/>
    <cellStyle name="Normal 3 4 3 7 4 3" xfId="41965" xr:uid="{00000000-0005-0000-0000-0000E6A30000}"/>
    <cellStyle name="Normal 3 4 3 7 5" xfId="41966" xr:uid="{00000000-0005-0000-0000-0000E7A30000}"/>
    <cellStyle name="Normal 3 4 3 7 5 2" xfId="41967" xr:uid="{00000000-0005-0000-0000-0000E8A30000}"/>
    <cellStyle name="Normal 3 4 3 7 5 3" xfId="41968" xr:uid="{00000000-0005-0000-0000-0000E9A30000}"/>
    <cellStyle name="Normal 3 4 3 7 6" xfId="41969" xr:uid="{00000000-0005-0000-0000-0000EAA30000}"/>
    <cellStyle name="Normal 3 4 3 7 6 2" xfId="41970" xr:uid="{00000000-0005-0000-0000-0000EBA30000}"/>
    <cellStyle name="Normal 3 4 3 7 6 3" xfId="41971" xr:uid="{00000000-0005-0000-0000-0000ECA30000}"/>
    <cellStyle name="Normal 3 4 3 7 7" xfId="41972" xr:uid="{00000000-0005-0000-0000-0000EDA30000}"/>
    <cellStyle name="Normal 3 4 3 7 7 2" xfId="41973" xr:uid="{00000000-0005-0000-0000-0000EEA30000}"/>
    <cellStyle name="Normal 3 4 3 7 7 3" xfId="41974" xr:uid="{00000000-0005-0000-0000-0000EFA30000}"/>
    <cellStyle name="Normal 3 4 3 7 8" xfId="41975" xr:uid="{00000000-0005-0000-0000-0000F0A30000}"/>
    <cellStyle name="Normal 3 4 3 7 8 2" xfId="41976" xr:uid="{00000000-0005-0000-0000-0000F1A30000}"/>
    <cellStyle name="Normal 3 4 3 7 8 3" xfId="41977" xr:uid="{00000000-0005-0000-0000-0000F2A30000}"/>
    <cellStyle name="Normal 3 4 3 7 9" xfId="41978" xr:uid="{00000000-0005-0000-0000-0000F3A30000}"/>
    <cellStyle name="Normal 3 4 3 7 9 2" xfId="41979" xr:uid="{00000000-0005-0000-0000-0000F4A30000}"/>
    <cellStyle name="Normal 3 4 3 7 9 3" xfId="41980" xr:uid="{00000000-0005-0000-0000-0000F5A30000}"/>
    <cellStyle name="Normal 3 4 3 8" xfId="41981" xr:uid="{00000000-0005-0000-0000-0000F6A30000}"/>
    <cellStyle name="Normal 3 4 3 8 10" xfId="41982" xr:uid="{00000000-0005-0000-0000-0000F7A30000}"/>
    <cellStyle name="Normal 3 4 3 8 10 2" xfId="41983" xr:uid="{00000000-0005-0000-0000-0000F8A30000}"/>
    <cellStyle name="Normal 3 4 3 8 10 3" xfId="41984" xr:uid="{00000000-0005-0000-0000-0000F9A30000}"/>
    <cellStyle name="Normal 3 4 3 8 11" xfId="41985" xr:uid="{00000000-0005-0000-0000-0000FAA30000}"/>
    <cellStyle name="Normal 3 4 3 8 11 2" xfId="41986" xr:uid="{00000000-0005-0000-0000-0000FBA30000}"/>
    <cellStyle name="Normal 3 4 3 8 11 3" xfId="41987" xr:uid="{00000000-0005-0000-0000-0000FCA30000}"/>
    <cellStyle name="Normal 3 4 3 8 12" xfId="41988" xr:uid="{00000000-0005-0000-0000-0000FDA30000}"/>
    <cellStyle name="Normal 3 4 3 8 12 2" xfId="41989" xr:uid="{00000000-0005-0000-0000-0000FEA30000}"/>
    <cellStyle name="Normal 3 4 3 8 12 3" xfId="41990" xr:uid="{00000000-0005-0000-0000-0000FFA30000}"/>
    <cellStyle name="Normal 3 4 3 8 13" xfId="41991" xr:uid="{00000000-0005-0000-0000-000000A40000}"/>
    <cellStyle name="Normal 3 4 3 8 13 2" xfId="41992" xr:uid="{00000000-0005-0000-0000-000001A40000}"/>
    <cellStyle name="Normal 3 4 3 8 13 3" xfId="41993" xr:uid="{00000000-0005-0000-0000-000002A40000}"/>
    <cellStyle name="Normal 3 4 3 8 14" xfId="41994" xr:uid="{00000000-0005-0000-0000-000003A40000}"/>
    <cellStyle name="Normal 3 4 3 8 14 2" xfId="41995" xr:uid="{00000000-0005-0000-0000-000004A40000}"/>
    <cellStyle name="Normal 3 4 3 8 14 3" xfId="41996" xr:uid="{00000000-0005-0000-0000-000005A40000}"/>
    <cellStyle name="Normal 3 4 3 8 15" xfId="41997" xr:uid="{00000000-0005-0000-0000-000006A40000}"/>
    <cellStyle name="Normal 3 4 3 8 15 2" xfId="41998" xr:uid="{00000000-0005-0000-0000-000007A40000}"/>
    <cellStyle name="Normal 3 4 3 8 15 3" xfId="41999" xr:uid="{00000000-0005-0000-0000-000008A40000}"/>
    <cellStyle name="Normal 3 4 3 8 16" xfId="42000" xr:uid="{00000000-0005-0000-0000-000009A40000}"/>
    <cellStyle name="Normal 3 4 3 8 17" xfId="42001" xr:uid="{00000000-0005-0000-0000-00000AA40000}"/>
    <cellStyle name="Normal 3 4 3 8 2" xfId="42002" xr:uid="{00000000-0005-0000-0000-00000BA40000}"/>
    <cellStyle name="Normal 3 4 3 8 2 10" xfId="42003" xr:uid="{00000000-0005-0000-0000-00000CA40000}"/>
    <cellStyle name="Normal 3 4 3 8 2 10 2" xfId="42004" xr:uid="{00000000-0005-0000-0000-00000DA40000}"/>
    <cellStyle name="Normal 3 4 3 8 2 10 3" xfId="42005" xr:uid="{00000000-0005-0000-0000-00000EA40000}"/>
    <cellStyle name="Normal 3 4 3 8 2 11" xfId="42006" xr:uid="{00000000-0005-0000-0000-00000FA40000}"/>
    <cellStyle name="Normal 3 4 3 8 2 11 2" xfId="42007" xr:uid="{00000000-0005-0000-0000-000010A40000}"/>
    <cellStyle name="Normal 3 4 3 8 2 11 3" xfId="42008" xr:uid="{00000000-0005-0000-0000-000011A40000}"/>
    <cellStyle name="Normal 3 4 3 8 2 12" xfId="42009" xr:uid="{00000000-0005-0000-0000-000012A40000}"/>
    <cellStyle name="Normal 3 4 3 8 2 12 2" xfId="42010" xr:uid="{00000000-0005-0000-0000-000013A40000}"/>
    <cellStyle name="Normal 3 4 3 8 2 12 3" xfId="42011" xr:uid="{00000000-0005-0000-0000-000014A40000}"/>
    <cellStyle name="Normal 3 4 3 8 2 13" xfId="42012" xr:uid="{00000000-0005-0000-0000-000015A40000}"/>
    <cellStyle name="Normal 3 4 3 8 2 13 2" xfId="42013" xr:uid="{00000000-0005-0000-0000-000016A40000}"/>
    <cellStyle name="Normal 3 4 3 8 2 13 3" xfId="42014" xr:uid="{00000000-0005-0000-0000-000017A40000}"/>
    <cellStyle name="Normal 3 4 3 8 2 14" xfId="42015" xr:uid="{00000000-0005-0000-0000-000018A40000}"/>
    <cellStyle name="Normal 3 4 3 8 2 14 2" xfId="42016" xr:uid="{00000000-0005-0000-0000-000019A40000}"/>
    <cellStyle name="Normal 3 4 3 8 2 14 3" xfId="42017" xr:uid="{00000000-0005-0000-0000-00001AA40000}"/>
    <cellStyle name="Normal 3 4 3 8 2 15" xfId="42018" xr:uid="{00000000-0005-0000-0000-00001BA40000}"/>
    <cellStyle name="Normal 3 4 3 8 2 16" xfId="42019" xr:uid="{00000000-0005-0000-0000-00001CA40000}"/>
    <cellStyle name="Normal 3 4 3 8 2 2" xfId="42020" xr:uid="{00000000-0005-0000-0000-00001DA40000}"/>
    <cellStyle name="Normal 3 4 3 8 2 2 2" xfId="42021" xr:uid="{00000000-0005-0000-0000-00001EA40000}"/>
    <cellStyle name="Normal 3 4 3 8 2 2 3" xfId="42022" xr:uid="{00000000-0005-0000-0000-00001FA40000}"/>
    <cellStyle name="Normal 3 4 3 8 2 3" xfId="42023" xr:uid="{00000000-0005-0000-0000-000020A40000}"/>
    <cellStyle name="Normal 3 4 3 8 2 3 2" xfId="42024" xr:uid="{00000000-0005-0000-0000-000021A40000}"/>
    <cellStyle name="Normal 3 4 3 8 2 3 3" xfId="42025" xr:uid="{00000000-0005-0000-0000-000022A40000}"/>
    <cellStyle name="Normal 3 4 3 8 2 4" xfId="42026" xr:uid="{00000000-0005-0000-0000-000023A40000}"/>
    <cellStyle name="Normal 3 4 3 8 2 4 2" xfId="42027" xr:uid="{00000000-0005-0000-0000-000024A40000}"/>
    <cellStyle name="Normal 3 4 3 8 2 4 3" xfId="42028" xr:uid="{00000000-0005-0000-0000-000025A40000}"/>
    <cellStyle name="Normal 3 4 3 8 2 5" xfId="42029" xr:uid="{00000000-0005-0000-0000-000026A40000}"/>
    <cellStyle name="Normal 3 4 3 8 2 5 2" xfId="42030" xr:uid="{00000000-0005-0000-0000-000027A40000}"/>
    <cellStyle name="Normal 3 4 3 8 2 5 3" xfId="42031" xr:uid="{00000000-0005-0000-0000-000028A40000}"/>
    <cellStyle name="Normal 3 4 3 8 2 6" xfId="42032" xr:uid="{00000000-0005-0000-0000-000029A40000}"/>
    <cellStyle name="Normal 3 4 3 8 2 6 2" xfId="42033" xr:uid="{00000000-0005-0000-0000-00002AA40000}"/>
    <cellStyle name="Normal 3 4 3 8 2 6 3" xfId="42034" xr:uid="{00000000-0005-0000-0000-00002BA40000}"/>
    <cellStyle name="Normal 3 4 3 8 2 7" xfId="42035" xr:uid="{00000000-0005-0000-0000-00002CA40000}"/>
    <cellStyle name="Normal 3 4 3 8 2 7 2" xfId="42036" xr:uid="{00000000-0005-0000-0000-00002DA40000}"/>
    <cellStyle name="Normal 3 4 3 8 2 7 3" xfId="42037" xr:uid="{00000000-0005-0000-0000-00002EA40000}"/>
    <cellStyle name="Normal 3 4 3 8 2 8" xfId="42038" xr:uid="{00000000-0005-0000-0000-00002FA40000}"/>
    <cellStyle name="Normal 3 4 3 8 2 8 2" xfId="42039" xr:uid="{00000000-0005-0000-0000-000030A40000}"/>
    <cellStyle name="Normal 3 4 3 8 2 8 3" xfId="42040" xr:uid="{00000000-0005-0000-0000-000031A40000}"/>
    <cellStyle name="Normal 3 4 3 8 2 9" xfId="42041" xr:uid="{00000000-0005-0000-0000-000032A40000}"/>
    <cellStyle name="Normal 3 4 3 8 2 9 2" xfId="42042" xr:uid="{00000000-0005-0000-0000-000033A40000}"/>
    <cellStyle name="Normal 3 4 3 8 2 9 3" xfId="42043" xr:uid="{00000000-0005-0000-0000-000034A40000}"/>
    <cellStyle name="Normal 3 4 3 8 3" xfId="42044" xr:uid="{00000000-0005-0000-0000-000035A40000}"/>
    <cellStyle name="Normal 3 4 3 8 3 2" xfId="42045" xr:uid="{00000000-0005-0000-0000-000036A40000}"/>
    <cellStyle name="Normal 3 4 3 8 3 3" xfId="42046" xr:uid="{00000000-0005-0000-0000-000037A40000}"/>
    <cellStyle name="Normal 3 4 3 8 4" xfId="42047" xr:uid="{00000000-0005-0000-0000-000038A40000}"/>
    <cellStyle name="Normal 3 4 3 8 4 2" xfId="42048" xr:uid="{00000000-0005-0000-0000-000039A40000}"/>
    <cellStyle name="Normal 3 4 3 8 4 3" xfId="42049" xr:uid="{00000000-0005-0000-0000-00003AA40000}"/>
    <cellStyle name="Normal 3 4 3 8 5" xfId="42050" xr:uid="{00000000-0005-0000-0000-00003BA40000}"/>
    <cellStyle name="Normal 3 4 3 8 5 2" xfId="42051" xr:uid="{00000000-0005-0000-0000-00003CA40000}"/>
    <cellStyle name="Normal 3 4 3 8 5 3" xfId="42052" xr:uid="{00000000-0005-0000-0000-00003DA40000}"/>
    <cellStyle name="Normal 3 4 3 8 6" xfId="42053" xr:uid="{00000000-0005-0000-0000-00003EA40000}"/>
    <cellStyle name="Normal 3 4 3 8 6 2" xfId="42054" xr:uid="{00000000-0005-0000-0000-00003FA40000}"/>
    <cellStyle name="Normal 3 4 3 8 6 3" xfId="42055" xr:uid="{00000000-0005-0000-0000-000040A40000}"/>
    <cellStyle name="Normal 3 4 3 8 7" xfId="42056" xr:uid="{00000000-0005-0000-0000-000041A40000}"/>
    <cellStyle name="Normal 3 4 3 8 7 2" xfId="42057" xr:uid="{00000000-0005-0000-0000-000042A40000}"/>
    <cellStyle name="Normal 3 4 3 8 7 3" xfId="42058" xr:uid="{00000000-0005-0000-0000-000043A40000}"/>
    <cellStyle name="Normal 3 4 3 8 8" xfId="42059" xr:uid="{00000000-0005-0000-0000-000044A40000}"/>
    <cellStyle name="Normal 3 4 3 8 8 2" xfId="42060" xr:uid="{00000000-0005-0000-0000-000045A40000}"/>
    <cellStyle name="Normal 3 4 3 8 8 3" xfId="42061" xr:uid="{00000000-0005-0000-0000-000046A40000}"/>
    <cellStyle name="Normal 3 4 3 8 9" xfId="42062" xr:uid="{00000000-0005-0000-0000-000047A40000}"/>
    <cellStyle name="Normal 3 4 3 8 9 2" xfId="42063" xr:uid="{00000000-0005-0000-0000-000048A40000}"/>
    <cellStyle name="Normal 3 4 3 8 9 3" xfId="42064" xr:uid="{00000000-0005-0000-0000-000049A40000}"/>
    <cellStyle name="Normal 3 4 3 9" xfId="42065" xr:uid="{00000000-0005-0000-0000-00004AA40000}"/>
    <cellStyle name="Normal 3 4 3 9 10" xfId="42066" xr:uid="{00000000-0005-0000-0000-00004BA40000}"/>
    <cellStyle name="Normal 3 4 3 9 10 2" xfId="42067" xr:uid="{00000000-0005-0000-0000-00004CA40000}"/>
    <cellStyle name="Normal 3 4 3 9 10 3" xfId="42068" xr:uid="{00000000-0005-0000-0000-00004DA40000}"/>
    <cellStyle name="Normal 3 4 3 9 11" xfId="42069" xr:uid="{00000000-0005-0000-0000-00004EA40000}"/>
    <cellStyle name="Normal 3 4 3 9 11 2" xfId="42070" xr:uid="{00000000-0005-0000-0000-00004FA40000}"/>
    <cellStyle name="Normal 3 4 3 9 11 3" xfId="42071" xr:uid="{00000000-0005-0000-0000-000050A40000}"/>
    <cellStyle name="Normal 3 4 3 9 12" xfId="42072" xr:uid="{00000000-0005-0000-0000-000051A40000}"/>
    <cellStyle name="Normal 3 4 3 9 12 2" xfId="42073" xr:uid="{00000000-0005-0000-0000-000052A40000}"/>
    <cellStyle name="Normal 3 4 3 9 12 3" xfId="42074" xr:uid="{00000000-0005-0000-0000-000053A40000}"/>
    <cellStyle name="Normal 3 4 3 9 13" xfId="42075" xr:uid="{00000000-0005-0000-0000-000054A40000}"/>
    <cellStyle name="Normal 3 4 3 9 13 2" xfId="42076" xr:uid="{00000000-0005-0000-0000-000055A40000}"/>
    <cellStyle name="Normal 3 4 3 9 13 3" xfId="42077" xr:uid="{00000000-0005-0000-0000-000056A40000}"/>
    <cellStyle name="Normal 3 4 3 9 14" xfId="42078" xr:uid="{00000000-0005-0000-0000-000057A40000}"/>
    <cellStyle name="Normal 3 4 3 9 14 2" xfId="42079" xr:uid="{00000000-0005-0000-0000-000058A40000}"/>
    <cellStyle name="Normal 3 4 3 9 14 3" xfId="42080" xr:uid="{00000000-0005-0000-0000-000059A40000}"/>
    <cellStyle name="Normal 3 4 3 9 15" xfId="42081" xr:uid="{00000000-0005-0000-0000-00005AA40000}"/>
    <cellStyle name="Normal 3 4 3 9 16" xfId="42082" xr:uid="{00000000-0005-0000-0000-00005BA40000}"/>
    <cellStyle name="Normal 3 4 3 9 2" xfId="42083" xr:uid="{00000000-0005-0000-0000-00005CA40000}"/>
    <cellStyle name="Normal 3 4 3 9 2 2" xfId="42084" xr:uid="{00000000-0005-0000-0000-00005DA40000}"/>
    <cellStyle name="Normal 3 4 3 9 2 3" xfId="42085" xr:uid="{00000000-0005-0000-0000-00005EA40000}"/>
    <cellStyle name="Normal 3 4 3 9 3" xfId="42086" xr:uid="{00000000-0005-0000-0000-00005FA40000}"/>
    <cellStyle name="Normal 3 4 3 9 3 2" xfId="42087" xr:uid="{00000000-0005-0000-0000-000060A40000}"/>
    <cellStyle name="Normal 3 4 3 9 3 3" xfId="42088" xr:uid="{00000000-0005-0000-0000-000061A40000}"/>
    <cellStyle name="Normal 3 4 3 9 4" xfId="42089" xr:uid="{00000000-0005-0000-0000-000062A40000}"/>
    <cellStyle name="Normal 3 4 3 9 4 2" xfId="42090" xr:uid="{00000000-0005-0000-0000-000063A40000}"/>
    <cellStyle name="Normal 3 4 3 9 4 3" xfId="42091" xr:uid="{00000000-0005-0000-0000-000064A40000}"/>
    <cellStyle name="Normal 3 4 3 9 5" xfId="42092" xr:uid="{00000000-0005-0000-0000-000065A40000}"/>
    <cellStyle name="Normal 3 4 3 9 5 2" xfId="42093" xr:uid="{00000000-0005-0000-0000-000066A40000}"/>
    <cellStyle name="Normal 3 4 3 9 5 3" xfId="42094" xr:uid="{00000000-0005-0000-0000-000067A40000}"/>
    <cellStyle name="Normal 3 4 3 9 6" xfId="42095" xr:uid="{00000000-0005-0000-0000-000068A40000}"/>
    <cellStyle name="Normal 3 4 3 9 6 2" xfId="42096" xr:uid="{00000000-0005-0000-0000-000069A40000}"/>
    <cellStyle name="Normal 3 4 3 9 6 3" xfId="42097" xr:uid="{00000000-0005-0000-0000-00006AA40000}"/>
    <cellStyle name="Normal 3 4 3 9 7" xfId="42098" xr:uid="{00000000-0005-0000-0000-00006BA40000}"/>
    <cellStyle name="Normal 3 4 3 9 7 2" xfId="42099" xr:uid="{00000000-0005-0000-0000-00006CA40000}"/>
    <cellStyle name="Normal 3 4 3 9 7 3" xfId="42100" xr:uid="{00000000-0005-0000-0000-00006DA40000}"/>
    <cellStyle name="Normal 3 4 3 9 8" xfId="42101" xr:uid="{00000000-0005-0000-0000-00006EA40000}"/>
    <cellStyle name="Normal 3 4 3 9 8 2" xfId="42102" xr:uid="{00000000-0005-0000-0000-00006FA40000}"/>
    <cellStyle name="Normal 3 4 3 9 8 3" xfId="42103" xr:uid="{00000000-0005-0000-0000-000070A40000}"/>
    <cellStyle name="Normal 3 4 3 9 9" xfId="42104" xr:uid="{00000000-0005-0000-0000-000071A40000}"/>
    <cellStyle name="Normal 3 4 3 9 9 2" xfId="42105" xr:uid="{00000000-0005-0000-0000-000072A40000}"/>
    <cellStyle name="Normal 3 4 3 9 9 3" xfId="42106" xr:uid="{00000000-0005-0000-0000-000073A40000}"/>
    <cellStyle name="Normal 3 4 4" xfId="42107" xr:uid="{00000000-0005-0000-0000-000074A40000}"/>
    <cellStyle name="Normal 3 4 4 10" xfId="42108" xr:uid="{00000000-0005-0000-0000-000075A40000}"/>
    <cellStyle name="Normal 3 4 4 10 10" xfId="42109" xr:uid="{00000000-0005-0000-0000-000076A40000}"/>
    <cellStyle name="Normal 3 4 4 10 10 2" xfId="42110" xr:uid="{00000000-0005-0000-0000-000077A40000}"/>
    <cellStyle name="Normal 3 4 4 10 10 3" xfId="42111" xr:uid="{00000000-0005-0000-0000-000078A40000}"/>
    <cellStyle name="Normal 3 4 4 10 11" xfId="42112" xr:uid="{00000000-0005-0000-0000-000079A40000}"/>
    <cellStyle name="Normal 3 4 4 10 11 2" xfId="42113" xr:uid="{00000000-0005-0000-0000-00007AA40000}"/>
    <cellStyle name="Normal 3 4 4 10 11 3" xfId="42114" xr:uid="{00000000-0005-0000-0000-00007BA40000}"/>
    <cellStyle name="Normal 3 4 4 10 12" xfId="42115" xr:uid="{00000000-0005-0000-0000-00007CA40000}"/>
    <cellStyle name="Normal 3 4 4 10 12 2" xfId="42116" xr:uid="{00000000-0005-0000-0000-00007DA40000}"/>
    <cellStyle name="Normal 3 4 4 10 12 3" xfId="42117" xr:uid="{00000000-0005-0000-0000-00007EA40000}"/>
    <cellStyle name="Normal 3 4 4 10 13" xfId="42118" xr:uid="{00000000-0005-0000-0000-00007FA40000}"/>
    <cellStyle name="Normal 3 4 4 10 13 2" xfId="42119" xr:uid="{00000000-0005-0000-0000-000080A40000}"/>
    <cellStyle name="Normal 3 4 4 10 13 3" xfId="42120" xr:uid="{00000000-0005-0000-0000-000081A40000}"/>
    <cellStyle name="Normal 3 4 4 10 14" xfId="42121" xr:uid="{00000000-0005-0000-0000-000082A40000}"/>
    <cellStyle name="Normal 3 4 4 10 14 2" xfId="42122" xr:uid="{00000000-0005-0000-0000-000083A40000}"/>
    <cellStyle name="Normal 3 4 4 10 14 3" xfId="42123" xr:uid="{00000000-0005-0000-0000-000084A40000}"/>
    <cellStyle name="Normal 3 4 4 10 15" xfId="42124" xr:uid="{00000000-0005-0000-0000-000085A40000}"/>
    <cellStyle name="Normal 3 4 4 10 16" xfId="42125" xr:uid="{00000000-0005-0000-0000-000086A40000}"/>
    <cellStyle name="Normal 3 4 4 10 2" xfId="42126" xr:uid="{00000000-0005-0000-0000-000087A40000}"/>
    <cellStyle name="Normal 3 4 4 10 2 2" xfId="42127" xr:uid="{00000000-0005-0000-0000-000088A40000}"/>
    <cellStyle name="Normal 3 4 4 10 2 3" xfId="42128" xr:uid="{00000000-0005-0000-0000-000089A40000}"/>
    <cellStyle name="Normal 3 4 4 10 3" xfId="42129" xr:uid="{00000000-0005-0000-0000-00008AA40000}"/>
    <cellStyle name="Normal 3 4 4 10 3 2" xfId="42130" xr:uid="{00000000-0005-0000-0000-00008BA40000}"/>
    <cellStyle name="Normal 3 4 4 10 3 3" xfId="42131" xr:uid="{00000000-0005-0000-0000-00008CA40000}"/>
    <cellStyle name="Normal 3 4 4 10 4" xfId="42132" xr:uid="{00000000-0005-0000-0000-00008DA40000}"/>
    <cellStyle name="Normal 3 4 4 10 4 2" xfId="42133" xr:uid="{00000000-0005-0000-0000-00008EA40000}"/>
    <cellStyle name="Normal 3 4 4 10 4 3" xfId="42134" xr:uid="{00000000-0005-0000-0000-00008FA40000}"/>
    <cellStyle name="Normal 3 4 4 10 5" xfId="42135" xr:uid="{00000000-0005-0000-0000-000090A40000}"/>
    <cellStyle name="Normal 3 4 4 10 5 2" xfId="42136" xr:uid="{00000000-0005-0000-0000-000091A40000}"/>
    <cellStyle name="Normal 3 4 4 10 5 3" xfId="42137" xr:uid="{00000000-0005-0000-0000-000092A40000}"/>
    <cellStyle name="Normal 3 4 4 10 6" xfId="42138" xr:uid="{00000000-0005-0000-0000-000093A40000}"/>
    <cellStyle name="Normal 3 4 4 10 6 2" xfId="42139" xr:uid="{00000000-0005-0000-0000-000094A40000}"/>
    <cellStyle name="Normal 3 4 4 10 6 3" xfId="42140" xr:uid="{00000000-0005-0000-0000-000095A40000}"/>
    <cellStyle name="Normal 3 4 4 10 7" xfId="42141" xr:uid="{00000000-0005-0000-0000-000096A40000}"/>
    <cellStyle name="Normal 3 4 4 10 7 2" xfId="42142" xr:uid="{00000000-0005-0000-0000-000097A40000}"/>
    <cellStyle name="Normal 3 4 4 10 7 3" xfId="42143" xr:uid="{00000000-0005-0000-0000-000098A40000}"/>
    <cellStyle name="Normal 3 4 4 10 8" xfId="42144" xr:uid="{00000000-0005-0000-0000-000099A40000}"/>
    <cellStyle name="Normal 3 4 4 10 8 2" xfId="42145" xr:uid="{00000000-0005-0000-0000-00009AA40000}"/>
    <cellStyle name="Normal 3 4 4 10 8 3" xfId="42146" xr:uid="{00000000-0005-0000-0000-00009BA40000}"/>
    <cellStyle name="Normal 3 4 4 10 9" xfId="42147" xr:uid="{00000000-0005-0000-0000-00009CA40000}"/>
    <cellStyle name="Normal 3 4 4 10 9 2" xfId="42148" xr:uid="{00000000-0005-0000-0000-00009DA40000}"/>
    <cellStyle name="Normal 3 4 4 10 9 3" xfId="42149" xr:uid="{00000000-0005-0000-0000-00009EA40000}"/>
    <cellStyle name="Normal 3 4 4 11" xfId="42150" xr:uid="{00000000-0005-0000-0000-00009FA40000}"/>
    <cellStyle name="Normal 3 4 4 11 10" xfId="42151" xr:uid="{00000000-0005-0000-0000-0000A0A40000}"/>
    <cellStyle name="Normal 3 4 4 11 10 2" xfId="42152" xr:uid="{00000000-0005-0000-0000-0000A1A40000}"/>
    <cellStyle name="Normal 3 4 4 11 10 3" xfId="42153" xr:uid="{00000000-0005-0000-0000-0000A2A40000}"/>
    <cellStyle name="Normal 3 4 4 11 11" xfId="42154" xr:uid="{00000000-0005-0000-0000-0000A3A40000}"/>
    <cellStyle name="Normal 3 4 4 11 11 2" xfId="42155" xr:uid="{00000000-0005-0000-0000-0000A4A40000}"/>
    <cellStyle name="Normal 3 4 4 11 11 3" xfId="42156" xr:uid="{00000000-0005-0000-0000-0000A5A40000}"/>
    <cellStyle name="Normal 3 4 4 11 12" xfId="42157" xr:uid="{00000000-0005-0000-0000-0000A6A40000}"/>
    <cellStyle name="Normal 3 4 4 11 12 2" xfId="42158" xr:uid="{00000000-0005-0000-0000-0000A7A40000}"/>
    <cellStyle name="Normal 3 4 4 11 12 3" xfId="42159" xr:uid="{00000000-0005-0000-0000-0000A8A40000}"/>
    <cellStyle name="Normal 3 4 4 11 13" xfId="42160" xr:uid="{00000000-0005-0000-0000-0000A9A40000}"/>
    <cellStyle name="Normal 3 4 4 11 13 2" xfId="42161" xr:uid="{00000000-0005-0000-0000-0000AAA40000}"/>
    <cellStyle name="Normal 3 4 4 11 13 3" xfId="42162" xr:uid="{00000000-0005-0000-0000-0000ABA40000}"/>
    <cellStyle name="Normal 3 4 4 11 14" xfId="42163" xr:uid="{00000000-0005-0000-0000-0000ACA40000}"/>
    <cellStyle name="Normal 3 4 4 11 14 2" xfId="42164" xr:uid="{00000000-0005-0000-0000-0000ADA40000}"/>
    <cellStyle name="Normal 3 4 4 11 14 3" xfId="42165" xr:uid="{00000000-0005-0000-0000-0000AEA40000}"/>
    <cellStyle name="Normal 3 4 4 11 15" xfId="42166" xr:uid="{00000000-0005-0000-0000-0000AFA40000}"/>
    <cellStyle name="Normal 3 4 4 11 16" xfId="42167" xr:uid="{00000000-0005-0000-0000-0000B0A40000}"/>
    <cellStyle name="Normal 3 4 4 11 2" xfId="42168" xr:uid="{00000000-0005-0000-0000-0000B1A40000}"/>
    <cellStyle name="Normal 3 4 4 11 2 2" xfId="42169" xr:uid="{00000000-0005-0000-0000-0000B2A40000}"/>
    <cellStyle name="Normal 3 4 4 11 2 3" xfId="42170" xr:uid="{00000000-0005-0000-0000-0000B3A40000}"/>
    <cellStyle name="Normal 3 4 4 11 3" xfId="42171" xr:uid="{00000000-0005-0000-0000-0000B4A40000}"/>
    <cellStyle name="Normal 3 4 4 11 3 2" xfId="42172" xr:uid="{00000000-0005-0000-0000-0000B5A40000}"/>
    <cellStyle name="Normal 3 4 4 11 3 3" xfId="42173" xr:uid="{00000000-0005-0000-0000-0000B6A40000}"/>
    <cellStyle name="Normal 3 4 4 11 4" xfId="42174" xr:uid="{00000000-0005-0000-0000-0000B7A40000}"/>
    <cellStyle name="Normal 3 4 4 11 4 2" xfId="42175" xr:uid="{00000000-0005-0000-0000-0000B8A40000}"/>
    <cellStyle name="Normal 3 4 4 11 4 3" xfId="42176" xr:uid="{00000000-0005-0000-0000-0000B9A40000}"/>
    <cellStyle name="Normal 3 4 4 11 5" xfId="42177" xr:uid="{00000000-0005-0000-0000-0000BAA40000}"/>
    <cellStyle name="Normal 3 4 4 11 5 2" xfId="42178" xr:uid="{00000000-0005-0000-0000-0000BBA40000}"/>
    <cellStyle name="Normal 3 4 4 11 5 3" xfId="42179" xr:uid="{00000000-0005-0000-0000-0000BCA40000}"/>
    <cellStyle name="Normal 3 4 4 11 6" xfId="42180" xr:uid="{00000000-0005-0000-0000-0000BDA40000}"/>
    <cellStyle name="Normal 3 4 4 11 6 2" xfId="42181" xr:uid="{00000000-0005-0000-0000-0000BEA40000}"/>
    <cellStyle name="Normal 3 4 4 11 6 3" xfId="42182" xr:uid="{00000000-0005-0000-0000-0000BFA40000}"/>
    <cellStyle name="Normal 3 4 4 11 7" xfId="42183" xr:uid="{00000000-0005-0000-0000-0000C0A40000}"/>
    <cellStyle name="Normal 3 4 4 11 7 2" xfId="42184" xr:uid="{00000000-0005-0000-0000-0000C1A40000}"/>
    <cellStyle name="Normal 3 4 4 11 7 3" xfId="42185" xr:uid="{00000000-0005-0000-0000-0000C2A40000}"/>
    <cellStyle name="Normal 3 4 4 11 8" xfId="42186" xr:uid="{00000000-0005-0000-0000-0000C3A40000}"/>
    <cellStyle name="Normal 3 4 4 11 8 2" xfId="42187" xr:uid="{00000000-0005-0000-0000-0000C4A40000}"/>
    <cellStyle name="Normal 3 4 4 11 8 3" xfId="42188" xr:uid="{00000000-0005-0000-0000-0000C5A40000}"/>
    <cellStyle name="Normal 3 4 4 11 9" xfId="42189" xr:uid="{00000000-0005-0000-0000-0000C6A40000}"/>
    <cellStyle name="Normal 3 4 4 11 9 2" xfId="42190" xr:uid="{00000000-0005-0000-0000-0000C7A40000}"/>
    <cellStyle name="Normal 3 4 4 11 9 3" xfId="42191" xr:uid="{00000000-0005-0000-0000-0000C8A40000}"/>
    <cellStyle name="Normal 3 4 4 12" xfId="42192" xr:uid="{00000000-0005-0000-0000-0000C9A40000}"/>
    <cellStyle name="Normal 3 4 4 12 10" xfId="42193" xr:uid="{00000000-0005-0000-0000-0000CAA40000}"/>
    <cellStyle name="Normal 3 4 4 12 10 2" xfId="42194" xr:uid="{00000000-0005-0000-0000-0000CBA40000}"/>
    <cellStyle name="Normal 3 4 4 12 10 3" xfId="42195" xr:uid="{00000000-0005-0000-0000-0000CCA40000}"/>
    <cellStyle name="Normal 3 4 4 12 11" xfId="42196" xr:uid="{00000000-0005-0000-0000-0000CDA40000}"/>
    <cellStyle name="Normal 3 4 4 12 11 2" xfId="42197" xr:uid="{00000000-0005-0000-0000-0000CEA40000}"/>
    <cellStyle name="Normal 3 4 4 12 11 3" xfId="42198" xr:uid="{00000000-0005-0000-0000-0000CFA40000}"/>
    <cellStyle name="Normal 3 4 4 12 12" xfId="42199" xr:uid="{00000000-0005-0000-0000-0000D0A40000}"/>
    <cellStyle name="Normal 3 4 4 12 12 2" xfId="42200" xr:uid="{00000000-0005-0000-0000-0000D1A40000}"/>
    <cellStyle name="Normal 3 4 4 12 12 3" xfId="42201" xr:uid="{00000000-0005-0000-0000-0000D2A40000}"/>
    <cellStyle name="Normal 3 4 4 12 13" xfId="42202" xr:uid="{00000000-0005-0000-0000-0000D3A40000}"/>
    <cellStyle name="Normal 3 4 4 12 13 2" xfId="42203" xr:uid="{00000000-0005-0000-0000-0000D4A40000}"/>
    <cellStyle name="Normal 3 4 4 12 13 3" xfId="42204" xr:uid="{00000000-0005-0000-0000-0000D5A40000}"/>
    <cellStyle name="Normal 3 4 4 12 14" xfId="42205" xr:uid="{00000000-0005-0000-0000-0000D6A40000}"/>
    <cellStyle name="Normal 3 4 4 12 14 2" xfId="42206" xr:uid="{00000000-0005-0000-0000-0000D7A40000}"/>
    <cellStyle name="Normal 3 4 4 12 14 3" xfId="42207" xr:uid="{00000000-0005-0000-0000-0000D8A40000}"/>
    <cellStyle name="Normal 3 4 4 12 15" xfId="42208" xr:uid="{00000000-0005-0000-0000-0000D9A40000}"/>
    <cellStyle name="Normal 3 4 4 12 16" xfId="42209" xr:uid="{00000000-0005-0000-0000-0000DAA40000}"/>
    <cellStyle name="Normal 3 4 4 12 2" xfId="42210" xr:uid="{00000000-0005-0000-0000-0000DBA40000}"/>
    <cellStyle name="Normal 3 4 4 12 2 2" xfId="42211" xr:uid="{00000000-0005-0000-0000-0000DCA40000}"/>
    <cellStyle name="Normal 3 4 4 12 2 3" xfId="42212" xr:uid="{00000000-0005-0000-0000-0000DDA40000}"/>
    <cellStyle name="Normal 3 4 4 12 3" xfId="42213" xr:uid="{00000000-0005-0000-0000-0000DEA40000}"/>
    <cellStyle name="Normal 3 4 4 12 3 2" xfId="42214" xr:uid="{00000000-0005-0000-0000-0000DFA40000}"/>
    <cellStyle name="Normal 3 4 4 12 3 3" xfId="42215" xr:uid="{00000000-0005-0000-0000-0000E0A40000}"/>
    <cellStyle name="Normal 3 4 4 12 4" xfId="42216" xr:uid="{00000000-0005-0000-0000-0000E1A40000}"/>
    <cellStyle name="Normal 3 4 4 12 4 2" xfId="42217" xr:uid="{00000000-0005-0000-0000-0000E2A40000}"/>
    <cellStyle name="Normal 3 4 4 12 4 3" xfId="42218" xr:uid="{00000000-0005-0000-0000-0000E3A40000}"/>
    <cellStyle name="Normal 3 4 4 12 5" xfId="42219" xr:uid="{00000000-0005-0000-0000-0000E4A40000}"/>
    <cellStyle name="Normal 3 4 4 12 5 2" xfId="42220" xr:uid="{00000000-0005-0000-0000-0000E5A40000}"/>
    <cellStyle name="Normal 3 4 4 12 5 3" xfId="42221" xr:uid="{00000000-0005-0000-0000-0000E6A40000}"/>
    <cellStyle name="Normal 3 4 4 12 6" xfId="42222" xr:uid="{00000000-0005-0000-0000-0000E7A40000}"/>
    <cellStyle name="Normal 3 4 4 12 6 2" xfId="42223" xr:uid="{00000000-0005-0000-0000-0000E8A40000}"/>
    <cellStyle name="Normal 3 4 4 12 6 3" xfId="42224" xr:uid="{00000000-0005-0000-0000-0000E9A40000}"/>
    <cellStyle name="Normal 3 4 4 12 7" xfId="42225" xr:uid="{00000000-0005-0000-0000-0000EAA40000}"/>
    <cellStyle name="Normal 3 4 4 12 7 2" xfId="42226" xr:uid="{00000000-0005-0000-0000-0000EBA40000}"/>
    <cellStyle name="Normal 3 4 4 12 7 3" xfId="42227" xr:uid="{00000000-0005-0000-0000-0000ECA40000}"/>
    <cellStyle name="Normal 3 4 4 12 8" xfId="42228" xr:uid="{00000000-0005-0000-0000-0000EDA40000}"/>
    <cellStyle name="Normal 3 4 4 12 8 2" xfId="42229" xr:uid="{00000000-0005-0000-0000-0000EEA40000}"/>
    <cellStyle name="Normal 3 4 4 12 8 3" xfId="42230" xr:uid="{00000000-0005-0000-0000-0000EFA40000}"/>
    <cellStyle name="Normal 3 4 4 12 9" xfId="42231" xr:uid="{00000000-0005-0000-0000-0000F0A40000}"/>
    <cellStyle name="Normal 3 4 4 12 9 2" xfId="42232" xr:uid="{00000000-0005-0000-0000-0000F1A40000}"/>
    <cellStyle name="Normal 3 4 4 12 9 3" xfId="42233" xr:uid="{00000000-0005-0000-0000-0000F2A40000}"/>
    <cellStyle name="Normal 3 4 4 13" xfId="42234" xr:uid="{00000000-0005-0000-0000-0000F3A40000}"/>
    <cellStyle name="Normal 3 4 4 13 10" xfId="42235" xr:uid="{00000000-0005-0000-0000-0000F4A40000}"/>
    <cellStyle name="Normal 3 4 4 13 10 2" xfId="42236" xr:uid="{00000000-0005-0000-0000-0000F5A40000}"/>
    <cellStyle name="Normal 3 4 4 13 10 3" xfId="42237" xr:uid="{00000000-0005-0000-0000-0000F6A40000}"/>
    <cellStyle name="Normal 3 4 4 13 11" xfId="42238" xr:uid="{00000000-0005-0000-0000-0000F7A40000}"/>
    <cellStyle name="Normal 3 4 4 13 11 2" xfId="42239" xr:uid="{00000000-0005-0000-0000-0000F8A40000}"/>
    <cellStyle name="Normal 3 4 4 13 11 3" xfId="42240" xr:uid="{00000000-0005-0000-0000-0000F9A40000}"/>
    <cellStyle name="Normal 3 4 4 13 12" xfId="42241" xr:uid="{00000000-0005-0000-0000-0000FAA40000}"/>
    <cellStyle name="Normal 3 4 4 13 12 2" xfId="42242" xr:uid="{00000000-0005-0000-0000-0000FBA40000}"/>
    <cellStyle name="Normal 3 4 4 13 12 3" xfId="42243" xr:uid="{00000000-0005-0000-0000-0000FCA40000}"/>
    <cellStyle name="Normal 3 4 4 13 13" xfId="42244" xr:uid="{00000000-0005-0000-0000-0000FDA40000}"/>
    <cellStyle name="Normal 3 4 4 13 13 2" xfId="42245" xr:uid="{00000000-0005-0000-0000-0000FEA40000}"/>
    <cellStyle name="Normal 3 4 4 13 13 3" xfId="42246" xr:uid="{00000000-0005-0000-0000-0000FFA40000}"/>
    <cellStyle name="Normal 3 4 4 13 14" xfId="42247" xr:uid="{00000000-0005-0000-0000-000000A50000}"/>
    <cellStyle name="Normal 3 4 4 13 14 2" xfId="42248" xr:uid="{00000000-0005-0000-0000-000001A50000}"/>
    <cellStyle name="Normal 3 4 4 13 14 3" xfId="42249" xr:uid="{00000000-0005-0000-0000-000002A50000}"/>
    <cellStyle name="Normal 3 4 4 13 15" xfId="42250" xr:uid="{00000000-0005-0000-0000-000003A50000}"/>
    <cellStyle name="Normal 3 4 4 13 16" xfId="42251" xr:uid="{00000000-0005-0000-0000-000004A50000}"/>
    <cellStyle name="Normal 3 4 4 13 2" xfId="42252" xr:uid="{00000000-0005-0000-0000-000005A50000}"/>
    <cellStyle name="Normal 3 4 4 13 2 2" xfId="42253" xr:uid="{00000000-0005-0000-0000-000006A50000}"/>
    <cellStyle name="Normal 3 4 4 13 2 3" xfId="42254" xr:uid="{00000000-0005-0000-0000-000007A50000}"/>
    <cellStyle name="Normal 3 4 4 13 3" xfId="42255" xr:uid="{00000000-0005-0000-0000-000008A50000}"/>
    <cellStyle name="Normal 3 4 4 13 3 2" xfId="42256" xr:uid="{00000000-0005-0000-0000-000009A50000}"/>
    <cellStyle name="Normal 3 4 4 13 3 3" xfId="42257" xr:uid="{00000000-0005-0000-0000-00000AA50000}"/>
    <cellStyle name="Normal 3 4 4 13 4" xfId="42258" xr:uid="{00000000-0005-0000-0000-00000BA50000}"/>
    <cellStyle name="Normal 3 4 4 13 4 2" xfId="42259" xr:uid="{00000000-0005-0000-0000-00000CA50000}"/>
    <cellStyle name="Normal 3 4 4 13 4 3" xfId="42260" xr:uid="{00000000-0005-0000-0000-00000DA50000}"/>
    <cellStyle name="Normal 3 4 4 13 5" xfId="42261" xr:uid="{00000000-0005-0000-0000-00000EA50000}"/>
    <cellStyle name="Normal 3 4 4 13 5 2" xfId="42262" xr:uid="{00000000-0005-0000-0000-00000FA50000}"/>
    <cellStyle name="Normal 3 4 4 13 5 3" xfId="42263" xr:uid="{00000000-0005-0000-0000-000010A50000}"/>
    <cellStyle name="Normal 3 4 4 13 6" xfId="42264" xr:uid="{00000000-0005-0000-0000-000011A50000}"/>
    <cellStyle name="Normal 3 4 4 13 6 2" xfId="42265" xr:uid="{00000000-0005-0000-0000-000012A50000}"/>
    <cellStyle name="Normal 3 4 4 13 6 3" xfId="42266" xr:uid="{00000000-0005-0000-0000-000013A50000}"/>
    <cellStyle name="Normal 3 4 4 13 7" xfId="42267" xr:uid="{00000000-0005-0000-0000-000014A50000}"/>
    <cellStyle name="Normal 3 4 4 13 7 2" xfId="42268" xr:uid="{00000000-0005-0000-0000-000015A50000}"/>
    <cellStyle name="Normal 3 4 4 13 7 3" xfId="42269" xr:uid="{00000000-0005-0000-0000-000016A50000}"/>
    <cellStyle name="Normal 3 4 4 13 8" xfId="42270" xr:uid="{00000000-0005-0000-0000-000017A50000}"/>
    <cellStyle name="Normal 3 4 4 13 8 2" xfId="42271" xr:uid="{00000000-0005-0000-0000-000018A50000}"/>
    <cellStyle name="Normal 3 4 4 13 8 3" xfId="42272" xr:uid="{00000000-0005-0000-0000-000019A50000}"/>
    <cellStyle name="Normal 3 4 4 13 9" xfId="42273" xr:uid="{00000000-0005-0000-0000-00001AA50000}"/>
    <cellStyle name="Normal 3 4 4 13 9 2" xfId="42274" xr:uid="{00000000-0005-0000-0000-00001BA50000}"/>
    <cellStyle name="Normal 3 4 4 13 9 3" xfId="42275" xr:uid="{00000000-0005-0000-0000-00001CA50000}"/>
    <cellStyle name="Normal 3 4 4 14" xfId="42276" xr:uid="{00000000-0005-0000-0000-00001DA50000}"/>
    <cellStyle name="Normal 3 4 4 14 10" xfId="42277" xr:uid="{00000000-0005-0000-0000-00001EA50000}"/>
    <cellStyle name="Normal 3 4 4 14 10 2" xfId="42278" xr:uid="{00000000-0005-0000-0000-00001FA50000}"/>
    <cellStyle name="Normal 3 4 4 14 10 3" xfId="42279" xr:uid="{00000000-0005-0000-0000-000020A50000}"/>
    <cellStyle name="Normal 3 4 4 14 11" xfId="42280" xr:uid="{00000000-0005-0000-0000-000021A50000}"/>
    <cellStyle name="Normal 3 4 4 14 11 2" xfId="42281" xr:uid="{00000000-0005-0000-0000-000022A50000}"/>
    <cellStyle name="Normal 3 4 4 14 11 3" xfId="42282" xr:uid="{00000000-0005-0000-0000-000023A50000}"/>
    <cellStyle name="Normal 3 4 4 14 12" xfId="42283" xr:uid="{00000000-0005-0000-0000-000024A50000}"/>
    <cellStyle name="Normal 3 4 4 14 12 2" xfId="42284" xr:uid="{00000000-0005-0000-0000-000025A50000}"/>
    <cellStyle name="Normal 3 4 4 14 12 3" xfId="42285" xr:uid="{00000000-0005-0000-0000-000026A50000}"/>
    <cellStyle name="Normal 3 4 4 14 13" xfId="42286" xr:uid="{00000000-0005-0000-0000-000027A50000}"/>
    <cellStyle name="Normal 3 4 4 14 13 2" xfId="42287" xr:uid="{00000000-0005-0000-0000-000028A50000}"/>
    <cellStyle name="Normal 3 4 4 14 13 3" xfId="42288" xr:uid="{00000000-0005-0000-0000-000029A50000}"/>
    <cellStyle name="Normal 3 4 4 14 14" xfId="42289" xr:uid="{00000000-0005-0000-0000-00002AA50000}"/>
    <cellStyle name="Normal 3 4 4 14 14 2" xfId="42290" xr:uid="{00000000-0005-0000-0000-00002BA50000}"/>
    <cellStyle name="Normal 3 4 4 14 14 3" xfId="42291" xr:uid="{00000000-0005-0000-0000-00002CA50000}"/>
    <cellStyle name="Normal 3 4 4 14 15" xfId="42292" xr:uid="{00000000-0005-0000-0000-00002DA50000}"/>
    <cellStyle name="Normal 3 4 4 14 16" xfId="42293" xr:uid="{00000000-0005-0000-0000-00002EA50000}"/>
    <cellStyle name="Normal 3 4 4 14 2" xfId="42294" xr:uid="{00000000-0005-0000-0000-00002FA50000}"/>
    <cellStyle name="Normal 3 4 4 14 2 2" xfId="42295" xr:uid="{00000000-0005-0000-0000-000030A50000}"/>
    <cellStyle name="Normal 3 4 4 14 2 3" xfId="42296" xr:uid="{00000000-0005-0000-0000-000031A50000}"/>
    <cellStyle name="Normal 3 4 4 14 3" xfId="42297" xr:uid="{00000000-0005-0000-0000-000032A50000}"/>
    <cellStyle name="Normal 3 4 4 14 3 2" xfId="42298" xr:uid="{00000000-0005-0000-0000-000033A50000}"/>
    <cellStyle name="Normal 3 4 4 14 3 3" xfId="42299" xr:uid="{00000000-0005-0000-0000-000034A50000}"/>
    <cellStyle name="Normal 3 4 4 14 4" xfId="42300" xr:uid="{00000000-0005-0000-0000-000035A50000}"/>
    <cellStyle name="Normal 3 4 4 14 4 2" xfId="42301" xr:uid="{00000000-0005-0000-0000-000036A50000}"/>
    <cellStyle name="Normal 3 4 4 14 4 3" xfId="42302" xr:uid="{00000000-0005-0000-0000-000037A50000}"/>
    <cellStyle name="Normal 3 4 4 14 5" xfId="42303" xr:uid="{00000000-0005-0000-0000-000038A50000}"/>
    <cellStyle name="Normal 3 4 4 14 5 2" xfId="42304" xr:uid="{00000000-0005-0000-0000-000039A50000}"/>
    <cellStyle name="Normal 3 4 4 14 5 3" xfId="42305" xr:uid="{00000000-0005-0000-0000-00003AA50000}"/>
    <cellStyle name="Normal 3 4 4 14 6" xfId="42306" xr:uid="{00000000-0005-0000-0000-00003BA50000}"/>
    <cellStyle name="Normal 3 4 4 14 6 2" xfId="42307" xr:uid="{00000000-0005-0000-0000-00003CA50000}"/>
    <cellStyle name="Normal 3 4 4 14 6 3" xfId="42308" xr:uid="{00000000-0005-0000-0000-00003DA50000}"/>
    <cellStyle name="Normal 3 4 4 14 7" xfId="42309" xr:uid="{00000000-0005-0000-0000-00003EA50000}"/>
    <cellStyle name="Normal 3 4 4 14 7 2" xfId="42310" xr:uid="{00000000-0005-0000-0000-00003FA50000}"/>
    <cellStyle name="Normal 3 4 4 14 7 3" xfId="42311" xr:uid="{00000000-0005-0000-0000-000040A50000}"/>
    <cellStyle name="Normal 3 4 4 14 8" xfId="42312" xr:uid="{00000000-0005-0000-0000-000041A50000}"/>
    <cellStyle name="Normal 3 4 4 14 8 2" xfId="42313" xr:uid="{00000000-0005-0000-0000-000042A50000}"/>
    <cellStyle name="Normal 3 4 4 14 8 3" xfId="42314" xr:uid="{00000000-0005-0000-0000-000043A50000}"/>
    <cellStyle name="Normal 3 4 4 14 9" xfId="42315" xr:uid="{00000000-0005-0000-0000-000044A50000}"/>
    <cellStyle name="Normal 3 4 4 14 9 2" xfId="42316" xr:uid="{00000000-0005-0000-0000-000045A50000}"/>
    <cellStyle name="Normal 3 4 4 14 9 3" xfId="42317" xr:uid="{00000000-0005-0000-0000-000046A50000}"/>
    <cellStyle name="Normal 3 4 4 15" xfId="42318" xr:uid="{00000000-0005-0000-0000-000047A50000}"/>
    <cellStyle name="Normal 3 4 4 15 2" xfId="42319" xr:uid="{00000000-0005-0000-0000-000048A50000}"/>
    <cellStyle name="Normal 3 4 4 15 3" xfId="42320" xr:uid="{00000000-0005-0000-0000-000049A50000}"/>
    <cellStyle name="Normal 3 4 4 16" xfId="42321" xr:uid="{00000000-0005-0000-0000-00004AA50000}"/>
    <cellStyle name="Normal 3 4 4 16 2" xfId="42322" xr:uid="{00000000-0005-0000-0000-00004BA50000}"/>
    <cellStyle name="Normal 3 4 4 16 3" xfId="42323" xr:uid="{00000000-0005-0000-0000-00004CA50000}"/>
    <cellStyle name="Normal 3 4 4 17" xfId="42324" xr:uid="{00000000-0005-0000-0000-00004DA50000}"/>
    <cellStyle name="Normal 3 4 4 17 2" xfId="42325" xr:uid="{00000000-0005-0000-0000-00004EA50000}"/>
    <cellStyle name="Normal 3 4 4 17 3" xfId="42326" xr:uid="{00000000-0005-0000-0000-00004FA50000}"/>
    <cellStyle name="Normal 3 4 4 18" xfId="42327" xr:uid="{00000000-0005-0000-0000-000050A50000}"/>
    <cellStyle name="Normal 3 4 4 18 2" xfId="42328" xr:uid="{00000000-0005-0000-0000-000051A50000}"/>
    <cellStyle name="Normal 3 4 4 18 3" xfId="42329" xr:uid="{00000000-0005-0000-0000-000052A50000}"/>
    <cellStyle name="Normal 3 4 4 19" xfId="42330" xr:uid="{00000000-0005-0000-0000-000053A50000}"/>
    <cellStyle name="Normal 3 4 4 19 2" xfId="42331" xr:uid="{00000000-0005-0000-0000-000054A50000}"/>
    <cellStyle name="Normal 3 4 4 19 3" xfId="42332" xr:uid="{00000000-0005-0000-0000-000055A50000}"/>
    <cellStyle name="Normal 3 4 4 2" xfId="42333" xr:uid="{00000000-0005-0000-0000-000056A50000}"/>
    <cellStyle name="Normal 3 4 4 20" xfId="42334" xr:uid="{00000000-0005-0000-0000-000057A50000}"/>
    <cellStyle name="Normal 3 4 4 20 2" xfId="42335" xr:uid="{00000000-0005-0000-0000-000058A50000}"/>
    <cellStyle name="Normal 3 4 4 20 3" xfId="42336" xr:uid="{00000000-0005-0000-0000-000059A50000}"/>
    <cellStyle name="Normal 3 4 4 21" xfId="42337" xr:uid="{00000000-0005-0000-0000-00005AA50000}"/>
    <cellStyle name="Normal 3 4 4 21 2" xfId="42338" xr:uid="{00000000-0005-0000-0000-00005BA50000}"/>
    <cellStyle name="Normal 3 4 4 21 3" xfId="42339" xr:uid="{00000000-0005-0000-0000-00005CA50000}"/>
    <cellStyle name="Normal 3 4 4 22" xfId="42340" xr:uid="{00000000-0005-0000-0000-00005DA50000}"/>
    <cellStyle name="Normal 3 4 4 22 2" xfId="42341" xr:uid="{00000000-0005-0000-0000-00005EA50000}"/>
    <cellStyle name="Normal 3 4 4 22 3" xfId="42342" xr:uid="{00000000-0005-0000-0000-00005FA50000}"/>
    <cellStyle name="Normal 3 4 4 23" xfId="42343" xr:uid="{00000000-0005-0000-0000-000060A50000}"/>
    <cellStyle name="Normal 3 4 4 23 2" xfId="42344" xr:uid="{00000000-0005-0000-0000-000061A50000}"/>
    <cellStyle name="Normal 3 4 4 23 3" xfId="42345" xr:uid="{00000000-0005-0000-0000-000062A50000}"/>
    <cellStyle name="Normal 3 4 4 24" xfId="42346" xr:uid="{00000000-0005-0000-0000-000063A50000}"/>
    <cellStyle name="Normal 3 4 4 24 2" xfId="42347" xr:uid="{00000000-0005-0000-0000-000064A50000}"/>
    <cellStyle name="Normal 3 4 4 24 3" xfId="42348" xr:uid="{00000000-0005-0000-0000-000065A50000}"/>
    <cellStyle name="Normal 3 4 4 25" xfId="42349" xr:uid="{00000000-0005-0000-0000-000066A50000}"/>
    <cellStyle name="Normal 3 4 4 25 2" xfId="42350" xr:uid="{00000000-0005-0000-0000-000067A50000}"/>
    <cellStyle name="Normal 3 4 4 25 3" xfId="42351" xr:uid="{00000000-0005-0000-0000-000068A50000}"/>
    <cellStyle name="Normal 3 4 4 26" xfId="42352" xr:uid="{00000000-0005-0000-0000-000069A50000}"/>
    <cellStyle name="Normal 3 4 4 26 2" xfId="42353" xr:uid="{00000000-0005-0000-0000-00006AA50000}"/>
    <cellStyle name="Normal 3 4 4 26 3" xfId="42354" xr:uid="{00000000-0005-0000-0000-00006BA50000}"/>
    <cellStyle name="Normal 3 4 4 27" xfId="42355" xr:uid="{00000000-0005-0000-0000-00006CA50000}"/>
    <cellStyle name="Normal 3 4 4 27 2" xfId="42356" xr:uid="{00000000-0005-0000-0000-00006DA50000}"/>
    <cellStyle name="Normal 3 4 4 27 3" xfId="42357" xr:uid="{00000000-0005-0000-0000-00006EA50000}"/>
    <cellStyle name="Normal 3 4 4 28" xfId="42358" xr:uid="{00000000-0005-0000-0000-00006FA50000}"/>
    <cellStyle name="Normal 3 4 4 29" xfId="42359" xr:uid="{00000000-0005-0000-0000-000070A50000}"/>
    <cellStyle name="Normal 3 4 4 3" xfId="42360" xr:uid="{00000000-0005-0000-0000-000071A50000}"/>
    <cellStyle name="Normal 3 4 4 4" xfId="42361" xr:uid="{00000000-0005-0000-0000-000072A50000}"/>
    <cellStyle name="Normal 3 4 4 5" xfId="42362" xr:uid="{00000000-0005-0000-0000-000073A50000}"/>
    <cellStyle name="Normal 3 4 4 6" xfId="42363" xr:uid="{00000000-0005-0000-0000-000074A50000}"/>
    <cellStyle name="Normal 3 4 4 6 10" xfId="42364" xr:uid="{00000000-0005-0000-0000-000075A50000}"/>
    <cellStyle name="Normal 3 4 4 6 10 2" xfId="42365" xr:uid="{00000000-0005-0000-0000-000076A50000}"/>
    <cellStyle name="Normal 3 4 4 6 10 3" xfId="42366" xr:uid="{00000000-0005-0000-0000-000077A50000}"/>
    <cellStyle name="Normal 3 4 4 6 11" xfId="42367" xr:uid="{00000000-0005-0000-0000-000078A50000}"/>
    <cellStyle name="Normal 3 4 4 6 11 2" xfId="42368" xr:uid="{00000000-0005-0000-0000-000079A50000}"/>
    <cellStyle name="Normal 3 4 4 6 11 3" xfId="42369" xr:uid="{00000000-0005-0000-0000-00007AA50000}"/>
    <cellStyle name="Normal 3 4 4 6 12" xfId="42370" xr:uid="{00000000-0005-0000-0000-00007BA50000}"/>
    <cellStyle name="Normal 3 4 4 6 12 2" xfId="42371" xr:uid="{00000000-0005-0000-0000-00007CA50000}"/>
    <cellStyle name="Normal 3 4 4 6 12 3" xfId="42372" xr:uid="{00000000-0005-0000-0000-00007DA50000}"/>
    <cellStyle name="Normal 3 4 4 6 13" xfId="42373" xr:uid="{00000000-0005-0000-0000-00007EA50000}"/>
    <cellStyle name="Normal 3 4 4 6 13 2" xfId="42374" xr:uid="{00000000-0005-0000-0000-00007FA50000}"/>
    <cellStyle name="Normal 3 4 4 6 13 3" xfId="42375" xr:uid="{00000000-0005-0000-0000-000080A50000}"/>
    <cellStyle name="Normal 3 4 4 6 14" xfId="42376" xr:uid="{00000000-0005-0000-0000-000081A50000}"/>
    <cellStyle name="Normal 3 4 4 6 14 2" xfId="42377" xr:uid="{00000000-0005-0000-0000-000082A50000}"/>
    <cellStyle name="Normal 3 4 4 6 14 3" xfId="42378" xr:uid="{00000000-0005-0000-0000-000083A50000}"/>
    <cellStyle name="Normal 3 4 4 6 15" xfId="42379" xr:uid="{00000000-0005-0000-0000-000084A50000}"/>
    <cellStyle name="Normal 3 4 4 6 15 2" xfId="42380" xr:uid="{00000000-0005-0000-0000-000085A50000}"/>
    <cellStyle name="Normal 3 4 4 6 15 3" xfId="42381" xr:uid="{00000000-0005-0000-0000-000086A50000}"/>
    <cellStyle name="Normal 3 4 4 6 16" xfId="42382" xr:uid="{00000000-0005-0000-0000-000087A50000}"/>
    <cellStyle name="Normal 3 4 4 6 17" xfId="42383" xr:uid="{00000000-0005-0000-0000-000088A50000}"/>
    <cellStyle name="Normal 3 4 4 6 2" xfId="42384" xr:uid="{00000000-0005-0000-0000-000089A50000}"/>
    <cellStyle name="Normal 3 4 4 6 2 10" xfId="42385" xr:uid="{00000000-0005-0000-0000-00008AA50000}"/>
    <cellStyle name="Normal 3 4 4 6 2 10 2" xfId="42386" xr:uid="{00000000-0005-0000-0000-00008BA50000}"/>
    <cellStyle name="Normal 3 4 4 6 2 10 3" xfId="42387" xr:uid="{00000000-0005-0000-0000-00008CA50000}"/>
    <cellStyle name="Normal 3 4 4 6 2 11" xfId="42388" xr:uid="{00000000-0005-0000-0000-00008DA50000}"/>
    <cellStyle name="Normal 3 4 4 6 2 11 2" xfId="42389" xr:uid="{00000000-0005-0000-0000-00008EA50000}"/>
    <cellStyle name="Normal 3 4 4 6 2 11 3" xfId="42390" xr:uid="{00000000-0005-0000-0000-00008FA50000}"/>
    <cellStyle name="Normal 3 4 4 6 2 12" xfId="42391" xr:uid="{00000000-0005-0000-0000-000090A50000}"/>
    <cellStyle name="Normal 3 4 4 6 2 12 2" xfId="42392" xr:uid="{00000000-0005-0000-0000-000091A50000}"/>
    <cellStyle name="Normal 3 4 4 6 2 12 3" xfId="42393" xr:uid="{00000000-0005-0000-0000-000092A50000}"/>
    <cellStyle name="Normal 3 4 4 6 2 13" xfId="42394" xr:uid="{00000000-0005-0000-0000-000093A50000}"/>
    <cellStyle name="Normal 3 4 4 6 2 13 2" xfId="42395" xr:uid="{00000000-0005-0000-0000-000094A50000}"/>
    <cellStyle name="Normal 3 4 4 6 2 13 3" xfId="42396" xr:uid="{00000000-0005-0000-0000-000095A50000}"/>
    <cellStyle name="Normal 3 4 4 6 2 14" xfId="42397" xr:uid="{00000000-0005-0000-0000-000096A50000}"/>
    <cellStyle name="Normal 3 4 4 6 2 14 2" xfId="42398" xr:uid="{00000000-0005-0000-0000-000097A50000}"/>
    <cellStyle name="Normal 3 4 4 6 2 14 3" xfId="42399" xr:uid="{00000000-0005-0000-0000-000098A50000}"/>
    <cellStyle name="Normal 3 4 4 6 2 15" xfId="42400" xr:uid="{00000000-0005-0000-0000-000099A50000}"/>
    <cellStyle name="Normal 3 4 4 6 2 16" xfId="42401" xr:uid="{00000000-0005-0000-0000-00009AA50000}"/>
    <cellStyle name="Normal 3 4 4 6 2 2" xfId="42402" xr:uid="{00000000-0005-0000-0000-00009BA50000}"/>
    <cellStyle name="Normal 3 4 4 6 2 2 2" xfId="42403" xr:uid="{00000000-0005-0000-0000-00009CA50000}"/>
    <cellStyle name="Normal 3 4 4 6 2 2 3" xfId="42404" xr:uid="{00000000-0005-0000-0000-00009DA50000}"/>
    <cellStyle name="Normal 3 4 4 6 2 3" xfId="42405" xr:uid="{00000000-0005-0000-0000-00009EA50000}"/>
    <cellStyle name="Normal 3 4 4 6 2 3 2" xfId="42406" xr:uid="{00000000-0005-0000-0000-00009FA50000}"/>
    <cellStyle name="Normal 3 4 4 6 2 3 3" xfId="42407" xr:uid="{00000000-0005-0000-0000-0000A0A50000}"/>
    <cellStyle name="Normal 3 4 4 6 2 4" xfId="42408" xr:uid="{00000000-0005-0000-0000-0000A1A50000}"/>
    <cellStyle name="Normal 3 4 4 6 2 4 2" xfId="42409" xr:uid="{00000000-0005-0000-0000-0000A2A50000}"/>
    <cellStyle name="Normal 3 4 4 6 2 4 3" xfId="42410" xr:uid="{00000000-0005-0000-0000-0000A3A50000}"/>
    <cellStyle name="Normal 3 4 4 6 2 5" xfId="42411" xr:uid="{00000000-0005-0000-0000-0000A4A50000}"/>
    <cellStyle name="Normal 3 4 4 6 2 5 2" xfId="42412" xr:uid="{00000000-0005-0000-0000-0000A5A50000}"/>
    <cellStyle name="Normal 3 4 4 6 2 5 3" xfId="42413" xr:uid="{00000000-0005-0000-0000-0000A6A50000}"/>
    <cellStyle name="Normal 3 4 4 6 2 6" xfId="42414" xr:uid="{00000000-0005-0000-0000-0000A7A50000}"/>
    <cellStyle name="Normal 3 4 4 6 2 6 2" xfId="42415" xr:uid="{00000000-0005-0000-0000-0000A8A50000}"/>
    <cellStyle name="Normal 3 4 4 6 2 6 3" xfId="42416" xr:uid="{00000000-0005-0000-0000-0000A9A50000}"/>
    <cellStyle name="Normal 3 4 4 6 2 7" xfId="42417" xr:uid="{00000000-0005-0000-0000-0000AAA50000}"/>
    <cellStyle name="Normal 3 4 4 6 2 7 2" xfId="42418" xr:uid="{00000000-0005-0000-0000-0000ABA50000}"/>
    <cellStyle name="Normal 3 4 4 6 2 7 3" xfId="42419" xr:uid="{00000000-0005-0000-0000-0000ACA50000}"/>
    <cellStyle name="Normal 3 4 4 6 2 8" xfId="42420" xr:uid="{00000000-0005-0000-0000-0000ADA50000}"/>
    <cellStyle name="Normal 3 4 4 6 2 8 2" xfId="42421" xr:uid="{00000000-0005-0000-0000-0000AEA50000}"/>
    <cellStyle name="Normal 3 4 4 6 2 8 3" xfId="42422" xr:uid="{00000000-0005-0000-0000-0000AFA50000}"/>
    <cellStyle name="Normal 3 4 4 6 2 9" xfId="42423" xr:uid="{00000000-0005-0000-0000-0000B0A50000}"/>
    <cellStyle name="Normal 3 4 4 6 2 9 2" xfId="42424" xr:uid="{00000000-0005-0000-0000-0000B1A50000}"/>
    <cellStyle name="Normal 3 4 4 6 2 9 3" xfId="42425" xr:uid="{00000000-0005-0000-0000-0000B2A50000}"/>
    <cellStyle name="Normal 3 4 4 6 3" xfId="42426" xr:uid="{00000000-0005-0000-0000-0000B3A50000}"/>
    <cellStyle name="Normal 3 4 4 6 3 2" xfId="42427" xr:uid="{00000000-0005-0000-0000-0000B4A50000}"/>
    <cellStyle name="Normal 3 4 4 6 3 3" xfId="42428" xr:uid="{00000000-0005-0000-0000-0000B5A50000}"/>
    <cellStyle name="Normal 3 4 4 6 4" xfId="42429" xr:uid="{00000000-0005-0000-0000-0000B6A50000}"/>
    <cellStyle name="Normal 3 4 4 6 4 2" xfId="42430" xr:uid="{00000000-0005-0000-0000-0000B7A50000}"/>
    <cellStyle name="Normal 3 4 4 6 4 3" xfId="42431" xr:uid="{00000000-0005-0000-0000-0000B8A50000}"/>
    <cellStyle name="Normal 3 4 4 6 5" xfId="42432" xr:uid="{00000000-0005-0000-0000-0000B9A50000}"/>
    <cellStyle name="Normal 3 4 4 6 5 2" xfId="42433" xr:uid="{00000000-0005-0000-0000-0000BAA50000}"/>
    <cellStyle name="Normal 3 4 4 6 5 3" xfId="42434" xr:uid="{00000000-0005-0000-0000-0000BBA50000}"/>
    <cellStyle name="Normal 3 4 4 6 6" xfId="42435" xr:uid="{00000000-0005-0000-0000-0000BCA50000}"/>
    <cellStyle name="Normal 3 4 4 6 6 2" xfId="42436" xr:uid="{00000000-0005-0000-0000-0000BDA50000}"/>
    <cellStyle name="Normal 3 4 4 6 6 3" xfId="42437" xr:uid="{00000000-0005-0000-0000-0000BEA50000}"/>
    <cellStyle name="Normal 3 4 4 6 7" xfId="42438" xr:uid="{00000000-0005-0000-0000-0000BFA50000}"/>
    <cellStyle name="Normal 3 4 4 6 7 2" xfId="42439" xr:uid="{00000000-0005-0000-0000-0000C0A50000}"/>
    <cellStyle name="Normal 3 4 4 6 7 3" xfId="42440" xr:uid="{00000000-0005-0000-0000-0000C1A50000}"/>
    <cellStyle name="Normal 3 4 4 6 8" xfId="42441" xr:uid="{00000000-0005-0000-0000-0000C2A50000}"/>
    <cellStyle name="Normal 3 4 4 6 8 2" xfId="42442" xr:uid="{00000000-0005-0000-0000-0000C3A50000}"/>
    <cellStyle name="Normal 3 4 4 6 8 3" xfId="42443" xr:uid="{00000000-0005-0000-0000-0000C4A50000}"/>
    <cellStyle name="Normal 3 4 4 6 9" xfId="42444" xr:uid="{00000000-0005-0000-0000-0000C5A50000}"/>
    <cellStyle name="Normal 3 4 4 6 9 2" xfId="42445" xr:uid="{00000000-0005-0000-0000-0000C6A50000}"/>
    <cellStyle name="Normal 3 4 4 6 9 3" xfId="42446" xr:uid="{00000000-0005-0000-0000-0000C7A50000}"/>
    <cellStyle name="Normal 3 4 4 7" xfId="42447" xr:uid="{00000000-0005-0000-0000-0000C8A50000}"/>
    <cellStyle name="Normal 3 4 4 7 10" xfId="42448" xr:uid="{00000000-0005-0000-0000-0000C9A50000}"/>
    <cellStyle name="Normal 3 4 4 7 10 2" xfId="42449" xr:uid="{00000000-0005-0000-0000-0000CAA50000}"/>
    <cellStyle name="Normal 3 4 4 7 10 3" xfId="42450" xr:uid="{00000000-0005-0000-0000-0000CBA50000}"/>
    <cellStyle name="Normal 3 4 4 7 11" xfId="42451" xr:uid="{00000000-0005-0000-0000-0000CCA50000}"/>
    <cellStyle name="Normal 3 4 4 7 11 2" xfId="42452" xr:uid="{00000000-0005-0000-0000-0000CDA50000}"/>
    <cellStyle name="Normal 3 4 4 7 11 3" xfId="42453" xr:uid="{00000000-0005-0000-0000-0000CEA50000}"/>
    <cellStyle name="Normal 3 4 4 7 12" xfId="42454" xr:uid="{00000000-0005-0000-0000-0000CFA50000}"/>
    <cellStyle name="Normal 3 4 4 7 12 2" xfId="42455" xr:uid="{00000000-0005-0000-0000-0000D0A50000}"/>
    <cellStyle name="Normal 3 4 4 7 12 3" xfId="42456" xr:uid="{00000000-0005-0000-0000-0000D1A50000}"/>
    <cellStyle name="Normal 3 4 4 7 13" xfId="42457" xr:uid="{00000000-0005-0000-0000-0000D2A50000}"/>
    <cellStyle name="Normal 3 4 4 7 13 2" xfId="42458" xr:uid="{00000000-0005-0000-0000-0000D3A50000}"/>
    <cellStyle name="Normal 3 4 4 7 13 3" xfId="42459" xr:uid="{00000000-0005-0000-0000-0000D4A50000}"/>
    <cellStyle name="Normal 3 4 4 7 14" xfId="42460" xr:uid="{00000000-0005-0000-0000-0000D5A50000}"/>
    <cellStyle name="Normal 3 4 4 7 14 2" xfId="42461" xr:uid="{00000000-0005-0000-0000-0000D6A50000}"/>
    <cellStyle name="Normal 3 4 4 7 14 3" xfId="42462" xr:uid="{00000000-0005-0000-0000-0000D7A50000}"/>
    <cellStyle name="Normal 3 4 4 7 15" xfId="42463" xr:uid="{00000000-0005-0000-0000-0000D8A50000}"/>
    <cellStyle name="Normal 3 4 4 7 15 2" xfId="42464" xr:uid="{00000000-0005-0000-0000-0000D9A50000}"/>
    <cellStyle name="Normal 3 4 4 7 15 3" xfId="42465" xr:uid="{00000000-0005-0000-0000-0000DAA50000}"/>
    <cellStyle name="Normal 3 4 4 7 16" xfId="42466" xr:uid="{00000000-0005-0000-0000-0000DBA50000}"/>
    <cellStyle name="Normal 3 4 4 7 17" xfId="42467" xr:uid="{00000000-0005-0000-0000-0000DCA50000}"/>
    <cellStyle name="Normal 3 4 4 7 2" xfId="42468" xr:uid="{00000000-0005-0000-0000-0000DDA50000}"/>
    <cellStyle name="Normal 3 4 4 7 2 10" xfId="42469" xr:uid="{00000000-0005-0000-0000-0000DEA50000}"/>
    <cellStyle name="Normal 3 4 4 7 2 10 2" xfId="42470" xr:uid="{00000000-0005-0000-0000-0000DFA50000}"/>
    <cellStyle name="Normal 3 4 4 7 2 10 3" xfId="42471" xr:uid="{00000000-0005-0000-0000-0000E0A50000}"/>
    <cellStyle name="Normal 3 4 4 7 2 11" xfId="42472" xr:uid="{00000000-0005-0000-0000-0000E1A50000}"/>
    <cellStyle name="Normal 3 4 4 7 2 11 2" xfId="42473" xr:uid="{00000000-0005-0000-0000-0000E2A50000}"/>
    <cellStyle name="Normal 3 4 4 7 2 11 3" xfId="42474" xr:uid="{00000000-0005-0000-0000-0000E3A50000}"/>
    <cellStyle name="Normal 3 4 4 7 2 12" xfId="42475" xr:uid="{00000000-0005-0000-0000-0000E4A50000}"/>
    <cellStyle name="Normal 3 4 4 7 2 12 2" xfId="42476" xr:uid="{00000000-0005-0000-0000-0000E5A50000}"/>
    <cellStyle name="Normal 3 4 4 7 2 12 3" xfId="42477" xr:uid="{00000000-0005-0000-0000-0000E6A50000}"/>
    <cellStyle name="Normal 3 4 4 7 2 13" xfId="42478" xr:uid="{00000000-0005-0000-0000-0000E7A50000}"/>
    <cellStyle name="Normal 3 4 4 7 2 13 2" xfId="42479" xr:uid="{00000000-0005-0000-0000-0000E8A50000}"/>
    <cellStyle name="Normal 3 4 4 7 2 13 3" xfId="42480" xr:uid="{00000000-0005-0000-0000-0000E9A50000}"/>
    <cellStyle name="Normal 3 4 4 7 2 14" xfId="42481" xr:uid="{00000000-0005-0000-0000-0000EAA50000}"/>
    <cellStyle name="Normal 3 4 4 7 2 14 2" xfId="42482" xr:uid="{00000000-0005-0000-0000-0000EBA50000}"/>
    <cellStyle name="Normal 3 4 4 7 2 14 3" xfId="42483" xr:uid="{00000000-0005-0000-0000-0000ECA50000}"/>
    <cellStyle name="Normal 3 4 4 7 2 15" xfId="42484" xr:uid="{00000000-0005-0000-0000-0000EDA50000}"/>
    <cellStyle name="Normal 3 4 4 7 2 16" xfId="42485" xr:uid="{00000000-0005-0000-0000-0000EEA50000}"/>
    <cellStyle name="Normal 3 4 4 7 2 2" xfId="42486" xr:uid="{00000000-0005-0000-0000-0000EFA50000}"/>
    <cellStyle name="Normal 3 4 4 7 2 2 2" xfId="42487" xr:uid="{00000000-0005-0000-0000-0000F0A50000}"/>
    <cellStyle name="Normal 3 4 4 7 2 2 3" xfId="42488" xr:uid="{00000000-0005-0000-0000-0000F1A50000}"/>
    <cellStyle name="Normal 3 4 4 7 2 3" xfId="42489" xr:uid="{00000000-0005-0000-0000-0000F2A50000}"/>
    <cellStyle name="Normal 3 4 4 7 2 3 2" xfId="42490" xr:uid="{00000000-0005-0000-0000-0000F3A50000}"/>
    <cellStyle name="Normal 3 4 4 7 2 3 3" xfId="42491" xr:uid="{00000000-0005-0000-0000-0000F4A50000}"/>
    <cellStyle name="Normal 3 4 4 7 2 4" xfId="42492" xr:uid="{00000000-0005-0000-0000-0000F5A50000}"/>
    <cellStyle name="Normal 3 4 4 7 2 4 2" xfId="42493" xr:uid="{00000000-0005-0000-0000-0000F6A50000}"/>
    <cellStyle name="Normal 3 4 4 7 2 4 3" xfId="42494" xr:uid="{00000000-0005-0000-0000-0000F7A50000}"/>
    <cellStyle name="Normal 3 4 4 7 2 5" xfId="42495" xr:uid="{00000000-0005-0000-0000-0000F8A50000}"/>
    <cellStyle name="Normal 3 4 4 7 2 5 2" xfId="42496" xr:uid="{00000000-0005-0000-0000-0000F9A50000}"/>
    <cellStyle name="Normal 3 4 4 7 2 5 3" xfId="42497" xr:uid="{00000000-0005-0000-0000-0000FAA50000}"/>
    <cellStyle name="Normal 3 4 4 7 2 6" xfId="42498" xr:uid="{00000000-0005-0000-0000-0000FBA50000}"/>
    <cellStyle name="Normal 3 4 4 7 2 6 2" xfId="42499" xr:uid="{00000000-0005-0000-0000-0000FCA50000}"/>
    <cellStyle name="Normal 3 4 4 7 2 6 3" xfId="42500" xr:uid="{00000000-0005-0000-0000-0000FDA50000}"/>
    <cellStyle name="Normal 3 4 4 7 2 7" xfId="42501" xr:uid="{00000000-0005-0000-0000-0000FEA50000}"/>
    <cellStyle name="Normal 3 4 4 7 2 7 2" xfId="42502" xr:uid="{00000000-0005-0000-0000-0000FFA50000}"/>
    <cellStyle name="Normal 3 4 4 7 2 7 3" xfId="42503" xr:uid="{00000000-0005-0000-0000-000000A60000}"/>
    <cellStyle name="Normal 3 4 4 7 2 8" xfId="42504" xr:uid="{00000000-0005-0000-0000-000001A60000}"/>
    <cellStyle name="Normal 3 4 4 7 2 8 2" xfId="42505" xr:uid="{00000000-0005-0000-0000-000002A60000}"/>
    <cellStyle name="Normal 3 4 4 7 2 8 3" xfId="42506" xr:uid="{00000000-0005-0000-0000-000003A60000}"/>
    <cellStyle name="Normal 3 4 4 7 2 9" xfId="42507" xr:uid="{00000000-0005-0000-0000-000004A60000}"/>
    <cellStyle name="Normal 3 4 4 7 2 9 2" xfId="42508" xr:uid="{00000000-0005-0000-0000-000005A60000}"/>
    <cellStyle name="Normal 3 4 4 7 2 9 3" xfId="42509" xr:uid="{00000000-0005-0000-0000-000006A60000}"/>
    <cellStyle name="Normal 3 4 4 7 3" xfId="42510" xr:uid="{00000000-0005-0000-0000-000007A60000}"/>
    <cellStyle name="Normal 3 4 4 7 3 2" xfId="42511" xr:uid="{00000000-0005-0000-0000-000008A60000}"/>
    <cellStyle name="Normal 3 4 4 7 3 3" xfId="42512" xr:uid="{00000000-0005-0000-0000-000009A60000}"/>
    <cellStyle name="Normal 3 4 4 7 4" xfId="42513" xr:uid="{00000000-0005-0000-0000-00000AA60000}"/>
    <cellStyle name="Normal 3 4 4 7 4 2" xfId="42514" xr:uid="{00000000-0005-0000-0000-00000BA60000}"/>
    <cellStyle name="Normal 3 4 4 7 4 3" xfId="42515" xr:uid="{00000000-0005-0000-0000-00000CA60000}"/>
    <cellStyle name="Normal 3 4 4 7 5" xfId="42516" xr:uid="{00000000-0005-0000-0000-00000DA60000}"/>
    <cellStyle name="Normal 3 4 4 7 5 2" xfId="42517" xr:uid="{00000000-0005-0000-0000-00000EA60000}"/>
    <cellStyle name="Normal 3 4 4 7 5 3" xfId="42518" xr:uid="{00000000-0005-0000-0000-00000FA60000}"/>
    <cellStyle name="Normal 3 4 4 7 6" xfId="42519" xr:uid="{00000000-0005-0000-0000-000010A60000}"/>
    <cellStyle name="Normal 3 4 4 7 6 2" xfId="42520" xr:uid="{00000000-0005-0000-0000-000011A60000}"/>
    <cellStyle name="Normal 3 4 4 7 6 3" xfId="42521" xr:uid="{00000000-0005-0000-0000-000012A60000}"/>
    <cellStyle name="Normal 3 4 4 7 7" xfId="42522" xr:uid="{00000000-0005-0000-0000-000013A60000}"/>
    <cellStyle name="Normal 3 4 4 7 7 2" xfId="42523" xr:uid="{00000000-0005-0000-0000-000014A60000}"/>
    <cellStyle name="Normal 3 4 4 7 7 3" xfId="42524" xr:uid="{00000000-0005-0000-0000-000015A60000}"/>
    <cellStyle name="Normal 3 4 4 7 8" xfId="42525" xr:uid="{00000000-0005-0000-0000-000016A60000}"/>
    <cellStyle name="Normal 3 4 4 7 8 2" xfId="42526" xr:uid="{00000000-0005-0000-0000-000017A60000}"/>
    <cellStyle name="Normal 3 4 4 7 8 3" xfId="42527" xr:uid="{00000000-0005-0000-0000-000018A60000}"/>
    <cellStyle name="Normal 3 4 4 7 9" xfId="42528" xr:uid="{00000000-0005-0000-0000-000019A60000}"/>
    <cellStyle name="Normal 3 4 4 7 9 2" xfId="42529" xr:uid="{00000000-0005-0000-0000-00001AA60000}"/>
    <cellStyle name="Normal 3 4 4 7 9 3" xfId="42530" xr:uid="{00000000-0005-0000-0000-00001BA60000}"/>
    <cellStyle name="Normal 3 4 4 8" xfId="42531" xr:uid="{00000000-0005-0000-0000-00001CA60000}"/>
    <cellStyle name="Normal 3 4 4 8 10" xfId="42532" xr:uid="{00000000-0005-0000-0000-00001DA60000}"/>
    <cellStyle name="Normal 3 4 4 8 10 2" xfId="42533" xr:uid="{00000000-0005-0000-0000-00001EA60000}"/>
    <cellStyle name="Normal 3 4 4 8 10 3" xfId="42534" xr:uid="{00000000-0005-0000-0000-00001FA60000}"/>
    <cellStyle name="Normal 3 4 4 8 11" xfId="42535" xr:uid="{00000000-0005-0000-0000-000020A60000}"/>
    <cellStyle name="Normal 3 4 4 8 11 2" xfId="42536" xr:uid="{00000000-0005-0000-0000-000021A60000}"/>
    <cellStyle name="Normal 3 4 4 8 11 3" xfId="42537" xr:uid="{00000000-0005-0000-0000-000022A60000}"/>
    <cellStyle name="Normal 3 4 4 8 12" xfId="42538" xr:uid="{00000000-0005-0000-0000-000023A60000}"/>
    <cellStyle name="Normal 3 4 4 8 12 2" xfId="42539" xr:uid="{00000000-0005-0000-0000-000024A60000}"/>
    <cellStyle name="Normal 3 4 4 8 12 3" xfId="42540" xr:uid="{00000000-0005-0000-0000-000025A60000}"/>
    <cellStyle name="Normal 3 4 4 8 13" xfId="42541" xr:uid="{00000000-0005-0000-0000-000026A60000}"/>
    <cellStyle name="Normal 3 4 4 8 13 2" xfId="42542" xr:uid="{00000000-0005-0000-0000-000027A60000}"/>
    <cellStyle name="Normal 3 4 4 8 13 3" xfId="42543" xr:uid="{00000000-0005-0000-0000-000028A60000}"/>
    <cellStyle name="Normal 3 4 4 8 14" xfId="42544" xr:uid="{00000000-0005-0000-0000-000029A60000}"/>
    <cellStyle name="Normal 3 4 4 8 14 2" xfId="42545" xr:uid="{00000000-0005-0000-0000-00002AA60000}"/>
    <cellStyle name="Normal 3 4 4 8 14 3" xfId="42546" xr:uid="{00000000-0005-0000-0000-00002BA60000}"/>
    <cellStyle name="Normal 3 4 4 8 15" xfId="42547" xr:uid="{00000000-0005-0000-0000-00002CA60000}"/>
    <cellStyle name="Normal 3 4 4 8 15 2" xfId="42548" xr:uid="{00000000-0005-0000-0000-00002DA60000}"/>
    <cellStyle name="Normal 3 4 4 8 15 3" xfId="42549" xr:uid="{00000000-0005-0000-0000-00002EA60000}"/>
    <cellStyle name="Normal 3 4 4 8 16" xfId="42550" xr:uid="{00000000-0005-0000-0000-00002FA60000}"/>
    <cellStyle name="Normal 3 4 4 8 17" xfId="42551" xr:uid="{00000000-0005-0000-0000-000030A60000}"/>
    <cellStyle name="Normal 3 4 4 8 2" xfId="42552" xr:uid="{00000000-0005-0000-0000-000031A60000}"/>
    <cellStyle name="Normal 3 4 4 8 2 10" xfId="42553" xr:uid="{00000000-0005-0000-0000-000032A60000}"/>
    <cellStyle name="Normal 3 4 4 8 2 10 2" xfId="42554" xr:uid="{00000000-0005-0000-0000-000033A60000}"/>
    <cellStyle name="Normal 3 4 4 8 2 10 3" xfId="42555" xr:uid="{00000000-0005-0000-0000-000034A60000}"/>
    <cellStyle name="Normal 3 4 4 8 2 11" xfId="42556" xr:uid="{00000000-0005-0000-0000-000035A60000}"/>
    <cellStyle name="Normal 3 4 4 8 2 11 2" xfId="42557" xr:uid="{00000000-0005-0000-0000-000036A60000}"/>
    <cellStyle name="Normal 3 4 4 8 2 11 3" xfId="42558" xr:uid="{00000000-0005-0000-0000-000037A60000}"/>
    <cellStyle name="Normal 3 4 4 8 2 12" xfId="42559" xr:uid="{00000000-0005-0000-0000-000038A60000}"/>
    <cellStyle name="Normal 3 4 4 8 2 12 2" xfId="42560" xr:uid="{00000000-0005-0000-0000-000039A60000}"/>
    <cellStyle name="Normal 3 4 4 8 2 12 3" xfId="42561" xr:uid="{00000000-0005-0000-0000-00003AA60000}"/>
    <cellStyle name="Normal 3 4 4 8 2 13" xfId="42562" xr:uid="{00000000-0005-0000-0000-00003BA60000}"/>
    <cellStyle name="Normal 3 4 4 8 2 13 2" xfId="42563" xr:uid="{00000000-0005-0000-0000-00003CA60000}"/>
    <cellStyle name="Normal 3 4 4 8 2 13 3" xfId="42564" xr:uid="{00000000-0005-0000-0000-00003DA60000}"/>
    <cellStyle name="Normal 3 4 4 8 2 14" xfId="42565" xr:uid="{00000000-0005-0000-0000-00003EA60000}"/>
    <cellStyle name="Normal 3 4 4 8 2 14 2" xfId="42566" xr:uid="{00000000-0005-0000-0000-00003FA60000}"/>
    <cellStyle name="Normal 3 4 4 8 2 14 3" xfId="42567" xr:uid="{00000000-0005-0000-0000-000040A60000}"/>
    <cellStyle name="Normal 3 4 4 8 2 15" xfId="42568" xr:uid="{00000000-0005-0000-0000-000041A60000}"/>
    <cellStyle name="Normal 3 4 4 8 2 16" xfId="42569" xr:uid="{00000000-0005-0000-0000-000042A60000}"/>
    <cellStyle name="Normal 3 4 4 8 2 2" xfId="42570" xr:uid="{00000000-0005-0000-0000-000043A60000}"/>
    <cellStyle name="Normal 3 4 4 8 2 2 2" xfId="42571" xr:uid="{00000000-0005-0000-0000-000044A60000}"/>
    <cellStyle name="Normal 3 4 4 8 2 2 3" xfId="42572" xr:uid="{00000000-0005-0000-0000-000045A60000}"/>
    <cellStyle name="Normal 3 4 4 8 2 3" xfId="42573" xr:uid="{00000000-0005-0000-0000-000046A60000}"/>
    <cellStyle name="Normal 3 4 4 8 2 3 2" xfId="42574" xr:uid="{00000000-0005-0000-0000-000047A60000}"/>
    <cellStyle name="Normal 3 4 4 8 2 3 3" xfId="42575" xr:uid="{00000000-0005-0000-0000-000048A60000}"/>
    <cellStyle name="Normal 3 4 4 8 2 4" xfId="42576" xr:uid="{00000000-0005-0000-0000-000049A60000}"/>
    <cellStyle name="Normal 3 4 4 8 2 4 2" xfId="42577" xr:uid="{00000000-0005-0000-0000-00004AA60000}"/>
    <cellStyle name="Normal 3 4 4 8 2 4 3" xfId="42578" xr:uid="{00000000-0005-0000-0000-00004BA60000}"/>
    <cellStyle name="Normal 3 4 4 8 2 5" xfId="42579" xr:uid="{00000000-0005-0000-0000-00004CA60000}"/>
    <cellStyle name="Normal 3 4 4 8 2 5 2" xfId="42580" xr:uid="{00000000-0005-0000-0000-00004DA60000}"/>
    <cellStyle name="Normal 3 4 4 8 2 5 3" xfId="42581" xr:uid="{00000000-0005-0000-0000-00004EA60000}"/>
    <cellStyle name="Normal 3 4 4 8 2 6" xfId="42582" xr:uid="{00000000-0005-0000-0000-00004FA60000}"/>
    <cellStyle name="Normal 3 4 4 8 2 6 2" xfId="42583" xr:uid="{00000000-0005-0000-0000-000050A60000}"/>
    <cellStyle name="Normal 3 4 4 8 2 6 3" xfId="42584" xr:uid="{00000000-0005-0000-0000-000051A60000}"/>
    <cellStyle name="Normal 3 4 4 8 2 7" xfId="42585" xr:uid="{00000000-0005-0000-0000-000052A60000}"/>
    <cellStyle name="Normal 3 4 4 8 2 7 2" xfId="42586" xr:uid="{00000000-0005-0000-0000-000053A60000}"/>
    <cellStyle name="Normal 3 4 4 8 2 7 3" xfId="42587" xr:uid="{00000000-0005-0000-0000-000054A60000}"/>
    <cellStyle name="Normal 3 4 4 8 2 8" xfId="42588" xr:uid="{00000000-0005-0000-0000-000055A60000}"/>
    <cellStyle name="Normal 3 4 4 8 2 8 2" xfId="42589" xr:uid="{00000000-0005-0000-0000-000056A60000}"/>
    <cellStyle name="Normal 3 4 4 8 2 8 3" xfId="42590" xr:uid="{00000000-0005-0000-0000-000057A60000}"/>
    <cellStyle name="Normal 3 4 4 8 2 9" xfId="42591" xr:uid="{00000000-0005-0000-0000-000058A60000}"/>
    <cellStyle name="Normal 3 4 4 8 2 9 2" xfId="42592" xr:uid="{00000000-0005-0000-0000-000059A60000}"/>
    <cellStyle name="Normal 3 4 4 8 2 9 3" xfId="42593" xr:uid="{00000000-0005-0000-0000-00005AA60000}"/>
    <cellStyle name="Normal 3 4 4 8 3" xfId="42594" xr:uid="{00000000-0005-0000-0000-00005BA60000}"/>
    <cellStyle name="Normal 3 4 4 8 3 2" xfId="42595" xr:uid="{00000000-0005-0000-0000-00005CA60000}"/>
    <cellStyle name="Normal 3 4 4 8 3 3" xfId="42596" xr:uid="{00000000-0005-0000-0000-00005DA60000}"/>
    <cellStyle name="Normal 3 4 4 8 4" xfId="42597" xr:uid="{00000000-0005-0000-0000-00005EA60000}"/>
    <cellStyle name="Normal 3 4 4 8 4 2" xfId="42598" xr:uid="{00000000-0005-0000-0000-00005FA60000}"/>
    <cellStyle name="Normal 3 4 4 8 4 3" xfId="42599" xr:uid="{00000000-0005-0000-0000-000060A60000}"/>
    <cellStyle name="Normal 3 4 4 8 5" xfId="42600" xr:uid="{00000000-0005-0000-0000-000061A60000}"/>
    <cellStyle name="Normal 3 4 4 8 5 2" xfId="42601" xr:uid="{00000000-0005-0000-0000-000062A60000}"/>
    <cellStyle name="Normal 3 4 4 8 5 3" xfId="42602" xr:uid="{00000000-0005-0000-0000-000063A60000}"/>
    <cellStyle name="Normal 3 4 4 8 6" xfId="42603" xr:uid="{00000000-0005-0000-0000-000064A60000}"/>
    <cellStyle name="Normal 3 4 4 8 6 2" xfId="42604" xr:uid="{00000000-0005-0000-0000-000065A60000}"/>
    <cellStyle name="Normal 3 4 4 8 6 3" xfId="42605" xr:uid="{00000000-0005-0000-0000-000066A60000}"/>
    <cellStyle name="Normal 3 4 4 8 7" xfId="42606" xr:uid="{00000000-0005-0000-0000-000067A60000}"/>
    <cellStyle name="Normal 3 4 4 8 7 2" xfId="42607" xr:uid="{00000000-0005-0000-0000-000068A60000}"/>
    <cellStyle name="Normal 3 4 4 8 7 3" xfId="42608" xr:uid="{00000000-0005-0000-0000-000069A60000}"/>
    <cellStyle name="Normal 3 4 4 8 8" xfId="42609" xr:uid="{00000000-0005-0000-0000-00006AA60000}"/>
    <cellStyle name="Normal 3 4 4 8 8 2" xfId="42610" xr:uid="{00000000-0005-0000-0000-00006BA60000}"/>
    <cellStyle name="Normal 3 4 4 8 8 3" xfId="42611" xr:uid="{00000000-0005-0000-0000-00006CA60000}"/>
    <cellStyle name="Normal 3 4 4 8 9" xfId="42612" xr:uid="{00000000-0005-0000-0000-00006DA60000}"/>
    <cellStyle name="Normal 3 4 4 8 9 2" xfId="42613" xr:uid="{00000000-0005-0000-0000-00006EA60000}"/>
    <cellStyle name="Normal 3 4 4 8 9 3" xfId="42614" xr:uid="{00000000-0005-0000-0000-00006FA60000}"/>
    <cellStyle name="Normal 3 4 4 9" xfId="42615" xr:uid="{00000000-0005-0000-0000-000070A60000}"/>
    <cellStyle name="Normal 3 4 4 9 10" xfId="42616" xr:uid="{00000000-0005-0000-0000-000071A60000}"/>
    <cellStyle name="Normal 3 4 4 9 10 2" xfId="42617" xr:uid="{00000000-0005-0000-0000-000072A60000}"/>
    <cellStyle name="Normal 3 4 4 9 10 3" xfId="42618" xr:uid="{00000000-0005-0000-0000-000073A60000}"/>
    <cellStyle name="Normal 3 4 4 9 11" xfId="42619" xr:uid="{00000000-0005-0000-0000-000074A60000}"/>
    <cellStyle name="Normal 3 4 4 9 11 2" xfId="42620" xr:uid="{00000000-0005-0000-0000-000075A60000}"/>
    <cellStyle name="Normal 3 4 4 9 11 3" xfId="42621" xr:uid="{00000000-0005-0000-0000-000076A60000}"/>
    <cellStyle name="Normal 3 4 4 9 12" xfId="42622" xr:uid="{00000000-0005-0000-0000-000077A60000}"/>
    <cellStyle name="Normal 3 4 4 9 12 2" xfId="42623" xr:uid="{00000000-0005-0000-0000-000078A60000}"/>
    <cellStyle name="Normal 3 4 4 9 12 3" xfId="42624" xr:uid="{00000000-0005-0000-0000-000079A60000}"/>
    <cellStyle name="Normal 3 4 4 9 13" xfId="42625" xr:uid="{00000000-0005-0000-0000-00007AA60000}"/>
    <cellStyle name="Normal 3 4 4 9 13 2" xfId="42626" xr:uid="{00000000-0005-0000-0000-00007BA60000}"/>
    <cellStyle name="Normal 3 4 4 9 13 3" xfId="42627" xr:uid="{00000000-0005-0000-0000-00007CA60000}"/>
    <cellStyle name="Normal 3 4 4 9 14" xfId="42628" xr:uid="{00000000-0005-0000-0000-00007DA60000}"/>
    <cellStyle name="Normal 3 4 4 9 14 2" xfId="42629" xr:uid="{00000000-0005-0000-0000-00007EA60000}"/>
    <cellStyle name="Normal 3 4 4 9 14 3" xfId="42630" xr:uid="{00000000-0005-0000-0000-00007FA60000}"/>
    <cellStyle name="Normal 3 4 4 9 15" xfId="42631" xr:uid="{00000000-0005-0000-0000-000080A60000}"/>
    <cellStyle name="Normal 3 4 4 9 16" xfId="42632" xr:uid="{00000000-0005-0000-0000-000081A60000}"/>
    <cellStyle name="Normal 3 4 4 9 2" xfId="42633" xr:uid="{00000000-0005-0000-0000-000082A60000}"/>
    <cellStyle name="Normal 3 4 4 9 2 2" xfId="42634" xr:uid="{00000000-0005-0000-0000-000083A60000}"/>
    <cellStyle name="Normal 3 4 4 9 2 3" xfId="42635" xr:uid="{00000000-0005-0000-0000-000084A60000}"/>
    <cellStyle name="Normal 3 4 4 9 3" xfId="42636" xr:uid="{00000000-0005-0000-0000-000085A60000}"/>
    <cellStyle name="Normal 3 4 4 9 3 2" xfId="42637" xr:uid="{00000000-0005-0000-0000-000086A60000}"/>
    <cellStyle name="Normal 3 4 4 9 3 3" xfId="42638" xr:uid="{00000000-0005-0000-0000-000087A60000}"/>
    <cellStyle name="Normal 3 4 4 9 4" xfId="42639" xr:uid="{00000000-0005-0000-0000-000088A60000}"/>
    <cellStyle name="Normal 3 4 4 9 4 2" xfId="42640" xr:uid="{00000000-0005-0000-0000-000089A60000}"/>
    <cellStyle name="Normal 3 4 4 9 4 3" xfId="42641" xr:uid="{00000000-0005-0000-0000-00008AA60000}"/>
    <cellStyle name="Normal 3 4 4 9 5" xfId="42642" xr:uid="{00000000-0005-0000-0000-00008BA60000}"/>
    <cellStyle name="Normal 3 4 4 9 5 2" xfId="42643" xr:uid="{00000000-0005-0000-0000-00008CA60000}"/>
    <cellStyle name="Normal 3 4 4 9 5 3" xfId="42644" xr:uid="{00000000-0005-0000-0000-00008DA60000}"/>
    <cellStyle name="Normal 3 4 4 9 6" xfId="42645" xr:uid="{00000000-0005-0000-0000-00008EA60000}"/>
    <cellStyle name="Normal 3 4 4 9 6 2" xfId="42646" xr:uid="{00000000-0005-0000-0000-00008FA60000}"/>
    <cellStyle name="Normal 3 4 4 9 6 3" xfId="42647" xr:uid="{00000000-0005-0000-0000-000090A60000}"/>
    <cellStyle name="Normal 3 4 4 9 7" xfId="42648" xr:uid="{00000000-0005-0000-0000-000091A60000}"/>
    <cellStyle name="Normal 3 4 4 9 7 2" xfId="42649" xr:uid="{00000000-0005-0000-0000-000092A60000}"/>
    <cellStyle name="Normal 3 4 4 9 7 3" xfId="42650" xr:uid="{00000000-0005-0000-0000-000093A60000}"/>
    <cellStyle name="Normal 3 4 4 9 8" xfId="42651" xr:uid="{00000000-0005-0000-0000-000094A60000}"/>
    <cellStyle name="Normal 3 4 4 9 8 2" xfId="42652" xr:uid="{00000000-0005-0000-0000-000095A60000}"/>
    <cellStyle name="Normal 3 4 4 9 8 3" xfId="42653" xr:uid="{00000000-0005-0000-0000-000096A60000}"/>
    <cellStyle name="Normal 3 4 4 9 9" xfId="42654" xr:uid="{00000000-0005-0000-0000-000097A60000}"/>
    <cellStyle name="Normal 3 4 4 9 9 2" xfId="42655" xr:uid="{00000000-0005-0000-0000-000098A60000}"/>
    <cellStyle name="Normal 3 4 4 9 9 3" xfId="42656" xr:uid="{00000000-0005-0000-0000-000099A60000}"/>
    <cellStyle name="Normal 3 4 5" xfId="42657" xr:uid="{00000000-0005-0000-0000-00009AA60000}"/>
    <cellStyle name="Normal 3 4 5 10" xfId="42658" xr:uid="{00000000-0005-0000-0000-00009BA60000}"/>
    <cellStyle name="Normal 3 4 5 10 10" xfId="42659" xr:uid="{00000000-0005-0000-0000-00009CA60000}"/>
    <cellStyle name="Normal 3 4 5 10 10 2" xfId="42660" xr:uid="{00000000-0005-0000-0000-00009DA60000}"/>
    <cellStyle name="Normal 3 4 5 10 10 3" xfId="42661" xr:uid="{00000000-0005-0000-0000-00009EA60000}"/>
    <cellStyle name="Normal 3 4 5 10 11" xfId="42662" xr:uid="{00000000-0005-0000-0000-00009FA60000}"/>
    <cellStyle name="Normal 3 4 5 10 11 2" xfId="42663" xr:uid="{00000000-0005-0000-0000-0000A0A60000}"/>
    <cellStyle name="Normal 3 4 5 10 11 3" xfId="42664" xr:uid="{00000000-0005-0000-0000-0000A1A60000}"/>
    <cellStyle name="Normal 3 4 5 10 12" xfId="42665" xr:uid="{00000000-0005-0000-0000-0000A2A60000}"/>
    <cellStyle name="Normal 3 4 5 10 12 2" xfId="42666" xr:uid="{00000000-0005-0000-0000-0000A3A60000}"/>
    <cellStyle name="Normal 3 4 5 10 12 3" xfId="42667" xr:uid="{00000000-0005-0000-0000-0000A4A60000}"/>
    <cellStyle name="Normal 3 4 5 10 13" xfId="42668" xr:uid="{00000000-0005-0000-0000-0000A5A60000}"/>
    <cellStyle name="Normal 3 4 5 10 13 2" xfId="42669" xr:uid="{00000000-0005-0000-0000-0000A6A60000}"/>
    <cellStyle name="Normal 3 4 5 10 13 3" xfId="42670" xr:uid="{00000000-0005-0000-0000-0000A7A60000}"/>
    <cellStyle name="Normal 3 4 5 10 14" xfId="42671" xr:uid="{00000000-0005-0000-0000-0000A8A60000}"/>
    <cellStyle name="Normal 3 4 5 10 14 2" xfId="42672" xr:uid="{00000000-0005-0000-0000-0000A9A60000}"/>
    <cellStyle name="Normal 3 4 5 10 14 3" xfId="42673" xr:uid="{00000000-0005-0000-0000-0000AAA60000}"/>
    <cellStyle name="Normal 3 4 5 10 15" xfId="42674" xr:uid="{00000000-0005-0000-0000-0000ABA60000}"/>
    <cellStyle name="Normal 3 4 5 10 16" xfId="42675" xr:uid="{00000000-0005-0000-0000-0000ACA60000}"/>
    <cellStyle name="Normal 3 4 5 10 2" xfId="42676" xr:uid="{00000000-0005-0000-0000-0000ADA60000}"/>
    <cellStyle name="Normal 3 4 5 10 2 2" xfId="42677" xr:uid="{00000000-0005-0000-0000-0000AEA60000}"/>
    <cellStyle name="Normal 3 4 5 10 2 3" xfId="42678" xr:uid="{00000000-0005-0000-0000-0000AFA60000}"/>
    <cellStyle name="Normal 3 4 5 10 3" xfId="42679" xr:uid="{00000000-0005-0000-0000-0000B0A60000}"/>
    <cellStyle name="Normal 3 4 5 10 3 2" xfId="42680" xr:uid="{00000000-0005-0000-0000-0000B1A60000}"/>
    <cellStyle name="Normal 3 4 5 10 3 3" xfId="42681" xr:uid="{00000000-0005-0000-0000-0000B2A60000}"/>
    <cellStyle name="Normal 3 4 5 10 4" xfId="42682" xr:uid="{00000000-0005-0000-0000-0000B3A60000}"/>
    <cellStyle name="Normal 3 4 5 10 4 2" xfId="42683" xr:uid="{00000000-0005-0000-0000-0000B4A60000}"/>
    <cellStyle name="Normal 3 4 5 10 4 3" xfId="42684" xr:uid="{00000000-0005-0000-0000-0000B5A60000}"/>
    <cellStyle name="Normal 3 4 5 10 5" xfId="42685" xr:uid="{00000000-0005-0000-0000-0000B6A60000}"/>
    <cellStyle name="Normal 3 4 5 10 5 2" xfId="42686" xr:uid="{00000000-0005-0000-0000-0000B7A60000}"/>
    <cellStyle name="Normal 3 4 5 10 5 3" xfId="42687" xr:uid="{00000000-0005-0000-0000-0000B8A60000}"/>
    <cellStyle name="Normal 3 4 5 10 6" xfId="42688" xr:uid="{00000000-0005-0000-0000-0000B9A60000}"/>
    <cellStyle name="Normal 3 4 5 10 6 2" xfId="42689" xr:uid="{00000000-0005-0000-0000-0000BAA60000}"/>
    <cellStyle name="Normal 3 4 5 10 6 3" xfId="42690" xr:uid="{00000000-0005-0000-0000-0000BBA60000}"/>
    <cellStyle name="Normal 3 4 5 10 7" xfId="42691" xr:uid="{00000000-0005-0000-0000-0000BCA60000}"/>
    <cellStyle name="Normal 3 4 5 10 7 2" xfId="42692" xr:uid="{00000000-0005-0000-0000-0000BDA60000}"/>
    <cellStyle name="Normal 3 4 5 10 7 3" xfId="42693" xr:uid="{00000000-0005-0000-0000-0000BEA60000}"/>
    <cellStyle name="Normal 3 4 5 10 8" xfId="42694" xr:uid="{00000000-0005-0000-0000-0000BFA60000}"/>
    <cellStyle name="Normal 3 4 5 10 8 2" xfId="42695" xr:uid="{00000000-0005-0000-0000-0000C0A60000}"/>
    <cellStyle name="Normal 3 4 5 10 8 3" xfId="42696" xr:uid="{00000000-0005-0000-0000-0000C1A60000}"/>
    <cellStyle name="Normal 3 4 5 10 9" xfId="42697" xr:uid="{00000000-0005-0000-0000-0000C2A60000}"/>
    <cellStyle name="Normal 3 4 5 10 9 2" xfId="42698" xr:uid="{00000000-0005-0000-0000-0000C3A60000}"/>
    <cellStyle name="Normal 3 4 5 10 9 3" xfId="42699" xr:uid="{00000000-0005-0000-0000-0000C4A60000}"/>
    <cellStyle name="Normal 3 4 5 11" xfId="42700" xr:uid="{00000000-0005-0000-0000-0000C5A60000}"/>
    <cellStyle name="Normal 3 4 5 11 10" xfId="42701" xr:uid="{00000000-0005-0000-0000-0000C6A60000}"/>
    <cellStyle name="Normal 3 4 5 11 10 2" xfId="42702" xr:uid="{00000000-0005-0000-0000-0000C7A60000}"/>
    <cellStyle name="Normal 3 4 5 11 10 3" xfId="42703" xr:uid="{00000000-0005-0000-0000-0000C8A60000}"/>
    <cellStyle name="Normal 3 4 5 11 11" xfId="42704" xr:uid="{00000000-0005-0000-0000-0000C9A60000}"/>
    <cellStyle name="Normal 3 4 5 11 11 2" xfId="42705" xr:uid="{00000000-0005-0000-0000-0000CAA60000}"/>
    <cellStyle name="Normal 3 4 5 11 11 3" xfId="42706" xr:uid="{00000000-0005-0000-0000-0000CBA60000}"/>
    <cellStyle name="Normal 3 4 5 11 12" xfId="42707" xr:uid="{00000000-0005-0000-0000-0000CCA60000}"/>
    <cellStyle name="Normal 3 4 5 11 12 2" xfId="42708" xr:uid="{00000000-0005-0000-0000-0000CDA60000}"/>
    <cellStyle name="Normal 3 4 5 11 12 3" xfId="42709" xr:uid="{00000000-0005-0000-0000-0000CEA60000}"/>
    <cellStyle name="Normal 3 4 5 11 13" xfId="42710" xr:uid="{00000000-0005-0000-0000-0000CFA60000}"/>
    <cellStyle name="Normal 3 4 5 11 13 2" xfId="42711" xr:uid="{00000000-0005-0000-0000-0000D0A60000}"/>
    <cellStyle name="Normal 3 4 5 11 13 3" xfId="42712" xr:uid="{00000000-0005-0000-0000-0000D1A60000}"/>
    <cellStyle name="Normal 3 4 5 11 14" xfId="42713" xr:uid="{00000000-0005-0000-0000-0000D2A60000}"/>
    <cellStyle name="Normal 3 4 5 11 14 2" xfId="42714" xr:uid="{00000000-0005-0000-0000-0000D3A60000}"/>
    <cellStyle name="Normal 3 4 5 11 14 3" xfId="42715" xr:uid="{00000000-0005-0000-0000-0000D4A60000}"/>
    <cellStyle name="Normal 3 4 5 11 15" xfId="42716" xr:uid="{00000000-0005-0000-0000-0000D5A60000}"/>
    <cellStyle name="Normal 3 4 5 11 16" xfId="42717" xr:uid="{00000000-0005-0000-0000-0000D6A60000}"/>
    <cellStyle name="Normal 3 4 5 11 2" xfId="42718" xr:uid="{00000000-0005-0000-0000-0000D7A60000}"/>
    <cellStyle name="Normal 3 4 5 11 2 2" xfId="42719" xr:uid="{00000000-0005-0000-0000-0000D8A60000}"/>
    <cellStyle name="Normal 3 4 5 11 2 3" xfId="42720" xr:uid="{00000000-0005-0000-0000-0000D9A60000}"/>
    <cellStyle name="Normal 3 4 5 11 3" xfId="42721" xr:uid="{00000000-0005-0000-0000-0000DAA60000}"/>
    <cellStyle name="Normal 3 4 5 11 3 2" xfId="42722" xr:uid="{00000000-0005-0000-0000-0000DBA60000}"/>
    <cellStyle name="Normal 3 4 5 11 3 3" xfId="42723" xr:uid="{00000000-0005-0000-0000-0000DCA60000}"/>
    <cellStyle name="Normal 3 4 5 11 4" xfId="42724" xr:uid="{00000000-0005-0000-0000-0000DDA60000}"/>
    <cellStyle name="Normal 3 4 5 11 4 2" xfId="42725" xr:uid="{00000000-0005-0000-0000-0000DEA60000}"/>
    <cellStyle name="Normal 3 4 5 11 4 3" xfId="42726" xr:uid="{00000000-0005-0000-0000-0000DFA60000}"/>
    <cellStyle name="Normal 3 4 5 11 5" xfId="42727" xr:uid="{00000000-0005-0000-0000-0000E0A60000}"/>
    <cellStyle name="Normal 3 4 5 11 5 2" xfId="42728" xr:uid="{00000000-0005-0000-0000-0000E1A60000}"/>
    <cellStyle name="Normal 3 4 5 11 5 3" xfId="42729" xr:uid="{00000000-0005-0000-0000-0000E2A60000}"/>
    <cellStyle name="Normal 3 4 5 11 6" xfId="42730" xr:uid="{00000000-0005-0000-0000-0000E3A60000}"/>
    <cellStyle name="Normal 3 4 5 11 6 2" xfId="42731" xr:uid="{00000000-0005-0000-0000-0000E4A60000}"/>
    <cellStyle name="Normal 3 4 5 11 6 3" xfId="42732" xr:uid="{00000000-0005-0000-0000-0000E5A60000}"/>
    <cellStyle name="Normal 3 4 5 11 7" xfId="42733" xr:uid="{00000000-0005-0000-0000-0000E6A60000}"/>
    <cellStyle name="Normal 3 4 5 11 7 2" xfId="42734" xr:uid="{00000000-0005-0000-0000-0000E7A60000}"/>
    <cellStyle name="Normal 3 4 5 11 7 3" xfId="42735" xr:uid="{00000000-0005-0000-0000-0000E8A60000}"/>
    <cellStyle name="Normal 3 4 5 11 8" xfId="42736" xr:uid="{00000000-0005-0000-0000-0000E9A60000}"/>
    <cellStyle name="Normal 3 4 5 11 8 2" xfId="42737" xr:uid="{00000000-0005-0000-0000-0000EAA60000}"/>
    <cellStyle name="Normal 3 4 5 11 8 3" xfId="42738" xr:uid="{00000000-0005-0000-0000-0000EBA60000}"/>
    <cellStyle name="Normal 3 4 5 11 9" xfId="42739" xr:uid="{00000000-0005-0000-0000-0000ECA60000}"/>
    <cellStyle name="Normal 3 4 5 11 9 2" xfId="42740" xr:uid="{00000000-0005-0000-0000-0000EDA60000}"/>
    <cellStyle name="Normal 3 4 5 11 9 3" xfId="42741" xr:uid="{00000000-0005-0000-0000-0000EEA60000}"/>
    <cellStyle name="Normal 3 4 5 12" xfId="42742" xr:uid="{00000000-0005-0000-0000-0000EFA60000}"/>
    <cellStyle name="Normal 3 4 5 12 10" xfId="42743" xr:uid="{00000000-0005-0000-0000-0000F0A60000}"/>
    <cellStyle name="Normal 3 4 5 12 10 2" xfId="42744" xr:uid="{00000000-0005-0000-0000-0000F1A60000}"/>
    <cellStyle name="Normal 3 4 5 12 10 3" xfId="42745" xr:uid="{00000000-0005-0000-0000-0000F2A60000}"/>
    <cellStyle name="Normal 3 4 5 12 11" xfId="42746" xr:uid="{00000000-0005-0000-0000-0000F3A60000}"/>
    <cellStyle name="Normal 3 4 5 12 11 2" xfId="42747" xr:uid="{00000000-0005-0000-0000-0000F4A60000}"/>
    <cellStyle name="Normal 3 4 5 12 11 3" xfId="42748" xr:uid="{00000000-0005-0000-0000-0000F5A60000}"/>
    <cellStyle name="Normal 3 4 5 12 12" xfId="42749" xr:uid="{00000000-0005-0000-0000-0000F6A60000}"/>
    <cellStyle name="Normal 3 4 5 12 12 2" xfId="42750" xr:uid="{00000000-0005-0000-0000-0000F7A60000}"/>
    <cellStyle name="Normal 3 4 5 12 12 3" xfId="42751" xr:uid="{00000000-0005-0000-0000-0000F8A60000}"/>
    <cellStyle name="Normal 3 4 5 12 13" xfId="42752" xr:uid="{00000000-0005-0000-0000-0000F9A60000}"/>
    <cellStyle name="Normal 3 4 5 12 13 2" xfId="42753" xr:uid="{00000000-0005-0000-0000-0000FAA60000}"/>
    <cellStyle name="Normal 3 4 5 12 13 3" xfId="42754" xr:uid="{00000000-0005-0000-0000-0000FBA60000}"/>
    <cellStyle name="Normal 3 4 5 12 14" xfId="42755" xr:uid="{00000000-0005-0000-0000-0000FCA60000}"/>
    <cellStyle name="Normal 3 4 5 12 14 2" xfId="42756" xr:uid="{00000000-0005-0000-0000-0000FDA60000}"/>
    <cellStyle name="Normal 3 4 5 12 14 3" xfId="42757" xr:uid="{00000000-0005-0000-0000-0000FEA60000}"/>
    <cellStyle name="Normal 3 4 5 12 15" xfId="42758" xr:uid="{00000000-0005-0000-0000-0000FFA60000}"/>
    <cellStyle name="Normal 3 4 5 12 16" xfId="42759" xr:uid="{00000000-0005-0000-0000-000000A70000}"/>
    <cellStyle name="Normal 3 4 5 12 2" xfId="42760" xr:uid="{00000000-0005-0000-0000-000001A70000}"/>
    <cellStyle name="Normal 3 4 5 12 2 2" xfId="42761" xr:uid="{00000000-0005-0000-0000-000002A70000}"/>
    <cellStyle name="Normal 3 4 5 12 2 3" xfId="42762" xr:uid="{00000000-0005-0000-0000-000003A70000}"/>
    <cellStyle name="Normal 3 4 5 12 3" xfId="42763" xr:uid="{00000000-0005-0000-0000-000004A70000}"/>
    <cellStyle name="Normal 3 4 5 12 3 2" xfId="42764" xr:uid="{00000000-0005-0000-0000-000005A70000}"/>
    <cellStyle name="Normal 3 4 5 12 3 3" xfId="42765" xr:uid="{00000000-0005-0000-0000-000006A70000}"/>
    <cellStyle name="Normal 3 4 5 12 4" xfId="42766" xr:uid="{00000000-0005-0000-0000-000007A70000}"/>
    <cellStyle name="Normal 3 4 5 12 4 2" xfId="42767" xr:uid="{00000000-0005-0000-0000-000008A70000}"/>
    <cellStyle name="Normal 3 4 5 12 4 3" xfId="42768" xr:uid="{00000000-0005-0000-0000-000009A70000}"/>
    <cellStyle name="Normal 3 4 5 12 5" xfId="42769" xr:uid="{00000000-0005-0000-0000-00000AA70000}"/>
    <cellStyle name="Normal 3 4 5 12 5 2" xfId="42770" xr:uid="{00000000-0005-0000-0000-00000BA70000}"/>
    <cellStyle name="Normal 3 4 5 12 5 3" xfId="42771" xr:uid="{00000000-0005-0000-0000-00000CA70000}"/>
    <cellStyle name="Normal 3 4 5 12 6" xfId="42772" xr:uid="{00000000-0005-0000-0000-00000DA70000}"/>
    <cellStyle name="Normal 3 4 5 12 6 2" xfId="42773" xr:uid="{00000000-0005-0000-0000-00000EA70000}"/>
    <cellStyle name="Normal 3 4 5 12 6 3" xfId="42774" xr:uid="{00000000-0005-0000-0000-00000FA70000}"/>
    <cellStyle name="Normal 3 4 5 12 7" xfId="42775" xr:uid="{00000000-0005-0000-0000-000010A70000}"/>
    <cellStyle name="Normal 3 4 5 12 7 2" xfId="42776" xr:uid="{00000000-0005-0000-0000-000011A70000}"/>
    <cellStyle name="Normal 3 4 5 12 7 3" xfId="42777" xr:uid="{00000000-0005-0000-0000-000012A70000}"/>
    <cellStyle name="Normal 3 4 5 12 8" xfId="42778" xr:uid="{00000000-0005-0000-0000-000013A70000}"/>
    <cellStyle name="Normal 3 4 5 12 8 2" xfId="42779" xr:uid="{00000000-0005-0000-0000-000014A70000}"/>
    <cellStyle name="Normal 3 4 5 12 8 3" xfId="42780" xr:uid="{00000000-0005-0000-0000-000015A70000}"/>
    <cellStyle name="Normal 3 4 5 12 9" xfId="42781" xr:uid="{00000000-0005-0000-0000-000016A70000}"/>
    <cellStyle name="Normal 3 4 5 12 9 2" xfId="42782" xr:uid="{00000000-0005-0000-0000-000017A70000}"/>
    <cellStyle name="Normal 3 4 5 12 9 3" xfId="42783" xr:uid="{00000000-0005-0000-0000-000018A70000}"/>
    <cellStyle name="Normal 3 4 5 13" xfId="42784" xr:uid="{00000000-0005-0000-0000-000019A70000}"/>
    <cellStyle name="Normal 3 4 5 13 10" xfId="42785" xr:uid="{00000000-0005-0000-0000-00001AA70000}"/>
    <cellStyle name="Normal 3 4 5 13 10 2" xfId="42786" xr:uid="{00000000-0005-0000-0000-00001BA70000}"/>
    <cellStyle name="Normal 3 4 5 13 10 3" xfId="42787" xr:uid="{00000000-0005-0000-0000-00001CA70000}"/>
    <cellStyle name="Normal 3 4 5 13 11" xfId="42788" xr:uid="{00000000-0005-0000-0000-00001DA70000}"/>
    <cellStyle name="Normal 3 4 5 13 11 2" xfId="42789" xr:uid="{00000000-0005-0000-0000-00001EA70000}"/>
    <cellStyle name="Normal 3 4 5 13 11 3" xfId="42790" xr:uid="{00000000-0005-0000-0000-00001FA70000}"/>
    <cellStyle name="Normal 3 4 5 13 12" xfId="42791" xr:uid="{00000000-0005-0000-0000-000020A70000}"/>
    <cellStyle name="Normal 3 4 5 13 12 2" xfId="42792" xr:uid="{00000000-0005-0000-0000-000021A70000}"/>
    <cellStyle name="Normal 3 4 5 13 12 3" xfId="42793" xr:uid="{00000000-0005-0000-0000-000022A70000}"/>
    <cellStyle name="Normal 3 4 5 13 13" xfId="42794" xr:uid="{00000000-0005-0000-0000-000023A70000}"/>
    <cellStyle name="Normal 3 4 5 13 13 2" xfId="42795" xr:uid="{00000000-0005-0000-0000-000024A70000}"/>
    <cellStyle name="Normal 3 4 5 13 13 3" xfId="42796" xr:uid="{00000000-0005-0000-0000-000025A70000}"/>
    <cellStyle name="Normal 3 4 5 13 14" xfId="42797" xr:uid="{00000000-0005-0000-0000-000026A70000}"/>
    <cellStyle name="Normal 3 4 5 13 14 2" xfId="42798" xr:uid="{00000000-0005-0000-0000-000027A70000}"/>
    <cellStyle name="Normal 3 4 5 13 14 3" xfId="42799" xr:uid="{00000000-0005-0000-0000-000028A70000}"/>
    <cellStyle name="Normal 3 4 5 13 15" xfId="42800" xr:uid="{00000000-0005-0000-0000-000029A70000}"/>
    <cellStyle name="Normal 3 4 5 13 16" xfId="42801" xr:uid="{00000000-0005-0000-0000-00002AA70000}"/>
    <cellStyle name="Normal 3 4 5 13 2" xfId="42802" xr:uid="{00000000-0005-0000-0000-00002BA70000}"/>
    <cellStyle name="Normal 3 4 5 13 2 2" xfId="42803" xr:uid="{00000000-0005-0000-0000-00002CA70000}"/>
    <cellStyle name="Normal 3 4 5 13 2 3" xfId="42804" xr:uid="{00000000-0005-0000-0000-00002DA70000}"/>
    <cellStyle name="Normal 3 4 5 13 3" xfId="42805" xr:uid="{00000000-0005-0000-0000-00002EA70000}"/>
    <cellStyle name="Normal 3 4 5 13 3 2" xfId="42806" xr:uid="{00000000-0005-0000-0000-00002FA70000}"/>
    <cellStyle name="Normal 3 4 5 13 3 3" xfId="42807" xr:uid="{00000000-0005-0000-0000-000030A70000}"/>
    <cellStyle name="Normal 3 4 5 13 4" xfId="42808" xr:uid="{00000000-0005-0000-0000-000031A70000}"/>
    <cellStyle name="Normal 3 4 5 13 4 2" xfId="42809" xr:uid="{00000000-0005-0000-0000-000032A70000}"/>
    <cellStyle name="Normal 3 4 5 13 4 3" xfId="42810" xr:uid="{00000000-0005-0000-0000-000033A70000}"/>
    <cellStyle name="Normal 3 4 5 13 5" xfId="42811" xr:uid="{00000000-0005-0000-0000-000034A70000}"/>
    <cellStyle name="Normal 3 4 5 13 5 2" xfId="42812" xr:uid="{00000000-0005-0000-0000-000035A70000}"/>
    <cellStyle name="Normal 3 4 5 13 5 3" xfId="42813" xr:uid="{00000000-0005-0000-0000-000036A70000}"/>
    <cellStyle name="Normal 3 4 5 13 6" xfId="42814" xr:uid="{00000000-0005-0000-0000-000037A70000}"/>
    <cellStyle name="Normal 3 4 5 13 6 2" xfId="42815" xr:uid="{00000000-0005-0000-0000-000038A70000}"/>
    <cellStyle name="Normal 3 4 5 13 6 3" xfId="42816" xr:uid="{00000000-0005-0000-0000-000039A70000}"/>
    <cellStyle name="Normal 3 4 5 13 7" xfId="42817" xr:uid="{00000000-0005-0000-0000-00003AA70000}"/>
    <cellStyle name="Normal 3 4 5 13 7 2" xfId="42818" xr:uid="{00000000-0005-0000-0000-00003BA70000}"/>
    <cellStyle name="Normal 3 4 5 13 7 3" xfId="42819" xr:uid="{00000000-0005-0000-0000-00003CA70000}"/>
    <cellStyle name="Normal 3 4 5 13 8" xfId="42820" xr:uid="{00000000-0005-0000-0000-00003DA70000}"/>
    <cellStyle name="Normal 3 4 5 13 8 2" xfId="42821" xr:uid="{00000000-0005-0000-0000-00003EA70000}"/>
    <cellStyle name="Normal 3 4 5 13 8 3" xfId="42822" xr:uid="{00000000-0005-0000-0000-00003FA70000}"/>
    <cellStyle name="Normal 3 4 5 13 9" xfId="42823" xr:uid="{00000000-0005-0000-0000-000040A70000}"/>
    <cellStyle name="Normal 3 4 5 13 9 2" xfId="42824" xr:uid="{00000000-0005-0000-0000-000041A70000}"/>
    <cellStyle name="Normal 3 4 5 13 9 3" xfId="42825" xr:uid="{00000000-0005-0000-0000-000042A70000}"/>
    <cellStyle name="Normal 3 4 5 14" xfId="42826" xr:uid="{00000000-0005-0000-0000-000043A70000}"/>
    <cellStyle name="Normal 3 4 5 14 10" xfId="42827" xr:uid="{00000000-0005-0000-0000-000044A70000}"/>
    <cellStyle name="Normal 3 4 5 14 10 2" xfId="42828" xr:uid="{00000000-0005-0000-0000-000045A70000}"/>
    <cellStyle name="Normal 3 4 5 14 10 3" xfId="42829" xr:uid="{00000000-0005-0000-0000-000046A70000}"/>
    <cellStyle name="Normal 3 4 5 14 11" xfId="42830" xr:uid="{00000000-0005-0000-0000-000047A70000}"/>
    <cellStyle name="Normal 3 4 5 14 11 2" xfId="42831" xr:uid="{00000000-0005-0000-0000-000048A70000}"/>
    <cellStyle name="Normal 3 4 5 14 11 3" xfId="42832" xr:uid="{00000000-0005-0000-0000-000049A70000}"/>
    <cellStyle name="Normal 3 4 5 14 12" xfId="42833" xr:uid="{00000000-0005-0000-0000-00004AA70000}"/>
    <cellStyle name="Normal 3 4 5 14 12 2" xfId="42834" xr:uid="{00000000-0005-0000-0000-00004BA70000}"/>
    <cellStyle name="Normal 3 4 5 14 12 3" xfId="42835" xr:uid="{00000000-0005-0000-0000-00004CA70000}"/>
    <cellStyle name="Normal 3 4 5 14 13" xfId="42836" xr:uid="{00000000-0005-0000-0000-00004DA70000}"/>
    <cellStyle name="Normal 3 4 5 14 13 2" xfId="42837" xr:uid="{00000000-0005-0000-0000-00004EA70000}"/>
    <cellStyle name="Normal 3 4 5 14 13 3" xfId="42838" xr:uid="{00000000-0005-0000-0000-00004FA70000}"/>
    <cellStyle name="Normal 3 4 5 14 14" xfId="42839" xr:uid="{00000000-0005-0000-0000-000050A70000}"/>
    <cellStyle name="Normal 3 4 5 14 14 2" xfId="42840" xr:uid="{00000000-0005-0000-0000-000051A70000}"/>
    <cellStyle name="Normal 3 4 5 14 14 3" xfId="42841" xr:uid="{00000000-0005-0000-0000-000052A70000}"/>
    <cellStyle name="Normal 3 4 5 14 15" xfId="42842" xr:uid="{00000000-0005-0000-0000-000053A70000}"/>
    <cellStyle name="Normal 3 4 5 14 16" xfId="42843" xr:uid="{00000000-0005-0000-0000-000054A70000}"/>
    <cellStyle name="Normal 3 4 5 14 2" xfId="42844" xr:uid="{00000000-0005-0000-0000-000055A70000}"/>
    <cellStyle name="Normal 3 4 5 14 2 2" xfId="42845" xr:uid="{00000000-0005-0000-0000-000056A70000}"/>
    <cellStyle name="Normal 3 4 5 14 2 3" xfId="42846" xr:uid="{00000000-0005-0000-0000-000057A70000}"/>
    <cellStyle name="Normal 3 4 5 14 3" xfId="42847" xr:uid="{00000000-0005-0000-0000-000058A70000}"/>
    <cellStyle name="Normal 3 4 5 14 3 2" xfId="42848" xr:uid="{00000000-0005-0000-0000-000059A70000}"/>
    <cellStyle name="Normal 3 4 5 14 3 3" xfId="42849" xr:uid="{00000000-0005-0000-0000-00005AA70000}"/>
    <cellStyle name="Normal 3 4 5 14 4" xfId="42850" xr:uid="{00000000-0005-0000-0000-00005BA70000}"/>
    <cellStyle name="Normal 3 4 5 14 4 2" xfId="42851" xr:uid="{00000000-0005-0000-0000-00005CA70000}"/>
    <cellStyle name="Normal 3 4 5 14 4 3" xfId="42852" xr:uid="{00000000-0005-0000-0000-00005DA70000}"/>
    <cellStyle name="Normal 3 4 5 14 5" xfId="42853" xr:uid="{00000000-0005-0000-0000-00005EA70000}"/>
    <cellStyle name="Normal 3 4 5 14 5 2" xfId="42854" xr:uid="{00000000-0005-0000-0000-00005FA70000}"/>
    <cellStyle name="Normal 3 4 5 14 5 3" xfId="42855" xr:uid="{00000000-0005-0000-0000-000060A70000}"/>
    <cellStyle name="Normal 3 4 5 14 6" xfId="42856" xr:uid="{00000000-0005-0000-0000-000061A70000}"/>
    <cellStyle name="Normal 3 4 5 14 6 2" xfId="42857" xr:uid="{00000000-0005-0000-0000-000062A70000}"/>
    <cellStyle name="Normal 3 4 5 14 6 3" xfId="42858" xr:uid="{00000000-0005-0000-0000-000063A70000}"/>
    <cellStyle name="Normal 3 4 5 14 7" xfId="42859" xr:uid="{00000000-0005-0000-0000-000064A70000}"/>
    <cellStyle name="Normal 3 4 5 14 7 2" xfId="42860" xr:uid="{00000000-0005-0000-0000-000065A70000}"/>
    <cellStyle name="Normal 3 4 5 14 7 3" xfId="42861" xr:uid="{00000000-0005-0000-0000-000066A70000}"/>
    <cellStyle name="Normal 3 4 5 14 8" xfId="42862" xr:uid="{00000000-0005-0000-0000-000067A70000}"/>
    <cellStyle name="Normal 3 4 5 14 8 2" xfId="42863" xr:uid="{00000000-0005-0000-0000-000068A70000}"/>
    <cellStyle name="Normal 3 4 5 14 8 3" xfId="42864" xr:uid="{00000000-0005-0000-0000-000069A70000}"/>
    <cellStyle name="Normal 3 4 5 14 9" xfId="42865" xr:uid="{00000000-0005-0000-0000-00006AA70000}"/>
    <cellStyle name="Normal 3 4 5 14 9 2" xfId="42866" xr:uid="{00000000-0005-0000-0000-00006BA70000}"/>
    <cellStyle name="Normal 3 4 5 14 9 3" xfId="42867" xr:uid="{00000000-0005-0000-0000-00006CA70000}"/>
    <cellStyle name="Normal 3 4 5 15" xfId="42868" xr:uid="{00000000-0005-0000-0000-00006DA70000}"/>
    <cellStyle name="Normal 3 4 5 15 2" xfId="42869" xr:uid="{00000000-0005-0000-0000-00006EA70000}"/>
    <cellStyle name="Normal 3 4 5 15 3" xfId="42870" xr:uid="{00000000-0005-0000-0000-00006FA70000}"/>
    <cellStyle name="Normal 3 4 5 16" xfId="42871" xr:uid="{00000000-0005-0000-0000-000070A70000}"/>
    <cellStyle name="Normal 3 4 5 16 2" xfId="42872" xr:uid="{00000000-0005-0000-0000-000071A70000}"/>
    <cellStyle name="Normal 3 4 5 16 3" xfId="42873" xr:uid="{00000000-0005-0000-0000-000072A70000}"/>
    <cellStyle name="Normal 3 4 5 17" xfId="42874" xr:uid="{00000000-0005-0000-0000-000073A70000}"/>
    <cellStyle name="Normal 3 4 5 17 2" xfId="42875" xr:uid="{00000000-0005-0000-0000-000074A70000}"/>
    <cellStyle name="Normal 3 4 5 17 3" xfId="42876" xr:uid="{00000000-0005-0000-0000-000075A70000}"/>
    <cellStyle name="Normal 3 4 5 18" xfId="42877" xr:uid="{00000000-0005-0000-0000-000076A70000}"/>
    <cellStyle name="Normal 3 4 5 18 2" xfId="42878" xr:uid="{00000000-0005-0000-0000-000077A70000}"/>
    <cellStyle name="Normal 3 4 5 18 3" xfId="42879" xr:uid="{00000000-0005-0000-0000-000078A70000}"/>
    <cellStyle name="Normal 3 4 5 19" xfId="42880" xr:uid="{00000000-0005-0000-0000-000079A70000}"/>
    <cellStyle name="Normal 3 4 5 19 2" xfId="42881" xr:uid="{00000000-0005-0000-0000-00007AA70000}"/>
    <cellStyle name="Normal 3 4 5 19 3" xfId="42882" xr:uid="{00000000-0005-0000-0000-00007BA70000}"/>
    <cellStyle name="Normal 3 4 5 2" xfId="42883" xr:uid="{00000000-0005-0000-0000-00007CA70000}"/>
    <cellStyle name="Normal 3 4 5 20" xfId="42884" xr:uid="{00000000-0005-0000-0000-00007DA70000}"/>
    <cellStyle name="Normal 3 4 5 20 2" xfId="42885" xr:uid="{00000000-0005-0000-0000-00007EA70000}"/>
    <cellStyle name="Normal 3 4 5 20 3" xfId="42886" xr:uid="{00000000-0005-0000-0000-00007FA70000}"/>
    <cellStyle name="Normal 3 4 5 21" xfId="42887" xr:uid="{00000000-0005-0000-0000-000080A70000}"/>
    <cellStyle name="Normal 3 4 5 21 2" xfId="42888" xr:uid="{00000000-0005-0000-0000-000081A70000}"/>
    <cellStyle name="Normal 3 4 5 21 3" xfId="42889" xr:uid="{00000000-0005-0000-0000-000082A70000}"/>
    <cellStyle name="Normal 3 4 5 22" xfId="42890" xr:uid="{00000000-0005-0000-0000-000083A70000}"/>
    <cellStyle name="Normal 3 4 5 22 2" xfId="42891" xr:uid="{00000000-0005-0000-0000-000084A70000}"/>
    <cellStyle name="Normal 3 4 5 22 3" xfId="42892" xr:uid="{00000000-0005-0000-0000-000085A70000}"/>
    <cellStyle name="Normal 3 4 5 23" xfId="42893" xr:uid="{00000000-0005-0000-0000-000086A70000}"/>
    <cellStyle name="Normal 3 4 5 23 2" xfId="42894" xr:uid="{00000000-0005-0000-0000-000087A70000}"/>
    <cellStyle name="Normal 3 4 5 23 3" xfId="42895" xr:uid="{00000000-0005-0000-0000-000088A70000}"/>
    <cellStyle name="Normal 3 4 5 24" xfId="42896" xr:uid="{00000000-0005-0000-0000-000089A70000}"/>
    <cellStyle name="Normal 3 4 5 24 2" xfId="42897" xr:uid="{00000000-0005-0000-0000-00008AA70000}"/>
    <cellStyle name="Normal 3 4 5 24 3" xfId="42898" xr:uid="{00000000-0005-0000-0000-00008BA70000}"/>
    <cellStyle name="Normal 3 4 5 25" xfId="42899" xr:uid="{00000000-0005-0000-0000-00008CA70000}"/>
    <cellStyle name="Normal 3 4 5 25 2" xfId="42900" xr:uid="{00000000-0005-0000-0000-00008DA70000}"/>
    <cellStyle name="Normal 3 4 5 25 3" xfId="42901" xr:uid="{00000000-0005-0000-0000-00008EA70000}"/>
    <cellStyle name="Normal 3 4 5 26" xfId="42902" xr:uid="{00000000-0005-0000-0000-00008FA70000}"/>
    <cellStyle name="Normal 3 4 5 26 2" xfId="42903" xr:uid="{00000000-0005-0000-0000-000090A70000}"/>
    <cellStyle name="Normal 3 4 5 26 3" xfId="42904" xr:uid="{00000000-0005-0000-0000-000091A70000}"/>
    <cellStyle name="Normal 3 4 5 27" xfId="42905" xr:uid="{00000000-0005-0000-0000-000092A70000}"/>
    <cellStyle name="Normal 3 4 5 27 2" xfId="42906" xr:uid="{00000000-0005-0000-0000-000093A70000}"/>
    <cellStyle name="Normal 3 4 5 27 3" xfId="42907" xr:uid="{00000000-0005-0000-0000-000094A70000}"/>
    <cellStyle name="Normal 3 4 5 28" xfId="42908" xr:uid="{00000000-0005-0000-0000-000095A70000}"/>
    <cellStyle name="Normal 3 4 5 29" xfId="42909" xr:uid="{00000000-0005-0000-0000-000096A70000}"/>
    <cellStyle name="Normal 3 4 5 3" xfId="42910" xr:uid="{00000000-0005-0000-0000-000097A70000}"/>
    <cellStyle name="Normal 3 4 5 4" xfId="42911" xr:uid="{00000000-0005-0000-0000-000098A70000}"/>
    <cellStyle name="Normal 3 4 5 5" xfId="42912" xr:uid="{00000000-0005-0000-0000-000099A70000}"/>
    <cellStyle name="Normal 3 4 5 6" xfId="42913" xr:uid="{00000000-0005-0000-0000-00009AA70000}"/>
    <cellStyle name="Normal 3 4 5 6 10" xfId="42914" xr:uid="{00000000-0005-0000-0000-00009BA70000}"/>
    <cellStyle name="Normal 3 4 5 6 10 2" xfId="42915" xr:uid="{00000000-0005-0000-0000-00009CA70000}"/>
    <cellStyle name="Normal 3 4 5 6 10 3" xfId="42916" xr:uid="{00000000-0005-0000-0000-00009DA70000}"/>
    <cellStyle name="Normal 3 4 5 6 11" xfId="42917" xr:uid="{00000000-0005-0000-0000-00009EA70000}"/>
    <cellStyle name="Normal 3 4 5 6 11 2" xfId="42918" xr:uid="{00000000-0005-0000-0000-00009FA70000}"/>
    <cellStyle name="Normal 3 4 5 6 11 3" xfId="42919" xr:uid="{00000000-0005-0000-0000-0000A0A70000}"/>
    <cellStyle name="Normal 3 4 5 6 12" xfId="42920" xr:uid="{00000000-0005-0000-0000-0000A1A70000}"/>
    <cellStyle name="Normal 3 4 5 6 12 2" xfId="42921" xr:uid="{00000000-0005-0000-0000-0000A2A70000}"/>
    <cellStyle name="Normal 3 4 5 6 12 3" xfId="42922" xr:uid="{00000000-0005-0000-0000-0000A3A70000}"/>
    <cellStyle name="Normal 3 4 5 6 13" xfId="42923" xr:uid="{00000000-0005-0000-0000-0000A4A70000}"/>
    <cellStyle name="Normal 3 4 5 6 13 2" xfId="42924" xr:uid="{00000000-0005-0000-0000-0000A5A70000}"/>
    <cellStyle name="Normal 3 4 5 6 13 3" xfId="42925" xr:uid="{00000000-0005-0000-0000-0000A6A70000}"/>
    <cellStyle name="Normal 3 4 5 6 14" xfId="42926" xr:uid="{00000000-0005-0000-0000-0000A7A70000}"/>
    <cellStyle name="Normal 3 4 5 6 14 2" xfId="42927" xr:uid="{00000000-0005-0000-0000-0000A8A70000}"/>
    <cellStyle name="Normal 3 4 5 6 14 3" xfId="42928" xr:uid="{00000000-0005-0000-0000-0000A9A70000}"/>
    <cellStyle name="Normal 3 4 5 6 15" xfId="42929" xr:uid="{00000000-0005-0000-0000-0000AAA70000}"/>
    <cellStyle name="Normal 3 4 5 6 15 2" xfId="42930" xr:uid="{00000000-0005-0000-0000-0000ABA70000}"/>
    <cellStyle name="Normal 3 4 5 6 15 3" xfId="42931" xr:uid="{00000000-0005-0000-0000-0000ACA70000}"/>
    <cellStyle name="Normal 3 4 5 6 16" xfId="42932" xr:uid="{00000000-0005-0000-0000-0000ADA70000}"/>
    <cellStyle name="Normal 3 4 5 6 17" xfId="42933" xr:uid="{00000000-0005-0000-0000-0000AEA70000}"/>
    <cellStyle name="Normal 3 4 5 6 2" xfId="42934" xr:uid="{00000000-0005-0000-0000-0000AFA70000}"/>
    <cellStyle name="Normal 3 4 5 6 2 10" xfId="42935" xr:uid="{00000000-0005-0000-0000-0000B0A70000}"/>
    <cellStyle name="Normal 3 4 5 6 2 10 2" xfId="42936" xr:uid="{00000000-0005-0000-0000-0000B1A70000}"/>
    <cellStyle name="Normal 3 4 5 6 2 10 3" xfId="42937" xr:uid="{00000000-0005-0000-0000-0000B2A70000}"/>
    <cellStyle name="Normal 3 4 5 6 2 11" xfId="42938" xr:uid="{00000000-0005-0000-0000-0000B3A70000}"/>
    <cellStyle name="Normal 3 4 5 6 2 11 2" xfId="42939" xr:uid="{00000000-0005-0000-0000-0000B4A70000}"/>
    <cellStyle name="Normal 3 4 5 6 2 11 3" xfId="42940" xr:uid="{00000000-0005-0000-0000-0000B5A70000}"/>
    <cellStyle name="Normal 3 4 5 6 2 12" xfId="42941" xr:uid="{00000000-0005-0000-0000-0000B6A70000}"/>
    <cellStyle name="Normal 3 4 5 6 2 12 2" xfId="42942" xr:uid="{00000000-0005-0000-0000-0000B7A70000}"/>
    <cellStyle name="Normal 3 4 5 6 2 12 3" xfId="42943" xr:uid="{00000000-0005-0000-0000-0000B8A70000}"/>
    <cellStyle name="Normal 3 4 5 6 2 13" xfId="42944" xr:uid="{00000000-0005-0000-0000-0000B9A70000}"/>
    <cellStyle name="Normal 3 4 5 6 2 13 2" xfId="42945" xr:uid="{00000000-0005-0000-0000-0000BAA70000}"/>
    <cellStyle name="Normal 3 4 5 6 2 13 3" xfId="42946" xr:uid="{00000000-0005-0000-0000-0000BBA70000}"/>
    <cellStyle name="Normal 3 4 5 6 2 14" xfId="42947" xr:uid="{00000000-0005-0000-0000-0000BCA70000}"/>
    <cellStyle name="Normal 3 4 5 6 2 14 2" xfId="42948" xr:uid="{00000000-0005-0000-0000-0000BDA70000}"/>
    <cellStyle name="Normal 3 4 5 6 2 14 3" xfId="42949" xr:uid="{00000000-0005-0000-0000-0000BEA70000}"/>
    <cellStyle name="Normal 3 4 5 6 2 15" xfId="42950" xr:uid="{00000000-0005-0000-0000-0000BFA70000}"/>
    <cellStyle name="Normal 3 4 5 6 2 16" xfId="42951" xr:uid="{00000000-0005-0000-0000-0000C0A70000}"/>
    <cellStyle name="Normal 3 4 5 6 2 2" xfId="42952" xr:uid="{00000000-0005-0000-0000-0000C1A70000}"/>
    <cellStyle name="Normal 3 4 5 6 2 2 2" xfId="42953" xr:uid="{00000000-0005-0000-0000-0000C2A70000}"/>
    <cellStyle name="Normal 3 4 5 6 2 2 3" xfId="42954" xr:uid="{00000000-0005-0000-0000-0000C3A70000}"/>
    <cellStyle name="Normal 3 4 5 6 2 3" xfId="42955" xr:uid="{00000000-0005-0000-0000-0000C4A70000}"/>
    <cellStyle name="Normal 3 4 5 6 2 3 2" xfId="42956" xr:uid="{00000000-0005-0000-0000-0000C5A70000}"/>
    <cellStyle name="Normal 3 4 5 6 2 3 3" xfId="42957" xr:uid="{00000000-0005-0000-0000-0000C6A70000}"/>
    <cellStyle name="Normal 3 4 5 6 2 4" xfId="42958" xr:uid="{00000000-0005-0000-0000-0000C7A70000}"/>
    <cellStyle name="Normal 3 4 5 6 2 4 2" xfId="42959" xr:uid="{00000000-0005-0000-0000-0000C8A70000}"/>
    <cellStyle name="Normal 3 4 5 6 2 4 3" xfId="42960" xr:uid="{00000000-0005-0000-0000-0000C9A70000}"/>
    <cellStyle name="Normal 3 4 5 6 2 5" xfId="42961" xr:uid="{00000000-0005-0000-0000-0000CAA70000}"/>
    <cellStyle name="Normal 3 4 5 6 2 5 2" xfId="42962" xr:uid="{00000000-0005-0000-0000-0000CBA70000}"/>
    <cellStyle name="Normal 3 4 5 6 2 5 3" xfId="42963" xr:uid="{00000000-0005-0000-0000-0000CCA70000}"/>
    <cellStyle name="Normal 3 4 5 6 2 6" xfId="42964" xr:uid="{00000000-0005-0000-0000-0000CDA70000}"/>
    <cellStyle name="Normal 3 4 5 6 2 6 2" xfId="42965" xr:uid="{00000000-0005-0000-0000-0000CEA70000}"/>
    <cellStyle name="Normal 3 4 5 6 2 6 3" xfId="42966" xr:uid="{00000000-0005-0000-0000-0000CFA70000}"/>
    <cellStyle name="Normal 3 4 5 6 2 7" xfId="42967" xr:uid="{00000000-0005-0000-0000-0000D0A70000}"/>
    <cellStyle name="Normal 3 4 5 6 2 7 2" xfId="42968" xr:uid="{00000000-0005-0000-0000-0000D1A70000}"/>
    <cellStyle name="Normal 3 4 5 6 2 7 3" xfId="42969" xr:uid="{00000000-0005-0000-0000-0000D2A70000}"/>
    <cellStyle name="Normal 3 4 5 6 2 8" xfId="42970" xr:uid="{00000000-0005-0000-0000-0000D3A70000}"/>
    <cellStyle name="Normal 3 4 5 6 2 8 2" xfId="42971" xr:uid="{00000000-0005-0000-0000-0000D4A70000}"/>
    <cellStyle name="Normal 3 4 5 6 2 8 3" xfId="42972" xr:uid="{00000000-0005-0000-0000-0000D5A70000}"/>
    <cellStyle name="Normal 3 4 5 6 2 9" xfId="42973" xr:uid="{00000000-0005-0000-0000-0000D6A70000}"/>
    <cellStyle name="Normal 3 4 5 6 2 9 2" xfId="42974" xr:uid="{00000000-0005-0000-0000-0000D7A70000}"/>
    <cellStyle name="Normal 3 4 5 6 2 9 3" xfId="42975" xr:uid="{00000000-0005-0000-0000-0000D8A70000}"/>
    <cellStyle name="Normal 3 4 5 6 3" xfId="42976" xr:uid="{00000000-0005-0000-0000-0000D9A70000}"/>
    <cellStyle name="Normal 3 4 5 6 3 2" xfId="42977" xr:uid="{00000000-0005-0000-0000-0000DAA70000}"/>
    <cellStyle name="Normal 3 4 5 6 3 3" xfId="42978" xr:uid="{00000000-0005-0000-0000-0000DBA70000}"/>
    <cellStyle name="Normal 3 4 5 6 4" xfId="42979" xr:uid="{00000000-0005-0000-0000-0000DCA70000}"/>
    <cellStyle name="Normal 3 4 5 6 4 2" xfId="42980" xr:uid="{00000000-0005-0000-0000-0000DDA70000}"/>
    <cellStyle name="Normal 3 4 5 6 4 3" xfId="42981" xr:uid="{00000000-0005-0000-0000-0000DEA70000}"/>
    <cellStyle name="Normal 3 4 5 6 5" xfId="42982" xr:uid="{00000000-0005-0000-0000-0000DFA70000}"/>
    <cellStyle name="Normal 3 4 5 6 5 2" xfId="42983" xr:uid="{00000000-0005-0000-0000-0000E0A70000}"/>
    <cellStyle name="Normal 3 4 5 6 5 3" xfId="42984" xr:uid="{00000000-0005-0000-0000-0000E1A70000}"/>
    <cellStyle name="Normal 3 4 5 6 6" xfId="42985" xr:uid="{00000000-0005-0000-0000-0000E2A70000}"/>
    <cellStyle name="Normal 3 4 5 6 6 2" xfId="42986" xr:uid="{00000000-0005-0000-0000-0000E3A70000}"/>
    <cellStyle name="Normal 3 4 5 6 6 3" xfId="42987" xr:uid="{00000000-0005-0000-0000-0000E4A70000}"/>
    <cellStyle name="Normal 3 4 5 6 7" xfId="42988" xr:uid="{00000000-0005-0000-0000-0000E5A70000}"/>
    <cellStyle name="Normal 3 4 5 6 7 2" xfId="42989" xr:uid="{00000000-0005-0000-0000-0000E6A70000}"/>
    <cellStyle name="Normal 3 4 5 6 7 3" xfId="42990" xr:uid="{00000000-0005-0000-0000-0000E7A70000}"/>
    <cellStyle name="Normal 3 4 5 6 8" xfId="42991" xr:uid="{00000000-0005-0000-0000-0000E8A70000}"/>
    <cellStyle name="Normal 3 4 5 6 8 2" xfId="42992" xr:uid="{00000000-0005-0000-0000-0000E9A70000}"/>
    <cellStyle name="Normal 3 4 5 6 8 3" xfId="42993" xr:uid="{00000000-0005-0000-0000-0000EAA70000}"/>
    <cellStyle name="Normal 3 4 5 6 9" xfId="42994" xr:uid="{00000000-0005-0000-0000-0000EBA70000}"/>
    <cellStyle name="Normal 3 4 5 6 9 2" xfId="42995" xr:uid="{00000000-0005-0000-0000-0000ECA70000}"/>
    <cellStyle name="Normal 3 4 5 6 9 3" xfId="42996" xr:uid="{00000000-0005-0000-0000-0000EDA70000}"/>
    <cellStyle name="Normal 3 4 5 7" xfId="42997" xr:uid="{00000000-0005-0000-0000-0000EEA70000}"/>
    <cellStyle name="Normal 3 4 5 7 10" xfId="42998" xr:uid="{00000000-0005-0000-0000-0000EFA70000}"/>
    <cellStyle name="Normal 3 4 5 7 10 2" xfId="42999" xr:uid="{00000000-0005-0000-0000-0000F0A70000}"/>
    <cellStyle name="Normal 3 4 5 7 10 3" xfId="43000" xr:uid="{00000000-0005-0000-0000-0000F1A70000}"/>
    <cellStyle name="Normal 3 4 5 7 11" xfId="43001" xr:uid="{00000000-0005-0000-0000-0000F2A70000}"/>
    <cellStyle name="Normal 3 4 5 7 11 2" xfId="43002" xr:uid="{00000000-0005-0000-0000-0000F3A70000}"/>
    <cellStyle name="Normal 3 4 5 7 11 3" xfId="43003" xr:uid="{00000000-0005-0000-0000-0000F4A70000}"/>
    <cellStyle name="Normal 3 4 5 7 12" xfId="43004" xr:uid="{00000000-0005-0000-0000-0000F5A70000}"/>
    <cellStyle name="Normal 3 4 5 7 12 2" xfId="43005" xr:uid="{00000000-0005-0000-0000-0000F6A70000}"/>
    <cellStyle name="Normal 3 4 5 7 12 3" xfId="43006" xr:uid="{00000000-0005-0000-0000-0000F7A70000}"/>
    <cellStyle name="Normal 3 4 5 7 13" xfId="43007" xr:uid="{00000000-0005-0000-0000-0000F8A70000}"/>
    <cellStyle name="Normal 3 4 5 7 13 2" xfId="43008" xr:uid="{00000000-0005-0000-0000-0000F9A70000}"/>
    <cellStyle name="Normal 3 4 5 7 13 3" xfId="43009" xr:uid="{00000000-0005-0000-0000-0000FAA70000}"/>
    <cellStyle name="Normal 3 4 5 7 14" xfId="43010" xr:uid="{00000000-0005-0000-0000-0000FBA70000}"/>
    <cellStyle name="Normal 3 4 5 7 14 2" xfId="43011" xr:uid="{00000000-0005-0000-0000-0000FCA70000}"/>
    <cellStyle name="Normal 3 4 5 7 14 3" xfId="43012" xr:uid="{00000000-0005-0000-0000-0000FDA70000}"/>
    <cellStyle name="Normal 3 4 5 7 15" xfId="43013" xr:uid="{00000000-0005-0000-0000-0000FEA70000}"/>
    <cellStyle name="Normal 3 4 5 7 15 2" xfId="43014" xr:uid="{00000000-0005-0000-0000-0000FFA70000}"/>
    <cellStyle name="Normal 3 4 5 7 15 3" xfId="43015" xr:uid="{00000000-0005-0000-0000-000000A80000}"/>
    <cellStyle name="Normal 3 4 5 7 16" xfId="43016" xr:uid="{00000000-0005-0000-0000-000001A80000}"/>
    <cellStyle name="Normal 3 4 5 7 17" xfId="43017" xr:uid="{00000000-0005-0000-0000-000002A80000}"/>
    <cellStyle name="Normal 3 4 5 7 2" xfId="43018" xr:uid="{00000000-0005-0000-0000-000003A80000}"/>
    <cellStyle name="Normal 3 4 5 7 2 10" xfId="43019" xr:uid="{00000000-0005-0000-0000-000004A80000}"/>
    <cellStyle name="Normal 3 4 5 7 2 10 2" xfId="43020" xr:uid="{00000000-0005-0000-0000-000005A80000}"/>
    <cellStyle name="Normal 3 4 5 7 2 10 3" xfId="43021" xr:uid="{00000000-0005-0000-0000-000006A80000}"/>
    <cellStyle name="Normal 3 4 5 7 2 11" xfId="43022" xr:uid="{00000000-0005-0000-0000-000007A80000}"/>
    <cellStyle name="Normal 3 4 5 7 2 11 2" xfId="43023" xr:uid="{00000000-0005-0000-0000-000008A80000}"/>
    <cellStyle name="Normal 3 4 5 7 2 11 3" xfId="43024" xr:uid="{00000000-0005-0000-0000-000009A80000}"/>
    <cellStyle name="Normal 3 4 5 7 2 12" xfId="43025" xr:uid="{00000000-0005-0000-0000-00000AA80000}"/>
    <cellStyle name="Normal 3 4 5 7 2 12 2" xfId="43026" xr:uid="{00000000-0005-0000-0000-00000BA80000}"/>
    <cellStyle name="Normal 3 4 5 7 2 12 3" xfId="43027" xr:uid="{00000000-0005-0000-0000-00000CA80000}"/>
    <cellStyle name="Normal 3 4 5 7 2 13" xfId="43028" xr:uid="{00000000-0005-0000-0000-00000DA80000}"/>
    <cellStyle name="Normal 3 4 5 7 2 13 2" xfId="43029" xr:uid="{00000000-0005-0000-0000-00000EA80000}"/>
    <cellStyle name="Normal 3 4 5 7 2 13 3" xfId="43030" xr:uid="{00000000-0005-0000-0000-00000FA80000}"/>
    <cellStyle name="Normal 3 4 5 7 2 14" xfId="43031" xr:uid="{00000000-0005-0000-0000-000010A80000}"/>
    <cellStyle name="Normal 3 4 5 7 2 14 2" xfId="43032" xr:uid="{00000000-0005-0000-0000-000011A80000}"/>
    <cellStyle name="Normal 3 4 5 7 2 14 3" xfId="43033" xr:uid="{00000000-0005-0000-0000-000012A80000}"/>
    <cellStyle name="Normal 3 4 5 7 2 15" xfId="43034" xr:uid="{00000000-0005-0000-0000-000013A80000}"/>
    <cellStyle name="Normal 3 4 5 7 2 16" xfId="43035" xr:uid="{00000000-0005-0000-0000-000014A80000}"/>
    <cellStyle name="Normal 3 4 5 7 2 2" xfId="43036" xr:uid="{00000000-0005-0000-0000-000015A80000}"/>
    <cellStyle name="Normal 3 4 5 7 2 2 2" xfId="43037" xr:uid="{00000000-0005-0000-0000-000016A80000}"/>
    <cellStyle name="Normal 3 4 5 7 2 2 3" xfId="43038" xr:uid="{00000000-0005-0000-0000-000017A80000}"/>
    <cellStyle name="Normal 3 4 5 7 2 3" xfId="43039" xr:uid="{00000000-0005-0000-0000-000018A80000}"/>
    <cellStyle name="Normal 3 4 5 7 2 3 2" xfId="43040" xr:uid="{00000000-0005-0000-0000-000019A80000}"/>
    <cellStyle name="Normal 3 4 5 7 2 3 3" xfId="43041" xr:uid="{00000000-0005-0000-0000-00001AA80000}"/>
    <cellStyle name="Normal 3 4 5 7 2 4" xfId="43042" xr:uid="{00000000-0005-0000-0000-00001BA80000}"/>
    <cellStyle name="Normal 3 4 5 7 2 4 2" xfId="43043" xr:uid="{00000000-0005-0000-0000-00001CA80000}"/>
    <cellStyle name="Normal 3 4 5 7 2 4 3" xfId="43044" xr:uid="{00000000-0005-0000-0000-00001DA80000}"/>
    <cellStyle name="Normal 3 4 5 7 2 5" xfId="43045" xr:uid="{00000000-0005-0000-0000-00001EA80000}"/>
    <cellStyle name="Normal 3 4 5 7 2 5 2" xfId="43046" xr:uid="{00000000-0005-0000-0000-00001FA80000}"/>
    <cellStyle name="Normal 3 4 5 7 2 5 3" xfId="43047" xr:uid="{00000000-0005-0000-0000-000020A80000}"/>
    <cellStyle name="Normal 3 4 5 7 2 6" xfId="43048" xr:uid="{00000000-0005-0000-0000-000021A80000}"/>
    <cellStyle name="Normal 3 4 5 7 2 6 2" xfId="43049" xr:uid="{00000000-0005-0000-0000-000022A80000}"/>
    <cellStyle name="Normal 3 4 5 7 2 6 3" xfId="43050" xr:uid="{00000000-0005-0000-0000-000023A80000}"/>
    <cellStyle name="Normal 3 4 5 7 2 7" xfId="43051" xr:uid="{00000000-0005-0000-0000-000024A80000}"/>
    <cellStyle name="Normal 3 4 5 7 2 7 2" xfId="43052" xr:uid="{00000000-0005-0000-0000-000025A80000}"/>
    <cellStyle name="Normal 3 4 5 7 2 7 3" xfId="43053" xr:uid="{00000000-0005-0000-0000-000026A80000}"/>
    <cellStyle name="Normal 3 4 5 7 2 8" xfId="43054" xr:uid="{00000000-0005-0000-0000-000027A80000}"/>
    <cellStyle name="Normal 3 4 5 7 2 8 2" xfId="43055" xr:uid="{00000000-0005-0000-0000-000028A80000}"/>
    <cellStyle name="Normal 3 4 5 7 2 8 3" xfId="43056" xr:uid="{00000000-0005-0000-0000-000029A80000}"/>
    <cellStyle name="Normal 3 4 5 7 2 9" xfId="43057" xr:uid="{00000000-0005-0000-0000-00002AA80000}"/>
    <cellStyle name="Normal 3 4 5 7 2 9 2" xfId="43058" xr:uid="{00000000-0005-0000-0000-00002BA80000}"/>
    <cellStyle name="Normal 3 4 5 7 2 9 3" xfId="43059" xr:uid="{00000000-0005-0000-0000-00002CA80000}"/>
    <cellStyle name="Normal 3 4 5 7 3" xfId="43060" xr:uid="{00000000-0005-0000-0000-00002DA80000}"/>
    <cellStyle name="Normal 3 4 5 7 3 2" xfId="43061" xr:uid="{00000000-0005-0000-0000-00002EA80000}"/>
    <cellStyle name="Normal 3 4 5 7 3 3" xfId="43062" xr:uid="{00000000-0005-0000-0000-00002FA80000}"/>
    <cellStyle name="Normal 3 4 5 7 4" xfId="43063" xr:uid="{00000000-0005-0000-0000-000030A80000}"/>
    <cellStyle name="Normal 3 4 5 7 4 2" xfId="43064" xr:uid="{00000000-0005-0000-0000-000031A80000}"/>
    <cellStyle name="Normal 3 4 5 7 4 3" xfId="43065" xr:uid="{00000000-0005-0000-0000-000032A80000}"/>
    <cellStyle name="Normal 3 4 5 7 5" xfId="43066" xr:uid="{00000000-0005-0000-0000-000033A80000}"/>
    <cellStyle name="Normal 3 4 5 7 5 2" xfId="43067" xr:uid="{00000000-0005-0000-0000-000034A80000}"/>
    <cellStyle name="Normal 3 4 5 7 5 3" xfId="43068" xr:uid="{00000000-0005-0000-0000-000035A80000}"/>
    <cellStyle name="Normal 3 4 5 7 6" xfId="43069" xr:uid="{00000000-0005-0000-0000-000036A80000}"/>
    <cellStyle name="Normal 3 4 5 7 6 2" xfId="43070" xr:uid="{00000000-0005-0000-0000-000037A80000}"/>
    <cellStyle name="Normal 3 4 5 7 6 3" xfId="43071" xr:uid="{00000000-0005-0000-0000-000038A80000}"/>
    <cellStyle name="Normal 3 4 5 7 7" xfId="43072" xr:uid="{00000000-0005-0000-0000-000039A80000}"/>
    <cellStyle name="Normal 3 4 5 7 7 2" xfId="43073" xr:uid="{00000000-0005-0000-0000-00003AA80000}"/>
    <cellStyle name="Normal 3 4 5 7 7 3" xfId="43074" xr:uid="{00000000-0005-0000-0000-00003BA80000}"/>
    <cellStyle name="Normal 3 4 5 7 8" xfId="43075" xr:uid="{00000000-0005-0000-0000-00003CA80000}"/>
    <cellStyle name="Normal 3 4 5 7 8 2" xfId="43076" xr:uid="{00000000-0005-0000-0000-00003DA80000}"/>
    <cellStyle name="Normal 3 4 5 7 8 3" xfId="43077" xr:uid="{00000000-0005-0000-0000-00003EA80000}"/>
    <cellStyle name="Normal 3 4 5 7 9" xfId="43078" xr:uid="{00000000-0005-0000-0000-00003FA80000}"/>
    <cellStyle name="Normal 3 4 5 7 9 2" xfId="43079" xr:uid="{00000000-0005-0000-0000-000040A80000}"/>
    <cellStyle name="Normal 3 4 5 7 9 3" xfId="43080" xr:uid="{00000000-0005-0000-0000-000041A80000}"/>
    <cellStyle name="Normal 3 4 5 8" xfId="43081" xr:uid="{00000000-0005-0000-0000-000042A80000}"/>
    <cellStyle name="Normal 3 4 5 8 10" xfId="43082" xr:uid="{00000000-0005-0000-0000-000043A80000}"/>
    <cellStyle name="Normal 3 4 5 8 10 2" xfId="43083" xr:uid="{00000000-0005-0000-0000-000044A80000}"/>
    <cellStyle name="Normal 3 4 5 8 10 3" xfId="43084" xr:uid="{00000000-0005-0000-0000-000045A80000}"/>
    <cellStyle name="Normal 3 4 5 8 11" xfId="43085" xr:uid="{00000000-0005-0000-0000-000046A80000}"/>
    <cellStyle name="Normal 3 4 5 8 11 2" xfId="43086" xr:uid="{00000000-0005-0000-0000-000047A80000}"/>
    <cellStyle name="Normal 3 4 5 8 11 3" xfId="43087" xr:uid="{00000000-0005-0000-0000-000048A80000}"/>
    <cellStyle name="Normal 3 4 5 8 12" xfId="43088" xr:uid="{00000000-0005-0000-0000-000049A80000}"/>
    <cellStyle name="Normal 3 4 5 8 12 2" xfId="43089" xr:uid="{00000000-0005-0000-0000-00004AA80000}"/>
    <cellStyle name="Normal 3 4 5 8 12 3" xfId="43090" xr:uid="{00000000-0005-0000-0000-00004BA80000}"/>
    <cellStyle name="Normal 3 4 5 8 13" xfId="43091" xr:uid="{00000000-0005-0000-0000-00004CA80000}"/>
    <cellStyle name="Normal 3 4 5 8 13 2" xfId="43092" xr:uid="{00000000-0005-0000-0000-00004DA80000}"/>
    <cellStyle name="Normal 3 4 5 8 13 3" xfId="43093" xr:uid="{00000000-0005-0000-0000-00004EA80000}"/>
    <cellStyle name="Normal 3 4 5 8 14" xfId="43094" xr:uid="{00000000-0005-0000-0000-00004FA80000}"/>
    <cellStyle name="Normal 3 4 5 8 14 2" xfId="43095" xr:uid="{00000000-0005-0000-0000-000050A80000}"/>
    <cellStyle name="Normal 3 4 5 8 14 3" xfId="43096" xr:uid="{00000000-0005-0000-0000-000051A80000}"/>
    <cellStyle name="Normal 3 4 5 8 15" xfId="43097" xr:uid="{00000000-0005-0000-0000-000052A80000}"/>
    <cellStyle name="Normal 3 4 5 8 15 2" xfId="43098" xr:uid="{00000000-0005-0000-0000-000053A80000}"/>
    <cellStyle name="Normal 3 4 5 8 15 3" xfId="43099" xr:uid="{00000000-0005-0000-0000-000054A80000}"/>
    <cellStyle name="Normal 3 4 5 8 16" xfId="43100" xr:uid="{00000000-0005-0000-0000-000055A80000}"/>
    <cellStyle name="Normal 3 4 5 8 17" xfId="43101" xr:uid="{00000000-0005-0000-0000-000056A80000}"/>
    <cellStyle name="Normal 3 4 5 8 2" xfId="43102" xr:uid="{00000000-0005-0000-0000-000057A80000}"/>
    <cellStyle name="Normal 3 4 5 8 2 10" xfId="43103" xr:uid="{00000000-0005-0000-0000-000058A80000}"/>
    <cellStyle name="Normal 3 4 5 8 2 10 2" xfId="43104" xr:uid="{00000000-0005-0000-0000-000059A80000}"/>
    <cellStyle name="Normal 3 4 5 8 2 10 3" xfId="43105" xr:uid="{00000000-0005-0000-0000-00005AA80000}"/>
    <cellStyle name="Normal 3 4 5 8 2 11" xfId="43106" xr:uid="{00000000-0005-0000-0000-00005BA80000}"/>
    <cellStyle name="Normal 3 4 5 8 2 11 2" xfId="43107" xr:uid="{00000000-0005-0000-0000-00005CA80000}"/>
    <cellStyle name="Normal 3 4 5 8 2 11 3" xfId="43108" xr:uid="{00000000-0005-0000-0000-00005DA80000}"/>
    <cellStyle name="Normal 3 4 5 8 2 12" xfId="43109" xr:uid="{00000000-0005-0000-0000-00005EA80000}"/>
    <cellStyle name="Normal 3 4 5 8 2 12 2" xfId="43110" xr:uid="{00000000-0005-0000-0000-00005FA80000}"/>
    <cellStyle name="Normal 3 4 5 8 2 12 3" xfId="43111" xr:uid="{00000000-0005-0000-0000-000060A80000}"/>
    <cellStyle name="Normal 3 4 5 8 2 13" xfId="43112" xr:uid="{00000000-0005-0000-0000-000061A80000}"/>
    <cellStyle name="Normal 3 4 5 8 2 13 2" xfId="43113" xr:uid="{00000000-0005-0000-0000-000062A80000}"/>
    <cellStyle name="Normal 3 4 5 8 2 13 3" xfId="43114" xr:uid="{00000000-0005-0000-0000-000063A80000}"/>
    <cellStyle name="Normal 3 4 5 8 2 14" xfId="43115" xr:uid="{00000000-0005-0000-0000-000064A80000}"/>
    <cellStyle name="Normal 3 4 5 8 2 14 2" xfId="43116" xr:uid="{00000000-0005-0000-0000-000065A80000}"/>
    <cellStyle name="Normal 3 4 5 8 2 14 3" xfId="43117" xr:uid="{00000000-0005-0000-0000-000066A80000}"/>
    <cellStyle name="Normal 3 4 5 8 2 15" xfId="43118" xr:uid="{00000000-0005-0000-0000-000067A80000}"/>
    <cellStyle name="Normal 3 4 5 8 2 16" xfId="43119" xr:uid="{00000000-0005-0000-0000-000068A80000}"/>
    <cellStyle name="Normal 3 4 5 8 2 2" xfId="43120" xr:uid="{00000000-0005-0000-0000-000069A80000}"/>
    <cellStyle name="Normal 3 4 5 8 2 2 2" xfId="43121" xr:uid="{00000000-0005-0000-0000-00006AA80000}"/>
    <cellStyle name="Normal 3 4 5 8 2 2 3" xfId="43122" xr:uid="{00000000-0005-0000-0000-00006BA80000}"/>
    <cellStyle name="Normal 3 4 5 8 2 3" xfId="43123" xr:uid="{00000000-0005-0000-0000-00006CA80000}"/>
    <cellStyle name="Normal 3 4 5 8 2 3 2" xfId="43124" xr:uid="{00000000-0005-0000-0000-00006DA80000}"/>
    <cellStyle name="Normal 3 4 5 8 2 3 3" xfId="43125" xr:uid="{00000000-0005-0000-0000-00006EA80000}"/>
    <cellStyle name="Normal 3 4 5 8 2 4" xfId="43126" xr:uid="{00000000-0005-0000-0000-00006FA80000}"/>
    <cellStyle name="Normal 3 4 5 8 2 4 2" xfId="43127" xr:uid="{00000000-0005-0000-0000-000070A80000}"/>
    <cellStyle name="Normal 3 4 5 8 2 4 3" xfId="43128" xr:uid="{00000000-0005-0000-0000-000071A80000}"/>
    <cellStyle name="Normal 3 4 5 8 2 5" xfId="43129" xr:uid="{00000000-0005-0000-0000-000072A80000}"/>
    <cellStyle name="Normal 3 4 5 8 2 5 2" xfId="43130" xr:uid="{00000000-0005-0000-0000-000073A80000}"/>
    <cellStyle name="Normal 3 4 5 8 2 5 3" xfId="43131" xr:uid="{00000000-0005-0000-0000-000074A80000}"/>
    <cellStyle name="Normal 3 4 5 8 2 6" xfId="43132" xr:uid="{00000000-0005-0000-0000-000075A80000}"/>
    <cellStyle name="Normal 3 4 5 8 2 6 2" xfId="43133" xr:uid="{00000000-0005-0000-0000-000076A80000}"/>
    <cellStyle name="Normal 3 4 5 8 2 6 3" xfId="43134" xr:uid="{00000000-0005-0000-0000-000077A80000}"/>
    <cellStyle name="Normal 3 4 5 8 2 7" xfId="43135" xr:uid="{00000000-0005-0000-0000-000078A80000}"/>
    <cellStyle name="Normal 3 4 5 8 2 7 2" xfId="43136" xr:uid="{00000000-0005-0000-0000-000079A80000}"/>
    <cellStyle name="Normal 3 4 5 8 2 7 3" xfId="43137" xr:uid="{00000000-0005-0000-0000-00007AA80000}"/>
    <cellStyle name="Normal 3 4 5 8 2 8" xfId="43138" xr:uid="{00000000-0005-0000-0000-00007BA80000}"/>
    <cellStyle name="Normal 3 4 5 8 2 8 2" xfId="43139" xr:uid="{00000000-0005-0000-0000-00007CA80000}"/>
    <cellStyle name="Normal 3 4 5 8 2 8 3" xfId="43140" xr:uid="{00000000-0005-0000-0000-00007DA80000}"/>
    <cellStyle name="Normal 3 4 5 8 2 9" xfId="43141" xr:uid="{00000000-0005-0000-0000-00007EA80000}"/>
    <cellStyle name="Normal 3 4 5 8 2 9 2" xfId="43142" xr:uid="{00000000-0005-0000-0000-00007FA80000}"/>
    <cellStyle name="Normal 3 4 5 8 2 9 3" xfId="43143" xr:uid="{00000000-0005-0000-0000-000080A80000}"/>
    <cellStyle name="Normal 3 4 5 8 3" xfId="43144" xr:uid="{00000000-0005-0000-0000-000081A80000}"/>
    <cellStyle name="Normal 3 4 5 8 3 2" xfId="43145" xr:uid="{00000000-0005-0000-0000-000082A80000}"/>
    <cellStyle name="Normal 3 4 5 8 3 3" xfId="43146" xr:uid="{00000000-0005-0000-0000-000083A80000}"/>
    <cellStyle name="Normal 3 4 5 8 4" xfId="43147" xr:uid="{00000000-0005-0000-0000-000084A80000}"/>
    <cellStyle name="Normal 3 4 5 8 4 2" xfId="43148" xr:uid="{00000000-0005-0000-0000-000085A80000}"/>
    <cellStyle name="Normal 3 4 5 8 4 3" xfId="43149" xr:uid="{00000000-0005-0000-0000-000086A80000}"/>
    <cellStyle name="Normal 3 4 5 8 5" xfId="43150" xr:uid="{00000000-0005-0000-0000-000087A80000}"/>
    <cellStyle name="Normal 3 4 5 8 5 2" xfId="43151" xr:uid="{00000000-0005-0000-0000-000088A80000}"/>
    <cellStyle name="Normal 3 4 5 8 5 3" xfId="43152" xr:uid="{00000000-0005-0000-0000-000089A80000}"/>
    <cellStyle name="Normal 3 4 5 8 6" xfId="43153" xr:uid="{00000000-0005-0000-0000-00008AA80000}"/>
    <cellStyle name="Normal 3 4 5 8 6 2" xfId="43154" xr:uid="{00000000-0005-0000-0000-00008BA80000}"/>
    <cellStyle name="Normal 3 4 5 8 6 3" xfId="43155" xr:uid="{00000000-0005-0000-0000-00008CA80000}"/>
    <cellStyle name="Normal 3 4 5 8 7" xfId="43156" xr:uid="{00000000-0005-0000-0000-00008DA80000}"/>
    <cellStyle name="Normal 3 4 5 8 7 2" xfId="43157" xr:uid="{00000000-0005-0000-0000-00008EA80000}"/>
    <cellStyle name="Normal 3 4 5 8 7 3" xfId="43158" xr:uid="{00000000-0005-0000-0000-00008FA80000}"/>
    <cellStyle name="Normal 3 4 5 8 8" xfId="43159" xr:uid="{00000000-0005-0000-0000-000090A80000}"/>
    <cellStyle name="Normal 3 4 5 8 8 2" xfId="43160" xr:uid="{00000000-0005-0000-0000-000091A80000}"/>
    <cellStyle name="Normal 3 4 5 8 8 3" xfId="43161" xr:uid="{00000000-0005-0000-0000-000092A80000}"/>
    <cellStyle name="Normal 3 4 5 8 9" xfId="43162" xr:uid="{00000000-0005-0000-0000-000093A80000}"/>
    <cellStyle name="Normal 3 4 5 8 9 2" xfId="43163" xr:uid="{00000000-0005-0000-0000-000094A80000}"/>
    <cellStyle name="Normal 3 4 5 8 9 3" xfId="43164" xr:uid="{00000000-0005-0000-0000-000095A80000}"/>
    <cellStyle name="Normal 3 4 5 9" xfId="43165" xr:uid="{00000000-0005-0000-0000-000096A80000}"/>
    <cellStyle name="Normal 3 4 5 9 10" xfId="43166" xr:uid="{00000000-0005-0000-0000-000097A80000}"/>
    <cellStyle name="Normal 3 4 5 9 10 2" xfId="43167" xr:uid="{00000000-0005-0000-0000-000098A80000}"/>
    <cellStyle name="Normal 3 4 5 9 10 3" xfId="43168" xr:uid="{00000000-0005-0000-0000-000099A80000}"/>
    <cellStyle name="Normal 3 4 5 9 11" xfId="43169" xr:uid="{00000000-0005-0000-0000-00009AA80000}"/>
    <cellStyle name="Normal 3 4 5 9 11 2" xfId="43170" xr:uid="{00000000-0005-0000-0000-00009BA80000}"/>
    <cellStyle name="Normal 3 4 5 9 11 3" xfId="43171" xr:uid="{00000000-0005-0000-0000-00009CA80000}"/>
    <cellStyle name="Normal 3 4 5 9 12" xfId="43172" xr:uid="{00000000-0005-0000-0000-00009DA80000}"/>
    <cellStyle name="Normal 3 4 5 9 12 2" xfId="43173" xr:uid="{00000000-0005-0000-0000-00009EA80000}"/>
    <cellStyle name="Normal 3 4 5 9 12 3" xfId="43174" xr:uid="{00000000-0005-0000-0000-00009FA80000}"/>
    <cellStyle name="Normal 3 4 5 9 13" xfId="43175" xr:uid="{00000000-0005-0000-0000-0000A0A80000}"/>
    <cellStyle name="Normal 3 4 5 9 13 2" xfId="43176" xr:uid="{00000000-0005-0000-0000-0000A1A80000}"/>
    <cellStyle name="Normal 3 4 5 9 13 3" xfId="43177" xr:uid="{00000000-0005-0000-0000-0000A2A80000}"/>
    <cellStyle name="Normal 3 4 5 9 14" xfId="43178" xr:uid="{00000000-0005-0000-0000-0000A3A80000}"/>
    <cellStyle name="Normal 3 4 5 9 14 2" xfId="43179" xr:uid="{00000000-0005-0000-0000-0000A4A80000}"/>
    <cellStyle name="Normal 3 4 5 9 14 3" xfId="43180" xr:uid="{00000000-0005-0000-0000-0000A5A80000}"/>
    <cellStyle name="Normal 3 4 5 9 15" xfId="43181" xr:uid="{00000000-0005-0000-0000-0000A6A80000}"/>
    <cellStyle name="Normal 3 4 5 9 16" xfId="43182" xr:uid="{00000000-0005-0000-0000-0000A7A80000}"/>
    <cellStyle name="Normal 3 4 5 9 2" xfId="43183" xr:uid="{00000000-0005-0000-0000-0000A8A80000}"/>
    <cellStyle name="Normal 3 4 5 9 2 2" xfId="43184" xr:uid="{00000000-0005-0000-0000-0000A9A80000}"/>
    <cellStyle name="Normal 3 4 5 9 2 3" xfId="43185" xr:uid="{00000000-0005-0000-0000-0000AAA80000}"/>
    <cellStyle name="Normal 3 4 5 9 3" xfId="43186" xr:uid="{00000000-0005-0000-0000-0000ABA80000}"/>
    <cellStyle name="Normal 3 4 5 9 3 2" xfId="43187" xr:uid="{00000000-0005-0000-0000-0000ACA80000}"/>
    <cellStyle name="Normal 3 4 5 9 3 3" xfId="43188" xr:uid="{00000000-0005-0000-0000-0000ADA80000}"/>
    <cellStyle name="Normal 3 4 5 9 4" xfId="43189" xr:uid="{00000000-0005-0000-0000-0000AEA80000}"/>
    <cellStyle name="Normal 3 4 5 9 4 2" xfId="43190" xr:uid="{00000000-0005-0000-0000-0000AFA80000}"/>
    <cellStyle name="Normal 3 4 5 9 4 3" xfId="43191" xr:uid="{00000000-0005-0000-0000-0000B0A80000}"/>
    <cellStyle name="Normal 3 4 5 9 5" xfId="43192" xr:uid="{00000000-0005-0000-0000-0000B1A80000}"/>
    <cellStyle name="Normal 3 4 5 9 5 2" xfId="43193" xr:uid="{00000000-0005-0000-0000-0000B2A80000}"/>
    <cellStyle name="Normal 3 4 5 9 5 3" xfId="43194" xr:uid="{00000000-0005-0000-0000-0000B3A80000}"/>
    <cellStyle name="Normal 3 4 5 9 6" xfId="43195" xr:uid="{00000000-0005-0000-0000-0000B4A80000}"/>
    <cellStyle name="Normal 3 4 5 9 6 2" xfId="43196" xr:uid="{00000000-0005-0000-0000-0000B5A80000}"/>
    <cellStyle name="Normal 3 4 5 9 6 3" xfId="43197" xr:uid="{00000000-0005-0000-0000-0000B6A80000}"/>
    <cellStyle name="Normal 3 4 5 9 7" xfId="43198" xr:uid="{00000000-0005-0000-0000-0000B7A80000}"/>
    <cellStyle name="Normal 3 4 5 9 7 2" xfId="43199" xr:uid="{00000000-0005-0000-0000-0000B8A80000}"/>
    <cellStyle name="Normal 3 4 5 9 7 3" xfId="43200" xr:uid="{00000000-0005-0000-0000-0000B9A80000}"/>
    <cellStyle name="Normal 3 4 5 9 8" xfId="43201" xr:uid="{00000000-0005-0000-0000-0000BAA80000}"/>
    <cellStyle name="Normal 3 4 5 9 8 2" xfId="43202" xr:uid="{00000000-0005-0000-0000-0000BBA80000}"/>
    <cellStyle name="Normal 3 4 5 9 8 3" xfId="43203" xr:uid="{00000000-0005-0000-0000-0000BCA80000}"/>
    <cellStyle name="Normal 3 4 5 9 9" xfId="43204" xr:uid="{00000000-0005-0000-0000-0000BDA80000}"/>
    <cellStyle name="Normal 3 4 5 9 9 2" xfId="43205" xr:uid="{00000000-0005-0000-0000-0000BEA80000}"/>
    <cellStyle name="Normal 3 4 5 9 9 3" xfId="43206" xr:uid="{00000000-0005-0000-0000-0000BFA80000}"/>
    <cellStyle name="Normal 3 4 6" xfId="43207" xr:uid="{00000000-0005-0000-0000-0000C0A80000}"/>
    <cellStyle name="Normal 3 4 6 10" xfId="43208" xr:uid="{00000000-0005-0000-0000-0000C1A80000}"/>
    <cellStyle name="Normal 3 4 6 10 10" xfId="43209" xr:uid="{00000000-0005-0000-0000-0000C2A80000}"/>
    <cellStyle name="Normal 3 4 6 10 10 2" xfId="43210" xr:uid="{00000000-0005-0000-0000-0000C3A80000}"/>
    <cellStyle name="Normal 3 4 6 10 10 3" xfId="43211" xr:uid="{00000000-0005-0000-0000-0000C4A80000}"/>
    <cellStyle name="Normal 3 4 6 10 11" xfId="43212" xr:uid="{00000000-0005-0000-0000-0000C5A80000}"/>
    <cellStyle name="Normal 3 4 6 10 11 2" xfId="43213" xr:uid="{00000000-0005-0000-0000-0000C6A80000}"/>
    <cellStyle name="Normal 3 4 6 10 11 3" xfId="43214" xr:uid="{00000000-0005-0000-0000-0000C7A80000}"/>
    <cellStyle name="Normal 3 4 6 10 12" xfId="43215" xr:uid="{00000000-0005-0000-0000-0000C8A80000}"/>
    <cellStyle name="Normal 3 4 6 10 12 2" xfId="43216" xr:uid="{00000000-0005-0000-0000-0000C9A80000}"/>
    <cellStyle name="Normal 3 4 6 10 12 3" xfId="43217" xr:uid="{00000000-0005-0000-0000-0000CAA80000}"/>
    <cellStyle name="Normal 3 4 6 10 13" xfId="43218" xr:uid="{00000000-0005-0000-0000-0000CBA80000}"/>
    <cellStyle name="Normal 3 4 6 10 13 2" xfId="43219" xr:uid="{00000000-0005-0000-0000-0000CCA80000}"/>
    <cellStyle name="Normal 3 4 6 10 13 3" xfId="43220" xr:uid="{00000000-0005-0000-0000-0000CDA80000}"/>
    <cellStyle name="Normal 3 4 6 10 14" xfId="43221" xr:uid="{00000000-0005-0000-0000-0000CEA80000}"/>
    <cellStyle name="Normal 3 4 6 10 14 2" xfId="43222" xr:uid="{00000000-0005-0000-0000-0000CFA80000}"/>
    <cellStyle name="Normal 3 4 6 10 14 3" xfId="43223" xr:uid="{00000000-0005-0000-0000-0000D0A80000}"/>
    <cellStyle name="Normal 3 4 6 10 15" xfId="43224" xr:uid="{00000000-0005-0000-0000-0000D1A80000}"/>
    <cellStyle name="Normal 3 4 6 10 16" xfId="43225" xr:uid="{00000000-0005-0000-0000-0000D2A80000}"/>
    <cellStyle name="Normal 3 4 6 10 2" xfId="43226" xr:uid="{00000000-0005-0000-0000-0000D3A80000}"/>
    <cellStyle name="Normal 3 4 6 10 2 2" xfId="43227" xr:uid="{00000000-0005-0000-0000-0000D4A80000}"/>
    <cellStyle name="Normal 3 4 6 10 2 3" xfId="43228" xr:uid="{00000000-0005-0000-0000-0000D5A80000}"/>
    <cellStyle name="Normal 3 4 6 10 3" xfId="43229" xr:uid="{00000000-0005-0000-0000-0000D6A80000}"/>
    <cellStyle name="Normal 3 4 6 10 3 2" xfId="43230" xr:uid="{00000000-0005-0000-0000-0000D7A80000}"/>
    <cellStyle name="Normal 3 4 6 10 3 3" xfId="43231" xr:uid="{00000000-0005-0000-0000-0000D8A80000}"/>
    <cellStyle name="Normal 3 4 6 10 4" xfId="43232" xr:uid="{00000000-0005-0000-0000-0000D9A80000}"/>
    <cellStyle name="Normal 3 4 6 10 4 2" xfId="43233" xr:uid="{00000000-0005-0000-0000-0000DAA80000}"/>
    <cellStyle name="Normal 3 4 6 10 4 3" xfId="43234" xr:uid="{00000000-0005-0000-0000-0000DBA80000}"/>
    <cellStyle name="Normal 3 4 6 10 5" xfId="43235" xr:uid="{00000000-0005-0000-0000-0000DCA80000}"/>
    <cellStyle name="Normal 3 4 6 10 5 2" xfId="43236" xr:uid="{00000000-0005-0000-0000-0000DDA80000}"/>
    <cellStyle name="Normal 3 4 6 10 5 3" xfId="43237" xr:uid="{00000000-0005-0000-0000-0000DEA80000}"/>
    <cellStyle name="Normal 3 4 6 10 6" xfId="43238" xr:uid="{00000000-0005-0000-0000-0000DFA80000}"/>
    <cellStyle name="Normal 3 4 6 10 6 2" xfId="43239" xr:uid="{00000000-0005-0000-0000-0000E0A80000}"/>
    <cellStyle name="Normal 3 4 6 10 6 3" xfId="43240" xr:uid="{00000000-0005-0000-0000-0000E1A80000}"/>
    <cellStyle name="Normal 3 4 6 10 7" xfId="43241" xr:uid="{00000000-0005-0000-0000-0000E2A80000}"/>
    <cellStyle name="Normal 3 4 6 10 7 2" xfId="43242" xr:uid="{00000000-0005-0000-0000-0000E3A80000}"/>
    <cellStyle name="Normal 3 4 6 10 7 3" xfId="43243" xr:uid="{00000000-0005-0000-0000-0000E4A80000}"/>
    <cellStyle name="Normal 3 4 6 10 8" xfId="43244" xr:uid="{00000000-0005-0000-0000-0000E5A80000}"/>
    <cellStyle name="Normal 3 4 6 10 8 2" xfId="43245" xr:uid="{00000000-0005-0000-0000-0000E6A80000}"/>
    <cellStyle name="Normal 3 4 6 10 8 3" xfId="43246" xr:uid="{00000000-0005-0000-0000-0000E7A80000}"/>
    <cellStyle name="Normal 3 4 6 10 9" xfId="43247" xr:uid="{00000000-0005-0000-0000-0000E8A80000}"/>
    <cellStyle name="Normal 3 4 6 10 9 2" xfId="43248" xr:uid="{00000000-0005-0000-0000-0000E9A80000}"/>
    <cellStyle name="Normal 3 4 6 10 9 3" xfId="43249" xr:uid="{00000000-0005-0000-0000-0000EAA80000}"/>
    <cellStyle name="Normal 3 4 6 11" xfId="43250" xr:uid="{00000000-0005-0000-0000-0000EBA80000}"/>
    <cellStyle name="Normal 3 4 6 11 10" xfId="43251" xr:uid="{00000000-0005-0000-0000-0000ECA80000}"/>
    <cellStyle name="Normal 3 4 6 11 10 2" xfId="43252" xr:uid="{00000000-0005-0000-0000-0000EDA80000}"/>
    <cellStyle name="Normal 3 4 6 11 10 3" xfId="43253" xr:uid="{00000000-0005-0000-0000-0000EEA80000}"/>
    <cellStyle name="Normal 3 4 6 11 11" xfId="43254" xr:uid="{00000000-0005-0000-0000-0000EFA80000}"/>
    <cellStyle name="Normal 3 4 6 11 11 2" xfId="43255" xr:uid="{00000000-0005-0000-0000-0000F0A80000}"/>
    <cellStyle name="Normal 3 4 6 11 11 3" xfId="43256" xr:uid="{00000000-0005-0000-0000-0000F1A80000}"/>
    <cellStyle name="Normal 3 4 6 11 12" xfId="43257" xr:uid="{00000000-0005-0000-0000-0000F2A80000}"/>
    <cellStyle name="Normal 3 4 6 11 12 2" xfId="43258" xr:uid="{00000000-0005-0000-0000-0000F3A80000}"/>
    <cellStyle name="Normal 3 4 6 11 12 3" xfId="43259" xr:uid="{00000000-0005-0000-0000-0000F4A80000}"/>
    <cellStyle name="Normal 3 4 6 11 13" xfId="43260" xr:uid="{00000000-0005-0000-0000-0000F5A80000}"/>
    <cellStyle name="Normal 3 4 6 11 13 2" xfId="43261" xr:uid="{00000000-0005-0000-0000-0000F6A80000}"/>
    <cellStyle name="Normal 3 4 6 11 13 3" xfId="43262" xr:uid="{00000000-0005-0000-0000-0000F7A80000}"/>
    <cellStyle name="Normal 3 4 6 11 14" xfId="43263" xr:uid="{00000000-0005-0000-0000-0000F8A80000}"/>
    <cellStyle name="Normal 3 4 6 11 14 2" xfId="43264" xr:uid="{00000000-0005-0000-0000-0000F9A80000}"/>
    <cellStyle name="Normal 3 4 6 11 14 3" xfId="43265" xr:uid="{00000000-0005-0000-0000-0000FAA80000}"/>
    <cellStyle name="Normal 3 4 6 11 15" xfId="43266" xr:uid="{00000000-0005-0000-0000-0000FBA80000}"/>
    <cellStyle name="Normal 3 4 6 11 16" xfId="43267" xr:uid="{00000000-0005-0000-0000-0000FCA80000}"/>
    <cellStyle name="Normal 3 4 6 11 2" xfId="43268" xr:uid="{00000000-0005-0000-0000-0000FDA80000}"/>
    <cellStyle name="Normal 3 4 6 11 2 2" xfId="43269" xr:uid="{00000000-0005-0000-0000-0000FEA80000}"/>
    <cellStyle name="Normal 3 4 6 11 2 3" xfId="43270" xr:uid="{00000000-0005-0000-0000-0000FFA80000}"/>
    <cellStyle name="Normal 3 4 6 11 3" xfId="43271" xr:uid="{00000000-0005-0000-0000-000000A90000}"/>
    <cellStyle name="Normal 3 4 6 11 3 2" xfId="43272" xr:uid="{00000000-0005-0000-0000-000001A90000}"/>
    <cellStyle name="Normal 3 4 6 11 3 3" xfId="43273" xr:uid="{00000000-0005-0000-0000-000002A90000}"/>
    <cellStyle name="Normal 3 4 6 11 4" xfId="43274" xr:uid="{00000000-0005-0000-0000-000003A90000}"/>
    <cellStyle name="Normal 3 4 6 11 4 2" xfId="43275" xr:uid="{00000000-0005-0000-0000-000004A90000}"/>
    <cellStyle name="Normal 3 4 6 11 4 3" xfId="43276" xr:uid="{00000000-0005-0000-0000-000005A90000}"/>
    <cellStyle name="Normal 3 4 6 11 5" xfId="43277" xr:uid="{00000000-0005-0000-0000-000006A90000}"/>
    <cellStyle name="Normal 3 4 6 11 5 2" xfId="43278" xr:uid="{00000000-0005-0000-0000-000007A90000}"/>
    <cellStyle name="Normal 3 4 6 11 5 3" xfId="43279" xr:uid="{00000000-0005-0000-0000-000008A90000}"/>
    <cellStyle name="Normal 3 4 6 11 6" xfId="43280" xr:uid="{00000000-0005-0000-0000-000009A90000}"/>
    <cellStyle name="Normal 3 4 6 11 6 2" xfId="43281" xr:uid="{00000000-0005-0000-0000-00000AA90000}"/>
    <cellStyle name="Normal 3 4 6 11 6 3" xfId="43282" xr:uid="{00000000-0005-0000-0000-00000BA90000}"/>
    <cellStyle name="Normal 3 4 6 11 7" xfId="43283" xr:uid="{00000000-0005-0000-0000-00000CA90000}"/>
    <cellStyle name="Normal 3 4 6 11 7 2" xfId="43284" xr:uid="{00000000-0005-0000-0000-00000DA90000}"/>
    <cellStyle name="Normal 3 4 6 11 7 3" xfId="43285" xr:uid="{00000000-0005-0000-0000-00000EA90000}"/>
    <cellStyle name="Normal 3 4 6 11 8" xfId="43286" xr:uid="{00000000-0005-0000-0000-00000FA90000}"/>
    <cellStyle name="Normal 3 4 6 11 8 2" xfId="43287" xr:uid="{00000000-0005-0000-0000-000010A90000}"/>
    <cellStyle name="Normal 3 4 6 11 8 3" xfId="43288" xr:uid="{00000000-0005-0000-0000-000011A90000}"/>
    <cellStyle name="Normal 3 4 6 11 9" xfId="43289" xr:uid="{00000000-0005-0000-0000-000012A90000}"/>
    <cellStyle name="Normal 3 4 6 11 9 2" xfId="43290" xr:uid="{00000000-0005-0000-0000-000013A90000}"/>
    <cellStyle name="Normal 3 4 6 11 9 3" xfId="43291" xr:uid="{00000000-0005-0000-0000-000014A90000}"/>
    <cellStyle name="Normal 3 4 6 12" xfId="43292" xr:uid="{00000000-0005-0000-0000-000015A90000}"/>
    <cellStyle name="Normal 3 4 6 12 10" xfId="43293" xr:uid="{00000000-0005-0000-0000-000016A90000}"/>
    <cellStyle name="Normal 3 4 6 12 10 2" xfId="43294" xr:uid="{00000000-0005-0000-0000-000017A90000}"/>
    <cellStyle name="Normal 3 4 6 12 10 3" xfId="43295" xr:uid="{00000000-0005-0000-0000-000018A90000}"/>
    <cellStyle name="Normal 3 4 6 12 11" xfId="43296" xr:uid="{00000000-0005-0000-0000-000019A90000}"/>
    <cellStyle name="Normal 3 4 6 12 11 2" xfId="43297" xr:uid="{00000000-0005-0000-0000-00001AA90000}"/>
    <cellStyle name="Normal 3 4 6 12 11 3" xfId="43298" xr:uid="{00000000-0005-0000-0000-00001BA90000}"/>
    <cellStyle name="Normal 3 4 6 12 12" xfId="43299" xr:uid="{00000000-0005-0000-0000-00001CA90000}"/>
    <cellStyle name="Normal 3 4 6 12 12 2" xfId="43300" xr:uid="{00000000-0005-0000-0000-00001DA90000}"/>
    <cellStyle name="Normal 3 4 6 12 12 3" xfId="43301" xr:uid="{00000000-0005-0000-0000-00001EA90000}"/>
    <cellStyle name="Normal 3 4 6 12 13" xfId="43302" xr:uid="{00000000-0005-0000-0000-00001FA90000}"/>
    <cellStyle name="Normal 3 4 6 12 13 2" xfId="43303" xr:uid="{00000000-0005-0000-0000-000020A90000}"/>
    <cellStyle name="Normal 3 4 6 12 13 3" xfId="43304" xr:uid="{00000000-0005-0000-0000-000021A90000}"/>
    <cellStyle name="Normal 3 4 6 12 14" xfId="43305" xr:uid="{00000000-0005-0000-0000-000022A90000}"/>
    <cellStyle name="Normal 3 4 6 12 14 2" xfId="43306" xr:uid="{00000000-0005-0000-0000-000023A90000}"/>
    <cellStyle name="Normal 3 4 6 12 14 3" xfId="43307" xr:uid="{00000000-0005-0000-0000-000024A90000}"/>
    <cellStyle name="Normal 3 4 6 12 15" xfId="43308" xr:uid="{00000000-0005-0000-0000-000025A90000}"/>
    <cellStyle name="Normal 3 4 6 12 16" xfId="43309" xr:uid="{00000000-0005-0000-0000-000026A90000}"/>
    <cellStyle name="Normal 3 4 6 12 2" xfId="43310" xr:uid="{00000000-0005-0000-0000-000027A90000}"/>
    <cellStyle name="Normal 3 4 6 12 2 2" xfId="43311" xr:uid="{00000000-0005-0000-0000-000028A90000}"/>
    <cellStyle name="Normal 3 4 6 12 2 3" xfId="43312" xr:uid="{00000000-0005-0000-0000-000029A90000}"/>
    <cellStyle name="Normal 3 4 6 12 3" xfId="43313" xr:uid="{00000000-0005-0000-0000-00002AA90000}"/>
    <cellStyle name="Normal 3 4 6 12 3 2" xfId="43314" xr:uid="{00000000-0005-0000-0000-00002BA90000}"/>
    <cellStyle name="Normal 3 4 6 12 3 3" xfId="43315" xr:uid="{00000000-0005-0000-0000-00002CA90000}"/>
    <cellStyle name="Normal 3 4 6 12 4" xfId="43316" xr:uid="{00000000-0005-0000-0000-00002DA90000}"/>
    <cellStyle name="Normal 3 4 6 12 4 2" xfId="43317" xr:uid="{00000000-0005-0000-0000-00002EA90000}"/>
    <cellStyle name="Normal 3 4 6 12 4 3" xfId="43318" xr:uid="{00000000-0005-0000-0000-00002FA90000}"/>
    <cellStyle name="Normal 3 4 6 12 5" xfId="43319" xr:uid="{00000000-0005-0000-0000-000030A90000}"/>
    <cellStyle name="Normal 3 4 6 12 5 2" xfId="43320" xr:uid="{00000000-0005-0000-0000-000031A90000}"/>
    <cellStyle name="Normal 3 4 6 12 5 3" xfId="43321" xr:uid="{00000000-0005-0000-0000-000032A90000}"/>
    <cellStyle name="Normal 3 4 6 12 6" xfId="43322" xr:uid="{00000000-0005-0000-0000-000033A90000}"/>
    <cellStyle name="Normal 3 4 6 12 6 2" xfId="43323" xr:uid="{00000000-0005-0000-0000-000034A90000}"/>
    <cellStyle name="Normal 3 4 6 12 6 3" xfId="43324" xr:uid="{00000000-0005-0000-0000-000035A90000}"/>
    <cellStyle name="Normal 3 4 6 12 7" xfId="43325" xr:uid="{00000000-0005-0000-0000-000036A90000}"/>
    <cellStyle name="Normal 3 4 6 12 7 2" xfId="43326" xr:uid="{00000000-0005-0000-0000-000037A90000}"/>
    <cellStyle name="Normal 3 4 6 12 7 3" xfId="43327" xr:uid="{00000000-0005-0000-0000-000038A90000}"/>
    <cellStyle name="Normal 3 4 6 12 8" xfId="43328" xr:uid="{00000000-0005-0000-0000-000039A90000}"/>
    <cellStyle name="Normal 3 4 6 12 8 2" xfId="43329" xr:uid="{00000000-0005-0000-0000-00003AA90000}"/>
    <cellStyle name="Normal 3 4 6 12 8 3" xfId="43330" xr:uid="{00000000-0005-0000-0000-00003BA90000}"/>
    <cellStyle name="Normal 3 4 6 12 9" xfId="43331" xr:uid="{00000000-0005-0000-0000-00003CA90000}"/>
    <cellStyle name="Normal 3 4 6 12 9 2" xfId="43332" xr:uid="{00000000-0005-0000-0000-00003DA90000}"/>
    <cellStyle name="Normal 3 4 6 12 9 3" xfId="43333" xr:uid="{00000000-0005-0000-0000-00003EA90000}"/>
    <cellStyle name="Normal 3 4 6 13" xfId="43334" xr:uid="{00000000-0005-0000-0000-00003FA90000}"/>
    <cellStyle name="Normal 3 4 6 13 10" xfId="43335" xr:uid="{00000000-0005-0000-0000-000040A90000}"/>
    <cellStyle name="Normal 3 4 6 13 10 2" xfId="43336" xr:uid="{00000000-0005-0000-0000-000041A90000}"/>
    <cellStyle name="Normal 3 4 6 13 10 3" xfId="43337" xr:uid="{00000000-0005-0000-0000-000042A90000}"/>
    <cellStyle name="Normal 3 4 6 13 11" xfId="43338" xr:uid="{00000000-0005-0000-0000-000043A90000}"/>
    <cellStyle name="Normal 3 4 6 13 11 2" xfId="43339" xr:uid="{00000000-0005-0000-0000-000044A90000}"/>
    <cellStyle name="Normal 3 4 6 13 11 3" xfId="43340" xr:uid="{00000000-0005-0000-0000-000045A90000}"/>
    <cellStyle name="Normal 3 4 6 13 12" xfId="43341" xr:uid="{00000000-0005-0000-0000-000046A90000}"/>
    <cellStyle name="Normal 3 4 6 13 12 2" xfId="43342" xr:uid="{00000000-0005-0000-0000-000047A90000}"/>
    <cellStyle name="Normal 3 4 6 13 12 3" xfId="43343" xr:uid="{00000000-0005-0000-0000-000048A90000}"/>
    <cellStyle name="Normal 3 4 6 13 13" xfId="43344" xr:uid="{00000000-0005-0000-0000-000049A90000}"/>
    <cellStyle name="Normal 3 4 6 13 13 2" xfId="43345" xr:uid="{00000000-0005-0000-0000-00004AA90000}"/>
    <cellStyle name="Normal 3 4 6 13 13 3" xfId="43346" xr:uid="{00000000-0005-0000-0000-00004BA90000}"/>
    <cellStyle name="Normal 3 4 6 13 14" xfId="43347" xr:uid="{00000000-0005-0000-0000-00004CA90000}"/>
    <cellStyle name="Normal 3 4 6 13 14 2" xfId="43348" xr:uid="{00000000-0005-0000-0000-00004DA90000}"/>
    <cellStyle name="Normal 3 4 6 13 14 3" xfId="43349" xr:uid="{00000000-0005-0000-0000-00004EA90000}"/>
    <cellStyle name="Normal 3 4 6 13 15" xfId="43350" xr:uid="{00000000-0005-0000-0000-00004FA90000}"/>
    <cellStyle name="Normal 3 4 6 13 16" xfId="43351" xr:uid="{00000000-0005-0000-0000-000050A90000}"/>
    <cellStyle name="Normal 3 4 6 13 2" xfId="43352" xr:uid="{00000000-0005-0000-0000-000051A90000}"/>
    <cellStyle name="Normal 3 4 6 13 2 2" xfId="43353" xr:uid="{00000000-0005-0000-0000-000052A90000}"/>
    <cellStyle name="Normal 3 4 6 13 2 3" xfId="43354" xr:uid="{00000000-0005-0000-0000-000053A90000}"/>
    <cellStyle name="Normal 3 4 6 13 3" xfId="43355" xr:uid="{00000000-0005-0000-0000-000054A90000}"/>
    <cellStyle name="Normal 3 4 6 13 3 2" xfId="43356" xr:uid="{00000000-0005-0000-0000-000055A90000}"/>
    <cellStyle name="Normal 3 4 6 13 3 3" xfId="43357" xr:uid="{00000000-0005-0000-0000-000056A90000}"/>
    <cellStyle name="Normal 3 4 6 13 4" xfId="43358" xr:uid="{00000000-0005-0000-0000-000057A90000}"/>
    <cellStyle name="Normal 3 4 6 13 4 2" xfId="43359" xr:uid="{00000000-0005-0000-0000-000058A90000}"/>
    <cellStyle name="Normal 3 4 6 13 4 3" xfId="43360" xr:uid="{00000000-0005-0000-0000-000059A90000}"/>
    <cellStyle name="Normal 3 4 6 13 5" xfId="43361" xr:uid="{00000000-0005-0000-0000-00005AA90000}"/>
    <cellStyle name="Normal 3 4 6 13 5 2" xfId="43362" xr:uid="{00000000-0005-0000-0000-00005BA90000}"/>
    <cellStyle name="Normal 3 4 6 13 5 3" xfId="43363" xr:uid="{00000000-0005-0000-0000-00005CA90000}"/>
    <cellStyle name="Normal 3 4 6 13 6" xfId="43364" xr:uid="{00000000-0005-0000-0000-00005DA90000}"/>
    <cellStyle name="Normal 3 4 6 13 6 2" xfId="43365" xr:uid="{00000000-0005-0000-0000-00005EA90000}"/>
    <cellStyle name="Normal 3 4 6 13 6 3" xfId="43366" xr:uid="{00000000-0005-0000-0000-00005FA90000}"/>
    <cellStyle name="Normal 3 4 6 13 7" xfId="43367" xr:uid="{00000000-0005-0000-0000-000060A90000}"/>
    <cellStyle name="Normal 3 4 6 13 7 2" xfId="43368" xr:uid="{00000000-0005-0000-0000-000061A90000}"/>
    <cellStyle name="Normal 3 4 6 13 7 3" xfId="43369" xr:uid="{00000000-0005-0000-0000-000062A90000}"/>
    <cellStyle name="Normal 3 4 6 13 8" xfId="43370" xr:uid="{00000000-0005-0000-0000-000063A90000}"/>
    <cellStyle name="Normal 3 4 6 13 8 2" xfId="43371" xr:uid="{00000000-0005-0000-0000-000064A90000}"/>
    <cellStyle name="Normal 3 4 6 13 8 3" xfId="43372" xr:uid="{00000000-0005-0000-0000-000065A90000}"/>
    <cellStyle name="Normal 3 4 6 13 9" xfId="43373" xr:uid="{00000000-0005-0000-0000-000066A90000}"/>
    <cellStyle name="Normal 3 4 6 13 9 2" xfId="43374" xr:uid="{00000000-0005-0000-0000-000067A90000}"/>
    <cellStyle name="Normal 3 4 6 13 9 3" xfId="43375" xr:uid="{00000000-0005-0000-0000-000068A90000}"/>
    <cellStyle name="Normal 3 4 6 14" xfId="43376" xr:uid="{00000000-0005-0000-0000-000069A90000}"/>
    <cellStyle name="Normal 3 4 6 14 10" xfId="43377" xr:uid="{00000000-0005-0000-0000-00006AA90000}"/>
    <cellStyle name="Normal 3 4 6 14 10 2" xfId="43378" xr:uid="{00000000-0005-0000-0000-00006BA90000}"/>
    <cellStyle name="Normal 3 4 6 14 10 3" xfId="43379" xr:uid="{00000000-0005-0000-0000-00006CA90000}"/>
    <cellStyle name="Normal 3 4 6 14 11" xfId="43380" xr:uid="{00000000-0005-0000-0000-00006DA90000}"/>
    <cellStyle name="Normal 3 4 6 14 11 2" xfId="43381" xr:uid="{00000000-0005-0000-0000-00006EA90000}"/>
    <cellStyle name="Normal 3 4 6 14 11 3" xfId="43382" xr:uid="{00000000-0005-0000-0000-00006FA90000}"/>
    <cellStyle name="Normal 3 4 6 14 12" xfId="43383" xr:uid="{00000000-0005-0000-0000-000070A90000}"/>
    <cellStyle name="Normal 3 4 6 14 12 2" xfId="43384" xr:uid="{00000000-0005-0000-0000-000071A90000}"/>
    <cellStyle name="Normal 3 4 6 14 12 3" xfId="43385" xr:uid="{00000000-0005-0000-0000-000072A90000}"/>
    <cellStyle name="Normal 3 4 6 14 13" xfId="43386" xr:uid="{00000000-0005-0000-0000-000073A90000}"/>
    <cellStyle name="Normal 3 4 6 14 13 2" xfId="43387" xr:uid="{00000000-0005-0000-0000-000074A90000}"/>
    <cellStyle name="Normal 3 4 6 14 13 3" xfId="43388" xr:uid="{00000000-0005-0000-0000-000075A90000}"/>
    <cellStyle name="Normal 3 4 6 14 14" xfId="43389" xr:uid="{00000000-0005-0000-0000-000076A90000}"/>
    <cellStyle name="Normal 3 4 6 14 14 2" xfId="43390" xr:uid="{00000000-0005-0000-0000-000077A90000}"/>
    <cellStyle name="Normal 3 4 6 14 14 3" xfId="43391" xr:uid="{00000000-0005-0000-0000-000078A90000}"/>
    <cellStyle name="Normal 3 4 6 14 15" xfId="43392" xr:uid="{00000000-0005-0000-0000-000079A90000}"/>
    <cellStyle name="Normal 3 4 6 14 16" xfId="43393" xr:uid="{00000000-0005-0000-0000-00007AA90000}"/>
    <cellStyle name="Normal 3 4 6 14 2" xfId="43394" xr:uid="{00000000-0005-0000-0000-00007BA90000}"/>
    <cellStyle name="Normal 3 4 6 14 2 2" xfId="43395" xr:uid="{00000000-0005-0000-0000-00007CA90000}"/>
    <cellStyle name="Normal 3 4 6 14 2 3" xfId="43396" xr:uid="{00000000-0005-0000-0000-00007DA90000}"/>
    <cellStyle name="Normal 3 4 6 14 3" xfId="43397" xr:uid="{00000000-0005-0000-0000-00007EA90000}"/>
    <cellStyle name="Normal 3 4 6 14 3 2" xfId="43398" xr:uid="{00000000-0005-0000-0000-00007FA90000}"/>
    <cellStyle name="Normal 3 4 6 14 3 3" xfId="43399" xr:uid="{00000000-0005-0000-0000-000080A90000}"/>
    <cellStyle name="Normal 3 4 6 14 4" xfId="43400" xr:uid="{00000000-0005-0000-0000-000081A90000}"/>
    <cellStyle name="Normal 3 4 6 14 4 2" xfId="43401" xr:uid="{00000000-0005-0000-0000-000082A90000}"/>
    <cellStyle name="Normal 3 4 6 14 4 3" xfId="43402" xr:uid="{00000000-0005-0000-0000-000083A90000}"/>
    <cellStyle name="Normal 3 4 6 14 5" xfId="43403" xr:uid="{00000000-0005-0000-0000-000084A90000}"/>
    <cellStyle name="Normal 3 4 6 14 5 2" xfId="43404" xr:uid="{00000000-0005-0000-0000-000085A90000}"/>
    <cellStyle name="Normal 3 4 6 14 5 3" xfId="43405" xr:uid="{00000000-0005-0000-0000-000086A90000}"/>
    <cellStyle name="Normal 3 4 6 14 6" xfId="43406" xr:uid="{00000000-0005-0000-0000-000087A90000}"/>
    <cellStyle name="Normal 3 4 6 14 6 2" xfId="43407" xr:uid="{00000000-0005-0000-0000-000088A90000}"/>
    <cellStyle name="Normal 3 4 6 14 6 3" xfId="43408" xr:uid="{00000000-0005-0000-0000-000089A90000}"/>
    <cellStyle name="Normal 3 4 6 14 7" xfId="43409" xr:uid="{00000000-0005-0000-0000-00008AA90000}"/>
    <cellStyle name="Normal 3 4 6 14 7 2" xfId="43410" xr:uid="{00000000-0005-0000-0000-00008BA90000}"/>
    <cellStyle name="Normal 3 4 6 14 7 3" xfId="43411" xr:uid="{00000000-0005-0000-0000-00008CA90000}"/>
    <cellStyle name="Normal 3 4 6 14 8" xfId="43412" xr:uid="{00000000-0005-0000-0000-00008DA90000}"/>
    <cellStyle name="Normal 3 4 6 14 8 2" xfId="43413" xr:uid="{00000000-0005-0000-0000-00008EA90000}"/>
    <cellStyle name="Normal 3 4 6 14 8 3" xfId="43414" xr:uid="{00000000-0005-0000-0000-00008FA90000}"/>
    <cellStyle name="Normal 3 4 6 14 9" xfId="43415" xr:uid="{00000000-0005-0000-0000-000090A90000}"/>
    <cellStyle name="Normal 3 4 6 14 9 2" xfId="43416" xr:uid="{00000000-0005-0000-0000-000091A90000}"/>
    <cellStyle name="Normal 3 4 6 14 9 3" xfId="43417" xr:uid="{00000000-0005-0000-0000-000092A90000}"/>
    <cellStyle name="Normal 3 4 6 15" xfId="43418" xr:uid="{00000000-0005-0000-0000-000093A90000}"/>
    <cellStyle name="Normal 3 4 6 15 2" xfId="43419" xr:uid="{00000000-0005-0000-0000-000094A90000}"/>
    <cellStyle name="Normal 3 4 6 15 3" xfId="43420" xr:uid="{00000000-0005-0000-0000-000095A90000}"/>
    <cellStyle name="Normal 3 4 6 16" xfId="43421" xr:uid="{00000000-0005-0000-0000-000096A90000}"/>
    <cellStyle name="Normal 3 4 6 16 2" xfId="43422" xr:uid="{00000000-0005-0000-0000-000097A90000}"/>
    <cellStyle name="Normal 3 4 6 16 3" xfId="43423" xr:uid="{00000000-0005-0000-0000-000098A90000}"/>
    <cellStyle name="Normal 3 4 6 17" xfId="43424" xr:uid="{00000000-0005-0000-0000-000099A90000}"/>
    <cellStyle name="Normal 3 4 6 17 2" xfId="43425" xr:uid="{00000000-0005-0000-0000-00009AA90000}"/>
    <cellStyle name="Normal 3 4 6 17 3" xfId="43426" xr:uid="{00000000-0005-0000-0000-00009BA90000}"/>
    <cellStyle name="Normal 3 4 6 18" xfId="43427" xr:uid="{00000000-0005-0000-0000-00009CA90000}"/>
    <cellStyle name="Normal 3 4 6 18 2" xfId="43428" xr:uid="{00000000-0005-0000-0000-00009DA90000}"/>
    <cellStyle name="Normal 3 4 6 18 3" xfId="43429" xr:uid="{00000000-0005-0000-0000-00009EA90000}"/>
    <cellStyle name="Normal 3 4 6 19" xfId="43430" xr:uid="{00000000-0005-0000-0000-00009FA90000}"/>
    <cellStyle name="Normal 3 4 6 19 2" xfId="43431" xr:uid="{00000000-0005-0000-0000-0000A0A90000}"/>
    <cellStyle name="Normal 3 4 6 19 3" xfId="43432" xr:uid="{00000000-0005-0000-0000-0000A1A90000}"/>
    <cellStyle name="Normal 3 4 6 2" xfId="43433" xr:uid="{00000000-0005-0000-0000-0000A2A90000}"/>
    <cellStyle name="Normal 3 4 6 20" xfId="43434" xr:uid="{00000000-0005-0000-0000-0000A3A90000}"/>
    <cellStyle name="Normal 3 4 6 20 2" xfId="43435" xr:uid="{00000000-0005-0000-0000-0000A4A90000}"/>
    <cellStyle name="Normal 3 4 6 20 3" xfId="43436" xr:uid="{00000000-0005-0000-0000-0000A5A90000}"/>
    <cellStyle name="Normal 3 4 6 21" xfId="43437" xr:uid="{00000000-0005-0000-0000-0000A6A90000}"/>
    <cellStyle name="Normal 3 4 6 21 2" xfId="43438" xr:uid="{00000000-0005-0000-0000-0000A7A90000}"/>
    <cellStyle name="Normal 3 4 6 21 3" xfId="43439" xr:uid="{00000000-0005-0000-0000-0000A8A90000}"/>
    <cellStyle name="Normal 3 4 6 22" xfId="43440" xr:uid="{00000000-0005-0000-0000-0000A9A90000}"/>
    <cellStyle name="Normal 3 4 6 22 2" xfId="43441" xr:uid="{00000000-0005-0000-0000-0000AAA90000}"/>
    <cellStyle name="Normal 3 4 6 22 3" xfId="43442" xr:uid="{00000000-0005-0000-0000-0000ABA90000}"/>
    <cellStyle name="Normal 3 4 6 23" xfId="43443" xr:uid="{00000000-0005-0000-0000-0000ACA90000}"/>
    <cellStyle name="Normal 3 4 6 23 2" xfId="43444" xr:uid="{00000000-0005-0000-0000-0000ADA90000}"/>
    <cellStyle name="Normal 3 4 6 23 3" xfId="43445" xr:uid="{00000000-0005-0000-0000-0000AEA90000}"/>
    <cellStyle name="Normal 3 4 6 24" xfId="43446" xr:uid="{00000000-0005-0000-0000-0000AFA90000}"/>
    <cellStyle name="Normal 3 4 6 24 2" xfId="43447" xr:uid="{00000000-0005-0000-0000-0000B0A90000}"/>
    <cellStyle name="Normal 3 4 6 24 3" xfId="43448" xr:uid="{00000000-0005-0000-0000-0000B1A90000}"/>
    <cellStyle name="Normal 3 4 6 25" xfId="43449" xr:uid="{00000000-0005-0000-0000-0000B2A90000}"/>
    <cellStyle name="Normal 3 4 6 25 2" xfId="43450" xr:uid="{00000000-0005-0000-0000-0000B3A90000}"/>
    <cellStyle name="Normal 3 4 6 25 3" xfId="43451" xr:uid="{00000000-0005-0000-0000-0000B4A90000}"/>
    <cellStyle name="Normal 3 4 6 26" xfId="43452" xr:uid="{00000000-0005-0000-0000-0000B5A90000}"/>
    <cellStyle name="Normal 3 4 6 26 2" xfId="43453" xr:uid="{00000000-0005-0000-0000-0000B6A90000}"/>
    <cellStyle name="Normal 3 4 6 26 3" xfId="43454" xr:uid="{00000000-0005-0000-0000-0000B7A90000}"/>
    <cellStyle name="Normal 3 4 6 27" xfId="43455" xr:uid="{00000000-0005-0000-0000-0000B8A90000}"/>
    <cellStyle name="Normal 3 4 6 27 2" xfId="43456" xr:uid="{00000000-0005-0000-0000-0000B9A90000}"/>
    <cellStyle name="Normal 3 4 6 27 3" xfId="43457" xr:uid="{00000000-0005-0000-0000-0000BAA90000}"/>
    <cellStyle name="Normal 3 4 6 28" xfId="43458" xr:uid="{00000000-0005-0000-0000-0000BBA90000}"/>
    <cellStyle name="Normal 3 4 6 29" xfId="43459" xr:uid="{00000000-0005-0000-0000-0000BCA90000}"/>
    <cellStyle name="Normal 3 4 6 3" xfId="43460" xr:uid="{00000000-0005-0000-0000-0000BDA90000}"/>
    <cellStyle name="Normal 3 4 6 4" xfId="43461" xr:uid="{00000000-0005-0000-0000-0000BEA90000}"/>
    <cellStyle name="Normal 3 4 6 5" xfId="43462" xr:uid="{00000000-0005-0000-0000-0000BFA90000}"/>
    <cellStyle name="Normal 3 4 6 6" xfId="43463" xr:uid="{00000000-0005-0000-0000-0000C0A90000}"/>
    <cellStyle name="Normal 3 4 6 6 10" xfId="43464" xr:uid="{00000000-0005-0000-0000-0000C1A90000}"/>
    <cellStyle name="Normal 3 4 6 6 10 2" xfId="43465" xr:uid="{00000000-0005-0000-0000-0000C2A90000}"/>
    <cellStyle name="Normal 3 4 6 6 10 3" xfId="43466" xr:uid="{00000000-0005-0000-0000-0000C3A90000}"/>
    <cellStyle name="Normal 3 4 6 6 11" xfId="43467" xr:uid="{00000000-0005-0000-0000-0000C4A90000}"/>
    <cellStyle name="Normal 3 4 6 6 11 2" xfId="43468" xr:uid="{00000000-0005-0000-0000-0000C5A90000}"/>
    <cellStyle name="Normal 3 4 6 6 11 3" xfId="43469" xr:uid="{00000000-0005-0000-0000-0000C6A90000}"/>
    <cellStyle name="Normal 3 4 6 6 12" xfId="43470" xr:uid="{00000000-0005-0000-0000-0000C7A90000}"/>
    <cellStyle name="Normal 3 4 6 6 12 2" xfId="43471" xr:uid="{00000000-0005-0000-0000-0000C8A90000}"/>
    <cellStyle name="Normal 3 4 6 6 12 3" xfId="43472" xr:uid="{00000000-0005-0000-0000-0000C9A90000}"/>
    <cellStyle name="Normal 3 4 6 6 13" xfId="43473" xr:uid="{00000000-0005-0000-0000-0000CAA90000}"/>
    <cellStyle name="Normal 3 4 6 6 13 2" xfId="43474" xr:uid="{00000000-0005-0000-0000-0000CBA90000}"/>
    <cellStyle name="Normal 3 4 6 6 13 3" xfId="43475" xr:uid="{00000000-0005-0000-0000-0000CCA90000}"/>
    <cellStyle name="Normal 3 4 6 6 14" xfId="43476" xr:uid="{00000000-0005-0000-0000-0000CDA90000}"/>
    <cellStyle name="Normal 3 4 6 6 14 2" xfId="43477" xr:uid="{00000000-0005-0000-0000-0000CEA90000}"/>
    <cellStyle name="Normal 3 4 6 6 14 3" xfId="43478" xr:uid="{00000000-0005-0000-0000-0000CFA90000}"/>
    <cellStyle name="Normal 3 4 6 6 15" xfId="43479" xr:uid="{00000000-0005-0000-0000-0000D0A90000}"/>
    <cellStyle name="Normal 3 4 6 6 15 2" xfId="43480" xr:uid="{00000000-0005-0000-0000-0000D1A90000}"/>
    <cellStyle name="Normal 3 4 6 6 15 3" xfId="43481" xr:uid="{00000000-0005-0000-0000-0000D2A90000}"/>
    <cellStyle name="Normal 3 4 6 6 16" xfId="43482" xr:uid="{00000000-0005-0000-0000-0000D3A90000}"/>
    <cellStyle name="Normal 3 4 6 6 17" xfId="43483" xr:uid="{00000000-0005-0000-0000-0000D4A90000}"/>
    <cellStyle name="Normal 3 4 6 6 2" xfId="43484" xr:uid="{00000000-0005-0000-0000-0000D5A90000}"/>
    <cellStyle name="Normal 3 4 6 6 2 10" xfId="43485" xr:uid="{00000000-0005-0000-0000-0000D6A90000}"/>
    <cellStyle name="Normal 3 4 6 6 2 10 2" xfId="43486" xr:uid="{00000000-0005-0000-0000-0000D7A90000}"/>
    <cellStyle name="Normal 3 4 6 6 2 10 3" xfId="43487" xr:uid="{00000000-0005-0000-0000-0000D8A90000}"/>
    <cellStyle name="Normal 3 4 6 6 2 11" xfId="43488" xr:uid="{00000000-0005-0000-0000-0000D9A90000}"/>
    <cellStyle name="Normal 3 4 6 6 2 11 2" xfId="43489" xr:uid="{00000000-0005-0000-0000-0000DAA90000}"/>
    <cellStyle name="Normal 3 4 6 6 2 11 3" xfId="43490" xr:uid="{00000000-0005-0000-0000-0000DBA90000}"/>
    <cellStyle name="Normal 3 4 6 6 2 12" xfId="43491" xr:uid="{00000000-0005-0000-0000-0000DCA90000}"/>
    <cellStyle name="Normal 3 4 6 6 2 12 2" xfId="43492" xr:uid="{00000000-0005-0000-0000-0000DDA90000}"/>
    <cellStyle name="Normal 3 4 6 6 2 12 3" xfId="43493" xr:uid="{00000000-0005-0000-0000-0000DEA90000}"/>
    <cellStyle name="Normal 3 4 6 6 2 13" xfId="43494" xr:uid="{00000000-0005-0000-0000-0000DFA90000}"/>
    <cellStyle name="Normal 3 4 6 6 2 13 2" xfId="43495" xr:uid="{00000000-0005-0000-0000-0000E0A90000}"/>
    <cellStyle name="Normal 3 4 6 6 2 13 3" xfId="43496" xr:uid="{00000000-0005-0000-0000-0000E1A90000}"/>
    <cellStyle name="Normal 3 4 6 6 2 14" xfId="43497" xr:uid="{00000000-0005-0000-0000-0000E2A90000}"/>
    <cellStyle name="Normal 3 4 6 6 2 14 2" xfId="43498" xr:uid="{00000000-0005-0000-0000-0000E3A90000}"/>
    <cellStyle name="Normal 3 4 6 6 2 14 3" xfId="43499" xr:uid="{00000000-0005-0000-0000-0000E4A90000}"/>
    <cellStyle name="Normal 3 4 6 6 2 15" xfId="43500" xr:uid="{00000000-0005-0000-0000-0000E5A90000}"/>
    <cellStyle name="Normal 3 4 6 6 2 16" xfId="43501" xr:uid="{00000000-0005-0000-0000-0000E6A90000}"/>
    <cellStyle name="Normal 3 4 6 6 2 2" xfId="43502" xr:uid="{00000000-0005-0000-0000-0000E7A90000}"/>
    <cellStyle name="Normal 3 4 6 6 2 2 2" xfId="43503" xr:uid="{00000000-0005-0000-0000-0000E8A90000}"/>
    <cellStyle name="Normal 3 4 6 6 2 2 3" xfId="43504" xr:uid="{00000000-0005-0000-0000-0000E9A90000}"/>
    <cellStyle name="Normal 3 4 6 6 2 3" xfId="43505" xr:uid="{00000000-0005-0000-0000-0000EAA90000}"/>
    <cellStyle name="Normal 3 4 6 6 2 3 2" xfId="43506" xr:uid="{00000000-0005-0000-0000-0000EBA90000}"/>
    <cellStyle name="Normal 3 4 6 6 2 3 3" xfId="43507" xr:uid="{00000000-0005-0000-0000-0000ECA90000}"/>
    <cellStyle name="Normal 3 4 6 6 2 4" xfId="43508" xr:uid="{00000000-0005-0000-0000-0000EDA90000}"/>
    <cellStyle name="Normal 3 4 6 6 2 4 2" xfId="43509" xr:uid="{00000000-0005-0000-0000-0000EEA90000}"/>
    <cellStyle name="Normal 3 4 6 6 2 4 3" xfId="43510" xr:uid="{00000000-0005-0000-0000-0000EFA90000}"/>
    <cellStyle name="Normal 3 4 6 6 2 5" xfId="43511" xr:uid="{00000000-0005-0000-0000-0000F0A90000}"/>
    <cellStyle name="Normal 3 4 6 6 2 5 2" xfId="43512" xr:uid="{00000000-0005-0000-0000-0000F1A90000}"/>
    <cellStyle name="Normal 3 4 6 6 2 5 3" xfId="43513" xr:uid="{00000000-0005-0000-0000-0000F2A90000}"/>
    <cellStyle name="Normal 3 4 6 6 2 6" xfId="43514" xr:uid="{00000000-0005-0000-0000-0000F3A90000}"/>
    <cellStyle name="Normal 3 4 6 6 2 6 2" xfId="43515" xr:uid="{00000000-0005-0000-0000-0000F4A90000}"/>
    <cellStyle name="Normal 3 4 6 6 2 6 3" xfId="43516" xr:uid="{00000000-0005-0000-0000-0000F5A90000}"/>
    <cellStyle name="Normal 3 4 6 6 2 7" xfId="43517" xr:uid="{00000000-0005-0000-0000-0000F6A90000}"/>
    <cellStyle name="Normal 3 4 6 6 2 7 2" xfId="43518" xr:uid="{00000000-0005-0000-0000-0000F7A90000}"/>
    <cellStyle name="Normal 3 4 6 6 2 7 3" xfId="43519" xr:uid="{00000000-0005-0000-0000-0000F8A90000}"/>
    <cellStyle name="Normal 3 4 6 6 2 8" xfId="43520" xr:uid="{00000000-0005-0000-0000-0000F9A90000}"/>
    <cellStyle name="Normal 3 4 6 6 2 8 2" xfId="43521" xr:uid="{00000000-0005-0000-0000-0000FAA90000}"/>
    <cellStyle name="Normal 3 4 6 6 2 8 3" xfId="43522" xr:uid="{00000000-0005-0000-0000-0000FBA90000}"/>
    <cellStyle name="Normal 3 4 6 6 2 9" xfId="43523" xr:uid="{00000000-0005-0000-0000-0000FCA90000}"/>
    <cellStyle name="Normal 3 4 6 6 2 9 2" xfId="43524" xr:uid="{00000000-0005-0000-0000-0000FDA90000}"/>
    <cellStyle name="Normal 3 4 6 6 2 9 3" xfId="43525" xr:uid="{00000000-0005-0000-0000-0000FEA90000}"/>
    <cellStyle name="Normal 3 4 6 6 3" xfId="43526" xr:uid="{00000000-0005-0000-0000-0000FFA90000}"/>
    <cellStyle name="Normal 3 4 6 6 3 2" xfId="43527" xr:uid="{00000000-0005-0000-0000-000000AA0000}"/>
    <cellStyle name="Normal 3 4 6 6 3 3" xfId="43528" xr:uid="{00000000-0005-0000-0000-000001AA0000}"/>
    <cellStyle name="Normal 3 4 6 6 4" xfId="43529" xr:uid="{00000000-0005-0000-0000-000002AA0000}"/>
    <cellStyle name="Normal 3 4 6 6 4 2" xfId="43530" xr:uid="{00000000-0005-0000-0000-000003AA0000}"/>
    <cellStyle name="Normal 3 4 6 6 4 3" xfId="43531" xr:uid="{00000000-0005-0000-0000-000004AA0000}"/>
    <cellStyle name="Normal 3 4 6 6 5" xfId="43532" xr:uid="{00000000-0005-0000-0000-000005AA0000}"/>
    <cellStyle name="Normal 3 4 6 6 5 2" xfId="43533" xr:uid="{00000000-0005-0000-0000-000006AA0000}"/>
    <cellStyle name="Normal 3 4 6 6 5 3" xfId="43534" xr:uid="{00000000-0005-0000-0000-000007AA0000}"/>
    <cellStyle name="Normal 3 4 6 6 6" xfId="43535" xr:uid="{00000000-0005-0000-0000-000008AA0000}"/>
    <cellStyle name="Normal 3 4 6 6 6 2" xfId="43536" xr:uid="{00000000-0005-0000-0000-000009AA0000}"/>
    <cellStyle name="Normal 3 4 6 6 6 3" xfId="43537" xr:uid="{00000000-0005-0000-0000-00000AAA0000}"/>
    <cellStyle name="Normal 3 4 6 6 7" xfId="43538" xr:uid="{00000000-0005-0000-0000-00000BAA0000}"/>
    <cellStyle name="Normal 3 4 6 6 7 2" xfId="43539" xr:uid="{00000000-0005-0000-0000-00000CAA0000}"/>
    <cellStyle name="Normal 3 4 6 6 7 3" xfId="43540" xr:uid="{00000000-0005-0000-0000-00000DAA0000}"/>
    <cellStyle name="Normal 3 4 6 6 8" xfId="43541" xr:uid="{00000000-0005-0000-0000-00000EAA0000}"/>
    <cellStyle name="Normal 3 4 6 6 8 2" xfId="43542" xr:uid="{00000000-0005-0000-0000-00000FAA0000}"/>
    <cellStyle name="Normal 3 4 6 6 8 3" xfId="43543" xr:uid="{00000000-0005-0000-0000-000010AA0000}"/>
    <cellStyle name="Normal 3 4 6 6 9" xfId="43544" xr:uid="{00000000-0005-0000-0000-000011AA0000}"/>
    <cellStyle name="Normal 3 4 6 6 9 2" xfId="43545" xr:uid="{00000000-0005-0000-0000-000012AA0000}"/>
    <cellStyle name="Normal 3 4 6 6 9 3" xfId="43546" xr:uid="{00000000-0005-0000-0000-000013AA0000}"/>
    <cellStyle name="Normal 3 4 6 7" xfId="43547" xr:uid="{00000000-0005-0000-0000-000014AA0000}"/>
    <cellStyle name="Normal 3 4 6 7 10" xfId="43548" xr:uid="{00000000-0005-0000-0000-000015AA0000}"/>
    <cellStyle name="Normal 3 4 6 7 10 2" xfId="43549" xr:uid="{00000000-0005-0000-0000-000016AA0000}"/>
    <cellStyle name="Normal 3 4 6 7 10 3" xfId="43550" xr:uid="{00000000-0005-0000-0000-000017AA0000}"/>
    <cellStyle name="Normal 3 4 6 7 11" xfId="43551" xr:uid="{00000000-0005-0000-0000-000018AA0000}"/>
    <cellStyle name="Normal 3 4 6 7 11 2" xfId="43552" xr:uid="{00000000-0005-0000-0000-000019AA0000}"/>
    <cellStyle name="Normal 3 4 6 7 11 3" xfId="43553" xr:uid="{00000000-0005-0000-0000-00001AAA0000}"/>
    <cellStyle name="Normal 3 4 6 7 12" xfId="43554" xr:uid="{00000000-0005-0000-0000-00001BAA0000}"/>
    <cellStyle name="Normal 3 4 6 7 12 2" xfId="43555" xr:uid="{00000000-0005-0000-0000-00001CAA0000}"/>
    <cellStyle name="Normal 3 4 6 7 12 3" xfId="43556" xr:uid="{00000000-0005-0000-0000-00001DAA0000}"/>
    <cellStyle name="Normal 3 4 6 7 13" xfId="43557" xr:uid="{00000000-0005-0000-0000-00001EAA0000}"/>
    <cellStyle name="Normal 3 4 6 7 13 2" xfId="43558" xr:uid="{00000000-0005-0000-0000-00001FAA0000}"/>
    <cellStyle name="Normal 3 4 6 7 13 3" xfId="43559" xr:uid="{00000000-0005-0000-0000-000020AA0000}"/>
    <cellStyle name="Normal 3 4 6 7 14" xfId="43560" xr:uid="{00000000-0005-0000-0000-000021AA0000}"/>
    <cellStyle name="Normal 3 4 6 7 14 2" xfId="43561" xr:uid="{00000000-0005-0000-0000-000022AA0000}"/>
    <cellStyle name="Normal 3 4 6 7 14 3" xfId="43562" xr:uid="{00000000-0005-0000-0000-000023AA0000}"/>
    <cellStyle name="Normal 3 4 6 7 15" xfId="43563" xr:uid="{00000000-0005-0000-0000-000024AA0000}"/>
    <cellStyle name="Normal 3 4 6 7 15 2" xfId="43564" xr:uid="{00000000-0005-0000-0000-000025AA0000}"/>
    <cellStyle name="Normal 3 4 6 7 15 3" xfId="43565" xr:uid="{00000000-0005-0000-0000-000026AA0000}"/>
    <cellStyle name="Normal 3 4 6 7 16" xfId="43566" xr:uid="{00000000-0005-0000-0000-000027AA0000}"/>
    <cellStyle name="Normal 3 4 6 7 17" xfId="43567" xr:uid="{00000000-0005-0000-0000-000028AA0000}"/>
    <cellStyle name="Normal 3 4 6 7 2" xfId="43568" xr:uid="{00000000-0005-0000-0000-000029AA0000}"/>
    <cellStyle name="Normal 3 4 6 7 2 10" xfId="43569" xr:uid="{00000000-0005-0000-0000-00002AAA0000}"/>
    <cellStyle name="Normal 3 4 6 7 2 10 2" xfId="43570" xr:uid="{00000000-0005-0000-0000-00002BAA0000}"/>
    <cellStyle name="Normal 3 4 6 7 2 10 3" xfId="43571" xr:uid="{00000000-0005-0000-0000-00002CAA0000}"/>
    <cellStyle name="Normal 3 4 6 7 2 11" xfId="43572" xr:uid="{00000000-0005-0000-0000-00002DAA0000}"/>
    <cellStyle name="Normal 3 4 6 7 2 11 2" xfId="43573" xr:uid="{00000000-0005-0000-0000-00002EAA0000}"/>
    <cellStyle name="Normal 3 4 6 7 2 11 3" xfId="43574" xr:uid="{00000000-0005-0000-0000-00002FAA0000}"/>
    <cellStyle name="Normal 3 4 6 7 2 12" xfId="43575" xr:uid="{00000000-0005-0000-0000-000030AA0000}"/>
    <cellStyle name="Normal 3 4 6 7 2 12 2" xfId="43576" xr:uid="{00000000-0005-0000-0000-000031AA0000}"/>
    <cellStyle name="Normal 3 4 6 7 2 12 3" xfId="43577" xr:uid="{00000000-0005-0000-0000-000032AA0000}"/>
    <cellStyle name="Normal 3 4 6 7 2 13" xfId="43578" xr:uid="{00000000-0005-0000-0000-000033AA0000}"/>
    <cellStyle name="Normal 3 4 6 7 2 13 2" xfId="43579" xr:uid="{00000000-0005-0000-0000-000034AA0000}"/>
    <cellStyle name="Normal 3 4 6 7 2 13 3" xfId="43580" xr:uid="{00000000-0005-0000-0000-000035AA0000}"/>
    <cellStyle name="Normal 3 4 6 7 2 14" xfId="43581" xr:uid="{00000000-0005-0000-0000-000036AA0000}"/>
    <cellStyle name="Normal 3 4 6 7 2 14 2" xfId="43582" xr:uid="{00000000-0005-0000-0000-000037AA0000}"/>
    <cellStyle name="Normal 3 4 6 7 2 14 3" xfId="43583" xr:uid="{00000000-0005-0000-0000-000038AA0000}"/>
    <cellStyle name="Normal 3 4 6 7 2 15" xfId="43584" xr:uid="{00000000-0005-0000-0000-000039AA0000}"/>
    <cellStyle name="Normal 3 4 6 7 2 16" xfId="43585" xr:uid="{00000000-0005-0000-0000-00003AAA0000}"/>
    <cellStyle name="Normal 3 4 6 7 2 2" xfId="43586" xr:uid="{00000000-0005-0000-0000-00003BAA0000}"/>
    <cellStyle name="Normal 3 4 6 7 2 2 2" xfId="43587" xr:uid="{00000000-0005-0000-0000-00003CAA0000}"/>
    <cellStyle name="Normal 3 4 6 7 2 2 3" xfId="43588" xr:uid="{00000000-0005-0000-0000-00003DAA0000}"/>
    <cellStyle name="Normal 3 4 6 7 2 3" xfId="43589" xr:uid="{00000000-0005-0000-0000-00003EAA0000}"/>
    <cellStyle name="Normal 3 4 6 7 2 3 2" xfId="43590" xr:uid="{00000000-0005-0000-0000-00003FAA0000}"/>
    <cellStyle name="Normal 3 4 6 7 2 3 3" xfId="43591" xr:uid="{00000000-0005-0000-0000-000040AA0000}"/>
    <cellStyle name="Normal 3 4 6 7 2 4" xfId="43592" xr:uid="{00000000-0005-0000-0000-000041AA0000}"/>
    <cellStyle name="Normal 3 4 6 7 2 4 2" xfId="43593" xr:uid="{00000000-0005-0000-0000-000042AA0000}"/>
    <cellStyle name="Normal 3 4 6 7 2 4 3" xfId="43594" xr:uid="{00000000-0005-0000-0000-000043AA0000}"/>
    <cellStyle name="Normal 3 4 6 7 2 5" xfId="43595" xr:uid="{00000000-0005-0000-0000-000044AA0000}"/>
    <cellStyle name="Normal 3 4 6 7 2 5 2" xfId="43596" xr:uid="{00000000-0005-0000-0000-000045AA0000}"/>
    <cellStyle name="Normal 3 4 6 7 2 5 3" xfId="43597" xr:uid="{00000000-0005-0000-0000-000046AA0000}"/>
    <cellStyle name="Normal 3 4 6 7 2 6" xfId="43598" xr:uid="{00000000-0005-0000-0000-000047AA0000}"/>
    <cellStyle name="Normal 3 4 6 7 2 6 2" xfId="43599" xr:uid="{00000000-0005-0000-0000-000048AA0000}"/>
    <cellStyle name="Normal 3 4 6 7 2 6 3" xfId="43600" xr:uid="{00000000-0005-0000-0000-000049AA0000}"/>
    <cellStyle name="Normal 3 4 6 7 2 7" xfId="43601" xr:uid="{00000000-0005-0000-0000-00004AAA0000}"/>
    <cellStyle name="Normal 3 4 6 7 2 7 2" xfId="43602" xr:uid="{00000000-0005-0000-0000-00004BAA0000}"/>
    <cellStyle name="Normal 3 4 6 7 2 7 3" xfId="43603" xr:uid="{00000000-0005-0000-0000-00004CAA0000}"/>
    <cellStyle name="Normal 3 4 6 7 2 8" xfId="43604" xr:uid="{00000000-0005-0000-0000-00004DAA0000}"/>
    <cellStyle name="Normal 3 4 6 7 2 8 2" xfId="43605" xr:uid="{00000000-0005-0000-0000-00004EAA0000}"/>
    <cellStyle name="Normal 3 4 6 7 2 8 3" xfId="43606" xr:uid="{00000000-0005-0000-0000-00004FAA0000}"/>
    <cellStyle name="Normal 3 4 6 7 2 9" xfId="43607" xr:uid="{00000000-0005-0000-0000-000050AA0000}"/>
    <cellStyle name="Normal 3 4 6 7 2 9 2" xfId="43608" xr:uid="{00000000-0005-0000-0000-000051AA0000}"/>
    <cellStyle name="Normal 3 4 6 7 2 9 3" xfId="43609" xr:uid="{00000000-0005-0000-0000-000052AA0000}"/>
    <cellStyle name="Normal 3 4 6 7 3" xfId="43610" xr:uid="{00000000-0005-0000-0000-000053AA0000}"/>
    <cellStyle name="Normal 3 4 6 7 3 2" xfId="43611" xr:uid="{00000000-0005-0000-0000-000054AA0000}"/>
    <cellStyle name="Normal 3 4 6 7 3 3" xfId="43612" xr:uid="{00000000-0005-0000-0000-000055AA0000}"/>
    <cellStyle name="Normal 3 4 6 7 4" xfId="43613" xr:uid="{00000000-0005-0000-0000-000056AA0000}"/>
    <cellStyle name="Normal 3 4 6 7 4 2" xfId="43614" xr:uid="{00000000-0005-0000-0000-000057AA0000}"/>
    <cellStyle name="Normal 3 4 6 7 4 3" xfId="43615" xr:uid="{00000000-0005-0000-0000-000058AA0000}"/>
    <cellStyle name="Normal 3 4 6 7 5" xfId="43616" xr:uid="{00000000-0005-0000-0000-000059AA0000}"/>
    <cellStyle name="Normal 3 4 6 7 5 2" xfId="43617" xr:uid="{00000000-0005-0000-0000-00005AAA0000}"/>
    <cellStyle name="Normal 3 4 6 7 5 3" xfId="43618" xr:uid="{00000000-0005-0000-0000-00005BAA0000}"/>
    <cellStyle name="Normal 3 4 6 7 6" xfId="43619" xr:uid="{00000000-0005-0000-0000-00005CAA0000}"/>
    <cellStyle name="Normal 3 4 6 7 6 2" xfId="43620" xr:uid="{00000000-0005-0000-0000-00005DAA0000}"/>
    <cellStyle name="Normal 3 4 6 7 6 3" xfId="43621" xr:uid="{00000000-0005-0000-0000-00005EAA0000}"/>
    <cellStyle name="Normal 3 4 6 7 7" xfId="43622" xr:uid="{00000000-0005-0000-0000-00005FAA0000}"/>
    <cellStyle name="Normal 3 4 6 7 7 2" xfId="43623" xr:uid="{00000000-0005-0000-0000-000060AA0000}"/>
    <cellStyle name="Normal 3 4 6 7 7 3" xfId="43624" xr:uid="{00000000-0005-0000-0000-000061AA0000}"/>
    <cellStyle name="Normal 3 4 6 7 8" xfId="43625" xr:uid="{00000000-0005-0000-0000-000062AA0000}"/>
    <cellStyle name="Normal 3 4 6 7 8 2" xfId="43626" xr:uid="{00000000-0005-0000-0000-000063AA0000}"/>
    <cellStyle name="Normal 3 4 6 7 8 3" xfId="43627" xr:uid="{00000000-0005-0000-0000-000064AA0000}"/>
    <cellStyle name="Normal 3 4 6 7 9" xfId="43628" xr:uid="{00000000-0005-0000-0000-000065AA0000}"/>
    <cellStyle name="Normal 3 4 6 7 9 2" xfId="43629" xr:uid="{00000000-0005-0000-0000-000066AA0000}"/>
    <cellStyle name="Normal 3 4 6 7 9 3" xfId="43630" xr:uid="{00000000-0005-0000-0000-000067AA0000}"/>
    <cellStyle name="Normal 3 4 6 8" xfId="43631" xr:uid="{00000000-0005-0000-0000-000068AA0000}"/>
    <cellStyle name="Normal 3 4 6 8 10" xfId="43632" xr:uid="{00000000-0005-0000-0000-000069AA0000}"/>
    <cellStyle name="Normal 3 4 6 8 10 2" xfId="43633" xr:uid="{00000000-0005-0000-0000-00006AAA0000}"/>
    <cellStyle name="Normal 3 4 6 8 10 3" xfId="43634" xr:uid="{00000000-0005-0000-0000-00006BAA0000}"/>
    <cellStyle name="Normal 3 4 6 8 11" xfId="43635" xr:uid="{00000000-0005-0000-0000-00006CAA0000}"/>
    <cellStyle name="Normal 3 4 6 8 11 2" xfId="43636" xr:uid="{00000000-0005-0000-0000-00006DAA0000}"/>
    <cellStyle name="Normal 3 4 6 8 11 3" xfId="43637" xr:uid="{00000000-0005-0000-0000-00006EAA0000}"/>
    <cellStyle name="Normal 3 4 6 8 12" xfId="43638" xr:uid="{00000000-0005-0000-0000-00006FAA0000}"/>
    <cellStyle name="Normal 3 4 6 8 12 2" xfId="43639" xr:uid="{00000000-0005-0000-0000-000070AA0000}"/>
    <cellStyle name="Normal 3 4 6 8 12 3" xfId="43640" xr:uid="{00000000-0005-0000-0000-000071AA0000}"/>
    <cellStyle name="Normal 3 4 6 8 13" xfId="43641" xr:uid="{00000000-0005-0000-0000-000072AA0000}"/>
    <cellStyle name="Normal 3 4 6 8 13 2" xfId="43642" xr:uid="{00000000-0005-0000-0000-000073AA0000}"/>
    <cellStyle name="Normal 3 4 6 8 13 3" xfId="43643" xr:uid="{00000000-0005-0000-0000-000074AA0000}"/>
    <cellStyle name="Normal 3 4 6 8 14" xfId="43644" xr:uid="{00000000-0005-0000-0000-000075AA0000}"/>
    <cellStyle name="Normal 3 4 6 8 14 2" xfId="43645" xr:uid="{00000000-0005-0000-0000-000076AA0000}"/>
    <cellStyle name="Normal 3 4 6 8 14 3" xfId="43646" xr:uid="{00000000-0005-0000-0000-000077AA0000}"/>
    <cellStyle name="Normal 3 4 6 8 15" xfId="43647" xr:uid="{00000000-0005-0000-0000-000078AA0000}"/>
    <cellStyle name="Normal 3 4 6 8 15 2" xfId="43648" xr:uid="{00000000-0005-0000-0000-000079AA0000}"/>
    <cellStyle name="Normal 3 4 6 8 15 3" xfId="43649" xr:uid="{00000000-0005-0000-0000-00007AAA0000}"/>
    <cellStyle name="Normal 3 4 6 8 16" xfId="43650" xr:uid="{00000000-0005-0000-0000-00007BAA0000}"/>
    <cellStyle name="Normal 3 4 6 8 17" xfId="43651" xr:uid="{00000000-0005-0000-0000-00007CAA0000}"/>
    <cellStyle name="Normal 3 4 6 8 2" xfId="43652" xr:uid="{00000000-0005-0000-0000-00007DAA0000}"/>
    <cellStyle name="Normal 3 4 6 8 2 10" xfId="43653" xr:uid="{00000000-0005-0000-0000-00007EAA0000}"/>
    <cellStyle name="Normal 3 4 6 8 2 10 2" xfId="43654" xr:uid="{00000000-0005-0000-0000-00007FAA0000}"/>
    <cellStyle name="Normal 3 4 6 8 2 10 3" xfId="43655" xr:uid="{00000000-0005-0000-0000-000080AA0000}"/>
    <cellStyle name="Normal 3 4 6 8 2 11" xfId="43656" xr:uid="{00000000-0005-0000-0000-000081AA0000}"/>
    <cellStyle name="Normal 3 4 6 8 2 11 2" xfId="43657" xr:uid="{00000000-0005-0000-0000-000082AA0000}"/>
    <cellStyle name="Normal 3 4 6 8 2 11 3" xfId="43658" xr:uid="{00000000-0005-0000-0000-000083AA0000}"/>
    <cellStyle name="Normal 3 4 6 8 2 12" xfId="43659" xr:uid="{00000000-0005-0000-0000-000084AA0000}"/>
    <cellStyle name="Normal 3 4 6 8 2 12 2" xfId="43660" xr:uid="{00000000-0005-0000-0000-000085AA0000}"/>
    <cellStyle name="Normal 3 4 6 8 2 12 3" xfId="43661" xr:uid="{00000000-0005-0000-0000-000086AA0000}"/>
    <cellStyle name="Normal 3 4 6 8 2 13" xfId="43662" xr:uid="{00000000-0005-0000-0000-000087AA0000}"/>
    <cellStyle name="Normal 3 4 6 8 2 13 2" xfId="43663" xr:uid="{00000000-0005-0000-0000-000088AA0000}"/>
    <cellStyle name="Normal 3 4 6 8 2 13 3" xfId="43664" xr:uid="{00000000-0005-0000-0000-000089AA0000}"/>
    <cellStyle name="Normal 3 4 6 8 2 14" xfId="43665" xr:uid="{00000000-0005-0000-0000-00008AAA0000}"/>
    <cellStyle name="Normal 3 4 6 8 2 14 2" xfId="43666" xr:uid="{00000000-0005-0000-0000-00008BAA0000}"/>
    <cellStyle name="Normal 3 4 6 8 2 14 3" xfId="43667" xr:uid="{00000000-0005-0000-0000-00008CAA0000}"/>
    <cellStyle name="Normal 3 4 6 8 2 15" xfId="43668" xr:uid="{00000000-0005-0000-0000-00008DAA0000}"/>
    <cellStyle name="Normal 3 4 6 8 2 16" xfId="43669" xr:uid="{00000000-0005-0000-0000-00008EAA0000}"/>
    <cellStyle name="Normal 3 4 6 8 2 2" xfId="43670" xr:uid="{00000000-0005-0000-0000-00008FAA0000}"/>
    <cellStyle name="Normal 3 4 6 8 2 2 2" xfId="43671" xr:uid="{00000000-0005-0000-0000-000090AA0000}"/>
    <cellStyle name="Normal 3 4 6 8 2 2 3" xfId="43672" xr:uid="{00000000-0005-0000-0000-000091AA0000}"/>
    <cellStyle name="Normal 3 4 6 8 2 3" xfId="43673" xr:uid="{00000000-0005-0000-0000-000092AA0000}"/>
    <cellStyle name="Normal 3 4 6 8 2 3 2" xfId="43674" xr:uid="{00000000-0005-0000-0000-000093AA0000}"/>
    <cellStyle name="Normal 3 4 6 8 2 3 3" xfId="43675" xr:uid="{00000000-0005-0000-0000-000094AA0000}"/>
    <cellStyle name="Normal 3 4 6 8 2 4" xfId="43676" xr:uid="{00000000-0005-0000-0000-000095AA0000}"/>
    <cellStyle name="Normal 3 4 6 8 2 4 2" xfId="43677" xr:uid="{00000000-0005-0000-0000-000096AA0000}"/>
    <cellStyle name="Normal 3 4 6 8 2 4 3" xfId="43678" xr:uid="{00000000-0005-0000-0000-000097AA0000}"/>
    <cellStyle name="Normal 3 4 6 8 2 5" xfId="43679" xr:uid="{00000000-0005-0000-0000-000098AA0000}"/>
    <cellStyle name="Normal 3 4 6 8 2 5 2" xfId="43680" xr:uid="{00000000-0005-0000-0000-000099AA0000}"/>
    <cellStyle name="Normal 3 4 6 8 2 5 3" xfId="43681" xr:uid="{00000000-0005-0000-0000-00009AAA0000}"/>
    <cellStyle name="Normal 3 4 6 8 2 6" xfId="43682" xr:uid="{00000000-0005-0000-0000-00009BAA0000}"/>
    <cellStyle name="Normal 3 4 6 8 2 6 2" xfId="43683" xr:uid="{00000000-0005-0000-0000-00009CAA0000}"/>
    <cellStyle name="Normal 3 4 6 8 2 6 3" xfId="43684" xr:uid="{00000000-0005-0000-0000-00009DAA0000}"/>
    <cellStyle name="Normal 3 4 6 8 2 7" xfId="43685" xr:uid="{00000000-0005-0000-0000-00009EAA0000}"/>
    <cellStyle name="Normal 3 4 6 8 2 7 2" xfId="43686" xr:uid="{00000000-0005-0000-0000-00009FAA0000}"/>
    <cellStyle name="Normal 3 4 6 8 2 7 3" xfId="43687" xr:uid="{00000000-0005-0000-0000-0000A0AA0000}"/>
    <cellStyle name="Normal 3 4 6 8 2 8" xfId="43688" xr:uid="{00000000-0005-0000-0000-0000A1AA0000}"/>
    <cellStyle name="Normal 3 4 6 8 2 8 2" xfId="43689" xr:uid="{00000000-0005-0000-0000-0000A2AA0000}"/>
    <cellStyle name="Normal 3 4 6 8 2 8 3" xfId="43690" xr:uid="{00000000-0005-0000-0000-0000A3AA0000}"/>
    <cellStyle name="Normal 3 4 6 8 2 9" xfId="43691" xr:uid="{00000000-0005-0000-0000-0000A4AA0000}"/>
    <cellStyle name="Normal 3 4 6 8 2 9 2" xfId="43692" xr:uid="{00000000-0005-0000-0000-0000A5AA0000}"/>
    <cellStyle name="Normal 3 4 6 8 2 9 3" xfId="43693" xr:uid="{00000000-0005-0000-0000-0000A6AA0000}"/>
    <cellStyle name="Normal 3 4 6 8 3" xfId="43694" xr:uid="{00000000-0005-0000-0000-0000A7AA0000}"/>
    <cellStyle name="Normal 3 4 6 8 3 2" xfId="43695" xr:uid="{00000000-0005-0000-0000-0000A8AA0000}"/>
    <cellStyle name="Normal 3 4 6 8 3 3" xfId="43696" xr:uid="{00000000-0005-0000-0000-0000A9AA0000}"/>
    <cellStyle name="Normal 3 4 6 8 4" xfId="43697" xr:uid="{00000000-0005-0000-0000-0000AAAA0000}"/>
    <cellStyle name="Normal 3 4 6 8 4 2" xfId="43698" xr:uid="{00000000-0005-0000-0000-0000ABAA0000}"/>
    <cellStyle name="Normal 3 4 6 8 4 3" xfId="43699" xr:uid="{00000000-0005-0000-0000-0000ACAA0000}"/>
    <cellStyle name="Normal 3 4 6 8 5" xfId="43700" xr:uid="{00000000-0005-0000-0000-0000ADAA0000}"/>
    <cellStyle name="Normal 3 4 6 8 5 2" xfId="43701" xr:uid="{00000000-0005-0000-0000-0000AEAA0000}"/>
    <cellStyle name="Normal 3 4 6 8 5 3" xfId="43702" xr:uid="{00000000-0005-0000-0000-0000AFAA0000}"/>
    <cellStyle name="Normal 3 4 6 8 6" xfId="43703" xr:uid="{00000000-0005-0000-0000-0000B0AA0000}"/>
    <cellStyle name="Normal 3 4 6 8 6 2" xfId="43704" xr:uid="{00000000-0005-0000-0000-0000B1AA0000}"/>
    <cellStyle name="Normal 3 4 6 8 6 3" xfId="43705" xr:uid="{00000000-0005-0000-0000-0000B2AA0000}"/>
    <cellStyle name="Normal 3 4 6 8 7" xfId="43706" xr:uid="{00000000-0005-0000-0000-0000B3AA0000}"/>
    <cellStyle name="Normal 3 4 6 8 7 2" xfId="43707" xr:uid="{00000000-0005-0000-0000-0000B4AA0000}"/>
    <cellStyle name="Normal 3 4 6 8 7 3" xfId="43708" xr:uid="{00000000-0005-0000-0000-0000B5AA0000}"/>
    <cellStyle name="Normal 3 4 6 8 8" xfId="43709" xr:uid="{00000000-0005-0000-0000-0000B6AA0000}"/>
    <cellStyle name="Normal 3 4 6 8 8 2" xfId="43710" xr:uid="{00000000-0005-0000-0000-0000B7AA0000}"/>
    <cellStyle name="Normal 3 4 6 8 8 3" xfId="43711" xr:uid="{00000000-0005-0000-0000-0000B8AA0000}"/>
    <cellStyle name="Normal 3 4 6 8 9" xfId="43712" xr:uid="{00000000-0005-0000-0000-0000B9AA0000}"/>
    <cellStyle name="Normal 3 4 6 8 9 2" xfId="43713" xr:uid="{00000000-0005-0000-0000-0000BAAA0000}"/>
    <cellStyle name="Normal 3 4 6 8 9 3" xfId="43714" xr:uid="{00000000-0005-0000-0000-0000BBAA0000}"/>
    <cellStyle name="Normal 3 4 6 9" xfId="43715" xr:uid="{00000000-0005-0000-0000-0000BCAA0000}"/>
    <cellStyle name="Normal 3 4 6 9 10" xfId="43716" xr:uid="{00000000-0005-0000-0000-0000BDAA0000}"/>
    <cellStyle name="Normal 3 4 6 9 10 2" xfId="43717" xr:uid="{00000000-0005-0000-0000-0000BEAA0000}"/>
    <cellStyle name="Normal 3 4 6 9 10 3" xfId="43718" xr:uid="{00000000-0005-0000-0000-0000BFAA0000}"/>
    <cellStyle name="Normal 3 4 6 9 11" xfId="43719" xr:uid="{00000000-0005-0000-0000-0000C0AA0000}"/>
    <cellStyle name="Normal 3 4 6 9 11 2" xfId="43720" xr:uid="{00000000-0005-0000-0000-0000C1AA0000}"/>
    <cellStyle name="Normal 3 4 6 9 11 3" xfId="43721" xr:uid="{00000000-0005-0000-0000-0000C2AA0000}"/>
    <cellStyle name="Normal 3 4 6 9 12" xfId="43722" xr:uid="{00000000-0005-0000-0000-0000C3AA0000}"/>
    <cellStyle name="Normal 3 4 6 9 12 2" xfId="43723" xr:uid="{00000000-0005-0000-0000-0000C4AA0000}"/>
    <cellStyle name="Normal 3 4 6 9 12 3" xfId="43724" xr:uid="{00000000-0005-0000-0000-0000C5AA0000}"/>
    <cellStyle name="Normal 3 4 6 9 13" xfId="43725" xr:uid="{00000000-0005-0000-0000-0000C6AA0000}"/>
    <cellStyle name="Normal 3 4 6 9 13 2" xfId="43726" xr:uid="{00000000-0005-0000-0000-0000C7AA0000}"/>
    <cellStyle name="Normal 3 4 6 9 13 3" xfId="43727" xr:uid="{00000000-0005-0000-0000-0000C8AA0000}"/>
    <cellStyle name="Normal 3 4 6 9 14" xfId="43728" xr:uid="{00000000-0005-0000-0000-0000C9AA0000}"/>
    <cellStyle name="Normal 3 4 6 9 14 2" xfId="43729" xr:uid="{00000000-0005-0000-0000-0000CAAA0000}"/>
    <cellStyle name="Normal 3 4 6 9 14 3" xfId="43730" xr:uid="{00000000-0005-0000-0000-0000CBAA0000}"/>
    <cellStyle name="Normal 3 4 6 9 15" xfId="43731" xr:uid="{00000000-0005-0000-0000-0000CCAA0000}"/>
    <cellStyle name="Normal 3 4 6 9 16" xfId="43732" xr:uid="{00000000-0005-0000-0000-0000CDAA0000}"/>
    <cellStyle name="Normal 3 4 6 9 2" xfId="43733" xr:uid="{00000000-0005-0000-0000-0000CEAA0000}"/>
    <cellStyle name="Normal 3 4 6 9 2 2" xfId="43734" xr:uid="{00000000-0005-0000-0000-0000CFAA0000}"/>
    <cellStyle name="Normal 3 4 6 9 2 3" xfId="43735" xr:uid="{00000000-0005-0000-0000-0000D0AA0000}"/>
    <cellStyle name="Normal 3 4 6 9 3" xfId="43736" xr:uid="{00000000-0005-0000-0000-0000D1AA0000}"/>
    <cellStyle name="Normal 3 4 6 9 3 2" xfId="43737" xr:uid="{00000000-0005-0000-0000-0000D2AA0000}"/>
    <cellStyle name="Normal 3 4 6 9 3 3" xfId="43738" xr:uid="{00000000-0005-0000-0000-0000D3AA0000}"/>
    <cellStyle name="Normal 3 4 6 9 4" xfId="43739" xr:uid="{00000000-0005-0000-0000-0000D4AA0000}"/>
    <cellStyle name="Normal 3 4 6 9 4 2" xfId="43740" xr:uid="{00000000-0005-0000-0000-0000D5AA0000}"/>
    <cellStyle name="Normal 3 4 6 9 4 3" xfId="43741" xr:uid="{00000000-0005-0000-0000-0000D6AA0000}"/>
    <cellStyle name="Normal 3 4 6 9 5" xfId="43742" xr:uid="{00000000-0005-0000-0000-0000D7AA0000}"/>
    <cellStyle name="Normal 3 4 6 9 5 2" xfId="43743" xr:uid="{00000000-0005-0000-0000-0000D8AA0000}"/>
    <cellStyle name="Normal 3 4 6 9 5 3" xfId="43744" xr:uid="{00000000-0005-0000-0000-0000D9AA0000}"/>
    <cellStyle name="Normal 3 4 6 9 6" xfId="43745" xr:uid="{00000000-0005-0000-0000-0000DAAA0000}"/>
    <cellStyle name="Normal 3 4 6 9 6 2" xfId="43746" xr:uid="{00000000-0005-0000-0000-0000DBAA0000}"/>
    <cellStyle name="Normal 3 4 6 9 6 3" xfId="43747" xr:uid="{00000000-0005-0000-0000-0000DCAA0000}"/>
    <cellStyle name="Normal 3 4 6 9 7" xfId="43748" xr:uid="{00000000-0005-0000-0000-0000DDAA0000}"/>
    <cellStyle name="Normal 3 4 6 9 7 2" xfId="43749" xr:uid="{00000000-0005-0000-0000-0000DEAA0000}"/>
    <cellStyle name="Normal 3 4 6 9 7 3" xfId="43750" xr:uid="{00000000-0005-0000-0000-0000DFAA0000}"/>
    <cellStyle name="Normal 3 4 6 9 8" xfId="43751" xr:uid="{00000000-0005-0000-0000-0000E0AA0000}"/>
    <cellStyle name="Normal 3 4 6 9 8 2" xfId="43752" xr:uid="{00000000-0005-0000-0000-0000E1AA0000}"/>
    <cellStyle name="Normal 3 4 6 9 8 3" xfId="43753" xr:uid="{00000000-0005-0000-0000-0000E2AA0000}"/>
    <cellStyle name="Normal 3 4 6 9 9" xfId="43754" xr:uid="{00000000-0005-0000-0000-0000E3AA0000}"/>
    <cellStyle name="Normal 3 4 6 9 9 2" xfId="43755" xr:uid="{00000000-0005-0000-0000-0000E4AA0000}"/>
    <cellStyle name="Normal 3 4 6 9 9 3" xfId="43756" xr:uid="{00000000-0005-0000-0000-0000E5AA0000}"/>
    <cellStyle name="Normal 3 4 7" xfId="43757" xr:uid="{00000000-0005-0000-0000-0000E6AA0000}"/>
    <cellStyle name="Normal 3 4 7 10" xfId="43758" xr:uid="{00000000-0005-0000-0000-0000E7AA0000}"/>
    <cellStyle name="Normal 3 4 7 10 10" xfId="43759" xr:uid="{00000000-0005-0000-0000-0000E8AA0000}"/>
    <cellStyle name="Normal 3 4 7 10 10 2" xfId="43760" xr:uid="{00000000-0005-0000-0000-0000E9AA0000}"/>
    <cellStyle name="Normal 3 4 7 10 10 3" xfId="43761" xr:uid="{00000000-0005-0000-0000-0000EAAA0000}"/>
    <cellStyle name="Normal 3 4 7 10 11" xfId="43762" xr:uid="{00000000-0005-0000-0000-0000EBAA0000}"/>
    <cellStyle name="Normal 3 4 7 10 11 2" xfId="43763" xr:uid="{00000000-0005-0000-0000-0000ECAA0000}"/>
    <cellStyle name="Normal 3 4 7 10 11 3" xfId="43764" xr:uid="{00000000-0005-0000-0000-0000EDAA0000}"/>
    <cellStyle name="Normal 3 4 7 10 12" xfId="43765" xr:uid="{00000000-0005-0000-0000-0000EEAA0000}"/>
    <cellStyle name="Normal 3 4 7 10 12 2" xfId="43766" xr:uid="{00000000-0005-0000-0000-0000EFAA0000}"/>
    <cellStyle name="Normal 3 4 7 10 12 3" xfId="43767" xr:uid="{00000000-0005-0000-0000-0000F0AA0000}"/>
    <cellStyle name="Normal 3 4 7 10 13" xfId="43768" xr:uid="{00000000-0005-0000-0000-0000F1AA0000}"/>
    <cellStyle name="Normal 3 4 7 10 13 2" xfId="43769" xr:uid="{00000000-0005-0000-0000-0000F2AA0000}"/>
    <cellStyle name="Normal 3 4 7 10 13 3" xfId="43770" xr:uid="{00000000-0005-0000-0000-0000F3AA0000}"/>
    <cellStyle name="Normal 3 4 7 10 14" xfId="43771" xr:uid="{00000000-0005-0000-0000-0000F4AA0000}"/>
    <cellStyle name="Normal 3 4 7 10 14 2" xfId="43772" xr:uid="{00000000-0005-0000-0000-0000F5AA0000}"/>
    <cellStyle name="Normal 3 4 7 10 14 3" xfId="43773" xr:uid="{00000000-0005-0000-0000-0000F6AA0000}"/>
    <cellStyle name="Normal 3 4 7 10 15" xfId="43774" xr:uid="{00000000-0005-0000-0000-0000F7AA0000}"/>
    <cellStyle name="Normal 3 4 7 10 16" xfId="43775" xr:uid="{00000000-0005-0000-0000-0000F8AA0000}"/>
    <cellStyle name="Normal 3 4 7 10 2" xfId="43776" xr:uid="{00000000-0005-0000-0000-0000F9AA0000}"/>
    <cellStyle name="Normal 3 4 7 10 2 2" xfId="43777" xr:uid="{00000000-0005-0000-0000-0000FAAA0000}"/>
    <cellStyle name="Normal 3 4 7 10 2 3" xfId="43778" xr:uid="{00000000-0005-0000-0000-0000FBAA0000}"/>
    <cellStyle name="Normal 3 4 7 10 3" xfId="43779" xr:uid="{00000000-0005-0000-0000-0000FCAA0000}"/>
    <cellStyle name="Normal 3 4 7 10 3 2" xfId="43780" xr:uid="{00000000-0005-0000-0000-0000FDAA0000}"/>
    <cellStyle name="Normal 3 4 7 10 3 3" xfId="43781" xr:uid="{00000000-0005-0000-0000-0000FEAA0000}"/>
    <cellStyle name="Normal 3 4 7 10 4" xfId="43782" xr:uid="{00000000-0005-0000-0000-0000FFAA0000}"/>
    <cellStyle name="Normal 3 4 7 10 4 2" xfId="43783" xr:uid="{00000000-0005-0000-0000-000000AB0000}"/>
    <cellStyle name="Normal 3 4 7 10 4 3" xfId="43784" xr:uid="{00000000-0005-0000-0000-000001AB0000}"/>
    <cellStyle name="Normal 3 4 7 10 5" xfId="43785" xr:uid="{00000000-0005-0000-0000-000002AB0000}"/>
    <cellStyle name="Normal 3 4 7 10 5 2" xfId="43786" xr:uid="{00000000-0005-0000-0000-000003AB0000}"/>
    <cellStyle name="Normal 3 4 7 10 5 3" xfId="43787" xr:uid="{00000000-0005-0000-0000-000004AB0000}"/>
    <cellStyle name="Normal 3 4 7 10 6" xfId="43788" xr:uid="{00000000-0005-0000-0000-000005AB0000}"/>
    <cellStyle name="Normal 3 4 7 10 6 2" xfId="43789" xr:uid="{00000000-0005-0000-0000-000006AB0000}"/>
    <cellStyle name="Normal 3 4 7 10 6 3" xfId="43790" xr:uid="{00000000-0005-0000-0000-000007AB0000}"/>
    <cellStyle name="Normal 3 4 7 10 7" xfId="43791" xr:uid="{00000000-0005-0000-0000-000008AB0000}"/>
    <cellStyle name="Normal 3 4 7 10 7 2" xfId="43792" xr:uid="{00000000-0005-0000-0000-000009AB0000}"/>
    <cellStyle name="Normal 3 4 7 10 7 3" xfId="43793" xr:uid="{00000000-0005-0000-0000-00000AAB0000}"/>
    <cellStyle name="Normal 3 4 7 10 8" xfId="43794" xr:uid="{00000000-0005-0000-0000-00000BAB0000}"/>
    <cellStyle name="Normal 3 4 7 10 8 2" xfId="43795" xr:uid="{00000000-0005-0000-0000-00000CAB0000}"/>
    <cellStyle name="Normal 3 4 7 10 8 3" xfId="43796" xr:uid="{00000000-0005-0000-0000-00000DAB0000}"/>
    <cellStyle name="Normal 3 4 7 10 9" xfId="43797" xr:uid="{00000000-0005-0000-0000-00000EAB0000}"/>
    <cellStyle name="Normal 3 4 7 10 9 2" xfId="43798" xr:uid="{00000000-0005-0000-0000-00000FAB0000}"/>
    <cellStyle name="Normal 3 4 7 10 9 3" xfId="43799" xr:uid="{00000000-0005-0000-0000-000010AB0000}"/>
    <cellStyle name="Normal 3 4 7 11" xfId="43800" xr:uid="{00000000-0005-0000-0000-000011AB0000}"/>
    <cellStyle name="Normal 3 4 7 11 2" xfId="43801" xr:uid="{00000000-0005-0000-0000-000012AB0000}"/>
    <cellStyle name="Normal 3 4 7 11 3" xfId="43802" xr:uid="{00000000-0005-0000-0000-000013AB0000}"/>
    <cellStyle name="Normal 3 4 7 12" xfId="43803" xr:uid="{00000000-0005-0000-0000-000014AB0000}"/>
    <cellStyle name="Normal 3 4 7 12 2" xfId="43804" xr:uid="{00000000-0005-0000-0000-000015AB0000}"/>
    <cellStyle name="Normal 3 4 7 12 3" xfId="43805" xr:uid="{00000000-0005-0000-0000-000016AB0000}"/>
    <cellStyle name="Normal 3 4 7 13" xfId="43806" xr:uid="{00000000-0005-0000-0000-000017AB0000}"/>
    <cellStyle name="Normal 3 4 7 13 2" xfId="43807" xr:uid="{00000000-0005-0000-0000-000018AB0000}"/>
    <cellStyle name="Normal 3 4 7 13 3" xfId="43808" xr:uid="{00000000-0005-0000-0000-000019AB0000}"/>
    <cellStyle name="Normal 3 4 7 14" xfId="43809" xr:uid="{00000000-0005-0000-0000-00001AAB0000}"/>
    <cellStyle name="Normal 3 4 7 14 2" xfId="43810" xr:uid="{00000000-0005-0000-0000-00001BAB0000}"/>
    <cellStyle name="Normal 3 4 7 14 3" xfId="43811" xr:uid="{00000000-0005-0000-0000-00001CAB0000}"/>
    <cellStyle name="Normal 3 4 7 15" xfId="43812" xr:uid="{00000000-0005-0000-0000-00001DAB0000}"/>
    <cellStyle name="Normal 3 4 7 15 2" xfId="43813" xr:uid="{00000000-0005-0000-0000-00001EAB0000}"/>
    <cellStyle name="Normal 3 4 7 15 3" xfId="43814" xr:uid="{00000000-0005-0000-0000-00001FAB0000}"/>
    <cellStyle name="Normal 3 4 7 16" xfId="43815" xr:uid="{00000000-0005-0000-0000-000020AB0000}"/>
    <cellStyle name="Normal 3 4 7 16 2" xfId="43816" xr:uid="{00000000-0005-0000-0000-000021AB0000}"/>
    <cellStyle name="Normal 3 4 7 16 3" xfId="43817" xr:uid="{00000000-0005-0000-0000-000022AB0000}"/>
    <cellStyle name="Normal 3 4 7 17" xfId="43818" xr:uid="{00000000-0005-0000-0000-000023AB0000}"/>
    <cellStyle name="Normal 3 4 7 17 2" xfId="43819" xr:uid="{00000000-0005-0000-0000-000024AB0000}"/>
    <cellStyle name="Normal 3 4 7 17 3" xfId="43820" xr:uid="{00000000-0005-0000-0000-000025AB0000}"/>
    <cellStyle name="Normal 3 4 7 18" xfId="43821" xr:uid="{00000000-0005-0000-0000-000026AB0000}"/>
    <cellStyle name="Normal 3 4 7 18 2" xfId="43822" xr:uid="{00000000-0005-0000-0000-000027AB0000}"/>
    <cellStyle name="Normal 3 4 7 18 3" xfId="43823" xr:uid="{00000000-0005-0000-0000-000028AB0000}"/>
    <cellStyle name="Normal 3 4 7 19" xfId="43824" xr:uid="{00000000-0005-0000-0000-000029AB0000}"/>
    <cellStyle name="Normal 3 4 7 19 2" xfId="43825" xr:uid="{00000000-0005-0000-0000-00002AAB0000}"/>
    <cellStyle name="Normal 3 4 7 19 3" xfId="43826" xr:uid="{00000000-0005-0000-0000-00002BAB0000}"/>
    <cellStyle name="Normal 3 4 7 2" xfId="43827" xr:uid="{00000000-0005-0000-0000-00002CAB0000}"/>
    <cellStyle name="Normal 3 4 7 2 10" xfId="43828" xr:uid="{00000000-0005-0000-0000-00002DAB0000}"/>
    <cellStyle name="Normal 3 4 7 2 10 2" xfId="43829" xr:uid="{00000000-0005-0000-0000-00002EAB0000}"/>
    <cellStyle name="Normal 3 4 7 2 10 3" xfId="43830" xr:uid="{00000000-0005-0000-0000-00002FAB0000}"/>
    <cellStyle name="Normal 3 4 7 2 11" xfId="43831" xr:uid="{00000000-0005-0000-0000-000030AB0000}"/>
    <cellStyle name="Normal 3 4 7 2 11 2" xfId="43832" xr:uid="{00000000-0005-0000-0000-000031AB0000}"/>
    <cellStyle name="Normal 3 4 7 2 11 3" xfId="43833" xr:uid="{00000000-0005-0000-0000-000032AB0000}"/>
    <cellStyle name="Normal 3 4 7 2 12" xfId="43834" xr:uid="{00000000-0005-0000-0000-000033AB0000}"/>
    <cellStyle name="Normal 3 4 7 2 12 2" xfId="43835" xr:uid="{00000000-0005-0000-0000-000034AB0000}"/>
    <cellStyle name="Normal 3 4 7 2 12 3" xfId="43836" xr:uid="{00000000-0005-0000-0000-000035AB0000}"/>
    <cellStyle name="Normal 3 4 7 2 13" xfId="43837" xr:uid="{00000000-0005-0000-0000-000036AB0000}"/>
    <cellStyle name="Normal 3 4 7 2 13 2" xfId="43838" xr:uid="{00000000-0005-0000-0000-000037AB0000}"/>
    <cellStyle name="Normal 3 4 7 2 13 3" xfId="43839" xr:uid="{00000000-0005-0000-0000-000038AB0000}"/>
    <cellStyle name="Normal 3 4 7 2 14" xfId="43840" xr:uid="{00000000-0005-0000-0000-000039AB0000}"/>
    <cellStyle name="Normal 3 4 7 2 14 2" xfId="43841" xr:uid="{00000000-0005-0000-0000-00003AAB0000}"/>
    <cellStyle name="Normal 3 4 7 2 14 3" xfId="43842" xr:uid="{00000000-0005-0000-0000-00003BAB0000}"/>
    <cellStyle name="Normal 3 4 7 2 15" xfId="43843" xr:uid="{00000000-0005-0000-0000-00003CAB0000}"/>
    <cellStyle name="Normal 3 4 7 2 15 2" xfId="43844" xr:uid="{00000000-0005-0000-0000-00003DAB0000}"/>
    <cellStyle name="Normal 3 4 7 2 15 3" xfId="43845" xr:uid="{00000000-0005-0000-0000-00003EAB0000}"/>
    <cellStyle name="Normal 3 4 7 2 16" xfId="43846" xr:uid="{00000000-0005-0000-0000-00003FAB0000}"/>
    <cellStyle name="Normal 3 4 7 2 17" xfId="43847" xr:uid="{00000000-0005-0000-0000-000040AB0000}"/>
    <cellStyle name="Normal 3 4 7 2 2" xfId="43848" xr:uid="{00000000-0005-0000-0000-000041AB0000}"/>
    <cellStyle name="Normal 3 4 7 2 2 10" xfId="43849" xr:uid="{00000000-0005-0000-0000-000042AB0000}"/>
    <cellStyle name="Normal 3 4 7 2 2 10 2" xfId="43850" xr:uid="{00000000-0005-0000-0000-000043AB0000}"/>
    <cellStyle name="Normal 3 4 7 2 2 10 3" xfId="43851" xr:uid="{00000000-0005-0000-0000-000044AB0000}"/>
    <cellStyle name="Normal 3 4 7 2 2 11" xfId="43852" xr:uid="{00000000-0005-0000-0000-000045AB0000}"/>
    <cellStyle name="Normal 3 4 7 2 2 11 2" xfId="43853" xr:uid="{00000000-0005-0000-0000-000046AB0000}"/>
    <cellStyle name="Normal 3 4 7 2 2 11 3" xfId="43854" xr:uid="{00000000-0005-0000-0000-000047AB0000}"/>
    <cellStyle name="Normal 3 4 7 2 2 12" xfId="43855" xr:uid="{00000000-0005-0000-0000-000048AB0000}"/>
    <cellStyle name="Normal 3 4 7 2 2 12 2" xfId="43856" xr:uid="{00000000-0005-0000-0000-000049AB0000}"/>
    <cellStyle name="Normal 3 4 7 2 2 12 3" xfId="43857" xr:uid="{00000000-0005-0000-0000-00004AAB0000}"/>
    <cellStyle name="Normal 3 4 7 2 2 13" xfId="43858" xr:uid="{00000000-0005-0000-0000-00004BAB0000}"/>
    <cellStyle name="Normal 3 4 7 2 2 13 2" xfId="43859" xr:uid="{00000000-0005-0000-0000-00004CAB0000}"/>
    <cellStyle name="Normal 3 4 7 2 2 13 3" xfId="43860" xr:uid="{00000000-0005-0000-0000-00004DAB0000}"/>
    <cellStyle name="Normal 3 4 7 2 2 14" xfId="43861" xr:uid="{00000000-0005-0000-0000-00004EAB0000}"/>
    <cellStyle name="Normal 3 4 7 2 2 14 2" xfId="43862" xr:uid="{00000000-0005-0000-0000-00004FAB0000}"/>
    <cellStyle name="Normal 3 4 7 2 2 14 3" xfId="43863" xr:uid="{00000000-0005-0000-0000-000050AB0000}"/>
    <cellStyle name="Normal 3 4 7 2 2 15" xfId="43864" xr:uid="{00000000-0005-0000-0000-000051AB0000}"/>
    <cellStyle name="Normal 3 4 7 2 2 16" xfId="43865" xr:uid="{00000000-0005-0000-0000-000052AB0000}"/>
    <cellStyle name="Normal 3 4 7 2 2 2" xfId="43866" xr:uid="{00000000-0005-0000-0000-000053AB0000}"/>
    <cellStyle name="Normal 3 4 7 2 2 2 2" xfId="43867" xr:uid="{00000000-0005-0000-0000-000054AB0000}"/>
    <cellStyle name="Normal 3 4 7 2 2 2 3" xfId="43868" xr:uid="{00000000-0005-0000-0000-000055AB0000}"/>
    <cellStyle name="Normal 3 4 7 2 2 3" xfId="43869" xr:uid="{00000000-0005-0000-0000-000056AB0000}"/>
    <cellStyle name="Normal 3 4 7 2 2 3 2" xfId="43870" xr:uid="{00000000-0005-0000-0000-000057AB0000}"/>
    <cellStyle name="Normal 3 4 7 2 2 3 3" xfId="43871" xr:uid="{00000000-0005-0000-0000-000058AB0000}"/>
    <cellStyle name="Normal 3 4 7 2 2 4" xfId="43872" xr:uid="{00000000-0005-0000-0000-000059AB0000}"/>
    <cellStyle name="Normal 3 4 7 2 2 4 2" xfId="43873" xr:uid="{00000000-0005-0000-0000-00005AAB0000}"/>
    <cellStyle name="Normal 3 4 7 2 2 4 3" xfId="43874" xr:uid="{00000000-0005-0000-0000-00005BAB0000}"/>
    <cellStyle name="Normal 3 4 7 2 2 5" xfId="43875" xr:uid="{00000000-0005-0000-0000-00005CAB0000}"/>
    <cellStyle name="Normal 3 4 7 2 2 5 2" xfId="43876" xr:uid="{00000000-0005-0000-0000-00005DAB0000}"/>
    <cellStyle name="Normal 3 4 7 2 2 5 3" xfId="43877" xr:uid="{00000000-0005-0000-0000-00005EAB0000}"/>
    <cellStyle name="Normal 3 4 7 2 2 6" xfId="43878" xr:uid="{00000000-0005-0000-0000-00005FAB0000}"/>
    <cellStyle name="Normal 3 4 7 2 2 6 2" xfId="43879" xr:uid="{00000000-0005-0000-0000-000060AB0000}"/>
    <cellStyle name="Normal 3 4 7 2 2 6 3" xfId="43880" xr:uid="{00000000-0005-0000-0000-000061AB0000}"/>
    <cellStyle name="Normal 3 4 7 2 2 7" xfId="43881" xr:uid="{00000000-0005-0000-0000-000062AB0000}"/>
    <cellStyle name="Normal 3 4 7 2 2 7 2" xfId="43882" xr:uid="{00000000-0005-0000-0000-000063AB0000}"/>
    <cellStyle name="Normal 3 4 7 2 2 7 3" xfId="43883" xr:uid="{00000000-0005-0000-0000-000064AB0000}"/>
    <cellStyle name="Normal 3 4 7 2 2 8" xfId="43884" xr:uid="{00000000-0005-0000-0000-000065AB0000}"/>
    <cellStyle name="Normal 3 4 7 2 2 8 2" xfId="43885" xr:uid="{00000000-0005-0000-0000-000066AB0000}"/>
    <cellStyle name="Normal 3 4 7 2 2 8 3" xfId="43886" xr:uid="{00000000-0005-0000-0000-000067AB0000}"/>
    <cellStyle name="Normal 3 4 7 2 2 9" xfId="43887" xr:uid="{00000000-0005-0000-0000-000068AB0000}"/>
    <cellStyle name="Normal 3 4 7 2 2 9 2" xfId="43888" xr:uid="{00000000-0005-0000-0000-000069AB0000}"/>
    <cellStyle name="Normal 3 4 7 2 2 9 3" xfId="43889" xr:uid="{00000000-0005-0000-0000-00006AAB0000}"/>
    <cellStyle name="Normal 3 4 7 2 3" xfId="43890" xr:uid="{00000000-0005-0000-0000-00006BAB0000}"/>
    <cellStyle name="Normal 3 4 7 2 3 2" xfId="43891" xr:uid="{00000000-0005-0000-0000-00006CAB0000}"/>
    <cellStyle name="Normal 3 4 7 2 3 3" xfId="43892" xr:uid="{00000000-0005-0000-0000-00006DAB0000}"/>
    <cellStyle name="Normal 3 4 7 2 4" xfId="43893" xr:uid="{00000000-0005-0000-0000-00006EAB0000}"/>
    <cellStyle name="Normal 3 4 7 2 4 2" xfId="43894" xr:uid="{00000000-0005-0000-0000-00006FAB0000}"/>
    <cellStyle name="Normal 3 4 7 2 4 3" xfId="43895" xr:uid="{00000000-0005-0000-0000-000070AB0000}"/>
    <cellStyle name="Normal 3 4 7 2 5" xfId="43896" xr:uid="{00000000-0005-0000-0000-000071AB0000}"/>
    <cellStyle name="Normal 3 4 7 2 5 2" xfId="43897" xr:uid="{00000000-0005-0000-0000-000072AB0000}"/>
    <cellStyle name="Normal 3 4 7 2 5 3" xfId="43898" xr:uid="{00000000-0005-0000-0000-000073AB0000}"/>
    <cellStyle name="Normal 3 4 7 2 6" xfId="43899" xr:uid="{00000000-0005-0000-0000-000074AB0000}"/>
    <cellStyle name="Normal 3 4 7 2 6 2" xfId="43900" xr:uid="{00000000-0005-0000-0000-000075AB0000}"/>
    <cellStyle name="Normal 3 4 7 2 6 3" xfId="43901" xr:uid="{00000000-0005-0000-0000-000076AB0000}"/>
    <cellStyle name="Normal 3 4 7 2 7" xfId="43902" xr:uid="{00000000-0005-0000-0000-000077AB0000}"/>
    <cellStyle name="Normal 3 4 7 2 7 2" xfId="43903" xr:uid="{00000000-0005-0000-0000-000078AB0000}"/>
    <cellStyle name="Normal 3 4 7 2 7 3" xfId="43904" xr:uid="{00000000-0005-0000-0000-000079AB0000}"/>
    <cellStyle name="Normal 3 4 7 2 8" xfId="43905" xr:uid="{00000000-0005-0000-0000-00007AAB0000}"/>
    <cellStyle name="Normal 3 4 7 2 8 2" xfId="43906" xr:uid="{00000000-0005-0000-0000-00007BAB0000}"/>
    <cellStyle name="Normal 3 4 7 2 8 3" xfId="43907" xr:uid="{00000000-0005-0000-0000-00007CAB0000}"/>
    <cellStyle name="Normal 3 4 7 2 9" xfId="43908" xr:uid="{00000000-0005-0000-0000-00007DAB0000}"/>
    <cellStyle name="Normal 3 4 7 2 9 2" xfId="43909" xr:uid="{00000000-0005-0000-0000-00007EAB0000}"/>
    <cellStyle name="Normal 3 4 7 2 9 3" xfId="43910" xr:uid="{00000000-0005-0000-0000-00007FAB0000}"/>
    <cellStyle name="Normal 3 4 7 20" xfId="43911" xr:uid="{00000000-0005-0000-0000-000080AB0000}"/>
    <cellStyle name="Normal 3 4 7 20 2" xfId="43912" xr:uid="{00000000-0005-0000-0000-000081AB0000}"/>
    <cellStyle name="Normal 3 4 7 20 3" xfId="43913" xr:uid="{00000000-0005-0000-0000-000082AB0000}"/>
    <cellStyle name="Normal 3 4 7 21" xfId="43914" xr:uid="{00000000-0005-0000-0000-000083AB0000}"/>
    <cellStyle name="Normal 3 4 7 21 2" xfId="43915" xr:uid="{00000000-0005-0000-0000-000084AB0000}"/>
    <cellStyle name="Normal 3 4 7 21 3" xfId="43916" xr:uid="{00000000-0005-0000-0000-000085AB0000}"/>
    <cellStyle name="Normal 3 4 7 22" xfId="43917" xr:uid="{00000000-0005-0000-0000-000086AB0000}"/>
    <cellStyle name="Normal 3 4 7 22 2" xfId="43918" xr:uid="{00000000-0005-0000-0000-000087AB0000}"/>
    <cellStyle name="Normal 3 4 7 22 3" xfId="43919" xr:uid="{00000000-0005-0000-0000-000088AB0000}"/>
    <cellStyle name="Normal 3 4 7 23" xfId="43920" xr:uid="{00000000-0005-0000-0000-000089AB0000}"/>
    <cellStyle name="Normal 3 4 7 23 2" xfId="43921" xr:uid="{00000000-0005-0000-0000-00008AAB0000}"/>
    <cellStyle name="Normal 3 4 7 23 3" xfId="43922" xr:uid="{00000000-0005-0000-0000-00008BAB0000}"/>
    <cellStyle name="Normal 3 4 7 24" xfId="43923" xr:uid="{00000000-0005-0000-0000-00008CAB0000}"/>
    <cellStyle name="Normal 3 4 7 25" xfId="43924" xr:uid="{00000000-0005-0000-0000-00008DAB0000}"/>
    <cellStyle name="Normal 3 4 7 3" xfId="43925" xr:uid="{00000000-0005-0000-0000-00008EAB0000}"/>
    <cellStyle name="Normal 3 4 7 3 10" xfId="43926" xr:uid="{00000000-0005-0000-0000-00008FAB0000}"/>
    <cellStyle name="Normal 3 4 7 3 10 2" xfId="43927" xr:uid="{00000000-0005-0000-0000-000090AB0000}"/>
    <cellStyle name="Normal 3 4 7 3 10 3" xfId="43928" xr:uid="{00000000-0005-0000-0000-000091AB0000}"/>
    <cellStyle name="Normal 3 4 7 3 11" xfId="43929" xr:uid="{00000000-0005-0000-0000-000092AB0000}"/>
    <cellStyle name="Normal 3 4 7 3 11 2" xfId="43930" xr:uid="{00000000-0005-0000-0000-000093AB0000}"/>
    <cellStyle name="Normal 3 4 7 3 11 3" xfId="43931" xr:uid="{00000000-0005-0000-0000-000094AB0000}"/>
    <cellStyle name="Normal 3 4 7 3 12" xfId="43932" xr:uid="{00000000-0005-0000-0000-000095AB0000}"/>
    <cellStyle name="Normal 3 4 7 3 12 2" xfId="43933" xr:uid="{00000000-0005-0000-0000-000096AB0000}"/>
    <cellStyle name="Normal 3 4 7 3 12 3" xfId="43934" xr:uid="{00000000-0005-0000-0000-000097AB0000}"/>
    <cellStyle name="Normal 3 4 7 3 13" xfId="43935" xr:uid="{00000000-0005-0000-0000-000098AB0000}"/>
    <cellStyle name="Normal 3 4 7 3 13 2" xfId="43936" xr:uid="{00000000-0005-0000-0000-000099AB0000}"/>
    <cellStyle name="Normal 3 4 7 3 13 3" xfId="43937" xr:uid="{00000000-0005-0000-0000-00009AAB0000}"/>
    <cellStyle name="Normal 3 4 7 3 14" xfId="43938" xr:uid="{00000000-0005-0000-0000-00009BAB0000}"/>
    <cellStyle name="Normal 3 4 7 3 14 2" xfId="43939" xr:uid="{00000000-0005-0000-0000-00009CAB0000}"/>
    <cellStyle name="Normal 3 4 7 3 14 3" xfId="43940" xr:uid="{00000000-0005-0000-0000-00009DAB0000}"/>
    <cellStyle name="Normal 3 4 7 3 15" xfId="43941" xr:uid="{00000000-0005-0000-0000-00009EAB0000}"/>
    <cellStyle name="Normal 3 4 7 3 15 2" xfId="43942" xr:uid="{00000000-0005-0000-0000-00009FAB0000}"/>
    <cellStyle name="Normal 3 4 7 3 15 3" xfId="43943" xr:uid="{00000000-0005-0000-0000-0000A0AB0000}"/>
    <cellStyle name="Normal 3 4 7 3 16" xfId="43944" xr:uid="{00000000-0005-0000-0000-0000A1AB0000}"/>
    <cellStyle name="Normal 3 4 7 3 17" xfId="43945" xr:uid="{00000000-0005-0000-0000-0000A2AB0000}"/>
    <cellStyle name="Normal 3 4 7 3 2" xfId="43946" xr:uid="{00000000-0005-0000-0000-0000A3AB0000}"/>
    <cellStyle name="Normal 3 4 7 3 2 10" xfId="43947" xr:uid="{00000000-0005-0000-0000-0000A4AB0000}"/>
    <cellStyle name="Normal 3 4 7 3 2 10 2" xfId="43948" xr:uid="{00000000-0005-0000-0000-0000A5AB0000}"/>
    <cellStyle name="Normal 3 4 7 3 2 10 3" xfId="43949" xr:uid="{00000000-0005-0000-0000-0000A6AB0000}"/>
    <cellStyle name="Normal 3 4 7 3 2 11" xfId="43950" xr:uid="{00000000-0005-0000-0000-0000A7AB0000}"/>
    <cellStyle name="Normal 3 4 7 3 2 11 2" xfId="43951" xr:uid="{00000000-0005-0000-0000-0000A8AB0000}"/>
    <cellStyle name="Normal 3 4 7 3 2 11 3" xfId="43952" xr:uid="{00000000-0005-0000-0000-0000A9AB0000}"/>
    <cellStyle name="Normal 3 4 7 3 2 12" xfId="43953" xr:uid="{00000000-0005-0000-0000-0000AAAB0000}"/>
    <cellStyle name="Normal 3 4 7 3 2 12 2" xfId="43954" xr:uid="{00000000-0005-0000-0000-0000ABAB0000}"/>
    <cellStyle name="Normal 3 4 7 3 2 12 3" xfId="43955" xr:uid="{00000000-0005-0000-0000-0000ACAB0000}"/>
    <cellStyle name="Normal 3 4 7 3 2 13" xfId="43956" xr:uid="{00000000-0005-0000-0000-0000ADAB0000}"/>
    <cellStyle name="Normal 3 4 7 3 2 13 2" xfId="43957" xr:uid="{00000000-0005-0000-0000-0000AEAB0000}"/>
    <cellStyle name="Normal 3 4 7 3 2 13 3" xfId="43958" xr:uid="{00000000-0005-0000-0000-0000AFAB0000}"/>
    <cellStyle name="Normal 3 4 7 3 2 14" xfId="43959" xr:uid="{00000000-0005-0000-0000-0000B0AB0000}"/>
    <cellStyle name="Normal 3 4 7 3 2 14 2" xfId="43960" xr:uid="{00000000-0005-0000-0000-0000B1AB0000}"/>
    <cellStyle name="Normal 3 4 7 3 2 14 3" xfId="43961" xr:uid="{00000000-0005-0000-0000-0000B2AB0000}"/>
    <cellStyle name="Normal 3 4 7 3 2 15" xfId="43962" xr:uid="{00000000-0005-0000-0000-0000B3AB0000}"/>
    <cellStyle name="Normal 3 4 7 3 2 16" xfId="43963" xr:uid="{00000000-0005-0000-0000-0000B4AB0000}"/>
    <cellStyle name="Normal 3 4 7 3 2 2" xfId="43964" xr:uid="{00000000-0005-0000-0000-0000B5AB0000}"/>
    <cellStyle name="Normal 3 4 7 3 2 2 2" xfId="43965" xr:uid="{00000000-0005-0000-0000-0000B6AB0000}"/>
    <cellStyle name="Normal 3 4 7 3 2 2 3" xfId="43966" xr:uid="{00000000-0005-0000-0000-0000B7AB0000}"/>
    <cellStyle name="Normal 3 4 7 3 2 3" xfId="43967" xr:uid="{00000000-0005-0000-0000-0000B8AB0000}"/>
    <cellStyle name="Normal 3 4 7 3 2 3 2" xfId="43968" xr:uid="{00000000-0005-0000-0000-0000B9AB0000}"/>
    <cellStyle name="Normal 3 4 7 3 2 3 3" xfId="43969" xr:uid="{00000000-0005-0000-0000-0000BAAB0000}"/>
    <cellStyle name="Normal 3 4 7 3 2 4" xfId="43970" xr:uid="{00000000-0005-0000-0000-0000BBAB0000}"/>
    <cellStyle name="Normal 3 4 7 3 2 4 2" xfId="43971" xr:uid="{00000000-0005-0000-0000-0000BCAB0000}"/>
    <cellStyle name="Normal 3 4 7 3 2 4 3" xfId="43972" xr:uid="{00000000-0005-0000-0000-0000BDAB0000}"/>
    <cellStyle name="Normal 3 4 7 3 2 5" xfId="43973" xr:uid="{00000000-0005-0000-0000-0000BEAB0000}"/>
    <cellStyle name="Normal 3 4 7 3 2 5 2" xfId="43974" xr:uid="{00000000-0005-0000-0000-0000BFAB0000}"/>
    <cellStyle name="Normal 3 4 7 3 2 5 3" xfId="43975" xr:uid="{00000000-0005-0000-0000-0000C0AB0000}"/>
    <cellStyle name="Normal 3 4 7 3 2 6" xfId="43976" xr:uid="{00000000-0005-0000-0000-0000C1AB0000}"/>
    <cellStyle name="Normal 3 4 7 3 2 6 2" xfId="43977" xr:uid="{00000000-0005-0000-0000-0000C2AB0000}"/>
    <cellStyle name="Normal 3 4 7 3 2 6 3" xfId="43978" xr:uid="{00000000-0005-0000-0000-0000C3AB0000}"/>
    <cellStyle name="Normal 3 4 7 3 2 7" xfId="43979" xr:uid="{00000000-0005-0000-0000-0000C4AB0000}"/>
    <cellStyle name="Normal 3 4 7 3 2 7 2" xfId="43980" xr:uid="{00000000-0005-0000-0000-0000C5AB0000}"/>
    <cellStyle name="Normal 3 4 7 3 2 7 3" xfId="43981" xr:uid="{00000000-0005-0000-0000-0000C6AB0000}"/>
    <cellStyle name="Normal 3 4 7 3 2 8" xfId="43982" xr:uid="{00000000-0005-0000-0000-0000C7AB0000}"/>
    <cellStyle name="Normal 3 4 7 3 2 8 2" xfId="43983" xr:uid="{00000000-0005-0000-0000-0000C8AB0000}"/>
    <cellStyle name="Normal 3 4 7 3 2 8 3" xfId="43984" xr:uid="{00000000-0005-0000-0000-0000C9AB0000}"/>
    <cellStyle name="Normal 3 4 7 3 2 9" xfId="43985" xr:uid="{00000000-0005-0000-0000-0000CAAB0000}"/>
    <cellStyle name="Normal 3 4 7 3 2 9 2" xfId="43986" xr:uid="{00000000-0005-0000-0000-0000CBAB0000}"/>
    <cellStyle name="Normal 3 4 7 3 2 9 3" xfId="43987" xr:uid="{00000000-0005-0000-0000-0000CCAB0000}"/>
    <cellStyle name="Normal 3 4 7 3 3" xfId="43988" xr:uid="{00000000-0005-0000-0000-0000CDAB0000}"/>
    <cellStyle name="Normal 3 4 7 3 3 2" xfId="43989" xr:uid="{00000000-0005-0000-0000-0000CEAB0000}"/>
    <cellStyle name="Normal 3 4 7 3 3 3" xfId="43990" xr:uid="{00000000-0005-0000-0000-0000CFAB0000}"/>
    <cellStyle name="Normal 3 4 7 3 4" xfId="43991" xr:uid="{00000000-0005-0000-0000-0000D0AB0000}"/>
    <cellStyle name="Normal 3 4 7 3 4 2" xfId="43992" xr:uid="{00000000-0005-0000-0000-0000D1AB0000}"/>
    <cellStyle name="Normal 3 4 7 3 4 3" xfId="43993" xr:uid="{00000000-0005-0000-0000-0000D2AB0000}"/>
    <cellStyle name="Normal 3 4 7 3 5" xfId="43994" xr:uid="{00000000-0005-0000-0000-0000D3AB0000}"/>
    <cellStyle name="Normal 3 4 7 3 5 2" xfId="43995" xr:uid="{00000000-0005-0000-0000-0000D4AB0000}"/>
    <cellStyle name="Normal 3 4 7 3 5 3" xfId="43996" xr:uid="{00000000-0005-0000-0000-0000D5AB0000}"/>
    <cellStyle name="Normal 3 4 7 3 6" xfId="43997" xr:uid="{00000000-0005-0000-0000-0000D6AB0000}"/>
    <cellStyle name="Normal 3 4 7 3 6 2" xfId="43998" xr:uid="{00000000-0005-0000-0000-0000D7AB0000}"/>
    <cellStyle name="Normal 3 4 7 3 6 3" xfId="43999" xr:uid="{00000000-0005-0000-0000-0000D8AB0000}"/>
    <cellStyle name="Normal 3 4 7 3 7" xfId="44000" xr:uid="{00000000-0005-0000-0000-0000D9AB0000}"/>
    <cellStyle name="Normal 3 4 7 3 7 2" xfId="44001" xr:uid="{00000000-0005-0000-0000-0000DAAB0000}"/>
    <cellStyle name="Normal 3 4 7 3 7 3" xfId="44002" xr:uid="{00000000-0005-0000-0000-0000DBAB0000}"/>
    <cellStyle name="Normal 3 4 7 3 8" xfId="44003" xr:uid="{00000000-0005-0000-0000-0000DCAB0000}"/>
    <cellStyle name="Normal 3 4 7 3 8 2" xfId="44004" xr:uid="{00000000-0005-0000-0000-0000DDAB0000}"/>
    <cellStyle name="Normal 3 4 7 3 8 3" xfId="44005" xr:uid="{00000000-0005-0000-0000-0000DEAB0000}"/>
    <cellStyle name="Normal 3 4 7 3 9" xfId="44006" xr:uid="{00000000-0005-0000-0000-0000DFAB0000}"/>
    <cellStyle name="Normal 3 4 7 3 9 2" xfId="44007" xr:uid="{00000000-0005-0000-0000-0000E0AB0000}"/>
    <cellStyle name="Normal 3 4 7 3 9 3" xfId="44008" xr:uid="{00000000-0005-0000-0000-0000E1AB0000}"/>
    <cellStyle name="Normal 3 4 7 4" xfId="44009" xr:uid="{00000000-0005-0000-0000-0000E2AB0000}"/>
    <cellStyle name="Normal 3 4 7 4 10" xfId="44010" xr:uid="{00000000-0005-0000-0000-0000E3AB0000}"/>
    <cellStyle name="Normal 3 4 7 4 10 2" xfId="44011" xr:uid="{00000000-0005-0000-0000-0000E4AB0000}"/>
    <cellStyle name="Normal 3 4 7 4 10 3" xfId="44012" xr:uid="{00000000-0005-0000-0000-0000E5AB0000}"/>
    <cellStyle name="Normal 3 4 7 4 11" xfId="44013" xr:uid="{00000000-0005-0000-0000-0000E6AB0000}"/>
    <cellStyle name="Normal 3 4 7 4 11 2" xfId="44014" xr:uid="{00000000-0005-0000-0000-0000E7AB0000}"/>
    <cellStyle name="Normal 3 4 7 4 11 3" xfId="44015" xr:uid="{00000000-0005-0000-0000-0000E8AB0000}"/>
    <cellStyle name="Normal 3 4 7 4 12" xfId="44016" xr:uid="{00000000-0005-0000-0000-0000E9AB0000}"/>
    <cellStyle name="Normal 3 4 7 4 12 2" xfId="44017" xr:uid="{00000000-0005-0000-0000-0000EAAB0000}"/>
    <cellStyle name="Normal 3 4 7 4 12 3" xfId="44018" xr:uid="{00000000-0005-0000-0000-0000EBAB0000}"/>
    <cellStyle name="Normal 3 4 7 4 13" xfId="44019" xr:uid="{00000000-0005-0000-0000-0000ECAB0000}"/>
    <cellStyle name="Normal 3 4 7 4 13 2" xfId="44020" xr:uid="{00000000-0005-0000-0000-0000EDAB0000}"/>
    <cellStyle name="Normal 3 4 7 4 13 3" xfId="44021" xr:uid="{00000000-0005-0000-0000-0000EEAB0000}"/>
    <cellStyle name="Normal 3 4 7 4 14" xfId="44022" xr:uid="{00000000-0005-0000-0000-0000EFAB0000}"/>
    <cellStyle name="Normal 3 4 7 4 14 2" xfId="44023" xr:uid="{00000000-0005-0000-0000-0000F0AB0000}"/>
    <cellStyle name="Normal 3 4 7 4 14 3" xfId="44024" xr:uid="{00000000-0005-0000-0000-0000F1AB0000}"/>
    <cellStyle name="Normal 3 4 7 4 15" xfId="44025" xr:uid="{00000000-0005-0000-0000-0000F2AB0000}"/>
    <cellStyle name="Normal 3 4 7 4 15 2" xfId="44026" xr:uid="{00000000-0005-0000-0000-0000F3AB0000}"/>
    <cellStyle name="Normal 3 4 7 4 15 3" xfId="44027" xr:uid="{00000000-0005-0000-0000-0000F4AB0000}"/>
    <cellStyle name="Normal 3 4 7 4 16" xfId="44028" xr:uid="{00000000-0005-0000-0000-0000F5AB0000}"/>
    <cellStyle name="Normal 3 4 7 4 17" xfId="44029" xr:uid="{00000000-0005-0000-0000-0000F6AB0000}"/>
    <cellStyle name="Normal 3 4 7 4 2" xfId="44030" xr:uid="{00000000-0005-0000-0000-0000F7AB0000}"/>
    <cellStyle name="Normal 3 4 7 4 2 10" xfId="44031" xr:uid="{00000000-0005-0000-0000-0000F8AB0000}"/>
    <cellStyle name="Normal 3 4 7 4 2 10 2" xfId="44032" xr:uid="{00000000-0005-0000-0000-0000F9AB0000}"/>
    <cellStyle name="Normal 3 4 7 4 2 10 3" xfId="44033" xr:uid="{00000000-0005-0000-0000-0000FAAB0000}"/>
    <cellStyle name="Normal 3 4 7 4 2 11" xfId="44034" xr:uid="{00000000-0005-0000-0000-0000FBAB0000}"/>
    <cellStyle name="Normal 3 4 7 4 2 11 2" xfId="44035" xr:uid="{00000000-0005-0000-0000-0000FCAB0000}"/>
    <cellStyle name="Normal 3 4 7 4 2 11 3" xfId="44036" xr:uid="{00000000-0005-0000-0000-0000FDAB0000}"/>
    <cellStyle name="Normal 3 4 7 4 2 12" xfId="44037" xr:uid="{00000000-0005-0000-0000-0000FEAB0000}"/>
    <cellStyle name="Normal 3 4 7 4 2 12 2" xfId="44038" xr:uid="{00000000-0005-0000-0000-0000FFAB0000}"/>
    <cellStyle name="Normal 3 4 7 4 2 12 3" xfId="44039" xr:uid="{00000000-0005-0000-0000-000000AC0000}"/>
    <cellStyle name="Normal 3 4 7 4 2 13" xfId="44040" xr:uid="{00000000-0005-0000-0000-000001AC0000}"/>
    <cellStyle name="Normal 3 4 7 4 2 13 2" xfId="44041" xr:uid="{00000000-0005-0000-0000-000002AC0000}"/>
    <cellStyle name="Normal 3 4 7 4 2 13 3" xfId="44042" xr:uid="{00000000-0005-0000-0000-000003AC0000}"/>
    <cellStyle name="Normal 3 4 7 4 2 14" xfId="44043" xr:uid="{00000000-0005-0000-0000-000004AC0000}"/>
    <cellStyle name="Normal 3 4 7 4 2 14 2" xfId="44044" xr:uid="{00000000-0005-0000-0000-000005AC0000}"/>
    <cellStyle name="Normal 3 4 7 4 2 14 3" xfId="44045" xr:uid="{00000000-0005-0000-0000-000006AC0000}"/>
    <cellStyle name="Normal 3 4 7 4 2 15" xfId="44046" xr:uid="{00000000-0005-0000-0000-000007AC0000}"/>
    <cellStyle name="Normal 3 4 7 4 2 16" xfId="44047" xr:uid="{00000000-0005-0000-0000-000008AC0000}"/>
    <cellStyle name="Normal 3 4 7 4 2 2" xfId="44048" xr:uid="{00000000-0005-0000-0000-000009AC0000}"/>
    <cellStyle name="Normal 3 4 7 4 2 2 2" xfId="44049" xr:uid="{00000000-0005-0000-0000-00000AAC0000}"/>
    <cellStyle name="Normal 3 4 7 4 2 2 3" xfId="44050" xr:uid="{00000000-0005-0000-0000-00000BAC0000}"/>
    <cellStyle name="Normal 3 4 7 4 2 3" xfId="44051" xr:uid="{00000000-0005-0000-0000-00000CAC0000}"/>
    <cellStyle name="Normal 3 4 7 4 2 3 2" xfId="44052" xr:uid="{00000000-0005-0000-0000-00000DAC0000}"/>
    <cellStyle name="Normal 3 4 7 4 2 3 3" xfId="44053" xr:uid="{00000000-0005-0000-0000-00000EAC0000}"/>
    <cellStyle name="Normal 3 4 7 4 2 4" xfId="44054" xr:uid="{00000000-0005-0000-0000-00000FAC0000}"/>
    <cellStyle name="Normal 3 4 7 4 2 4 2" xfId="44055" xr:uid="{00000000-0005-0000-0000-000010AC0000}"/>
    <cellStyle name="Normal 3 4 7 4 2 4 3" xfId="44056" xr:uid="{00000000-0005-0000-0000-000011AC0000}"/>
    <cellStyle name="Normal 3 4 7 4 2 5" xfId="44057" xr:uid="{00000000-0005-0000-0000-000012AC0000}"/>
    <cellStyle name="Normal 3 4 7 4 2 5 2" xfId="44058" xr:uid="{00000000-0005-0000-0000-000013AC0000}"/>
    <cellStyle name="Normal 3 4 7 4 2 5 3" xfId="44059" xr:uid="{00000000-0005-0000-0000-000014AC0000}"/>
    <cellStyle name="Normal 3 4 7 4 2 6" xfId="44060" xr:uid="{00000000-0005-0000-0000-000015AC0000}"/>
    <cellStyle name="Normal 3 4 7 4 2 6 2" xfId="44061" xr:uid="{00000000-0005-0000-0000-000016AC0000}"/>
    <cellStyle name="Normal 3 4 7 4 2 6 3" xfId="44062" xr:uid="{00000000-0005-0000-0000-000017AC0000}"/>
    <cellStyle name="Normal 3 4 7 4 2 7" xfId="44063" xr:uid="{00000000-0005-0000-0000-000018AC0000}"/>
    <cellStyle name="Normal 3 4 7 4 2 7 2" xfId="44064" xr:uid="{00000000-0005-0000-0000-000019AC0000}"/>
    <cellStyle name="Normal 3 4 7 4 2 7 3" xfId="44065" xr:uid="{00000000-0005-0000-0000-00001AAC0000}"/>
    <cellStyle name="Normal 3 4 7 4 2 8" xfId="44066" xr:uid="{00000000-0005-0000-0000-00001BAC0000}"/>
    <cellStyle name="Normal 3 4 7 4 2 8 2" xfId="44067" xr:uid="{00000000-0005-0000-0000-00001CAC0000}"/>
    <cellStyle name="Normal 3 4 7 4 2 8 3" xfId="44068" xr:uid="{00000000-0005-0000-0000-00001DAC0000}"/>
    <cellStyle name="Normal 3 4 7 4 2 9" xfId="44069" xr:uid="{00000000-0005-0000-0000-00001EAC0000}"/>
    <cellStyle name="Normal 3 4 7 4 2 9 2" xfId="44070" xr:uid="{00000000-0005-0000-0000-00001FAC0000}"/>
    <cellStyle name="Normal 3 4 7 4 2 9 3" xfId="44071" xr:uid="{00000000-0005-0000-0000-000020AC0000}"/>
    <cellStyle name="Normal 3 4 7 4 3" xfId="44072" xr:uid="{00000000-0005-0000-0000-000021AC0000}"/>
    <cellStyle name="Normal 3 4 7 4 3 2" xfId="44073" xr:uid="{00000000-0005-0000-0000-000022AC0000}"/>
    <cellStyle name="Normal 3 4 7 4 3 3" xfId="44074" xr:uid="{00000000-0005-0000-0000-000023AC0000}"/>
    <cellStyle name="Normal 3 4 7 4 4" xfId="44075" xr:uid="{00000000-0005-0000-0000-000024AC0000}"/>
    <cellStyle name="Normal 3 4 7 4 4 2" xfId="44076" xr:uid="{00000000-0005-0000-0000-000025AC0000}"/>
    <cellStyle name="Normal 3 4 7 4 4 3" xfId="44077" xr:uid="{00000000-0005-0000-0000-000026AC0000}"/>
    <cellStyle name="Normal 3 4 7 4 5" xfId="44078" xr:uid="{00000000-0005-0000-0000-000027AC0000}"/>
    <cellStyle name="Normal 3 4 7 4 5 2" xfId="44079" xr:uid="{00000000-0005-0000-0000-000028AC0000}"/>
    <cellStyle name="Normal 3 4 7 4 5 3" xfId="44080" xr:uid="{00000000-0005-0000-0000-000029AC0000}"/>
    <cellStyle name="Normal 3 4 7 4 6" xfId="44081" xr:uid="{00000000-0005-0000-0000-00002AAC0000}"/>
    <cellStyle name="Normal 3 4 7 4 6 2" xfId="44082" xr:uid="{00000000-0005-0000-0000-00002BAC0000}"/>
    <cellStyle name="Normal 3 4 7 4 6 3" xfId="44083" xr:uid="{00000000-0005-0000-0000-00002CAC0000}"/>
    <cellStyle name="Normal 3 4 7 4 7" xfId="44084" xr:uid="{00000000-0005-0000-0000-00002DAC0000}"/>
    <cellStyle name="Normal 3 4 7 4 7 2" xfId="44085" xr:uid="{00000000-0005-0000-0000-00002EAC0000}"/>
    <cellStyle name="Normal 3 4 7 4 7 3" xfId="44086" xr:uid="{00000000-0005-0000-0000-00002FAC0000}"/>
    <cellStyle name="Normal 3 4 7 4 8" xfId="44087" xr:uid="{00000000-0005-0000-0000-000030AC0000}"/>
    <cellStyle name="Normal 3 4 7 4 8 2" xfId="44088" xr:uid="{00000000-0005-0000-0000-000031AC0000}"/>
    <cellStyle name="Normal 3 4 7 4 8 3" xfId="44089" xr:uid="{00000000-0005-0000-0000-000032AC0000}"/>
    <cellStyle name="Normal 3 4 7 4 9" xfId="44090" xr:uid="{00000000-0005-0000-0000-000033AC0000}"/>
    <cellStyle name="Normal 3 4 7 4 9 2" xfId="44091" xr:uid="{00000000-0005-0000-0000-000034AC0000}"/>
    <cellStyle name="Normal 3 4 7 4 9 3" xfId="44092" xr:uid="{00000000-0005-0000-0000-000035AC0000}"/>
    <cellStyle name="Normal 3 4 7 5" xfId="44093" xr:uid="{00000000-0005-0000-0000-000036AC0000}"/>
    <cellStyle name="Normal 3 4 7 5 10" xfId="44094" xr:uid="{00000000-0005-0000-0000-000037AC0000}"/>
    <cellStyle name="Normal 3 4 7 5 10 2" xfId="44095" xr:uid="{00000000-0005-0000-0000-000038AC0000}"/>
    <cellStyle name="Normal 3 4 7 5 10 3" xfId="44096" xr:uid="{00000000-0005-0000-0000-000039AC0000}"/>
    <cellStyle name="Normal 3 4 7 5 11" xfId="44097" xr:uid="{00000000-0005-0000-0000-00003AAC0000}"/>
    <cellStyle name="Normal 3 4 7 5 11 2" xfId="44098" xr:uid="{00000000-0005-0000-0000-00003BAC0000}"/>
    <cellStyle name="Normal 3 4 7 5 11 3" xfId="44099" xr:uid="{00000000-0005-0000-0000-00003CAC0000}"/>
    <cellStyle name="Normal 3 4 7 5 12" xfId="44100" xr:uid="{00000000-0005-0000-0000-00003DAC0000}"/>
    <cellStyle name="Normal 3 4 7 5 12 2" xfId="44101" xr:uid="{00000000-0005-0000-0000-00003EAC0000}"/>
    <cellStyle name="Normal 3 4 7 5 12 3" xfId="44102" xr:uid="{00000000-0005-0000-0000-00003FAC0000}"/>
    <cellStyle name="Normal 3 4 7 5 13" xfId="44103" xr:uid="{00000000-0005-0000-0000-000040AC0000}"/>
    <cellStyle name="Normal 3 4 7 5 13 2" xfId="44104" xr:uid="{00000000-0005-0000-0000-000041AC0000}"/>
    <cellStyle name="Normal 3 4 7 5 13 3" xfId="44105" xr:uid="{00000000-0005-0000-0000-000042AC0000}"/>
    <cellStyle name="Normal 3 4 7 5 14" xfId="44106" xr:uid="{00000000-0005-0000-0000-000043AC0000}"/>
    <cellStyle name="Normal 3 4 7 5 14 2" xfId="44107" xr:uid="{00000000-0005-0000-0000-000044AC0000}"/>
    <cellStyle name="Normal 3 4 7 5 14 3" xfId="44108" xr:uid="{00000000-0005-0000-0000-000045AC0000}"/>
    <cellStyle name="Normal 3 4 7 5 15" xfId="44109" xr:uid="{00000000-0005-0000-0000-000046AC0000}"/>
    <cellStyle name="Normal 3 4 7 5 16" xfId="44110" xr:uid="{00000000-0005-0000-0000-000047AC0000}"/>
    <cellStyle name="Normal 3 4 7 5 2" xfId="44111" xr:uid="{00000000-0005-0000-0000-000048AC0000}"/>
    <cellStyle name="Normal 3 4 7 5 2 2" xfId="44112" xr:uid="{00000000-0005-0000-0000-000049AC0000}"/>
    <cellStyle name="Normal 3 4 7 5 2 3" xfId="44113" xr:uid="{00000000-0005-0000-0000-00004AAC0000}"/>
    <cellStyle name="Normal 3 4 7 5 3" xfId="44114" xr:uid="{00000000-0005-0000-0000-00004BAC0000}"/>
    <cellStyle name="Normal 3 4 7 5 3 2" xfId="44115" xr:uid="{00000000-0005-0000-0000-00004CAC0000}"/>
    <cellStyle name="Normal 3 4 7 5 3 3" xfId="44116" xr:uid="{00000000-0005-0000-0000-00004DAC0000}"/>
    <cellStyle name="Normal 3 4 7 5 4" xfId="44117" xr:uid="{00000000-0005-0000-0000-00004EAC0000}"/>
    <cellStyle name="Normal 3 4 7 5 4 2" xfId="44118" xr:uid="{00000000-0005-0000-0000-00004FAC0000}"/>
    <cellStyle name="Normal 3 4 7 5 4 3" xfId="44119" xr:uid="{00000000-0005-0000-0000-000050AC0000}"/>
    <cellStyle name="Normal 3 4 7 5 5" xfId="44120" xr:uid="{00000000-0005-0000-0000-000051AC0000}"/>
    <cellStyle name="Normal 3 4 7 5 5 2" xfId="44121" xr:uid="{00000000-0005-0000-0000-000052AC0000}"/>
    <cellStyle name="Normal 3 4 7 5 5 3" xfId="44122" xr:uid="{00000000-0005-0000-0000-000053AC0000}"/>
    <cellStyle name="Normal 3 4 7 5 6" xfId="44123" xr:uid="{00000000-0005-0000-0000-000054AC0000}"/>
    <cellStyle name="Normal 3 4 7 5 6 2" xfId="44124" xr:uid="{00000000-0005-0000-0000-000055AC0000}"/>
    <cellStyle name="Normal 3 4 7 5 6 3" xfId="44125" xr:uid="{00000000-0005-0000-0000-000056AC0000}"/>
    <cellStyle name="Normal 3 4 7 5 7" xfId="44126" xr:uid="{00000000-0005-0000-0000-000057AC0000}"/>
    <cellStyle name="Normal 3 4 7 5 7 2" xfId="44127" xr:uid="{00000000-0005-0000-0000-000058AC0000}"/>
    <cellStyle name="Normal 3 4 7 5 7 3" xfId="44128" xr:uid="{00000000-0005-0000-0000-000059AC0000}"/>
    <cellStyle name="Normal 3 4 7 5 8" xfId="44129" xr:uid="{00000000-0005-0000-0000-00005AAC0000}"/>
    <cellStyle name="Normal 3 4 7 5 8 2" xfId="44130" xr:uid="{00000000-0005-0000-0000-00005BAC0000}"/>
    <cellStyle name="Normal 3 4 7 5 8 3" xfId="44131" xr:uid="{00000000-0005-0000-0000-00005CAC0000}"/>
    <cellStyle name="Normal 3 4 7 5 9" xfId="44132" xr:uid="{00000000-0005-0000-0000-00005DAC0000}"/>
    <cellStyle name="Normal 3 4 7 5 9 2" xfId="44133" xr:uid="{00000000-0005-0000-0000-00005EAC0000}"/>
    <cellStyle name="Normal 3 4 7 5 9 3" xfId="44134" xr:uid="{00000000-0005-0000-0000-00005FAC0000}"/>
    <cellStyle name="Normal 3 4 7 6" xfId="44135" xr:uid="{00000000-0005-0000-0000-000060AC0000}"/>
    <cellStyle name="Normal 3 4 7 6 10" xfId="44136" xr:uid="{00000000-0005-0000-0000-000061AC0000}"/>
    <cellStyle name="Normal 3 4 7 6 10 2" xfId="44137" xr:uid="{00000000-0005-0000-0000-000062AC0000}"/>
    <cellStyle name="Normal 3 4 7 6 10 3" xfId="44138" xr:uid="{00000000-0005-0000-0000-000063AC0000}"/>
    <cellStyle name="Normal 3 4 7 6 11" xfId="44139" xr:uid="{00000000-0005-0000-0000-000064AC0000}"/>
    <cellStyle name="Normal 3 4 7 6 11 2" xfId="44140" xr:uid="{00000000-0005-0000-0000-000065AC0000}"/>
    <cellStyle name="Normal 3 4 7 6 11 3" xfId="44141" xr:uid="{00000000-0005-0000-0000-000066AC0000}"/>
    <cellStyle name="Normal 3 4 7 6 12" xfId="44142" xr:uid="{00000000-0005-0000-0000-000067AC0000}"/>
    <cellStyle name="Normal 3 4 7 6 12 2" xfId="44143" xr:uid="{00000000-0005-0000-0000-000068AC0000}"/>
    <cellStyle name="Normal 3 4 7 6 12 3" xfId="44144" xr:uid="{00000000-0005-0000-0000-000069AC0000}"/>
    <cellStyle name="Normal 3 4 7 6 13" xfId="44145" xr:uid="{00000000-0005-0000-0000-00006AAC0000}"/>
    <cellStyle name="Normal 3 4 7 6 13 2" xfId="44146" xr:uid="{00000000-0005-0000-0000-00006BAC0000}"/>
    <cellStyle name="Normal 3 4 7 6 13 3" xfId="44147" xr:uid="{00000000-0005-0000-0000-00006CAC0000}"/>
    <cellStyle name="Normal 3 4 7 6 14" xfId="44148" xr:uid="{00000000-0005-0000-0000-00006DAC0000}"/>
    <cellStyle name="Normal 3 4 7 6 14 2" xfId="44149" xr:uid="{00000000-0005-0000-0000-00006EAC0000}"/>
    <cellStyle name="Normal 3 4 7 6 14 3" xfId="44150" xr:uid="{00000000-0005-0000-0000-00006FAC0000}"/>
    <cellStyle name="Normal 3 4 7 6 15" xfId="44151" xr:uid="{00000000-0005-0000-0000-000070AC0000}"/>
    <cellStyle name="Normal 3 4 7 6 16" xfId="44152" xr:uid="{00000000-0005-0000-0000-000071AC0000}"/>
    <cellStyle name="Normal 3 4 7 6 2" xfId="44153" xr:uid="{00000000-0005-0000-0000-000072AC0000}"/>
    <cellStyle name="Normal 3 4 7 6 2 2" xfId="44154" xr:uid="{00000000-0005-0000-0000-000073AC0000}"/>
    <cellStyle name="Normal 3 4 7 6 2 3" xfId="44155" xr:uid="{00000000-0005-0000-0000-000074AC0000}"/>
    <cellStyle name="Normal 3 4 7 6 3" xfId="44156" xr:uid="{00000000-0005-0000-0000-000075AC0000}"/>
    <cellStyle name="Normal 3 4 7 6 3 2" xfId="44157" xr:uid="{00000000-0005-0000-0000-000076AC0000}"/>
    <cellStyle name="Normal 3 4 7 6 3 3" xfId="44158" xr:uid="{00000000-0005-0000-0000-000077AC0000}"/>
    <cellStyle name="Normal 3 4 7 6 4" xfId="44159" xr:uid="{00000000-0005-0000-0000-000078AC0000}"/>
    <cellStyle name="Normal 3 4 7 6 4 2" xfId="44160" xr:uid="{00000000-0005-0000-0000-000079AC0000}"/>
    <cellStyle name="Normal 3 4 7 6 4 3" xfId="44161" xr:uid="{00000000-0005-0000-0000-00007AAC0000}"/>
    <cellStyle name="Normal 3 4 7 6 5" xfId="44162" xr:uid="{00000000-0005-0000-0000-00007BAC0000}"/>
    <cellStyle name="Normal 3 4 7 6 5 2" xfId="44163" xr:uid="{00000000-0005-0000-0000-00007CAC0000}"/>
    <cellStyle name="Normal 3 4 7 6 5 3" xfId="44164" xr:uid="{00000000-0005-0000-0000-00007DAC0000}"/>
    <cellStyle name="Normal 3 4 7 6 6" xfId="44165" xr:uid="{00000000-0005-0000-0000-00007EAC0000}"/>
    <cellStyle name="Normal 3 4 7 6 6 2" xfId="44166" xr:uid="{00000000-0005-0000-0000-00007FAC0000}"/>
    <cellStyle name="Normal 3 4 7 6 6 3" xfId="44167" xr:uid="{00000000-0005-0000-0000-000080AC0000}"/>
    <cellStyle name="Normal 3 4 7 6 7" xfId="44168" xr:uid="{00000000-0005-0000-0000-000081AC0000}"/>
    <cellStyle name="Normal 3 4 7 6 7 2" xfId="44169" xr:uid="{00000000-0005-0000-0000-000082AC0000}"/>
    <cellStyle name="Normal 3 4 7 6 7 3" xfId="44170" xr:uid="{00000000-0005-0000-0000-000083AC0000}"/>
    <cellStyle name="Normal 3 4 7 6 8" xfId="44171" xr:uid="{00000000-0005-0000-0000-000084AC0000}"/>
    <cellStyle name="Normal 3 4 7 6 8 2" xfId="44172" xr:uid="{00000000-0005-0000-0000-000085AC0000}"/>
    <cellStyle name="Normal 3 4 7 6 8 3" xfId="44173" xr:uid="{00000000-0005-0000-0000-000086AC0000}"/>
    <cellStyle name="Normal 3 4 7 6 9" xfId="44174" xr:uid="{00000000-0005-0000-0000-000087AC0000}"/>
    <cellStyle name="Normal 3 4 7 6 9 2" xfId="44175" xr:uid="{00000000-0005-0000-0000-000088AC0000}"/>
    <cellStyle name="Normal 3 4 7 6 9 3" xfId="44176" xr:uid="{00000000-0005-0000-0000-000089AC0000}"/>
    <cellStyle name="Normal 3 4 7 7" xfId="44177" xr:uid="{00000000-0005-0000-0000-00008AAC0000}"/>
    <cellStyle name="Normal 3 4 7 7 10" xfId="44178" xr:uid="{00000000-0005-0000-0000-00008BAC0000}"/>
    <cellStyle name="Normal 3 4 7 7 10 2" xfId="44179" xr:uid="{00000000-0005-0000-0000-00008CAC0000}"/>
    <cellStyle name="Normal 3 4 7 7 10 3" xfId="44180" xr:uid="{00000000-0005-0000-0000-00008DAC0000}"/>
    <cellStyle name="Normal 3 4 7 7 11" xfId="44181" xr:uid="{00000000-0005-0000-0000-00008EAC0000}"/>
    <cellStyle name="Normal 3 4 7 7 11 2" xfId="44182" xr:uid="{00000000-0005-0000-0000-00008FAC0000}"/>
    <cellStyle name="Normal 3 4 7 7 11 3" xfId="44183" xr:uid="{00000000-0005-0000-0000-000090AC0000}"/>
    <cellStyle name="Normal 3 4 7 7 12" xfId="44184" xr:uid="{00000000-0005-0000-0000-000091AC0000}"/>
    <cellStyle name="Normal 3 4 7 7 12 2" xfId="44185" xr:uid="{00000000-0005-0000-0000-000092AC0000}"/>
    <cellStyle name="Normal 3 4 7 7 12 3" xfId="44186" xr:uid="{00000000-0005-0000-0000-000093AC0000}"/>
    <cellStyle name="Normal 3 4 7 7 13" xfId="44187" xr:uid="{00000000-0005-0000-0000-000094AC0000}"/>
    <cellStyle name="Normal 3 4 7 7 13 2" xfId="44188" xr:uid="{00000000-0005-0000-0000-000095AC0000}"/>
    <cellStyle name="Normal 3 4 7 7 13 3" xfId="44189" xr:uid="{00000000-0005-0000-0000-000096AC0000}"/>
    <cellStyle name="Normal 3 4 7 7 14" xfId="44190" xr:uid="{00000000-0005-0000-0000-000097AC0000}"/>
    <cellStyle name="Normal 3 4 7 7 14 2" xfId="44191" xr:uid="{00000000-0005-0000-0000-000098AC0000}"/>
    <cellStyle name="Normal 3 4 7 7 14 3" xfId="44192" xr:uid="{00000000-0005-0000-0000-000099AC0000}"/>
    <cellStyle name="Normal 3 4 7 7 15" xfId="44193" xr:uid="{00000000-0005-0000-0000-00009AAC0000}"/>
    <cellStyle name="Normal 3 4 7 7 16" xfId="44194" xr:uid="{00000000-0005-0000-0000-00009BAC0000}"/>
    <cellStyle name="Normal 3 4 7 7 2" xfId="44195" xr:uid="{00000000-0005-0000-0000-00009CAC0000}"/>
    <cellStyle name="Normal 3 4 7 7 2 2" xfId="44196" xr:uid="{00000000-0005-0000-0000-00009DAC0000}"/>
    <cellStyle name="Normal 3 4 7 7 2 3" xfId="44197" xr:uid="{00000000-0005-0000-0000-00009EAC0000}"/>
    <cellStyle name="Normal 3 4 7 7 3" xfId="44198" xr:uid="{00000000-0005-0000-0000-00009FAC0000}"/>
    <cellStyle name="Normal 3 4 7 7 3 2" xfId="44199" xr:uid="{00000000-0005-0000-0000-0000A0AC0000}"/>
    <cellStyle name="Normal 3 4 7 7 3 3" xfId="44200" xr:uid="{00000000-0005-0000-0000-0000A1AC0000}"/>
    <cellStyle name="Normal 3 4 7 7 4" xfId="44201" xr:uid="{00000000-0005-0000-0000-0000A2AC0000}"/>
    <cellStyle name="Normal 3 4 7 7 4 2" xfId="44202" xr:uid="{00000000-0005-0000-0000-0000A3AC0000}"/>
    <cellStyle name="Normal 3 4 7 7 4 3" xfId="44203" xr:uid="{00000000-0005-0000-0000-0000A4AC0000}"/>
    <cellStyle name="Normal 3 4 7 7 5" xfId="44204" xr:uid="{00000000-0005-0000-0000-0000A5AC0000}"/>
    <cellStyle name="Normal 3 4 7 7 5 2" xfId="44205" xr:uid="{00000000-0005-0000-0000-0000A6AC0000}"/>
    <cellStyle name="Normal 3 4 7 7 5 3" xfId="44206" xr:uid="{00000000-0005-0000-0000-0000A7AC0000}"/>
    <cellStyle name="Normal 3 4 7 7 6" xfId="44207" xr:uid="{00000000-0005-0000-0000-0000A8AC0000}"/>
    <cellStyle name="Normal 3 4 7 7 6 2" xfId="44208" xr:uid="{00000000-0005-0000-0000-0000A9AC0000}"/>
    <cellStyle name="Normal 3 4 7 7 6 3" xfId="44209" xr:uid="{00000000-0005-0000-0000-0000AAAC0000}"/>
    <cellStyle name="Normal 3 4 7 7 7" xfId="44210" xr:uid="{00000000-0005-0000-0000-0000ABAC0000}"/>
    <cellStyle name="Normal 3 4 7 7 7 2" xfId="44211" xr:uid="{00000000-0005-0000-0000-0000ACAC0000}"/>
    <cellStyle name="Normal 3 4 7 7 7 3" xfId="44212" xr:uid="{00000000-0005-0000-0000-0000ADAC0000}"/>
    <cellStyle name="Normal 3 4 7 7 8" xfId="44213" xr:uid="{00000000-0005-0000-0000-0000AEAC0000}"/>
    <cellStyle name="Normal 3 4 7 7 8 2" xfId="44214" xr:uid="{00000000-0005-0000-0000-0000AFAC0000}"/>
    <cellStyle name="Normal 3 4 7 7 8 3" xfId="44215" xr:uid="{00000000-0005-0000-0000-0000B0AC0000}"/>
    <cellStyle name="Normal 3 4 7 7 9" xfId="44216" xr:uid="{00000000-0005-0000-0000-0000B1AC0000}"/>
    <cellStyle name="Normal 3 4 7 7 9 2" xfId="44217" xr:uid="{00000000-0005-0000-0000-0000B2AC0000}"/>
    <cellStyle name="Normal 3 4 7 7 9 3" xfId="44218" xr:uid="{00000000-0005-0000-0000-0000B3AC0000}"/>
    <cellStyle name="Normal 3 4 7 8" xfId="44219" xr:uid="{00000000-0005-0000-0000-0000B4AC0000}"/>
    <cellStyle name="Normal 3 4 7 8 10" xfId="44220" xr:uid="{00000000-0005-0000-0000-0000B5AC0000}"/>
    <cellStyle name="Normal 3 4 7 8 10 2" xfId="44221" xr:uid="{00000000-0005-0000-0000-0000B6AC0000}"/>
    <cellStyle name="Normal 3 4 7 8 10 3" xfId="44222" xr:uid="{00000000-0005-0000-0000-0000B7AC0000}"/>
    <cellStyle name="Normal 3 4 7 8 11" xfId="44223" xr:uid="{00000000-0005-0000-0000-0000B8AC0000}"/>
    <cellStyle name="Normal 3 4 7 8 11 2" xfId="44224" xr:uid="{00000000-0005-0000-0000-0000B9AC0000}"/>
    <cellStyle name="Normal 3 4 7 8 11 3" xfId="44225" xr:uid="{00000000-0005-0000-0000-0000BAAC0000}"/>
    <cellStyle name="Normal 3 4 7 8 12" xfId="44226" xr:uid="{00000000-0005-0000-0000-0000BBAC0000}"/>
    <cellStyle name="Normal 3 4 7 8 12 2" xfId="44227" xr:uid="{00000000-0005-0000-0000-0000BCAC0000}"/>
    <cellStyle name="Normal 3 4 7 8 12 3" xfId="44228" xr:uid="{00000000-0005-0000-0000-0000BDAC0000}"/>
    <cellStyle name="Normal 3 4 7 8 13" xfId="44229" xr:uid="{00000000-0005-0000-0000-0000BEAC0000}"/>
    <cellStyle name="Normal 3 4 7 8 13 2" xfId="44230" xr:uid="{00000000-0005-0000-0000-0000BFAC0000}"/>
    <cellStyle name="Normal 3 4 7 8 13 3" xfId="44231" xr:uid="{00000000-0005-0000-0000-0000C0AC0000}"/>
    <cellStyle name="Normal 3 4 7 8 14" xfId="44232" xr:uid="{00000000-0005-0000-0000-0000C1AC0000}"/>
    <cellStyle name="Normal 3 4 7 8 14 2" xfId="44233" xr:uid="{00000000-0005-0000-0000-0000C2AC0000}"/>
    <cellStyle name="Normal 3 4 7 8 14 3" xfId="44234" xr:uid="{00000000-0005-0000-0000-0000C3AC0000}"/>
    <cellStyle name="Normal 3 4 7 8 15" xfId="44235" xr:uid="{00000000-0005-0000-0000-0000C4AC0000}"/>
    <cellStyle name="Normal 3 4 7 8 16" xfId="44236" xr:uid="{00000000-0005-0000-0000-0000C5AC0000}"/>
    <cellStyle name="Normal 3 4 7 8 2" xfId="44237" xr:uid="{00000000-0005-0000-0000-0000C6AC0000}"/>
    <cellStyle name="Normal 3 4 7 8 2 2" xfId="44238" xr:uid="{00000000-0005-0000-0000-0000C7AC0000}"/>
    <cellStyle name="Normal 3 4 7 8 2 3" xfId="44239" xr:uid="{00000000-0005-0000-0000-0000C8AC0000}"/>
    <cellStyle name="Normal 3 4 7 8 3" xfId="44240" xr:uid="{00000000-0005-0000-0000-0000C9AC0000}"/>
    <cellStyle name="Normal 3 4 7 8 3 2" xfId="44241" xr:uid="{00000000-0005-0000-0000-0000CAAC0000}"/>
    <cellStyle name="Normal 3 4 7 8 3 3" xfId="44242" xr:uid="{00000000-0005-0000-0000-0000CBAC0000}"/>
    <cellStyle name="Normal 3 4 7 8 4" xfId="44243" xr:uid="{00000000-0005-0000-0000-0000CCAC0000}"/>
    <cellStyle name="Normal 3 4 7 8 4 2" xfId="44244" xr:uid="{00000000-0005-0000-0000-0000CDAC0000}"/>
    <cellStyle name="Normal 3 4 7 8 4 3" xfId="44245" xr:uid="{00000000-0005-0000-0000-0000CEAC0000}"/>
    <cellStyle name="Normal 3 4 7 8 5" xfId="44246" xr:uid="{00000000-0005-0000-0000-0000CFAC0000}"/>
    <cellStyle name="Normal 3 4 7 8 5 2" xfId="44247" xr:uid="{00000000-0005-0000-0000-0000D0AC0000}"/>
    <cellStyle name="Normal 3 4 7 8 5 3" xfId="44248" xr:uid="{00000000-0005-0000-0000-0000D1AC0000}"/>
    <cellStyle name="Normal 3 4 7 8 6" xfId="44249" xr:uid="{00000000-0005-0000-0000-0000D2AC0000}"/>
    <cellStyle name="Normal 3 4 7 8 6 2" xfId="44250" xr:uid="{00000000-0005-0000-0000-0000D3AC0000}"/>
    <cellStyle name="Normal 3 4 7 8 6 3" xfId="44251" xr:uid="{00000000-0005-0000-0000-0000D4AC0000}"/>
    <cellStyle name="Normal 3 4 7 8 7" xfId="44252" xr:uid="{00000000-0005-0000-0000-0000D5AC0000}"/>
    <cellStyle name="Normal 3 4 7 8 7 2" xfId="44253" xr:uid="{00000000-0005-0000-0000-0000D6AC0000}"/>
    <cellStyle name="Normal 3 4 7 8 7 3" xfId="44254" xr:uid="{00000000-0005-0000-0000-0000D7AC0000}"/>
    <cellStyle name="Normal 3 4 7 8 8" xfId="44255" xr:uid="{00000000-0005-0000-0000-0000D8AC0000}"/>
    <cellStyle name="Normal 3 4 7 8 8 2" xfId="44256" xr:uid="{00000000-0005-0000-0000-0000D9AC0000}"/>
    <cellStyle name="Normal 3 4 7 8 8 3" xfId="44257" xr:uid="{00000000-0005-0000-0000-0000DAAC0000}"/>
    <cellStyle name="Normal 3 4 7 8 9" xfId="44258" xr:uid="{00000000-0005-0000-0000-0000DBAC0000}"/>
    <cellStyle name="Normal 3 4 7 8 9 2" xfId="44259" xr:uid="{00000000-0005-0000-0000-0000DCAC0000}"/>
    <cellStyle name="Normal 3 4 7 8 9 3" xfId="44260" xr:uid="{00000000-0005-0000-0000-0000DDAC0000}"/>
    <cellStyle name="Normal 3 4 7 9" xfId="44261" xr:uid="{00000000-0005-0000-0000-0000DEAC0000}"/>
    <cellStyle name="Normal 3 4 7 9 10" xfId="44262" xr:uid="{00000000-0005-0000-0000-0000DFAC0000}"/>
    <cellStyle name="Normal 3 4 7 9 10 2" xfId="44263" xr:uid="{00000000-0005-0000-0000-0000E0AC0000}"/>
    <cellStyle name="Normal 3 4 7 9 10 3" xfId="44264" xr:uid="{00000000-0005-0000-0000-0000E1AC0000}"/>
    <cellStyle name="Normal 3 4 7 9 11" xfId="44265" xr:uid="{00000000-0005-0000-0000-0000E2AC0000}"/>
    <cellStyle name="Normal 3 4 7 9 11 2" xfId="44266" xr:uid="{00000000-0005-0000-0000-0000E3AC0000}"/>
    <cellStyle name="Normal 3 4 7 9 11 3" xfId="44267" xr:uid="{00000000-0005-0000-0000-0000E4AC0000}"/>
    <cellStyle name="Normal 3 4 7 9 12" xfId="44268" xr:uid="{00000000-0005-0000-0000-0000E5AC0000}"/>
    <cellStyle name="Normal 3 4 7 9 12 2" xfId="44269" xr:uid="{00000000-0005-0000-0000-0000E6AC0000}"/>
    <cellStyle name="Normal 3 4 7 9 12 3" xfId="44270" xr:uid="{00000000-0005-0000-0000-0000E7AC0000}"/>
    <cellStyle name="Normal 3 4 7 9 13" xfId="44271" xr:uid="{00000000-0005-0000-0000-0000E8AC0000}"/>
    <cellStyle name="Normal 3 4 7 9 13 2" xfId="44272" xr:uid="{00000000-0005-0000-0000-0000E9AC0000}"/>
    <cellStyle name="Normal 3 4 7 9 13 3" xfId="44273" xr:uid="{00000000-0005-0000-0000-0000EAAC0000}"/>
    <cellStyle name="Normal 3 4 7 9 14" xfId="44274" xr:uid="{00000000-0005-0000-0000-0000EBAC0000}"/>
    <cellStyle name="Normal 3 4 7 9 14 2" xfId="44275" xr:uid="{00000000-0005-0000-0000-0000ECAC0000}"/>
    <cellStyle name="Normal 3 4 7 9 14 3" xfId="44276" xr:uid="{00000000-0005-0000-0000-0000EDAC0000}"/>
    <cellStyle name="Normal 3 4 7 9 15" xfId="44277" xr:uid="{00000000-0005-0000-0000-0000EEAC0000}"/>
    <cellStyle name="Normal 3 4 7 9 16" xfId="44278" xr:uid="{00000000-0005-0000-0000-0000EFAC0000}"/>
    <cellStyle name="Normal 3 4 7 9 2" xfId="44279" xr:uid="{00000000-0005-0000-0000-0000F0AC0000}"/>
    <cellStyle name="Normal 3 4 7 9 2 2" xfId="44280" xr:uid="{00000000-0005-0000-0000-0000F1AC0000}"/>
    <cellStyle name="Normal 3 4 7 9 2 3" xfId="44281" xr:uid="{00000000-0005-0000-0000-0000F2AC0000}"/>
    <cellStyle name="Normal 3 4 7 9 3" xfId="44282" xr:uid="{00000000-0005-0000-0000-0000F3AC0000}"/>
    <cellStyle name="Normal 3 4 7 9 3 2" xfId="44283" xr:uid="{00000000-0005-0000-0000-0000F4AC0000}"/>
    <cellStyle name="Normal 3 4 7 9 3 3" xfId="44284" xr:uid="{00000000-0005-0000-0000-0000F5AC0000}"/>
    <cellStyle name="Normal 3 4 7 9 4" xfId="44285" xr:uid="{00000000-0005-0000-0000-0000F6AC0000}"/>
    <cellStyle name="Normal 3 4 7 9 4 2" xfId="44286" xr:uid="{00000000-0005-0000-0000-0000F7AC0000}"/>
    <cellStyle name="Normal 3 4 7 9 4 3" xfId="44287" xr:uid="{00000000-0005-0000-0000-0000F8AC0000}"/>
    <cellStyle name="Normal 3 4 7 9 5" xfId="44288" xr:uid="{00000000-0005-0000-0000-0000F9AC0000}"/>
    <cellStyle name="Normal 3 4 7 9 5 2" xfId="44289" xr:uid="{00000000-0005-0000-0000-0000FAAC0000}"/>
    <cellStyle name="Normal 3 4 7 9 5 3" xfId="44290" xr:uid="{00000000-0005-0000-0000-0000FBAC0000}"/>
    <cellStyle name="Normal 3 4 7 9 6" xfId="44291" xr:uid="{00000000-0005-0000-0000-0000FCAC0000}"/>
    <cellStyle name="Normal 3 4 7 9 6 2" xfId="44292" xr:uid="{00000000-0005-0000-0000-0000FDAC0000}"/>
    <cellStyle name="Normal 3 4 7 9 6 3" xfId="44293" xr:uid="{00000000-0005-0000-0000-0000FEAC0000}"/>
    <cellStyle name="Normal 3 4 7 9 7" xfId="44294" xr:uid="{00000000-0005-0000-0000-0000FFAC0000}"/>
    <cellStyle name="Normal 3 4 7 9 7 2" xfId="44295" xr:uid="{00000000-0005-0000-0000-000000AD0000}"/>
    <cellStyle name="Normal 3 4 7 9 7 3" xfId="44296" xr:uid="{00000000-0005-0000-0000-000001AD0000}"/>
    <cellStyle name="Normal 3 4 7 9 8" xfId="44297" xr:uid="{00000000-0005-0000-0000-000002AD0000}"/>
    <cellStyle name="Normal 3 4 7 9 8 2" xfId="44298" xr:uid="{00000000-0005-0000-0000-000003AD0000}"/>
    <cellStyle name="Normal 3 4 7 9 8 3" xfId="44299" xr:uid="{00000000-0005-0000-0000-000004AD0000}"/>
    <cellStyle name="Normal 3 4 7 9 9" xfId="44300" xr:uid="{00000000-0005-0000-0000-000005AD0000}"/>
    <cellStyle name="Normal 3 4 7 9 9 2" xfId="44301" xr:uid="{00000000-0005-0000-0000-000006AD0000}"/>
    <cellStyle name="Normal 3 4 7 9 9 3" xfId="44302" xr:uid="{00000000-0005-0000-0000-000007AD0000}"/>
    <cellStyle name="Normal 3 4 8" xfId="44303" xr:uid="{00000000-0005-0000-0000-000008AD0000}"/>
    <cellStyle name="Normal 3 4 8 10" xfId="44304" xr:uid="{00000000-0005-0000-0000-000009AD0000}"/>
    <cellStyle name="Normal 3 4 8 10 10" xfId="44305" xr:uid="{00000000-0005-0000-0000-00000AAD0000}"/>
    <cellStyle name="Normal 3 4 8 10 10 2" xfId="44306" xr:uid="{00000000-0005-0000-0000-00000BAD0000}"/>
    <cellStyle name="Normal 3 4 8 10 10 3" xfId="44307" xr:uid="{00000000-0005-0000-0000-00000CAD0000}"/>
    <cellStyle name="Normal 3 4 8 10 11" xfId="44308" xr:uid="{00000000-0005-0000-0000-00000DAD0000}"/>
    <cellStyle name="Normal 3 4 8 10 11 2" xfId="44309" xr:uid="{00000000-0005-0000-0000-00000EAD0000}"/>
    <cellStyle name="Normal 3 4 8 10 11 3" xfId="44310" xr:uid="{00000000-0005-0000-0000-00000FAD0000}"/>
    <cellStyle name="Normal 3 4 8 10 12" xfId="44311" xr:uid="{00000000-0005-0000-0000-000010AD0000}"/>
    <cellStyle name="Normal 3 4 8 10 12 2" xfId="44312" xr:uid="{00000000-0005-0000-0000-000011AD0000}"/>
    <cellStyle name="Normal 3 4 8 10 12 3" xfId="44313" xr:uid="{00000000-0005-0000-0000-000012AD0000}"/>
    <cellStyle name="Normal 3 4 8 10 13" xfId="44314" xr:uid="{00000000-0005-0000-0000-000013AD0000}"/>
    <cellStyle name="Normal 3 4 8 10 13 2" xfId="44315" xr:uid="{00000000-0005-0000-0000-000014AD0000}"/>
    <cellStyle name="Normal 3 4 8 10 13 3" xfId="44316" xr:uid="{00000000-0005-0000-0000-000015AD0000}"/>
    <cellStyle name="Normal 3 4 8 10 14" xfId="44317" xr:uid="{00000000-0005-0000-0000-000016AD0000}"/>
    <cellStyle name="Normal 3 4 8 10 14 2" xfId="44318" xr:uid="{00000000-0005-0000-0000-000017AD0000}"/>
    <cellStyle name="Normal 3 4 8 10 14 3" xfId="44319" xr:uid="{00000000-0005-0000-0000-000018AD0000}"/>
    <cellStyle name="Normal 3 4 8 10 15" xfId="44320" xr:uid="{00000000-0005-0000-0000-000019AD0000}"/>
    <cellStyle name="Normal 3 4 8 10 16" xfId="44321" xr:uid="{00000000-0005-0000-0000-00001AAD0000}"/>
    <cellStyle name="Normal 3 4 8 10 2" xfId="44322" xr:uid="{00000000-0005-0000-0000-00001BAD0000}"/>
    <cellStyle name="Normal 3 4 8 10 2 2" xfId="44323" xr:uid="{00000000-0005-0000-0000-00001CAD0000}"/>
    <cellStyle name="Normal 3 4 8 10 2 3" xfId="44324" xr:uid="{00000000-0005-0000-0000-00001DAD0000}"/>
    <cellStyle name="Normal 3 4 8 10 3" xfId="44325" xr:uid="{00000000-0005-0000-0000-00001EAD0000}"/>
    <cellStyle name="Normal 3 4 8 10 3 2" xfId="44326" xr:uid="{00000000-0005-0000-0000-00001FAD0000}"/>
    <cellStyle name="Normal 3 4 8 10 3 3" xfId="44327" xr:uid="{00000000-0005-0000-0000-000020AD0000}"/>
    <cellStyle name="Normal 3 4 8 10 4" xfId="44328" xr:uid="{00000000-0005-0000-0000-000021AD0000}"/>
    <cellStyle name="Normal 3 4 8 10 4 2" xfId="44329" xr:uid="{00000000-0005-0000-0000-000022AD0000}"/>
    <cellStyle name="Normal 3 4 8 10 4 3" xfId="44330" xr:uid="{00000000-0005-0000-0000-000023AD0000}"/>
    <cellStyle name="Normal 3 4 8 10 5" xfId="44331" xr:uid="{00000000-0005-0000-0000-000024AD0000}"/>
    <cellStyle name="Normal 3 4 8 10 5 2" xfId="44332" xr:uid="{00000000-0005-0000-0000-000025AD0000}"/>
    <cellStyle name="Normal 3 4 8 10 5 3" xfId="44333" xr:uid="{00000000-0005-0000-0000-000026AD0000}"/>
    <cellStyle name="Normal 3 4 8 10 6" xfId="44334" xr:uid="{00000000-0005-0000-0000-000027AD0000}"/>
    <cellStyle name="Normal 3 4 8 10 6 2" xfId="44335" xr:uid="{00000000-0005-0000-0000-000028AD0000}"/>
    <cellStyle name="Normal 3 4 8 10 6 3" xfId="44336" xr:uid="{00000000-0005-0000-0000-000029AD0000}"/>
    <cellStyle name="Normal 3 4 8 10 7" xfId="44337" xr:uid="{00000000-0005-0000-0000-00002AAD0000}"/>
    <cellStyle name="Normal 3 4 8 10 7 2" xfId="44338" xr:uid="{00000000-0005-0000-0000-00002BAD0000}"/>
    <cellStyle name="Normal 3 4 8 10 7 3" xfId="44339" xr:uid="{00000000-0005-0000-0000-00002CAD0000}"/>
    <cellStyle name="Normal 3 4 8 10 8" xfId="44340" xr:uid="{00000000-0005-0000-0000-00002DAD0000}"/>
    <cellStyle name="Normal 3 4 8 10 8 2" xfId="44341" xr:uid="{00000000-0005-0000-0000-00002EAD0000}"/>
    <cellStyle name="Normal 3 4 8 10 8 3" xfId="44342" xr:uid="{00000000-0005-0000-0000-00002FAD0000}"/>
    <cellStyle name="Normal 3 4 8 10 9" xfId="44343" xr:uid="{00000000-0005-0000-0000-000030AD0000}"/>
    <cellStyle name="Normal 3 4 8 10 9 2" xfId="44344" xr:uid="{00000000-0005-0000-0000-000031AD0000}"/>
    <cellStyle name="Normal 3 4 8 10 9 3" xfId="44345" xr:uid="{00000000-0005-0000-0000-000032AD0000}"/>
    <cellStyle name="Normal 3 4 8 11" xfId="44346" xr:uid="{00000000-0005-0000-0000-000033AD0000}"/>
    <cellStyle name="Normal 3 4 8 11 2" xfId="44347" xr:uid="{00000000-0005-0000-0000-000034AD0000}"/>
    <cellStyle name="Normal 3 4 8 11 3" xfId="44348" xr:uid="{00000000-0005-0000-0000-000035AD0000}"/>
    <cellStyle name="Normal 3 4 8 12" xfId="44349" xr:uid="{00000000-0005-0000-0000-000036AD0000}"/>
    <cellStyle name="Normal 3 4 8 12 2" xfId="44350" xr:uid="{00000000-0005-0000-0000-000037AD0000}"/>
    <cellStyle name="Normal 3 4 8 12 3" xfId="44351" xr:uid="{00000000-0005-0000-0000-000038AD0000}"/>
    <cellStyle name="Normal 3 4 8 13" xfId="44352" xr:uid="{00000000-0005-0000-0000-000039AD0000}"/>
    <cellStyle name="Normal 3 4 8 13 2" xfId="44353" xr:uid="{00000000-0005-0000-0000-00003AAD0000}"/>
    <cellStyle name="Normal 3 4 8 13 3" xfId="44354" xr:uid="{00000000-0005-0000-0000-00003BAD0000}"/>
    <cellStyle name="Normal 3 4 8 14" xfId="44355" xr:uid="{00000000-0005-0000-0000-00003CAD0000}"/>
    <cellStyle name="Normal 3 4 8 14 2" xfId="44356" xr:uid="{00000000-0005-0000-0000-00003DAD0000}"/>
    <cellStyle name="Normal 3 4 8 14 3" xfId="44357" xr:uid="{00000000-0005-0000-0000-00003EAD0000}"/>
    <cellStyle name="Normal 3 4 8 15" xfId="44358" xr:uid="{00000000-0005-0000-0000-00003FAD0000}"/>
    <cellStyle name="Normal 3 4 8 15 2" xfId="44359" xr:uid="{00000000-0005-0000-0000-000040AD0000}"/>
    <cellStyle name="Normal 3 4 8 15 3" xfId="44360" xr:uid="{00000000-0005-0000-0000-000041AD0000}"/>
    <cellStyle name="Normal 3 4 8 16" xfId="44361" xr:uid="{00000000-0005-0000-0000-000042AD0000}"/>
    <cellStyle name="Normal 3 4 8 16 2" xfId="44362" xr:uid="{00000000-0005-0000-0000-000043AD0000}"/>
    <cellStyle name="Normal 3 4 8 16 3" xfId="44363" xr:uid="{00000000-0005-0000-0000-000044AD0000}"/>
    <cellStyle name="Normal 3 4 8 17" xfId="44364" xr:uid="{00000000-0005-0000-0000-000045AD0000}"/>
    <cellStyle name="Normal 3 4 8 17 2" xfId="44365" xr:uid="{00000000-0005-0000-0000-000046AD0000}"/>
    <cellStyle name="Normal 3 4 8 17 3" xfId="44366" xr:uid="{00000000-0005-0000-0000-000047AD0000}"/>
    <cellStyle name="Normal 3 4 8 18" xfId="44367" xr:uid="{00000000-0005-0000-0000-000048AD0000}"/>
    <cellStyle name="Normal 3 4 8 18 2" xfId="44368" xr:uid="{00000000-0005-0000-0000-000049AD0000}"/>
    <cellStyle name="Normal 3 4 8 18 3" xfId="44369" xr:uid="{00000000-0005-0000-0000-00004AAD0000}"/>
    <cellStyle name="Normal 3 4 8 19" xfId="44370" xr:uid="{00000000-0005-0000-0000-00004BAD0000}"/>
    <cellStyle name="Normal 3 4 8 19 2" xfId="44371" xr:uid="{00000000-0005-0000-0000-00004CAD0000}"/>
    <cellStyle name="Normal 3 4 8 19 3" xfId="44372" xr:uid="{00000000-0005-0000-0000-00004DAD0000}"/>
    <cellStyle name="Normal 3 4 8 2" xfId="44373" xr:uid="{00000000-0005-0000-0000-00004EAD0000}"/>
    <cellStyle name="Normal 3 4 8 2 10" xfId="44374" xr:uid="{00000000-0005-0000-0000-00004FAD0000}"/>
    <cellStyle name="Normal 3 4 8 2 10 2" xfId="44375" xr:uid="{00000000-0005-0000-0000-000050AD0000}"/>
    <cellStyle name="Normal 3 4 8 2 10 3" xfId="44376" xr:uid="{00000000-0005-0000-0000-000051AD0000}"/>
    <cellStyle name="Normal 3 4 8 2 11" xfId="44377" xr:uid="{00000000-0005-0000-0000-000052AD0000}"/>
    <cellStyle name="Normal 3 4 8 2 11 2" xfId="44378" xr:uid="{00000000-0005-0000-0000-000053AD0000}"/>
    <cellStyle name="Normal 3 4 8 2 11 3" xfId="44379" xr:uid="{00000000-0005-0000-0000-000054AD0000}"/>
    <cellStyle name="Normal 3 4 8 2 12" xfId="44380" xr:uid="{00000000-0005-0000-0000-000055AD0000}"/>
    <cellStyle name="Normal 3 4 8 2 12 2" xfId="44381" xr:uid="{00000000-0005-0000-0000-000056AD0000}"/>
    <cellStyle name="Normal 3 4 8 2 12 3" xfId="44382" xr:uid="{00000000-0005-0000-0000-000057AD0000}"/>
    <cellStyle name="Normal 3 4 8 2 13" xfId="44383" xr:uid="{00000000-0005-0000-0000-000058AD0000}"/>
    <cellStyle name="Normal 3 4 8 2 13 2" xfId="44384" xr:uid="{00000000-0005-0000-0000-000059AD0000}"/>
    <cellStyle name="Normal 3 4 8 2 13 3" xfId="44385" xr:uid="{00000000-0005-0000-0000-00005AAD0000}"/>
    <cellStyle name="Normal 3 4 8 2 14" xfId="44386" xr:uid="{00000000-0005-0000-0000-00005BAD0000}"/>
    <cellStyle name="Normal 3 4 8 2 14 2" xfId="44387" xr:uid="{00000000-0005-0000-0000-00005CAD0000}"/>
    <cellStyle name="Normal 3 4 8 2 14 3" xfId="44388" xr:uid="{00000000-0005-0000-0000-00005DAD0000}"/>
    <cellStyle name="Normal 3 4 8 2 15" xfId="44389" xr:uid="{00000000-0005-0000-0000-00005EAD0000}"/>
    <cellStyle name="Normal 3 4 8 2 15 2" xfId="44390" xr:uid="{00000000-0005-0000-0000-00005FAD0000}"/>
    <cellStyle name="Normal 3 4 8 2 15 3" xfId="44391" xr:uid="{00000000-0005-0000-0000-000060AD0000}"/>
    <cellStyle name="Normal 3 4 8 2 16" xfId="44392" xr:uid="{00000000-0005-0000-0000-000061AD0000}"/>
    <cellStyle name="Normal 3 4 8 2 17" xfId="44393" xr:uid="{00000000-0005-0000-0000-000062AD0000}"/>
    <cellStyle name="Normal 3 4 8 2 2" xfId="44394" xr:uid="{00000000-0005-0000-0000-000063AD0000}"/>
    <cellStyle name="Normal 3 4 8 2 2 10" xfId="44395" xr:uid="{00000000-0005-0000-0000-000064AD0000}"/>
    <cellStyle name="Normal 3 4 8 2 2 10 2" xfId="44396" xr:uid="{00000000-0005-0000-0000-000065AD0000}"/>
    <cellStyle name="Normal 3 4 8 2 2 10 3" xfId="44397" xr:uid="{00000000-0005-0000-0000-000066AD0000}"/>
    <cellStyle name="Normal 3 4 8 2 2 11" xfId="44398" xr:uid="{00000000-0005-0000-0000-000067AD0000}"/>
    <cellStyle name="Normal 3 4 8 2 2 11 2" xfId="44399" xr:uid="{00000000-0005-0000-0000-000068AD0000}"/>
    <cellStyle name="Normal 3 4 8 2 2 11 3" xfId="44400" xr:uid="{00000000-0005-0000-0000-000069AD0000}"/>
    <cellStyle name="Normal 3 4 8 2 2 12" xfId="44401" xr:uid="{00000000-0005-0000-0000-00006AAD0000}"/>
    <cellStyle name="Normal 3 4 8 2 2 12 2" xfId="44402" xr:uid="{00000000-0005-0000-0000-00006BAD0000}"/>
    <cellStyle name="Normal 3 4 8 2 2 12 3" xfId="44403" xr:uid="{00000000-0005-0000-0000-00006CAD0000}"/>
    <cellStyle name="Normal 3 4 8 2 2 13" xfId="44404" xr:uid="{00000000-0005-0000-0000-00006DAD0000}"/>
    <cellStyle name="Normal 3 4 8 2 2 13 2" xfId="44405" xr:uid="{00000000-0005-0000-0000-00006EAD0000}"/>
    <cellStyle name="Normal 3 4 8 2 2 13 3" xfId="44406" xr:uid="{00000000-0005-0000-0000-00006FAD0000}"/>
    <cellStyle name="Normal 3 4 8 2 2 14" xfId="44407" xr:uid="{00000000-0005-0000-0000-000070AD0000}"/>
    <cellStyle name="Normal 3 4 8 2 2 14 2" xfId="44408" xr:uid="{00000000-0005-0000-0000-000071AD0000}"/>
    <cellStyle name="Normal 3 4 8 2 2 14 3" xfId="44409" xr:uid="{00000000-0005-0000-0000-000072AD0000}"/>
    <cellStyle name="Normal 3 4 8 2 2 15" xfId="44410" xr:uid="{00000000-0005-0000-0000-000073AD0000}"/>
    <cellStyle name="Normal 3 4 8 2 2 16" xfId="44411" xr:uid="{00000000-0005-0000-0000-000074AD0000}"/>
    <cellStyle name="Normal 3 4 8 2 2 2" xfId="44412" xr:uid="{00000000-0005-0000-0000-000075AD0000}"/>
    <cellStyle name="Normal 3 4 8 2 2 2 2" xfId="44413" xr:uid="{00000000-0005-0000-0000-000076AD0000}"/>
    <cellStyle name="Normal 3 4 8 2 2 2 3" xfId="44414" xr:uid="{00000000-0005-0000-0000-000077AD0000}"/>
    <cellStyle name="Normal 3 4 8 2 2 3" xfId="44415" xr:uid="{00000000-0005-0000-0000-000078AD0000}"/>
    <cellStyle name="Normal 3 4 8 2 2 3 2" xfId="44416" xr:uid="{00000000-0005-0000-0000-000079AD0000}"/>
    <cellStyle name="Normal 3 4 8 2 2 3 3" xfId="44417" xr:uid="{00000000-0005-0000-0000-00007AAD0000}"/>
    <cellStyle name="Normal 3 4 8 2 2 4" xfId="44418" xr:uid="{00000000-0005-0000-0000-00007BAD0000}"/>
    <cellStyle name="Normal 3 4 8 2 2 4 2" xfId="44419" xr:uid="{00000000-0005-0000-0000-00007CAD0000}"/>
    <cellStyle name="Normal 3 4 8 2 2 4 3" xfId="44420" xr:uid="{00000000-0005-0000-0000-00007DAD0000}"/>
    <cellStyle name="Normal 3 4 8 2 2 5" xfId="44421" xr:uid="{00000000-0005-0000-0000-00007EAD0000}"/>
    <cellStyle name="Normal 3 4 8 2 2 5 2" xfId="44422" xr:uid="{00000000-0005-0000-0000-00007FAD0000}"/>
    <cellStyle name="Normal 3 4 8 2 2 5 3" xfId="44423" xr:uid="{00000000-0005-0000-0000-000080AD0000}"/>
    <cellStyle name="Normal 3 4 8 2 2 6" xfId="44424" xr:uid="{00000000-0005-0000-0000-000081AD0000}"/>
    <cellStyle name="Normal 3 4 8 2 2 6 2" xfId="44425" xr:uid="{00000000-0005-0000-0000-000082AD0000}"/>
    <cellStyle name="Normal 3 4 8 2 2 6 3" xfId="44426" xr:uid="{00000000-0005-0000-0000-000083AD0000}"/>
    <cellStyle name="Normal 3 4 8 2 2 7" xfId="44427" xr:uid="{00000000-0005-0000-0000-000084AD0000}"/>
    <cellStyle name="Normal 3 4 8 2 2 7 2" xfId="44428" xr:uid="{00000000-0005-0000-0000-000085AD0000}"/>
    <cellStyle name="Normal 3 4 8 2 2 7 3" xfId="44429" xr:uid="{00000000-0005-0000-0000-000086AD0000}"/>
    <cellStyle name="Normal 3 4 8 2 2 8" xfId="44430" xr:uid="{00000000-0005-0000-0000-000087AD0000}"/>
    <cellStyle name="Normal 3 4 8 2 2 8 2" xfId="44431" xr:uid="{00000000-0005-0000-0000-000088AD0000}"/>
    <cellStyle name="Normal 3 4 8 2 2 8 3" xfId="44432" xr:uid="{00000000-0005-0000-0000-000089AD0000}"/>
    <cellStyle name="Normal 3 4 8 2 2 9" xfId="44433" xr:uid="{00000000-0005-0000-0000-00008AAD0000}"/>
    <cellStyle name="Normal 3 4 8 2 2 9 2" xfId="44434" xr:uid="{00000000-0005-0000-0000-00008BAD0000}"/>
    <cellStyle name="Normal 3 4 8 2 2 9 3" xfId="44435" xr:uid="{00000000-0005-0000-0000-00008CAD0000}"/>
    <cellStyle name="Normal 3 4 8 2 3" xfId="44436" xr:uid="{00000000-0005-0000-0000-00008DAD0000}"/>
    <cellStyle name="Normal 3 4 8 2 3 2" xfId="44437" xr:uid="{00000000-0005-0000-0000-00008EAD0000}"/>
    <cellStyle name="Normal 3 4 8 2 3 3" xfId="44438" xr:uid="{00000000-0005-0000-0000-00008FAD0000}"/>
    <cellStyle name="Normal 3 4 8 2 4" xfId="44439" xr:uid="{00000000-0005-0000-0000-000090AD0000}"/>
    <cellStyle name="Normal 3 4 8 2 4 2" xfId="44440" xr:uid="{00000000-0005-0000-0000-000091AD0000}"/>
    <cellStyle name="Normal 3 4 8 2 4 3" xfId="44441" xr:uid="{00000000-0005-0000-0000-000092AD0000}"/>
    <cellStyle name="Normal 3 4 8 2 5" xfId="44442" xr:uid="{00000000-0005-0000-0000-000093AD0000}"/>
    <cellStyle name="Normal 3 4 8 2 5 2" xfId="44443" xr:uid="{00000000-0005-0000-0000-000094AD0000}"/>
    <cellStyle name="Normal 3 4 8 2 5 3" xfId="44444" xr:uid="{00000000-0005-0000-0000-000095AD0000}"/>
    <cellStyle name="Normal 3 4 8 2 6" xfId="44445" xr:uid="{00000000-0005-0000-0000-000096AD0000}"/>
    <cellStyle name="Normal 3 4 8 2 6 2" xfId="44446" xr:uid="{00000000-0005-0000-0000-000097AD0000}"/>
    <cellStyle name="Normal 3 4 8 2 6 3" xfId="44447" xr:uid="{00000000-0005-0000-0000-000098AD0000}"/>
    <cellStyle name="Normal 3 4 8 2 7" xfId="44448" xr:uid="{00000000-0005-0000-0000-000099AD0000}"/>
    <cellStyle name="Normal 3 4 8 2 7 2" xfId="44449" xr:uid="{00000000-0005-0000-0000-00009AAD0000}"/>
    <cellStyle name="Normal 3 4 8 2 7 3" xfId="44450" xr:uid="{00000000-0005-0000-0000-00009BAD0000}"/>
    <cellStyle name="Normal 3 4 8 2 8" xfId="44451" xr:uid="{00000000-0005-0000-0000-00009CAD0000}"/>
    <cellStyle name="Normal 3 4 8 2 8 2" xfId="44452" xr:uid="{00000000-0005-0000-0000-00009DAD0000}"/>
    <cellStyle name="Normal 3 4 8 2 8 3" xfId="44453" xr:uid="{00000000-0005-0000-0000-00009EAD0000}"/>
    <cellStyle name="Normal 3 4 8 2 9" xfId="44454" xr:uid="{00000000-0005-0000-0000-00009FAD0000}"/>
    <cellStyle name="Normal 3 4 8 2 9 2" xfId="44455" xr:uid="{00000000-0005-0000-0000-0000A0AD0000}"/>
    <cellStyle name="Normal 3 4 8 2 9 3" xfId="44456" xr:uid="{00000000-0005-0000-0000-0000A1AD0000}"/>
    <cellStyle name="Normal 3 4 8 20" xfId="44457" xr:uid="{00000000-0005-0000-0000-0000A2AD0000}"/>
    <cellStyle name="Normal 3 4 8 20 2" xfId="44458" xr:uid="{00000000-0005-0000-0000-0000A3AD0000}"/>
    <cellStyle name="Normal 3 4 8 20 3" xfId="44459" xr:uid="{00000000-0005-0000-0000-0000A4AD0000}"/>
    <cellStyle name="Normal 3 4 8 21" xfId="44460" xr:uid="{00000000-0005-0000-0000-0000A5AD0000}"/>
    <cellStyle name="Normal 3 4 8 21 2" xfId="44461" xr:uid="{00000000-0005-0000-0000-0000A6AD0000}"/>
    <cellStyle name="Normal 3 4 8 21 3" xfId="44462" xr:uid="{00000000-0005-0000-0000-0000A7AD0000}"/>
    <cellStyle name="Normal 3 4 8 22" xfId="44463" xr:uid="{00000000-0005-0000-0000-0000A8AD0000}"/>
    <cellStyle name="Normal 3 4 8 22 2" xfId="44464" xr:uid="{00000000-0005-0000-0000-0000A9AD0000}"/>
    <cellStyle name="Normal 3 4 8 22 3" xfId="44465" xr:uid="{00000000-0005-0000-0000-0000AAAD0000}"/>
    <cellStyle name="Normal 3 4 8 23" xfId="44466" xr:uid="{00000000-0005-0000-0000-0000ABAD0000}"/>
    <cellStyle name="Normal 3 4 8 23 2" xfId="44467" xr:uid="{00000000-0005-0000-0000-0000ACAD0000}"/>
    <cellStyle name="Normal 3 4 8 23 3" xfId="44468" xr:uid="{00000000-0005-0000-0000-0000ADAD0000}"/>
    <cellStyle name="Normal 3 4 8 24" xfId="44469" xr:uid="{00000000-0005-0000-0000-0000AEAD0000}"/>
    <cellStyle name="Normal 3 4 8 25" xfId="44470" xr:uid="{00000000-0005-0000-0000-0000AFAD0000}"/>
    <cellStyle name="Normal 3 4 8 3" xfId="44471" xr:uid="{00000000-0005-0000-0000-0000B0AD0000}"/>
    <cellStyle name="Normal 3 4 8 3 10" xfId="44472" xr:uid="{00000000-0005-0000-0000-0000B1AD0000}"/>
    <cellStyle name="Normal 3 4 8 3 10 2" xfId="44473" xr:uid="{00000000-0005-0000-0000-0000B2AD0000}"/>
    <cellStyle name="Normal 3 4 8 3 10 3" xfId="44474" xr:uid="{00000000-0005-0000-0000-0000B3AD0000}"/>
    <cellStyle name="Normal 3 4 8 3 11" xfId="44475" xr:uid="{00000000-0005-0000-0000-0000B4AD0000}"/>
    <cellStyle name="Normal 3 4 8 3 11 2" xfId="44476" xr:uid="{00000000-0005-0000-0000-0000B5AD0000}"/>
    <cellStyle name="Normal 3 4 8 3 11 3" xfId="44477" xr:uid="{00000000-0005-0000-0000-0000B6AD0000}"/>
    <cellStyle name="Normal 3 4 8 3 12" xfId="44478" xr:uid="{00000000-0005-0000-0000-0000B7AD0000}"/>
    <cellStyle name="Normal 3 4 8 3 12 2" xfId="44479" xr:uid="{00000000-0005-0000-0000-0000B8AD0000}"/>
    <cellStyle name="Normal 3 4 8 3 12 3" xfId="44480" xr:uid="{00000000-0005-0000-0000-0000B9AD0000}"/>
    <cellStyle name="Normal 3 4 8 3 13" xfId="44481" xr:uid="{00000000-0005-0000-0000-0000BAAD0000}"/>
    <cellStyle name="Normal 3 4 8 3 13 2" xfId="44482" xr:uid="{00000000-0005-0000-0000-0000BBAD0000}"/>
    <cellStyle name="Normal 3 4 8 3 13 3" xfId="44483" xr:uid="{00000000-0005-0000-0000-0000BCAD0000}"/>
    <cellStyle name="Normal 3 4 8 3 14" xfId="44484" xr:uid="{00000000-0005-0000-0000-0000BDAD0000}"/>
    <cellStyle name="Normal 3 4 8 3 14 2" xfId="44485" xr:uid="{00000000-0005-0000-0000-0000BEAD0000}"/>
    <cellStyle name="Normal 3 4 8 3 14 3" xfId="44486" xr:uid="{00000000-0005-0000-0000-0000BFAD0000}"/>
    <cellStyle name="Normal 3 4 8 3 15" xfId="44487" xr:uid="{00000000-0005-0000-0000-0000C0AD0000}"/>
    <cellStyle name="Normal 3 4 8 3 15 2" xfId="44488" xr:uid="{00000000-0005-0000-0000-0000C1AD0000}"/>
    <cellStyle name="Normal 3 4 8 3 15 3" xfId="44489" xr:uid="{00000000-0005-0000-0000-0000C2AD0000}"/>
    <cellStyle name="Normal 3 4 8 3 16" xfId="44490" xr:uid="{00000000-0005-0000-0000-0000C3AD0000}"/>
    <cellStyle name="Normal 3 4 8 3 17" xfId="44491" xr:uid="{00000000-0005-0000-0000-0000C4AD0000}"/>
    <cellStyle name="Normal 3 4 8 3 2" xfId="44492" xr:uid="{00000000-0005-0000-0000-0000C5AD0000}"/>
    <cellStyle name="Normal 3 4 8 3 2 10" xfId="44493" xr:uid="{00000000-0005-0000-0000-0000C6AD0000}"/>
    <cellStyle name="Normal 3 4 8 3 2 10 2" xfId="44494" xr:uid="{00000000-0005-0000-0000-0000C7AD0000}"/>
    <cellStyle name="Normal 3 4 8 3 2 10 3" xfId="44495" xr:uid="{00000000-0005-0000-0000-0000C8AD0000}"/>
    <cellStyle name="Normal 3 4 8 3 2 11" xfId="44496" xr:uid="{00000000-0005-0000-0000-0000C9AD0000}"/>
    <cellStyle name="Normal 3 4 8 3 2 11 2" xfId="44497" xr:uid="{00000000-0005-0000-0000-0000CAAD0000}"/>
    <cellStyle name="Normal 3 4 8 3 2 11 3" xfId="44498" xr:uid="{00000000-0005-0000-0000-0000CBAD0000}"/>
    <cellStyle name="Normal 3 4 8 3 2 12" xfId="44499" xr:uid="{00000000-0005-0000-0000-0000CCAD0000}"/>
    <cellStyle name="Normal 3 4 8 3 2 12 2" xfId="44500" xr:uid="{00000000-0005-0000-0000-0000CDAD0000}"/>
    <cellStyle name="Normal 3 4 8 3 2 12 3" xfId="44501" xr:uid="{00000000-0005-0000-0000-0000CEAD0000}"/>
    <cellStyle name="Normal 3 4 8 3 2 13" xfId="44502" xr:uid="{00000000-0005-0000-0000-0000CFAD0000}"/>
    <cellStyle name="Normal 3 4 8 3 2 13 2" xfId="44503" xr:uid="{00000000-0005-0000-0000-0000D0AD0000}"/>
    <cellStyle name="Normal 3 4 8 3 2 13 3" xfId="44504" xr:uid="{00000000-0005-0000-0000-0000D1AD0000}"/>
    <cellStyle name="Normal 3 4 8 3 2 14" xfId="44505" xr:uid="{00000000-0005-0000-0000-0000D2AD0000}"/>
    <cellStyle name="Normal 3 4 8 3 2 14 2" xfId="44506" xr:uid="{00000000-0005-0000-0000-0000D3AD0000}"/>
    <cellStyle name="Normal 3 4 8 3 2 14 3" xfId="44507" xr:uid="{00000000-0005-0000-0000-0000D4AD0000}"/>
    <cellStyle name="Normal 3 4 8 3 2 15" xfId="44508" xr:uid="{00000000-0005-0000-0000-0000D5AD0000}"/>
    <cellStyle name="Normal 3 4 8 3 2 16" xfId="44509" xr:uid="{00000000-0005-0000-0000-0000D6AD0000}"/>
    <cellStyle name="Normal 3 4 8 3 2 2" xfId="44510" xr:uid="{00000000-0005-0000-0000-0000D7AD0000}"/>
    <cellStyle name="Normal 3 4 8 3 2 2 2" xfId="44511" xr:uid="{00000000-0005-0000-0000-0000D8AD0000}"/>
    <cellStyle name="Normal 3 4 8 3 2 2 3" xfId="44512" xr:uid="{00000000-0005-0000-0000-0000D9AD0000}"/>
    <cellStyle name="Normal 3 4 8 3 2 3" xfId="44513" xr:uid="{00000000-0005-0000-0000-0000DAAD0000}"/>
    <cellStyle name="Normal 3 4 8 3 2 3 2" xfId="44514" xr:uid="{00000000-0005-0000-0000-0000DBAD0000}"/>
    <cellStyle name="Normal 3 4 8 3 2 3 3" xfId="44515" xr:uid="{00000000-0005-0000-0000-0000DCAD0000}"/>
    <cellStyle name="Normal 3 4 8 3 2 4" xfId="44516" xr:uid="{00000000-0005-0000-0000-0000DDAD0000}"/>
    <cellStyle name="Normal 3 4 8 3 2 4 2" xfId="44517" xr:uid="{00000000-0005-0000-0000-0000DEAD0000}"/>
    <cellStyle name="Normal 3 4 8 3 2 4 3" xfId="44518" xr:uid="{00000000-0005-0000-0000-0000DFAD0000}"/>
    <cellStyle name="Normal 3 4 8 3 2 5" xfId="44519" xr:uid="{00000000-0005-0000-0000-0000E0AD0000}"/>
    <cellStyle name="Normal 3 4 8 3 2 5 2" xfId="44520" xr:uid="{00000000-0005-0000-0000-0000E1AD0000}"/>
    <cellStyle name="Normal 3 4 8 3 2 5 3" xfId="44521" xr:uid="{00000000-0005-0000-0000-0000E2AD0000}"/>
    <cellStyle name="Normal 3 4 8 3 2 6" xfId="44522" xr:uid="{00000000-0005-0000-0000-0000E3AD0000}"/>
    <cellStyle name="Normal 3 4 8 3 2 6 2" xfId="44523" xr:uid="{00000000-0005-0000-0000-0000E4AD0000}"/>
    <cellStyle name="Normal 3 4 8 3 2 6 3" xfId="44524" xr:uid="{00000000-0005-0000-0000-0000E5AD0000}"/>
    <cellStyle name="Normal 3 4 8 3 2 7" xfId="44525" xr:uid="{00000000-0005-0000-0000-0000E6AD0000}"/>
    <cellStyle name="Normal 3 4 8 3 2 7 2" xfId="44526" xr:uid="{00000000-0005-0000-0000-0000E7AD0000}"/>
    <cellStyle name="Normal 3 4 8 3 2 7 3" xfId="44527" xr:uid="{00000000-0005-0000-0000-0000E8AD0000}"/>
    <cellStyle name="Normal 3 4 8 3 2 8" xfId="44528" xr:uid="{00000000-0005-0000-0000-0000E9AD0000}"/>
    <cellStyle name="Normal 3 4 8 3 2 8 2" xfId="44529" xr:uid="{00000000-0005-0000-0000-0000EAAD0000}"/>
    <cellStyle name="Normal 3 4 8 3 2 8 3" xfId="44530" xr:uid="{00000000-0005-0000-0000-0000EBAD0000}"/>
    <cellStyle name="Normal 3 4 8 3 2 9" xfId="44531" xr:uid="{00000000-0005-0000-0000-0000ECAD0000}"/>
    <cellStyle name="Normal 3 4 8 3 2 9 2" xfId="44532" xr:uid="{00000000-0005-0000-0000-0000EDAD0000}"/>
    <cellStyle name="Normal 3 4 8 3 2 9 3" xfId="44533" xr:uid="{00000000-0005-0000-0000-0000EEAD0000}"/>
    <cellStyle name="Normal 3 4 8 3 3" xfId="44534" xr:uid="{00000000-0005-0000-0000-0000EFAD0000}"/>
    <cellStyle name="Normal 3 4 8 3 3 2" xfId="44535" xr:uid="{00000000-0005-0000-0000-0000F0AD0000}"/>
    <cellStyle name="Normal 3 4 8 3 3 3" xfId="44536" xr:uid="{00000000-0005-0000-0000-0000F1AD0000}"/>
    <cellStyle name="Normal 3 4 8 3 4" xfId="44537" xr:uid="{00000000-0005-0000-0000-0000F2AD0000}"/>
    <cellStyle name="Normal 3 4 8 3 4 2" xfId="44538" xr:uid="{00000000-0005-0000-0000-0000F3AD0000}"/>
    <cellStyle name="Normal 3 4 8 3 4 3" xfId="44539" xr:uid="{00000000-0005-0000-0000-0000F4AD0000}"/>
    <cellStyle name="Normal 3 4 8 3 5" xfId="44540" xr:uid="{00000000-0005-0000-0000-0000F5AD0000}"/>
    <cellStyle name="Normal 3 4 8 3 5 2" xfId="44541" xr:uid="{00000000-0005-0000-0000-0000F6AD0000}"/>
    <cellStyle name="Normal 3 4 8 3 5 3" xfId="44542" xr:uid="{00000000-0005-0000-0000-0000F7AD0000}"/>
    <cellStyle name="Normal 3 4 8 3 6" xfId="44543" xr:uid="{00000000-0005-0000-0000-0000F8AD0000}"/>
    <cellStyle name="Normal 3 4 8 3 6 2" xfId="44544" xr:uid="{00000000-0005-0000-0000-0000F9AD0000}"/>
    <cellStyle name="Normal 3 4 8 3 6 3" xfId="44545" xr:uid="{00000000-0005-0000-0000-0000FAAD0000}"/>
    <cellStyle name="Normal 3 4 8 3 7" xfId="44546" xr:uid="{00000000-0005-0000-0000-0000FBAD0000}"/>
    <cellStyle name="Normal 3 4 8 3 7 2" xfId="44547" xr:uid="{00000000-0005-0000-0000-0000FCAD0000}"/>
    <cellStyle name="Normal 3 4 8 3 7 3" xfId="44548" xr:uid="{00000000-0005-0000-0000-0000FDAD0000}"/>
    <cellStyle name="Normal 3 4 8 3 8" xfId="44549" xr:uid="{00000000-0005-0000-0000-0000FEAD0000}"/>
    <cellStyle name="Normal 3 4 8 3 8 2" xfId="44550" xr:uid="{00000000-0005-0000-0000-0000FFAD0000}"/>
    <cellStyle name="Normal 3 4 8 3 8 3" xfId="44551" xr:uid="{00000000-0005-0000-0000-000000AE0000}"/>
    <cellStyle name="Normal 3 4 8 3 9" xfId="44552" xr:uid="{00000000-0005-0000-0000-000001AE0000}"/>
    <cellStyle name="Normal 3 4 8 3 9 2" xfId="44553" xr:uid="{00000000-0005-0000-0000-000002AE0000}"/>
    <cellStyle name="Normal 3 4 8 3 9 3" xfId="44554" xr:uid="{00000000-0005-0000-0000-000003AE0000}"/>
    <cellStyle name="Normal 3 4 8 4" xfId="44555" xr:uid="{00000000-0005-0000-0000-000004AE0000}"/>
    <cellStyle name="Normal 3 4 8 4 10" xfId="44556" xr:uid="{00000000-0005-0000-0000-000005AE0000}"/>
    <cellStyle name="Normal 3 4 8 4 10 2" xfId="44557" xr:uid="{00000000-0005-0000-0000-000006AE0000}"/>
    <cellStyle name="Normal 3 4 8 4 10 3" xfId="44558" xr:uid="{00000000-0005-0000-0000-000007AE0000}"/>
    <cellStyle name="Normal 3 4 8 4 11" xfId="44559" xr:uid="{00000000-0005-0000-0000-000008AE0000}"/>
    <cellStyle name="Normal 3 4 8 4 11 2" xfId="44560" xr:uid="{00000000-0005-0000-0000-000009AE0000}"/>
    <cellStyle name="Normal 3 4 8 4 11 3" xfId="44561" xr:uid="{00000000-0005-0000-0000-00000AAE0000}"/>
    <cellStyle name="Normal 3 4 8 4 12" xfId="44562" xr:uid="{00000000-0005-0000-0000-00000BAE0000}"/>
    <cellStyle name="Normal 3 4 8 4 12 2" xfId="44563" xr:uid="{00000000-0005-0000-0000-00000CAE0000}"/>
    <cellStyle name="Normal 3 4 8 4 12 3" xfId="44564" xr:uid="{00000000-0005-0000-0000-00000DAE0000}"/>
    <cellStyle name="Normal 3 4 8 4 13" xfId="44565" xr:uid="{00000000-0005-0000-0000-00000EAE0000}"/>
    <cellStyle name="Normal 3 4 8 4 13 2" xfId="44566" xr:uid="{00000000-0005-0000-0000-00000FAE0000}"/>
    <cellStyle name="Normal 3 4 8 4 13 3" xfId="44567" xr:uid="{00000000-0005-0000-0000-000010AE0000}"/>
    <cellStyle name="Normal 3 4 8 4 14" xfId="44568" xr:uid="{00000000-0005-0000-0000-000011AE0000}"/>
    <cellStyle name="Normal 3 4 8 4 14 2" xfId="44569" xr:uid="{00000000-0005-0000-0000-000012AE0000}"/>
    <cellStyle name="Normal 3 4 8 4 14 3" xfId="44570" xr:uid="{00000000-0005-0000-0000-000013AE0000}"/>
    <cellStyle name="Normal 3 4 8 4 15" xfId="44571" xr:uid="{00000000-0005-0000-0000-000014AE0000}"/>
    <cellStyle name="Normal 3 4 8 4 15 2" xfId="44572" xr:uid="{00000000-0005-0000-0000-000015AE0000}"/>
    <cellStyle name="Normal 3 4 8 4 15 3" xfId="44573" xr:uid="{00000000-0005-0000-0000-000016AE0000}"/>
    <cellStyle name="Normal 3 4 8 4 16" xfId="44574" xr:uid="{00000000-0005-0000-0000-000017AE0000}"/>
    <cellStyle name="Normal 3 4 8 4 17" xfId="44575" xr:uid="{00000000-0005-0000-0000-000018AE0000}"/>
    <cellStyle name="Normal 3 4 8 4 2" xfId="44576" xr:uid="{00000000-0005-0000-0000-000019AE0000}"/>
    <cellStyle name="Normal 3 4 8 4 2 10" xfId="44577" xr:uid="{00000000-0005-0000-0000-00001AAE0000}"/>
    <cellStyle name="Normal 3 4 8 4 2 10 2" xfId="44578" xr:uid="{00000000-0005-0000-0000-00001BAE0000}"/>
    <cellStyle name="Normal 3 4 8 4 2 10 3" xfId="44579" xr:uid="{00000000-0005-0000-0000-00001CAE0000}"/>
    <cellStyle name="Normal 3 4 8 4 2 11" xfId="44580" xr:uid="{00000000-0005-0000-0000-00001DAE0000}"/>
    <cellStyle name="Normal 3 4 8 4 2 11 2" xfId="44581" xr:uid="{00000000-0005-0000-0000-00001EAE0000}"/>
    <cellStyle name="Normal 3 4 8 4 2 11 3" xfId="44582" xr:uid="{00000000-0005-0000-0000-00001FAE0000}"/>
    <cellStyle name="Normal 3 4 8 4 2 12" xfId="44583" xr:uid="{00000000-0005-0000-0000-000020AE0000}"/>
    <cellStyle name="Normal 3 4 8 4 2 12 2" xfId="44584" xr:uid="{00000000-0005-0000-0000-000021AE0000}"/>
    <cellStyle name="Normal 3 4 8 4 2 12 3" xfId="44585" xr:uid="{00000000-0005-0000-0000-000022AE0000}"/>
    <cellStyle name="Normal 3 4 8 4 2 13" xfId="44586" xr:uid="{00000000-0005-0000-0000-000023AE0000}"/>
    <cellStyle name="Normal 3 4 8 4 2 13 2" xfId="44587" xr:uid="{00000000-0005-0000-0000-000024AE0000}"/>
    <cellStyle name="Normal 3 4 8 4 2 13 3" xfId="44588" xr:uid="{00000000-0005-0000-0000-000025AE0000}"/>
    <cellStyle name="Normal 3 4 8 4 2 14" xfId="44589" xr:uid="{00000000-0005-0000-0000-000026AE0000}"/>
    <cellStyle name="Normal 3 4 8 4 2 14 2" xfId="44590" xr:uid="{00000000-0005-0000-0000-000027AE0000}"/>
    <cellStyle name="Normal 3 4 8 4 2 14 3" xfId="44591" xr:uid="{00000000-0005-0000-0000-000028AE0000}"/>
    <cellStyle name="Normal 3 4 8 4 2 15" xfId="44592" xr:uid="{00000000-0005-0000-0000-000029AE0000}"/>
    <cellStyle name="Normal 3 4 8 4 2 16" xfId="44593" xr:uid="{00000000-0005-0000-0000-00002AAE0000}"/>
    <cellStyle name="Normal 3 4 8 4 2 2" xfId="44594" xr:uid="{00000000-0005-0000-0000-00002BAE0000}"/>
    <cellStyle name="Normal 3 4 8 4 2 2 2" xfId="44595" xr:uid="{00000000-0005-0000-0000-00002CAE0000}"/>
    <cellStyle name="Normal 3 4 8 4 2 2 3" xfId="44596" xr:uid="{00000000-0005-0000-0000-00002DAE0000}"/>
    <cellStyle name="Normal 3 4 8 4 2 3" xfId="44597" xr:uid="{00000000-0005-0000-0000-00002EAE0000}"/>
    <cellStyle name="Normal 3 4 8 4 2 3 2" xfId="44598" xr:uid="{00000000-0005-0000-0000-00002FAE0000}"/>
    <cellStyle name="Normal 3 4 8 4 2 3 3" xfId="44599" xr:uid="{00000000-0005-0000-0000-000030AE0000}"/>
    <cellStyle name="Normal 3 4 8 4 2 4" xfId="44600" xr:uid="{00000000-0005-0000-0000-000031AE0000}"/>
    <cellStyle name="Normal 3 4 8 4 2 4 2" xfId="44601" xr:uid="{00000000-0005-0000-0000-000032AE0000}"/>
    <cellStyle name="Normal 3 4 8 4 2 4 3" xfId="44602" xr:uid="{00000000-0005-0000-0000-000033AE0000}"/>
    <cellStyle name="Normal 3 4 8 4 2 5" xfId="44603" xr:uid="{00000000-0005-0000-0000-000034AE0000}"/>
    <cellStyle name="Normal 3 4 8 4 2 5 2" xfId="44604" xr:uid="{00000000-0005-0000-0000-000035AE0000}"/>
    <cellStyle name="Normal 3 4 8 4 2 5 3" xfId="44605" xr:uid="{00000000-0005-0000-0000-000036AE0000}"/>
    <cellStyle name="Normal 3 4 8 4 2 6" xfId="44606" xr:uid="{00000000-0005-0000-0000-000037AE0000}"/>
    <cellStyle name="Normal 3 4 8 4 2 6 2" xfId="44607" xr:uid="{00000000-0005-0000-0000-000038AE0000}"/>
    <cellStyle name="Normal 3 4 8 4 2 6 3" xfId="44608" xr:uid="{00000000-0005-0000-0000-000039AE0000}"/>
    <cellStyle name="Normal 3 4 8 4 2 7" xfId="44609" xr:uid="{00000000-0005-0000-0000-00003AAE0000}"/>
    <cellStyle name="Normal 3 4 8 4 2 7 2" xfId="44610" xr:uid="{00000000-0005-0000-0000-00003BAE0000}"/>
    <cellStyle name="Normal 3 4 8 4 2 7 3" xfId="44611" xr:uid="{00000000-0005-0000-0000-00003CAE0000}"/>
    <cellStyle name="Normal 3 4 8 4 2 8" xfId="44612" xr:uid="{00000000-0005-0000-0000-00003DAE0000}"/>
    <cellStyle name="Normal 3 4 8 4 2 8 2" xfId="44613" xr:uid="{00000000-0005-0000-0000-00003EAE0000}"/>
    <cellStyle name="Normal 3 4 8 4 2 8 3" xfId="44614" xr:uid="{00000000-0005-0000-0000-00003FAE0000}"/>
    <cellStyle name="Normal 3 4 8 4 2 9" xfId="44615" xr:uid="{00000000-0005-0000-0000-000040AE0000}"/>
    <cellStyle name="Normal 3 4 8 4 2 9 2" xfId="44616" xr:uid="{00000000-0005-0000-0000-000041AE0000}"/>
    <cellStyle name="Normal 3 4 8 4 2 9 3" xfId="44617" xr:uid="{00000000-0005-0000-0000-000042AE0000}"/>
    <cellStyle name="Normal 3 4 8 4 3" xfId="44618" xr:uid="{00000000-0005-0000-0000-000043AE0000}"/>
    <cellStyle name="Normal 3 4 8 4 3 2" xfId="44619" xr:uid="{00000000-0005-0000-0000-000044AE0000}"/>
    <cellStyle name="Normal 3 4 8 4 3 3" xfId="44620" xr:uid="{00000000-0005-0000-0000-000045AE0000}"/>
    <cellStyle name="Normal 3 4 8 4 4" xfId="44621" xr:uid="{00000000-0005-0000-0000-000046AE0000}"/>
    <cellStyle name="Normal 3 4 8 4 4 2" xfId="44622" xr:uid="{00000000-0005-0000-0000-000047AE0000}"/>
    <cellStyle name="Normal 3 4 8 4 4 3" xfId="44623" xr:uid="{00000000-0005-0000-0000-000048AE0000}"/>
    <cellStyle name="Normal 3 4 8 4 5" xfId="44624" xr:uid="{00000000-0005-0000-0000-000049AE0000}"/>
    <cellStyle name="Normal 3 4 8 4 5 2" xfId="44625" xr:uid="{00000000-0005-0000-0000-00004AAE0000}"/>
    <cellStyle name="Normal 3 4 8 4 5 3" xfId="44626" xr:uid="{00000000-0005-0000-0000-00004BAE0000}"/>
    <cellStyle name="Normal 3 4 8 4 6" xfId="44627" xr:uid="{00000000-0005-0000-0000-00004CAE0000}"/>
    <cellStyle name="Normal 3 4 8 4 6 2" xfId="44628" xr:uid="{00000000-0005-0000-0000-00004DAE0000}"/>
    <cellStyle name="Normal 3 4 8 4 6 3" xfId="44629" xr:uid="{00000000-0005-0000-0000-00004EAE0000}"/>
    <cellStyle name="Normal 3 4 8 4 7" xfId="44630" xr:uid="{00000000-0005-0000-0000-00004FAE0000}"/>
    <cellStyle name="Normal 3 4 8 4 7 2" xfId="44631" xr:uid="{00000000-0005-0000-0000-000050AE0000}"/>
    <cellStyle name="Normal 3 4 8 4 7 3" xfId="44632" xr:uid="{00000000-0005-0000-0000-000051AE0000}"/>
    <cellStyle name="Normal 3 4 8 4 8" xfId="44633" xr:uid="{00000000-0005-0000-0000-000052AE0000}"/>
    <cellStyle name="Normal 3 4 8 4 8 2" xfId="44634" xr:uid="{00000000-0005-0000-0000-000053AE0000}"/>
    <cellStyle name="Normal 3 4 8 4 8 3" xfId="44635" xr:uid="{00000000-0005-0000-0000-000054AE0000}"/>
    <cellStyle name="Normal 3 4 8 4 9" xfId="44636" xr:uid="{00000000-0005-0000-0000-000055AE0000}"/>
    <cellStyle name="Normal 3 4 8 4 9 2" xfId="44637" xr:uid="{00000000-0005-0000-0000-000056AE0000}"/>
    <cellStyle name="Normal 3 4 8 4 9 3" xfId="44638" xr:uid="{00000000-0005-0000-0000-000057AE0000}"/>
    <cellStyle name="Normal 3 4 8 5" xfId="44639" xr:uid="{00000000-0005-0000-0000-000058AE0000}"/>
    <cellStyle name="Normal 3 4 8 5 10" xfId="44640" xr:uid="{00000000-0005-0000-0000-000059AE0000}"/>
    <cellStyle name="Normal 3 4 8 5 10 2" xfId="44641" xr:uid="{00000000-0005-0000-0000-00005AAE0000}"/>
    <cellStyle name="Normal 3 4 8 5 10 3" xfId="44642" xr:uid="{00000000-0005-0000-0000-00005BAE0000}"/>
    <cellStyle name="Normal 3 4 8 5 11" xfId="44643" xr:uid="{00000000-0005-0000-0000-00005CAE0000}"/>
    <cellStyle name="Normal 3 4 8 5 11 2" xfId="44644" xr:uid="{00000000-0005-0000-0000-00005DAE0000}"/>
    <cellStyle name="Normal 3 4 8 5 11 3" xfId="44645" xr:uid="{00000000-0005-0000-0000-00005EAE0000}"/>
    <cellStyle name="Normal 3 4 8 5 12" xfId="44646" xr:uid="{00000000-0005-0000-0000-00005FAE0000}"/>
    <cellStyle name="Normal 3 4 8 5 12 2" xfId="44647" xr:uid="{00000000-0005-0000-0000-000060AE0000}"/>
    <cellStyle name="Normal 3 4 8 5 12 3" xfId="44648" xr:uid="{00000000-0005-0000-0000-000061AE0000}"/>
    <cellStyle name="Normal 3 4 8 5 13" xfId="44649" xr:uid="{00000000-0005-0000-0000-000062AE0000}"/>
    <cellStyle name="Normal 3 4 8 5 13 2" xfId="44650" xr:uid="{00000000-0005-0000-0000-000063AE0000}"/>
    <cellStyle name="Normal 3 4 8 5 13 3" xfId="44651" xr:uid="{00000000-0005-0000-0000-000064AE0000}"/>
    <cellStyle name="Normal 3 4 8 5 14" xfId="44652" xr:uid="{00000000-0005-0000-0000-000065AE0000}"/>
    <cellStyle name="Normal 3 4 8 5 14 2" xfId="44653" xr:uid="{00000000-0005-0000-0000-000066AE0000}"/>
    <cellStyle name="Normal 3 4 8 5 14 3" xfId="44654" xr:uid="{00000000-0005-0000-0000-000067AE0000}"/>
    <cellStyle name="Normal 3 4 8 5 15" xfId="44655" xr:uid="{00000000-0005-0000-0000-000068AE0000}"/>
    <cellStyle name="Normal 3 4 8 5 16" xfId="44656" xr:uid="{00000000-0005-0000-0000-000069AE0000}"/>
    <cellStyle name="Normal 3 4 8 5 2" xfId="44657" xr:uid="{00000000-0005-0000-0000-00006AAE0000}"/>
    <cellStyle name="Normal 3 4 8 5 2 2" xfId="44658" xr:uid="{00000000-0005-0000-0000-00006BAE0000}"/>
    <cellStyle name="Normal 3 4 8 5 2 3" xfId="44659" xr:uid="{00000000-0005-0000-0000-00006CAE0000}"/>
    <cellStyle name="Normal 3 4 8 5 3" xfId="44660" xr:uid="{00000000-0005-0000-0000-00006DAE0000}"/>
    <cellStyle name="Normal 3 4 8 5 3 2" xfId="44661" xr:uid="{00000000-0005-0000-0000-00006EAE0000}"/>
    <cellStyle name="Normal 3 4 8 5 3 3" xfId="44662" xr:uid="{00000000-0005-0000-0000-00006FAE0000}"/>
    <cellStyle name="Normal 3 4 8 5 4" xfId="44663" xr:uid="{00000000-0005-0000-0000-000070AE0000}"/>
    <cellStyle name="Normal 3 4 8 5 4 2" xfId="44664" xr:uid="{00000000-0005-0000-0000-000071AE0000}"/>
    <cellStyle name="Normal 3 4 8 5 4 3" xfId="44665" xr:uid="{00000000-0005-0000-0000-000072AE0000}"/>
    <cellStyle name="Normal 3 4 8 5 5" xfId="44666" xr:uid="{00000000-0005-0000-0000-000073AE0000}"/>
    <cellStyle name="Normal 3 4 8 5 5 2" xfId="44667" xr:uid="{00000000-0005-0000-0000-000074AE0000}"/>
    <cellStyle name="Normal 3 4 8 5 5 3" xfId="44668" xr:uid="{00000000-0005-0000-0000-000075AE0000}"/>
    <cellStyle name="Normal 3 4 8 5 6" xfId="44669" xr:uid="{00000000-0005-0000-0000-000076AE0000}"/>
    <cellStyle name="Normal 3 4 8 5 6 2" xfId="44670" xr:uid="{00000000-0005-0000-0000-000077AE0000}"/>
    <cellStyle name="Normal 3 4 8 5 6 3" xfId="44671" xr:uid="{00000000-0005-0000-0000-000078AE0000}"/>
    <cellStyle name="Normal 3 4 8 5 7" xfId="44672" xr:uid="{00000000-0005-0000-0000-000079AE0000}"/>
    <cellStyle name="Normal 3 4 8 5 7 2" xfId="44673" xr:uid="{00000000-0005-0000-0000-00007AAE0000}"/>
    <cellStyle name="Normal 3 4 8 5 7 3" xfId="44674" xr:uid="{00000000-0005-0000-0000-00007BAE0000}"/>
    <cellStyle name="Normal 3 4 8 5 8" xfId="44675" xr:uid="{00000000-0005-0000-0000-00007CAE0000}"/>
    <cellStyle name="Normal 3 4 8 5 8 2" xfId="44676" xr:uid="{00000000-0005-0000-0000-00007DAE0000}"/>
    <cellStyle name="Normal 3 4 8 5 8 3" xfId="44677" xr:uid="{00000000-0005-0000-0000-00007EAE0000}"/>
    <cellStyle name="Normal 3 4 8 5 9" xfId="44678" xr:uid="{00000000-0005-0000-0000-00007FAE0000}"/>
    <cellStyle name="Normal 3 4 8 5 9 2" xfId="44679" xr:uid="{00000000-0005-0000-0000-000080AE0000}"/>
    <cellStyle name="Normal 3 4 8 5 9 3" xfId="44680" xr:uid="{00000000-0005-0000-0000-000081AE0000}"/>
    <cellStyle name="Normal 3 4 8 6" xfId="44681" xr:uid="{00000000-0005-0000-0000-000082AE0000}"/>
    <cellStyle name="Normal 3 4 8 6 10" xfId="44682" xr:uid="{00000000-0005-0000-0000-000083AE0000}"/>
    <cellStyle name="Normal 3 4 8 6 10 2" xfId="44683" xr:uid="{00000000-0005-0000-0000-000084AE0000}"/>
    <cellStyle name="Normal 3 4 8 6 10 3" xfId="44684" xr:uid="{00000000-0005-0000-0000-000085AE0000}"/>
    <cellStyle name="Normal 3 4 8 6 11" xfId="44685" xr:uid="{00000000-0005-0000-0000-000086AE0000}"/>
    <cellStyle name="Normal 3 4 8 6 11 2" xfId="44686" xr:uid="{00000000-0005-0000-0000-000087AE0000}"/>
    <cellStyle name="Normal 3 4 8 6 11 3" xfId="44687" xr:uid="{00000000-0005-0000-0000-000088AE0000}"/>
    <cellStyle name="Normal 3 4 8 6 12" xfId="44688" xr:uid="{00000000-0005-0000-0000-000089AE0000}"/>
    <cellStyle name="Normal 3 4 8 6 12 2" xfId="44689" xr:uid="{00000000-0005-0000-0000-00008AAE0000}"/>
    <cellStyle name="Normal 3 4 8 6 12 3" xfId="44690" xr:uid="{00000000-0005-0000-0000-00008BAE0000}"/>
    <cellStyle name="Normal 3 4 8 6 13" xfId="44691" xr:uid="{00000000-0005-0000-0000-00008CAE0000}"/>
    <cellStyle name="Normal 3 4 8 6 13 2" xfId="44692" xr:uid="{00000000-0005-0000-0000-00008DAE0000}"/>
    <cellStyle name="Normal 3 4 8 6 13 3" xfId="44693" xr:uid="{00000000-0005-0000-0000-00008EAE0000}"/>
    <cellStyle name="Normal 3 4 8 6 14" xfId="44694" xr:uid="{00000000-0005-0000-0000-00008FAE0000}"/>
    <cellStyle name="Normal 3 4 8 6 14 2" xfId="44695" xr:uid="{00000000-0005-0000-0000-000090AE0000}"/>
    <cellStyle name="Normal 3 4 8 6 14 3" xfId="44696" xr:uid="{00000000-0005-0000-0000-000091AE0000}"/>
    <cellStyle name="Normal 3 4 8 6 15" xfId="44697" xr:uid="{00000000-0005-0000-0000-000092AE0000}"/>
    <cellStyle name="Normal 3 4 8 6 16" xfId="44698" xr:uid="{00000000-0005-0000-0000-000093AE0000}"/>
    <cellStyle name="Normal 3 4 8 6 2" xfId="44699" xr:uid="{00000000-0005-0000-0000-000094AE0000}"/>
    <cellStyle name="Normal 3 4 8 6 2 2" xfId="44700" xr:uid="{00000000-0005-0000-0000-000095AE0000}"/>
    <cellStyle name="Normal 3 4 8 6 2 3" xfId="44701" xr:uid="{00000000-0005-0000-0000-000096AE0000}"/>
    <cellStyle name="Normal 3 4 8 6 3" xfId="44702" xr:uid="{00000000-0005-0000-0000-000097AE0000}"/>
    <cellStyle name="Normal 3 4 8 6 3 2" xfId="44703" xr:uid="{00000000-0005-0000-0000-000098AE0000}"/>
    <cellStyle name="Normal 3 4 8 6 3 3" xfId="44704" xr:uid="{00000000-0005-0000-0000-000099AE0000}"/>
    <cellStyle name="Normal 3 4 8 6 4" xfId="44705" xr:uid="{00000000-0005-0000-0000-00009AAE0000}"/>
    <cellStyle name="Normal 3 4 8 6 4 2" xfId="44706" xr:uid="{00000000-0005-0000-0000-00009BAE0000}"/>
    <cellStyle name="Normal 3 4 8 6 4 3" xfId="44707" xr:uid="{00000000-0005-0000-0000-00009CAE0000}"/>
    <cellStyle name="Normal 3 4 8 6 5" xfId="44708" xr:uid="{00000000-0005-0000-0000-00009DAE0000}"/>
    <cellStyle name="Normal 3 4 8 6 5 2" xfId="44709" xr:uid="{00000000-0005-0000-0000-00009EAE0000}"/>
    <cellStyle name="Normal 3 4 8 6 5 3" xfId="44710" xr:uid="{00000000-0005-0000-0000-00009FAE0000}"/>
    <cellStyle name="Normal 3 4 8 6 6" xfId="44711" xr:uid="{00000000-0005-0000-0000-0000A0AE0000}"/>
    <cellStyle name="Normal 3 4 8 6 6 2" xfId="44712" xr:uid="{00000000-0005-0000-0000-0000A1AE0000}"/>
    <cellStyle name="Normal 3 4 8 6 6 3" xfId="44713" xr:uid="{00000000-0005-0000-0000-0000A2AE0000}"/>
    <cellStyle name="Normal 3 4 8 6 7" xfId="44714" xr:uid="{00000000-0005-0000-0000-0000A3AE0000}"/>
    <cellStyle name="Normal 3 4 8 6 7 2" xfId="44715" xr:uid="{00000000-0005-0000-0000-0000A4AE0000}"/>
    <cellStyle name="Normal 3 4 8 6 7 3" xfId="44716" xr:uid="{00000000-0005-0000-0000-0000A5AE0000}"/>
    <cellStyle name="Normal 3 4 8 6 8" xfId="44717" xr:uid="{00000000-0005-0000-0000-0000A6AE0000}"/>
    <cellStyle name="Normal 3 4 8 6 8 2" xfId="44718" xr:uid="{00000000-0005-0000-0000-0000A7AE0000}"/>
    <cellStyle name="Normal 3 4 8 6 8 3" xfId="44719" xr:uid="{00000000-0005-0000-0000-0000A8AE0000}"/>
    <cellStyle name="Normal 3 4 8 6 9" xfId="44720" xr:uid="{00000000-0005-0000-0000-0000A9AE0000}"/>
    <cellStyle name="Normal 3 4 8 6 9 2" xfId="44721" xr:uid="{00000000-0005-0000-0000-0000AAAE0000}"/>
    <cellStyle name="Normal 3 4 8 6 9 3" xfId="44722" xr:uid="{00000000-0005-0000-0000-0000ABAE0000}"/>
    <cellStyle name="Normal 3 4 8 7" xfId="44723" xr:uid="{00000000-0005-0000-0000-0000ACAE0000}"/>
    <cellStyle name="Normal 3 4 8 7 10" xfId="44724" xr:uid="{00000000-0005-0000-0000-0000ADAE0000}"/>
    <cellStyle name="Normal 3 4 8 7 10 2" xfId="44725" xr:uid="{00000000-0005-0000-0000-0000AEAE0000}"/>
    <cellStyle name="Normal 3 4 8 7 10 3" xfId="44726" xr:uid="{00000000-0005-0000-0000-0000AFAE0000}"/>
    <cellStyle name="Normal 3 4 8 7 11" xfId="44727" xr:uid="{00000000-0005-0000-0000-0000B0AE0000}"/>
    <cellStyle name="Normal 3 4 8 7 11 2" xfId="44728" xr:uid="{00000000-0005-0000-0000-0000B1AE0000}"/>
    <cellStyle name="Normal 3 4 8 7 11 3" xfId="44729" xr:uid="{00000000-0005-0000-0000-0000B2AE0000}"/>
    <cellStyle name="Normal 3 4 8 7 12" xfId="44730" xr:uid="{00000000-0005-0000-0000-0000B3AE0000}"/>
    <cellStyle name="Normal 3 4 8 7 12 2" xfId="44731" xr:uid="{00000000-0005-0000-0000-0000B4AE0000}"/>
    <cellStyle name="Normal 3 4 8 7 12 3" xfId="44732" xr:uid="{00000000-0005-0000-0000-0000B5AE0000}"/>
    <cellStyle name="Normal 3 4 8 7 13" xfId="44733" xr:uid="{00000000-0005-0000-0000-0000B6AE0000}"/>
    <cellStyle name="Normal 3 4 8 7 13 2" xfId="44734" xr:uid="{00000000-0005-0000-0000-0000B7AE0000}"/>
    <cellStyle name="Normal 3 4 8 7 13 3" xfId="44735" xr:uid="{00000000-0005-0000-0000-0000B8AE0000}"/>
    <cellStyle name="Normal 3 4 8 7 14" xfId="44736" xr:uid="{00000000-0005-0000-0000-0000B9AE0000}"/>
    <cellStyle name="Normal 3 4 8 7 14 2" xfId="44737" xr:uid="{00000000-0005-0000-0000-0000BAAE0000}"/>
    <cellStyle name="Normal 3 4 8 7 14 3" xfId="44738" xr:uid="{00000000-0005-0000-0000-0000BBAE0000}"/>
    <cellStyle name="Normal 3 4 8 7 15" xfId="44739" xr:uid="{00000000-0005-0000-0000-0000BCAE0000}"/>
    <cellStyle name="Normal 3 4 8 7 16" xfId="44740" xr:uid="{00000000-0005-0000-0000-0000BDAE0000}"/>
    <cellStyle name="Normal 3 4 8 7 2" xfId="44741" xr:uid="{00000000-0005-0000-0000-0000BEAE0000}"/>
    <cellStyle name="Normal 3 4 8 7 2 2" xfId="44742" xr:uid="{00000000-0005-0000-0000-0000BFAE0000}"/>
    <cellStyle name="Normal 3 4 8 7 2 3" xfId="44743" xr:uid="{00000000-0005-0000-0000-0000C0AE0000}"/>
    <cellStyle name="Normal 3 4 8 7 3" xfId="44744" xr:uid="{00000000-0005-0000-0000-0000C1AE0000}"/>
    <cellStyle name="Normal 3 4 8 7 3 2" xfId="44745" xr:uid="{00000000-0005-0000-0000-0000C2AE0000}"/>
    <cellStyle name="Normal 3 4 8 7 3 3" xfId="44746" xr:uid="{00000000-0005-0000-0000-0000C3AE0000}"/>
    <cellStyle name="Normal 3 4 8 7 4" xfId="44747" xr:uid="{00000000-0005-0000-0000-0000C4AE0000}"/>
    <cellStyle name="Normal 3 4 8 7 4 2" xfId="44748" xr:uid="{00000000-0005-0000-0000-0000C5AE0000}"/>
    <cellStyle name="Normal 3 4 8 7 4 3" xfId="44749" xr:uid="{00000000-0005-0000-0000-0000C6AE0000}"/>
    <cellStyle name="Normal 3 4 8 7 5" xfId="44750" xr:uid="{00000000-0005-0000-0000-0000C7AE0000}"/>
    <cellStyle name="Normal 3 4 8 7 5 2" xfId="44751" xr:uid="{00000000-0005-0000-0000-0000C8AE0000}"/>
    <cellStyle name="Normal 3 4 8 7 5 3" xfId="44752" xr:uid="{00000000-0005-0000-0000-0000C9AE0000}"/>
    <cellStyle name="Normal 3 4 8 7 6" xfId="44753" xr:uid="{00000000-0005-0000-0000-0000CAAE0000}"/>
    <cellStyle name="Normal 3 4 8 7 6 2" xfId="44754" xr:uid="{00000000-0005-0000-0000-0000CBAE0000}"/>
    <cellStyle name="Normal 3 4 8 7 6 3" xfId="44755" xr:uid="{00000000-0005-0000-0000-0000CCAE0000}"/>
    <cellStyle name="Normal 3 4 8 7 7" xfId="44756" xr:uid="{00000000-0005-0000-0000-0000CDAE0000}"/>
    <cellStyle name="Normal 3 4 8 7 7 2" xfId="44757" xr:uid="{00000000-0005-0000-0000-0000CEAE0000}"/>
    <cellStyle name="Normal 3 4 8 7 7 3" xfId="44758" xr:uid="{00000000-0005-0000-0000-0000CFAE0000}"/>
    <cellStyle name="Normal 3 4 8 7 8" xfId="44759" xr:uid="{00000000-0005-0000-0000-0000D0AE0000}"/>
    <cellStyle name="Normal 3 4 8 7 8 2" xfId="44760" xr:uid="{00000000-0005-0000-0000-0000D1AE0000}"/>
    <cellStyle name="Normal 3 4 8 7 8 3" xfId="44761" xr:uid="{00000000-0005-0000-0000-0000D2AE0000}"/>
    <cellStyle name="Normal 3 4 8 7 9" xfId="44762" xr:uid="{00000000-0005-0000-0000-0000D3AE0000}"/>
    <cellStyle name="Normal 3 4 8 7 9 2" xfId="44763" xr:uid="{00000000-0005-0000-0000-0000D4AE0000}"/>
    <cellStyle name="Normal 3 4 8 7 9 3" xfId="44764" xr:uid="{00000000-0005-0000-0000-0000D5AE0000}"/>
    <cellStyle name="Normal 3 4 8 8" xfId="44765" xr:uid="{00000000-0005-0000-0000-0000D6AE0000}"/>
    <cellStyle name="Normal 3 4 8 8 10" xfId="44766" xr:uid="{00000000-0005-0000-0000-0000D7AE0000}"/>
    <cellStyle name="Normal 3 4 8 8 10 2" xfId="44767" xr:uid="{00000000-0005-0000-0000-0000D8AE0000}"/>
    <cellStyle name="Normal 3 4 8 8 10 3" xfId="44768" xr:uid="{00000000-0005-0000-0000-0000D9AE0000}"/>
    <cellStyle name="Normal 3 4 8 8 11" xfId="44769" xr:uid="{00000000-0005-0000-0000-0000DAAE0000}"/>
    <cellStyle name="Normal 3 4 8 8 11 2" xfId="44770" xr:uid="{00000000-0005-0000-0000-0000DBAE0000}"/>
    <cellStyle name="Normal 3 4 8 8 11 3" xfId="44771" xr:uid="{00000000-0005-0000-0000-0000DCAE0000}"/>
    <cellStyle name="Normal 3 4 8 8 12" xfId="44772" xr:uid="{00000000-0005-0000-0000-0000DDAE0000}"/>
    <cellStyle name="Normal 3 4 8 8 12 2" xfId="44773" xr:uid="{00000000-0005-0000-0000-0000DEAE0000}"/>
    <cellStyle name="Normal 3 4 8 8 12 3" xfId="44774" xr:uid="{00000000-0005-0000-0000-0000DFAE0000}"/>
    <cellStyle name="Normal 3 4 8 8 13" xfId="44775" xr:uid="{00000000-0005-0000-0000-0000E0AE0000}"/>
    <cellStyle name="Normal 3 4 8 8 13 2" xfId="44776" xr:uid="{00000000-0005-0000-0000-0000E1AE0000}"/>
    <cellStyle name="Normal 3 4 8 8 13 3" xfId="44777" xr:uid="{00000000-0005-0000-0000-0000E2AE0000}"/>
    <cellStyle name="Normal 3 4 8 8 14" xfId="44778" xr:uid="{00000000-0005-0000-0000-0000E3AE0000}"/>
    <cellStyle name="Normal 3 4 8 8 14 2" xfId="44779" xr:uid="{00000000-0005-0000-0000-0000E4AE0000}"/>
    <cellStyle name="Normal 3 4 8 8 14 3" xfId="44780" xr:uid="{00000000-0005-0000-0000-0000E5AE0000}"/>
    <cellStyle name="Normal 3 4 8 8 15" xfId="44781" xr:uid="{00000000-0005-0000-0000-0000E6AE0000}"/>
    <cellStyle name="Normal 3 4 8 8 16" xfId="44782" xr:uid="{00000000-0005-0000-0000-0000E7AE0000}"/>
    <cellStyle name="Normal 3 4 8 8 2" xfId="44783" xr:uid="{00000000-0005-0000-0000-0000E8AE0000}"/>
    <cellStyle name="Normal 3 4 8 8 2 2" xfId="44784" xr:uid="{00000000-0005-0000-0000-0000E9AE0000}"/>
    <cellStyle name="Normal 3 4 8 8 2 3" xfId="44785" xr:uid="{00000000-0005-0000-0000-0000EAAE0000}"/>
    <cellStyle name="Normal 3 4 8 8 3" xfId="44786" xr:uid="{00000000-0005-0000-0000-0000EBAE0000}"/>
    <cellStyle name="Normal 3 4 8 8 3 2" xfId="44787" xr:uid="{00000000-0005-0000-0000-0000ECAE0000}"/>
    <cellStyle name="Normal 3 4 8 8 3 3" xfId="44788" xr:uid="{00000000-0005-0000-0000-0000EDAE0000}"/>
    <cellStyle name="Normal 3 4 8 8 4" xfId="44789" xr:uid="{00000000-0005-0000-0000-0000EEAE0000}"/>
    <cellStyle name="Normal 3 4 8 8 4 2" xfId="44790" xr:uid="{00000000-0005-0000-0000-0000EFAE0000}"/>
    <cellStyle name="Normal 3 4 8 8 4 3" xfId="44791" xr:uid="{00000000-0005-0000-0000-0000F0AE0000}"/>
    <cellStyle name="Normal 3 4 8 8 5" xfId="44792" xr:uid="{00000000-0005-0000-0000-0000F1AE0000}"/>
    <cellStyle name="Normal 3 4 8 8 5 2" xfId="44793" xr:uid="{00000000-0005-0000-0000-0000F2AE0000}"/>
    <cellStyle name="Normal 3 4 8 8 5 3" xfId="44794" xr:uid="{00000000-0005-0000-0000-0000F3AE0000}"/>
    <cellStyle name="Normal 3 4 8 8 6" xfId="44795" xr:uid="{00000000-0005-0000-0000-0000F4AE0000}"/>
    <cellStyle name="Normal 3 4 8 8 6 2" xfId="44796" xr:uid="{00000000-0005-0000-0000-0000F5AE0000}"/>
    <cellStyle name="Normal 3 4 8 8 6 3" xfId="44797" xr:uid="{00000000-0005-0000-0000-0000F6AE0000}"/>
    <cellStyle name="Normal 3 4 8 8 7" xfId="44798" xr:uid="{00000000-0005-0000-0000-0000F7AE0000}"/>
    <cellStyle name="Normal 3 4 8 8 7 2" xfId="44799" xr:uid="{00000000-0005-0000-0000-0000F8AE0000}"/>
    <cellStyle name="Normal 3 4 8 8 7 3" xfId="44800" xr:uid="{00000000-0005-0000-0000-0000F9AE0000}"/>
    <cellStyle name="Normal 3 4 8 8 8" xfId="44801" xr:uid="{00000000-0005-0000-0000-0000FAAE0000}"/>
    <cellStyle name="Normal 3 4 8 8 8 2" xfId="44802" xr:uid="{00000000-0005-0000-0000-0000FBAE0000}"/>
    <cellStyle name="Normal 3 4 8 8 8 3" xfId="44803" xr:uid="{00000000-0005-0000-0000-0000FCAE0000}"/>
    <cellStyle name="Normal 3 4 8 8 9" xfId="44804" xr:uid="{00000000-0005-0000-0000-0000FDAE0000}"/>
    <cellStyle name="Normal 3 4 8 8 9 2" xfId="44805" xr:uid="{00000000-0005-0000-0000-0000FEAE0000}"/>
    <cellStyle name="Normal 3 4 8 8 9 3" xfId="44806" xr:uid="{00000000-0005-0000-0000-0000FFAE0000}"/>
    <cellStyle name="Normal 3 4 8 9" xfId="44807" xr:uid="{00000000-0005-0000-0000-000000AF0000}"/>
    <cellStyle name="Normal 3 4 8 9 10" xfId="44808" xr:uid="{00000000-0005-0000-0000-000001AF0000}"/>
    <cellStyle name="Normal 3 4 8 9 10 2" xfId="44809" xr:uid="{00000000-0005-0000-0000-000002AF0000}"/>
    <cellStyle name="Normal 3 4 8 9 10 3" xfId="44810" xr:uid="{00000000-0005-0000-0000-000003AF0000}"/>
    <cellStyle name="Normal 3 4 8 9 11" xfId="44811" xr:uid="{00000000-0005-0000-0000-000004AF0000}"/>
    <cellStyle name="Normal 3 4 8 9 11 2" xfId="44812" xr:uid="{00000000-0005-0000-0000-000005AF0000}"/>
    <cellStyle name="Normal 3 4 8 9 11 3" xfId="44813" xr:uid="{00000000-0005-0000-0000-000006AF0000}"/>
    <cellStyle name="Normal 3 4 8 9 12" xfId="44814" xr:uid="{00000000-0005-0000-0000-000007AF0000}"/>
    <cellStyle name="Normal 3 4 8 9 12 2" xfId="44815" xr:uid="{00000000-0005-0000-0000-000008AF0000}"/>
    <cellStyle name="Normal 3 4 8 9 12 3" xfId="44816" xr:uid="{00000000-0005-0000-0000-000009AF0000}"/>
    <cellStyle name="Normal 3 4 8 9 13" xfId="44817" xr:uid="{00000000-0005-0000-0000-00000AAF0000}"/>
    <cellStyle name="Normal 3 4 8 9 13 2" xfId="44818" xr:uid="{00000000-0005-0000-0000-00000BAF0000}"/>
    <cellStyle name="Normal 3 4 8 9 13 3" xfId="44819" xr:uid="{00000000-0005-0000-0000-00000CAF0000}"/>
    <cellStyle name="Normal 3 4 8 9 14" xfId="44820" xr:uid="{00000000-0005-0000-0000-00000DAF0000}"/>
    <cellStyle name="Normal 3 4 8 9 14 2" xfId="44821" xr:uid="{00000000-0005-0000-0000-00000EAF0000}"/>
    <cellStyle name="Normal 3 4 8 9 14 3" xfId="44822" xr:uid="{00000000-0005-0000-0000-00000FAF0000}"/>
    <cellStyle name="Normal 3 4 8 9 15" xfId="44823" xr:uid="{00000000-0005-0000-0000-000010AF0000}"/>
    <cellStyle name="Normal 3 4 8 9 16" xfId="44824" xr:uid="{00000000-0005-0000-0000-000011AF0000}"/>
    <cellStyle name="Normal 3 4 8 9 2" xfId="44825" xr:uid="{00000000-0005-0000-0000-000012AF0000}"/>
    <cellStyle name="Normal 3 4 8 9 2 2" xfId="44826" xr:uid="{00000000-0005-0000-0000-000013AF0000}"/>
    <cellStyle name="Normal 3 4 8 9 2 3" xfId="44827" xr:uid="{00000000-0005-0000-0000-000014AF0000}"/>
    <cellStyle name="Normal 3 4 8 9 3" xfId="44828" xr:uid="{00000000-0005-0000-0000-000015AF0000}"/>
    <cellStyle name="Normal 3 4 8 9 3 2" xfId="44829" xr:uid="{00000000-0005-0000-0000-000016AF0000}"/>
    <cellStyle name="Normal 3 4 8 9 3 3" xfId="44830" xr:uid="{00000000-0005-0000-0000-000017AF0000}"/>
    <cellStyle name="Normal 3 4 8 9 4" xfId="44831" xr:uid="{00000000-0005-0000-0000-000018AF0000}"/>
    <cellStyle name="Normal 3 4 8 9 4 2" xfId="44832" xr:uid="{00000000-0005-0000-0000-000019AF0000}"/>
    <cellStyle name="Normal 3 4 8 9 4 3" xfId="44833" xr:uid="{00000000-0005-0000-0000-00001AAF0000}"/>
    <cellStyle name="Normal 3 4 8 9 5" xfId="44834" xr:uid="{00000000-0005-0000-0000-00001BAF0000}"/>
    <cellStyle name="Normal 3 4 8 9 5 2" xfId="44835" xr:uid="{00000000-0005-0000-0000-00001CAF0000}"/>
    <cellStyle name="Normal 3 4 8 9 5 3" xfId="44836" xr:uid="{00000000-0005-0000-0000-00001DAF0000}"/>
    <cellStyle name="Normal 3 4 8 9 6" xfId="44837" xr:uid="{00000000-0005-0000-0000-00001EAF0000}"/>
    <cellStyle name="Normal 3 4 8 9 6 2" xfId="44838" xr:uid="{00000000-0005-0000-0000-00001FAF0000}"/>
    <cellStyle name="Normal 3 4 8 9 6 3" xfId="44839" xr:uid="{00000000-0005-0000-0000-000020AF0000}"/>
    <cellStyle name="Normal 3 4 8 9 7" xfId="44840" xr:uid="{00000000-0005-0000-0000-000021AF0000}"/>
    <cellStyle name="Normal 3 4 8 9 7 2" xfId="44841" xr:uid="{00000000-0005-0000-0000-000022AF0000}"/>
    <cellStyle name="Normal 3 4 8 9 7 3" xfId="44842" xr:uid="{00000000-0005-0000-0000-000023AF0000}"/>
    <cellStyle name="Normal 3 4 8 9 8" xfId="44843" xr:uid="{00000000-0005-0000-0000-000024AF0000}"/>
    <cellStyle name="Normal 3 4 8 9 8 2" xfId="44844" xr:uid="{00000000-0005-0000-0000-000025AF0000}"/>
    <cellStyle name="Normal 3 4 8 9 8 3" xfId="44845" xr:uid="{00000000-0005-0000-0000-000026AF0000}"/>
    <cellStyle name="Normal 3 4 8 9 9" xfId="44846" xr:uid="{00000000-0005-0000-0000-000027AF0000}"/>
    <cellStyle name="Normal 3 4 8 9 9 2" xfId="44847" xr:uid="{00000000-0005-0000-0000-000028AF0000}"/>
    <cellStyle name="Normal 3 4 8 9 9 3" xfId="44848" xr:uid="{00000000-0005-0000-0000-000029AF0000}"/>
    <cellStyle name="Normal 3 4 9" xfId="44849" xr:uid="{00000000-0005-0000-0000-00002AAF0000}"/>
    <cellStyle name="Normal 3 4 9 10" xfId="44850" xr:uid="{00000000-0005-0000-0000-00002BAF0000}"/>
    <cellStyle name="Normal 3 4 9 10 10" xfId="44851" xr:uid="{00000000-0005-0000-0000-00002CAF0000}"/>
    <cellStyle name="Normal 3 4 9 10 10 2" xfId="44852" xr:uid="{00000000-0005-0000-0000-00002DAF0000}"/>
    <cellStyle name="Normal 3 4 9 10 10 3" xfId="44853" xr:uid="{00000000-0005-0000-0000-00002EAF0000}"/>
    <cellStyle name="Normal 3 4 9 10 11" xfId="44854" xr:uid="{00000000-0005-0000-0000-00002FAF0000}"/>
    <cellStyle name="Normal 3 4 9 10 11 2" xfId="44855" xr:uid="{00000000-0005-0000-0000-000030AF0000}"/>
    <cellStyle name="Normal 3 4 9 10 11 3" xfId="44856" xr:uid="{00000000-0005-0000-0000-000031AF0000}"/>
    <cellStyle name="Normal 3 4 9 10 12" xfId="44857" xr:uid="{00000000-0005-0000-0000-000032AF0000}"/>
    <cellStyle name="Normal 3 4 9 10 12 2" xfId="44858" xr:uid="{00000000-0005-0000-0000-000033AF0000}"/>
    <cellStyle name="Normal 3 4 9 10 12 3" xfId="44859" xr:uid="{00000000-0005-0000-0000-000034AF0000}"/>
    <cellStyle name="Normal 3 4 9 10 13" xfId="44860" xr:uid="{00000000-0005-0000-0000-000035AF0000}"/>
    <cellStyle name="Normal 3 4 9 10 13 2" xfId="44861" xr:uid="{00000000-0005-0000-0000-000036AF0000}"/>
    <cellStyle name="Normal 3 4 9 10 13 3" xfId="44862" xr:uid="{00000000-0005-0000-0000-000037AF0000}"/>
    <cellStyle name="Normal 3 4 9 10 14" xfId="44863" xr:uid="{00000000-0005-0000-0000-000038AF0000}"/>
    <cellStyle name="Normal 3 4 9 10 14 2" xfId="44864" xr:uid="{00000000-0005-0000-0000-000039AF0000}"/>
    <cellStyle name="Normal 3 4 9 10 14 3" xfId="44865" xr:uid="{00000000-0005-0000-0000-00003AAF0000}"/>
    <cellStyle name="Normal 3 4 9 10 15" xfId="44866" xr:uid="{00000000-0005-0000-0000-00003BAF0000}"/>
    <cellStyle name="Normal 3 4 9 10 16" xfId="44867" xr:uid="{00000000-0005-0000-0000-00003CAF0000}"/>
    <cellStyle name="Normal 3 4 9 10 2" xfId="44868" xr:uid="{00000000-0005-0000-0000-00003DAF0000}"/>
    <cellStyle name="Normal 3 4 9 10 2 2" xfId="44869" xr:uid="{00000000-0005-0000-0000-00003EAF0000}"/>
    <cellStyle name="Normal 3 4 9 10 2 3" xfId="44870" xr:uid="{00000000-0005-0000-0000-00003FAF0000}"/>
    <cellStyle name="Normal 3 4 9 10 3" xfId="44871" xr:uid="{00000000-0005-0000-0000-000040AF0000}"/>
    <cellStyle name="Normal 3 4 9 10 3 2" xfId="44872" xr:uid="{00000000-0005-0000-0000-000041AF0000}"/>
    <cellStyle name="Normal 3 4 9 10 3 3" xfId="44873" xr:uid="{00000000-0005-0000-0000-000042AF0000}"/>
    <cellStyle name="Normal 3 4 9 10 4" xfId="44874" xr:uid="{00000000-0005-0000-0000-000043AF0000}"/>
    <cellStyle name="Normal 3 4 9 10 4 2" xfId="44875" xr:uid="{00000000-0005-0000-0000-000044AF0000}"/>
    <cellStyle name="Normal 3 4 9 10 4 3" xfId="44876" xr:uid="{00000000-0005-0000-0000-000045AF0000}"/>
    <cellStyle name="Normal 3 4 9 10 5" xfId="44877" xr:uid="{00000000-0005-0000-0000-000046AF0000}"/>
    <cellStyle name="Normal 3 4 9 10 5 2" xfId="44878" xr:uid="{00000000-0005-0000-0000-000047AF0000}"/>
    <cellStyle name="Normal 3 4 9 10 5 3" xfId="44879" xr:uid="{00000000-0005-0000-0000-000048AF0000}"/>
    <cellStyle name="Normal 3 4 9 10 6" xfId="44880" xr:uid="{00000000-0005-0000-0000-000049AF0000}"/>
    <cellStyle name="Normal 3 4 9 10 6 2" xfId="44881" xr:uid="{00000000-0005-0000-0000-00004AAF0000}"/>
    <cellStyle name="Normal 3 4 9 10 6 3" xfId="44882" xr:uid="{00000000-0005-0000-0000-00004BAF0000}"/>
    <cellStyle name="Normal 3 4 9 10 7" xfId="44883" xr:uid="{00000000-0005-0000-0000-00004CAF0000}"/>
    <cellStyle name="Normal 3 4 9 10 7 2" xfId="44884" xr:uid="{00000000-0005-0000-0000-00004DAF0000}"/>
    <cellStyle name="Normal 3 4 9 10 7 3" xfId="44885" xr:uid="{00000000-0005-0000-0000-00004EAF0000}"/>
    <cellStyle name="Normal 3 4 9 10 8" xfId="44886" xr:uid="{00000000-0005-0000-0000-00004FAF0000}"/>
    <cellStyle name="Normal 3 4 9 10 8 2" xfId="44887" xr:uid="{00000000-0005-0000-0000-000050AF0000}"/>
    <cellStyle name="Normal 3 4 9 10 8 3" xfId="44888" xr:uid="{00000000-0005-0000-0000-000051AF0000}"/>
    <cellStyle name="Normal 3 4 9 10 9" xfId="44889" xr:uid="{00000000-0005-0000-0000-000052AF0000}"/>
    <cellStyle name="Normal 3 4 9 10 9 2" xfId="44890" xr:uid="{00000000-0005-0000-0000-000053AF0000}"/>
    <cellStyle name="Normal 3 4 9 10 9 3" xfId="44891" xr:uid="{00000000-0005-0000-0000-000054AF0000}"/>
    <cellStyle name="Normal 3 4 9 11" xfId="44892" xr:uid="{00000000-0005-0000-0000-000055AF0000}"/>
    <cellStyle name="Normal 3 4 9 11 2" xfId="44893" xr:uid="{00000000-0005-0000-0000-000056AF0000}"/>
    <cellStyle name="Normal 3 4 9 11 3" xfId="44894" xr:uid="{00000000-0005-0000-0000-000057AF0000}"/>
    <cellStyle name="Normal 3 4 9 12" xfId="44895" xr:uid="{00000000-0005-0000-0000-000058AF0000}"/>
    <cellStyle name="Normal 3 4 9 12 2" xfId="44896" xr:uid="{00000000-0005-0000-0000-000059AF0000}"/>
    <cellStyle name="Normal 3 4 9 12 3" xfId="44897" xr:uid="{00000000-0005-0000-0000-00005AAF0000}"/>
    <cellStyle name="Normal 3 4 9 13" xfId="44898" xr:uid="{00000000-0005-0000-0000-00005BAF0000}"/>
    <cellStyle name="Normal 3 4 9 13 2" xfId="44899" xr:uid="{00000000-0005-0000-0000-00005CAF0000}"/>
    <cellStyle name="Normal 3 4 9 13 3" xfId="44900" xr:uid="{00000000-0005-0000-0000-00005DAF0000}"/>
    <cellStyle name="Normal 3 4 9 14" xfId="44901" xr:uid="{00000000-0005-0000-0000-00005EAF0000}"/>
    <cellStyle name="Normal 3 4 9 14 2" xfId="44902" xr:uid="{00000000-0005-0000-0000-00005FAF0000}"/>
    <cellStyle name="Normal 3 4 9 14 3" xfId="44903" xr:uid="{00000000-0005-0000-0000-000060AF0000}"/>
    <cellStyle name="Normal 3 4 9 15" xfId="44904" xr:uid="{00000000-0005-0000-0000-000061AF0000}"/>
    <cellStyle name="Normal 3 4 9 15 2" xfId="44905" xr:uid="{00000000-0005-0000-0000-000062AF0000}"/>
    <cellStyle name="Normal 3 4 9 15 3" xfId="44906" xr:uid="{00000000-0005-0000-0000-000063AF0000}"/>
    <cellStyle name="Normal 3 4 9 16" xfId="44907" xr:uid="{00000000-0005-0000-0000-000064AF0000}"/>
    <cellStyle name="Normal 3 4 9 16 2" xfId="44908" xr:uid="{00000000-0005-0000-0000-000065AF0000}"/>
    <cellStyle name="Normal 3 4 9 16 3" xfId="44909" xr:uid="{00000000-0005-0000-0000-000066AF0000}"/>
    <cellStyle name="Normal 3 4 9 17" xfId="44910" xr:uid="{00000000-0005-0000-0000-000067AF0000}"/>
    <cellStyle name="Normal 3 4 9 17 2" xfId="44911" xr:uid="{00000000-0005-0000-0000-000068AF0000}"/>
    <cellStyle name="Normal 3 4 9 17 3" xfId="44912" xr:uid="{00000000-0005-0000-0000-000069AF0000}"/>
    <cellStyle name="Normal 3 4 9 18" xfId="44913" xr:uid="{00000000-0005-0000-0000-00006AAF0000}"/>
    <cellStyle name="Normal 3 4 9 18 2" xfId="44914" xr:uid="{00000000-0005-0000-0000-00006BAF0000}"/>
    <cellStyle name="Normal 3 4 9 18 3" xfId="44915" xr:uid="{00000000-0005-0000-0000-00006CAF0000}"/>
    <cellStyle name="Normal 3 4 9 19" xfId="44916" xr:uid="{00000000-0005-0000-0000-00006DAF0000}"/>
    <cellStyle name="Normal 3 4 9 19 2" xfId="44917" xr:uid="{00000000-0005-0000-0000-00006EAF0000}"/>
    <cellStyle name="Normal 3 4 9 19 3" xfId="44918" xr:uid="{00000000-0005-0000-0000-00006FAF0000}"/>
    <cellStyle name="Normal 3 4 9 2" xfId="44919" xr:uid="{00000000-0005-0000-0000-000070AF0000}"/>
    <cellStyle name="Normal 3 4 9 2 10" xfId="44920" xr:uid="{00000000-0005-0000-0000-000071AF0000}"/>
    <cellStyle name="Normal 3 4 9 2 10 2" xfId="44921" xr:uid="{00000000-0005-0000-0000-000072AF0000}"/>
    <cellStyle name="Normal 3 4 9 2 10 3" xfId="44922" xr:uid="{00000000-0005-0000-0000-000073AF0000}"/>
    <cellStyle name="Normal 3 4 9 2 11" xfId="44923" xr:uid="{00000000-0005-0000-0000-000074AF0000}"/>
    <cellStyle name="Normal 3 4 9 2 11 2" xfId="44924" xr:uid="{00000000-0005-0000-0000-000075AF0000}"/>
    <cellStyle name="Normal 3 4 9 2 11 3" xfId="44925" xr:uid="{00000000-0005-0000-0000-000076AF0000}"/>
    <cellStyle name="Normal 3 4 9 2 12" xfId="44926" xr:uid="{00000000-0005-0000-0000-000077AF0000}"/>
    <cellStyle name="Normal 3 4 9 2 12 2" xfId="44927" xr:uid="{00000000-0005-0000-0000-000078AF0000}"/>
    <cellStyle name="Normal 3 4 9 2 12 3" xfId="44928" xr:uid="{00000000-0005-0000-0000-000079AF0000}"/>
    <cellStyle name="Normal 3 4 9 2 13" xfId="44929" xr:uid="{00000000-0005-0000-0000-00007AAF0000}"/>
    <cellStyle name="Normal 3 4 9 2 13 2" xfId="44930" xr:uid="{00000000-0005-0000-0000-00007BAF0000}"/>
    <cellStyle name="Normal 3 4 9 2 13 3" xfId="44931" xr:uid="{00000000-0005-0000-0000-00007CAF0000}"/>
    <cellStyle name="Normal 3 4 9 2 14" xfId="44932" xr:uid="{00000000-0005-0000-0000-00007DAF0000}"/>
    <cellStyle name="Normal 3 4 9 2 14 2" xfId="44933" xr:uid="{00000000-0005-0000-0000-00007EAF0000}"/>
    <cellStyle name="Normal 3 4 9 2 14 3" xfId="44934" xr:uid="{00000000-0005-0000-0000-00007FAF0000}"/>
    <cellStyle name="Normal 3 4 9 2 15" xfId="44935" xr:uid="{00000000-0005-0000-0000-000080AF0000}"/>
    <cellStyle name="Normal 3 4 9 2 15 2" xfId="44936" xr:uid="{00000000-0005-0000-0000-000081AF0000}"/>
    <cellStyle name="Normal 3 4 9 2 15 3" xfId="44937" xr:uid="{00000000-0005-0000-0000-000082AF0000}"/>
    <cellStyle name="Normal 3 4 9 2 16" xfId="44938" xr:uid="{00000000-0005-0000-0000-000083AF0000}"/>
    <cellStyle name="Normal 3 4 9 2 17" xfId="44939" xr:uid="{00000000-0005-0000-0000-000084AF0000}"/>
    <cellStyle name="Normal 3 4 9 2 2" xfId="44940" xr:uid="{00000000-0005-0000-0000-000085AF0000}"/>
    <cellStyle name="Normal 3 4 9 2 2 10" xfId="44941" xr:uid="{00000000-0005-0000-0000-000086AF0000}"/>
    <cellStyle name="Normal 3 4 9 2 2 10 2" xfId="44942" xr:uid="{00000000-0005-0000-0000-000087AF0000}"/>
    <cellStyle name="Normal 3 4 9 2 2 10 3" xfId="44943" xr:uid="{00000000-0005-0000-0000-000088AF0000}"/>
    <cellStyle name="Normal 3 4 9 2 2 11" xfId="44944" xr:uid="{00000000-0005-0000-0000-000089AF0000}"/>
    <cellStyle name="Normal 3 4 9 2 2 11 2" xfId="44945" xr:uid="{00000000-0005-0000-0000-00008AAF0000}"/>
    <cellStyle name="Normal 3 4 9 2 2 11 3" xfId="44946" xr:uid="{00000000-0005-0000-0000-00008BAF0000}"/>
    <cellStyle name="Normal 3 4 9 2 2 12" xfId="44947" xr:uid="{00000000-0005-0000-0000-00008CAF0000}"/>
    <cellStyle name="Normal 3 4 9 2 2 12 2" xfId="44948" xr:uid="{00000000-0005-0000-0000-00008DAF0000}"/>
    <cellStyle name="Normal 3 4 9 2 2 12 3" xfId="44949" xr:uid="{00000000-0005-0000-0000-00008EAF0000}"/>
    <cellStyle name="Normal 3 4 9 2 2 13" xfId="44950" xr:uid="{00000000-0005-0000-0000-00008FAF0000}"/>
    <cellStyle name="Normal 3 4 9 2 2 13 2" xfId="44951" xr:uid="{00000000-0005-0000-0000-000090AF0000}"/>
    <cellStyle name="Normal 3 4 9 2 2 13 3" xfId="44952" xr:uid="{00000000-0005-0000-0000-000091AF0000}"/>
    <cellStyle name="Normal 3 4 9 2 2 14" xfId="44953" xr:uid="{00000000-0005-0000-0000-000092AF0000}"/>
    <cellStyle name="Normal 3 4 9 2 2 14 2" xfId="44954" xr:uid="{00000000-0005-0000-0000-000093AF0000}"/>
    <cellStyle name="Normal 3 4 9 2 2 14 3" xfId="44955" xr:uid="{00000000-0005-0000-0000-000094AF0000}"/>
    <cellStyle name="Normal 3 4 9 2 2 15" xfId="44956" xr:uid="{00000000-0005-0000-0000-000095AF0000}"/>
    <cellStyle name="Normal 3 4 9 2 2 16" xfId="44957" xr:uid="{00000000-0005-0000-0000-000096AF0000}"/>
    <cellStyle name="Normal 3 4 9 2 2 2" xfId="44958" xr:uid="{00000000-0005-0000-0000-000097AF0000}"/>
    <cellStyle name="Normal 3 4 9 2 2 2 2" xfId="44959" xr:uid="{00000000-0005-0000-0000-000098AF0000}"/>
    <cellStyle name="Normal 3 4 9 2 2 2 3" xfId="44960" xr:uid="{00000000-0005-0000-0000-000099AF0000}"/>
    <cellStyle name="Normal 3 4 9 2 2 3" xfId="44961" xr:uid="{00000000-0005-0000-0000-00009AAF0000}"/>
    <cellStyle name="Normal 3 4 9 2 2 3 2" xfId="44962" xr:uid="{00000000-0005-0000-0000-00009BAF0000}"/>
    <cellStyle name="Normal 3 4 9 2 2 3 3" xfId="44963" xr:uid="{00000000-0005-0000-0000-00009CAF0000}"/>
    <cellStyle name="Normal 3 4 9 2 2 4" xfId="44964" xr:uid="{00000000-0005-0000-0000-00009DAF0000}"/>
    <cellStyle name="Normal 3 4 9 2 2 4 2" xfId="44965" xr:uid="{00000000-0005-0000-0000-00009EAF0000}"/>
    <cellStyle name="Normal 3 4 9 2 2 4 3" xfId="44966" xr:uid="{00000000-0005-0000-0000-00009FAF0000}"/>
    <cellStyle name="Normal 3 4 9 2 2 5" xfId="44967" xr:uid="{00000000-0005-0000-0000-0000A0AF0000}"/>
    <cellStyle name="Normal 3 4 9 2 2 5 2" xfId="44968" xr:uid="{00000000-0005-0000-0000-0000A1AF0000}"/>
    <cellStyle name="Normal 3 4 9 2 2 5 3" xfId="44969" xr:uid="{00000000-0005-0000-0000-0000A2AF0000}"/>
    <cellStyle name="Normal 3 4 9 2 2 6" xfId="44970" xr:uid="{00000000-0005-0000-0000-0000A3AF0000}"/>
    <cellStyle name="Normal 3 4 9 2 2 6 2" xfId="44971" xr:uid="{00000000-0005-0000-0000-0000A4AF0000}"/>
    <cellStyle name="Normal 3 4 9 2 2 6 3" xfId="44972" xr:uid="{00000000-0005-0000-0000-0000A5AF0000}"/>
    <cellStyle name="Normal 3 4 9 2 2 7" xfId="44973" xr:uid="{00000000-0005-0000-0000-0000A6AF0000}"/>
    <cellStyle name="Normal 3 4 9 2 2 7 2" xfId="44974" xr:uid="{00000000-0005-0000-0000-0000A7AF0000}"/>
    <cellStyle name="Normal 3 4 9 2 2 7 3" xfId="44975" xr:uid="{00000000-0005-0000-0000-0000A8AF0000}"/>
    <cellStyle name="Normal 3 4 9 2 2 8" xfId="44976" xr:uid="{00000000-0005-0000-0000-0000A9AF0000}"/>
    <cellStyle name="Normal 3 4 9 2 2 8 2" xfId="44977" xr:uid="{00000000-0005-0000-0000-0000AAAF0000}"/>
    <cellStyle name="Normal 3 4 9 2 2 8 3" xfId="44978" xr:uid="{00000000-0005-0000-0000-0000ABAF0000}"/>
    <cellStyle name="Normal 3 4 9 2 2 9" xfId="44979" xr:uid="{00000000-0005-0000-0000-0000ACAF0000}"/>
    <cellStyle name="Normal 3 4 9 2 2 9 2" xfId="44980" xr:uid="{00000000-0005-0000-0000-0000ADAF0000}"/>
    <cellStyle name="Normal 3 4 9 2 2 9 3" xfId="44981" xr:uid="{00000000-0005-0000-0000-0000AEAF0000}"/>
    <cellStyle name="Normal 3 4 9 2 3" xfId="44982" xr:uid="{00000000-0005-0000-0000-0000AFAF0000}"/>
    <cellStyle name="Normal 3 4 9 2 3 2" xfId="44983" xr:uid="{00000000-0005-0000-0000-0000B0AF0000}"/>
    <cellStyle name="Normal 3 4 9 2 3 3" xfId="44984" xr:uid="{00000000-0005-0000-0000-0000B1AF0000}"/>
    <cellStyle name="Normal 3 4 9 2 4" xfId="44985" xr:uid="{00000000-0005-0000-0000-0000B2AF0000}"/>
    <cellStyle name="Normal 3 4 9 2 4 2" xfId="44986" xr:uid="{00000000-0005-0000-0000-0000B3AF0000}"/>
    <cellStyle name="Normal 3 4 9 2 4 3" xfId="44987" xr:uid="{00000000-0005-0000-0000-0000B4AF0000}"/>
    <cellStyle name="Normal 3 4 9 2 5" xfId="44988" xr:uid="{00000000-0005-0000-0000-0000B5AF0000}"/>
    <cellStyle name="Normal 3 4 9 2 5 2" xfId="44989" xr:uid="{00000000-0005-0000-0000-0000B6AF0000}"/>
    <cellStyle name="Normal 3 4 9 2 5 3" xfId="44990" xr:uid="{00000000-0005-0000-0000-0000B7AF0000}"/>
    <cellStyle name="Normal 3 4 9 2 6" xfId="44991" xr:uid="{00000000-0005-0000-0000-0000B8AF0000}"/>
    <cellStyle name="Normal 3 4 9 2 6 2" xfId="44992" xr:uid="{00000000-0005-0000-0000-0000B9AF0000}"/>
    <cellStyle name="Normal 3 4 9 2 6 3" xfId="44993" xr:uid="{00000000-0005-0000-0000-0000BAAF0000}"/>
    <cellStyle name="Normal 3 4 9 2 7" xfId="44994" xr:uid="{00000000-0005-0000-0000-0000BBAF0000}"/>
    <cellStyle name="Normal 3 4 9 2 7 2" xfId="44995" xr:uid="{00000000-0005-0000-0000-0000BCAF0000}"/>
    <cellStyle name="Normal 3 4 9 2 7 3" xfId="44996" xr:uid="{00000000-0005-0000-0000-0000BDAF0000}"/>
    <cellStyle name="Normal 3 4 9 2 8" xfId="44997" xr:uid="{00000000-0005-0000-0000-0000BEAF0000}"/>
    <cellStyle name="Normal 3 4 9 2 8 2" xfId="44998" xr:uid="{00000000-0005-0000-0000-0000BFAF0000}"/>
    <cellStyle name="Normal 3 4 9 2 8 3" xfId="44999" xr:uid="{00000000-0005-0000-0000-0000C0AF0000}"/>
    <cellStyle name="Normal 3 4 9 2 9" xfId="45000" xr:uid="{00000000-0005-0000-0000-0000C1AF0000}"/>
    <cellStyle name="Normal 3 4 9 2 9 2" xfId="45001" xr:uid="{00000000-0005-0000-0000-0000C2AF0000}"/>
    <cellStyle name="Normal 3 4 9 2 9 3" xfId="45002" xr:uid="{00000000-0005-0000-0000-0000C3AF0000}"/>
    <cellStyle name="Normal 3 4 9 20" xfId="45003" xr:uid="{00000000-0005-0000-0000-0000C4AF0000}"/>
    <cellStyle name="Normal 3 4 9 20 2" xfId="45004" xr:uid="{00000000-0005-0000-0000-0000C5AF0000}"/>
    <cellStyle name="Normal 3 4 9 20 3" xfId="45005" xr:uid="{00000000-0005-0000-0000-0000C6AF0000}"/>
    <cellStyle name="Normal 3 4 9 21" xfId="45006" xr:uid="{00000000-0005-0000-0000-0000C7AF0000}"/>
    <cellStyle name="Normal 3 4 9 21 2" xfId="45007" xr:uid="{00000000-0005-0000-0000-0000C8AF0000}"/>
    <cellStyle name="Normal 3 4 9 21 3" xfId="45008" xr:uid="{00000000-0005-0000-0000-0000C9AF0000}"/>
    <cellStyle name="Normal 3 4 9 22" xfId="45009" xr:uid="{00000000-0005-0000-0000-0000CAAF0000}"/>
    <cellStyle name="Normal 3 4 9 22 2" xfId="45010" xr:uid="{00000000-0005-0000-0000-0000CBAF0000}"/>
    <cellStyle name="Normal 3 4 9 22 3" xfId="45011" xr:uid="{00000000-0005-0000-0000-0000CCAF0000}"/>
    <cellStyle name="Normal 3 4 9 23" xfId="45012" xr:uid="{00000000-0005-0000-0000-0000CDAF0000}"/>
    <cellStyle name="Normal 3 4 9 23 2" xfId="45013" xr:uid="{00000000-0005-0000-0000-0000CEAF0000}"/>
    <cellStyle name="Normal 3 4 9 23 3" xfId="45014" xr:uid="{00000000-0005-0000-0000-0000CFAF0000}"/>
    <cellStyle name="Normal 3 4 9 24" xfId="45015" xr:uid="{00000000-0005-0000-0000-0000D0AF0000}"/>
    <cellStyle name="Normal 3 4 9 25" xfId="45016" xr:uid="{00000000-0005-0000-0000-0000D1AF0000}"/>
    <cellStyle name="Normal 3 4 9 3" xfId="45017" xr:uid="{00000000-0005-0000-0000-0000D2AF0000}"/>
    <cellStyle name="Normal 3 4 9 3 10" xfId="45018" xr:uid="{00000000-0005-0000-0000-0000D3AF0000}"/>
    <cellStyle name="Normal 3 4 9 3 10 2" xfId="45019" xr:uid="{00000000-0005-0000-0000-0000D4AF0000}"/>
    <cellStyle name="Normal 3 4 9 3 10 3" xfId="45020" xr:uid="{00000000-0005-0000-0000-0000D5AF0000}"/>
    <cellStyle name="Normal 3 4 9 3 11" xfId="45021" xr:uid="{00000000-0005-0000-0000-0000D6AF0000}"/>
    <cellStyle name="Normal 3 4 9 3 11 2" xfId="45022" xr:uid="{00000000-0005-0000-0000-0000D7AF0000}"/>
    <cellStyle name="Normal 3 4 9 3 11 3" xfId="45023" xr:uid="{00000000-0005-0000-0000-0000D8AF0000}"/>
    <cellStyle name="Normal 3 4 9 3 12" xfId="45024" xr:uid="{00000000-0005-0000-0000-0000D9AF0000}"/>
    <cellStyle name="Normal 3 4 9 3 12 2" xfId="45025" xr:uid="{00000000-0005-0000-0000-0000DAAF0000}"/>
    <cellStyle name="Normal 3 4 9 3 12 3" xfId="45026" xr:uid="{00000000-0005-0000-0000-0000DBAF0000}"/>
    <cellStyle name="Normal 3 4 9 3 13" xfId="45027" xr:uid="{00000000-0005-0000-0000-0000DCAF0000}"/>
    <cellStyle name="Normal 3 4 9 3 13 2" xfId="45028" xr:uid="{00000000-0005-0000-0000-0000DDAF0000}"/>
    <cellStyle name="Normal 3 4 9 3 13 3" xfId="45029" xr:uid="{00000000-0005-0000-0000-0000DEAF0000}"/>
    <cellStyle name="Normal 3 4 9 3 14" xfId="45030" xr:uid="{00000000-0005-0000-0000-0000DFAF0000}"/>
    <cellStyle name="Normal 3 4 9 3 14 2" xfId="45031" xr:uid="{00000000-0005-0000-0000-0000E0AF0000}"/>
    <cellStyle name="Normal 3 4 9 3 14 3" xfId="45032" xr:uid="{00000000-0005-0000-0000-0000E1AF0000}"/>
    <cellStyle name="Normal 3 4 9 3 15" xfId="45033" xr:uid="{00000000-0005-0000-0000-0000E2AF0000}"/>
    <cellStyle name="Normal 3 4 9 3 15 2" xfId="45034" xr:uid="{00000000-0005-0000-0000-0000E3AF0000}"/>
    <cellStyle name="Normal 3 4 9 3 15 3" xfId="45035" xr:uid="{00000000-0005-0000-0000-0000E4AF0000}"/>
    <cellStyle name="Normal 3 4 9 3 16" xfId="45036" xr:uid="{00000000-0005-0000-0000-0000E5AF0000}"/>
    <cellStyle name="Normal 3 4 9 3 17" xfId="45037" xr:uid="{00000000-0005-0000-0000-0000E6AF0000}"/>
    <cellStyle name="Normal 3 4 9 3 2" xfId="45038" xr:uid="{00000000-0005-0000-0000-0000E7AF0000}"/>
    <cellStyle name="Normal 3 4 9 3 2 10" xfId="45039" xr:uid="{00000000-0005-0000-0000-0000E8AF0000}"/>
    <cellStyle name="Normal 3 4 9 3 2 10 2" xfId="45040" xr:uid="{00000000-0005-0000-0000-0000E9AF0000}"/>
    <cellStyle name="Normal 3 4 9 3 2 10 3" xfId="45041" xr:uid="{00000000-0005-0000-0000-0000EAAF0000}"/>
    <cellStyle name="Normal 3 4 9 3 2 11" xfId="45042" xr:uid="{00000000-0005-0000-0000-0000EBAF0000}"/>
    <cellStyle name="Normal 3 4 9 3 2 11 2" xfId="45043" xr:uid="{00000000-0005-0000-0000-0000ECAF0000}"/>
    <cellStyle name="Normal 3 4 9 3 2 11 3" xfId="45044" xr:uid="{00000000-0005-0000-0000-0000EDAF0000}"/>
    <cellStyle name="Normal 3 4 9 3 2 12" xfId="45045" xr:uid="{00000000-0005-0000-0000-0000EEAF0000}"/>
    <cellStyle name="Normal 3 4 9 3 2 12 2" xfId="45046" xr:uid="{00000000-0005-0000-0000-0000EFAF0000}"/>
    <cellStyle name="Normal 3 4 9 3 2 12 3" xfId="45047" xr:uid="{00000000-0005-0000-0000-0000F0AF0000}"/>
    <cellStyle name="Normal 3 4 9 3 2 13" xfId="45048" xr:uid="{00000000-0005-0000-0000-0000F1AF0000}"/>
    <cellStyle name="Normal 3 4 9 3 2 13 2" xfId="45049" xr:uid="{00000000-0005-0000-0000-0000F2AF0000}"/>
    <cellStyle name="Normal 3 4 9 3 2 13 3" xfId="45050" xr:uid="{00000000-0005-0000-0000-0000F3AF0000}"/>
    <cellStyle name="Normal 3 4 9 3 2 14" xfId="45051" xr:uid="{00000000-0005-0000-0000-0000F4AF0000}"/>
    <cellStyle name="Normal 3 4 9 3 2 14 2" xfId="45052" xr:uid="{00000000-0005-0000-0000-0000F5AF0000}"/>
    <cellStyle name="Normal 3 4 9 3 2 14 3" xfId="45053" xr:uid="{00000000-0005-0000-0000-0000F6AF0000}"/>
    <cellStyle name="Normal 3 4 9 3 2 15" xfId="45054" xr:uid="{00000000-0005-0000-0000-0000F7AF0000}"/>
    <cellStyle name="Normal 3 4 9 3 2 16" xfId="45055" xr:uid="{00000000-0005-0000-0000-0000F8AF0000}"/>
    <cellStyle name="Normal 3 4 9 3 2 2" xfId="45056" xr:uid="{00000000-0005-0000-0000-0000F9AF0000}"/>
    <cellStyle name="Normal 3 4 9 3 2 2 2" xfId="45057" xr:uid="{00000000-0005-0000-0000-0000FAAF0000}"/>
    <cellStyle name="Normal 3 4 9 3 2 2 3" xfId="45058" xr:uid="{00000000-0005-0000-0000-0000FBAF0000}"/>
    <cellStyle name="Normal 3 4 9 3 2 3" xfId="45059" xr:uid="{00000000-0005-0000-0000-0000FCAF0000}"/>
    <cellStyle name="Normal 3 4 9 3 2 3 2" xfId="45060" xr:uid="{00000000-0005-0000-0000-0000FDAF0000}"/>
    <cellStyle name="Normal 3 4 9 3 2 3 3" xfId="45061" xr:uid="{00000000-0005-0000-0000-0000FEAF0000}"/>
    <cellStyle name="Normal 3 4 9 3 2 4" xfId="45062" xr:uid="{00000000-0005-0000-0000-0000FFAF0000}"/>
    <cellStyle name="Normal 3 4 9 3 2 4 2" xfId="45063" xr:uid="{00000000-0005-0000-0000-000000B00000}"/>
    <cellStyle name="Normal 3 4 9 3 2 4 3" xfId="45064" xr:uid="{00000000-0005-0000-0000-000001B00000}"/>
    <cellStyle name="Normal 3 4 9 3 2 5" xfId="45065" xr:uid="{00000000-0005-0000-0000-000002B00000}"/>
    <cellStyle name="Normal 3 4 9 3 2 5 2" xfId="45066" xr:uid="{00000000-0005-0000-0000-000003B00000}"/>
    <cellStyle name="Normal 3 4 9 3 2 5 3" xfId="45067" xr:uid="{00000000-0005-0000-0000-000004B00000}"/>
    <cellStyle name="Normal 3 4 9 3 2 6" xfId="45068" xr:uid="{00000000-0005-0000-0000-000005B00000}"/>
    <cellStyle name="Normal 3 4 9 3 2 6 2" xfId="45069" xr:uid="{00000000-0005-0000-0000-000006B00000}"/>
    <cellStyle name="Normal 3 4 9 3 2 6 3" xfId="45070" xr:uid="{00000000-0005-0000-0000-000007B00000}"/>
    <cellStyle name="Normal 3 4 9 3 2 7" xfId="45071" xr:uid="{00000000-0005-0000-0000-000008B00000}"/>
    <cellStyle name="Normal 3 4 9 3 2 7 2" xfId="45072" xr:uid="{00000000-0005-0000-0000-000009B00000}"/>
    <cellStyle name="Normal 3 4 9 3 2 7 3" xfId="45073" xr:uid="{00000000-0005-0000-0000-00000AB00000}"/>
    <cellStyle name="Normal 3 4 9 3 2 8" xfId="45074" xr:uid="{00000000-0005-0000-0000-00000BB00000}"/>
    <cellStyle name="Normal 3 4 9 3 2 8 2" xfId="45075" xr:uid="{00000000-0005-0000-0000-00000CB00000}"/>
    <cellStyle name="Normal 3 4 9 3 2 8 3" xfId="45076" xr:uid="{00000000-0005-0000-0000-00000DB00000}"/>
    <cellStyle name="Normal 3 4 9 3 2 9" xfId="45077" xr:uid="{00000000-0005-0000-0000-00000EB00000}"/>
    <cellStyle name="Normal 3 4 9 3 2 9 2" xfId="45078" xr:uid="{00000000-0005-0000-0000-00000FB00000}"/>
    <cellStyle name="Normal 3 4 9 3 2 9 3" xfId="45079" xr:uid="{00000000-0005-0000-0000-000010B00000}"/>
    <cellStyle name="Normal 3 4 9 3 3" xfId="45080" xr:uid="{00000000-0005-0000-0000-000011B00000}"/>
    <cellStyle name="Normal 3 4 9 3 3 2" xfId="45081" xr:uid="{00000000-0005-0000-0000-000012B00000}"/>
    <cellStyle name="Normal 3 4 9 3 3 3" xfId="45082" xr:uid="{00000000-0005-0000-0000-000013B00000}"/>
    <cellStyle name="Normal 3 4 9 3 4" xfId="45083" xr:uid="{00000000-0005-0000-0000-000014B00000}"/>
    <cellStyle name="Normal 3 4 9 3 4 2" xfId="45084" xr:uid="{00000000-0005-0000-0000-000015B00000}"/>
    <cellStyle name="Normal 3 4 9 3 4 3" xfId="45085" xr:uid="{00000000-0005-0000-0000-000016B00000}"/>
    <cellStyle name="Normal 3 4 9 3 5" xfId="45086" xr:uid="{00000000-0005-0000-0000-000017B00000}"/>
    <cellStyle name="Normal 3 4 9 3 5 2" xfId="45087" xr:uid="{00000000-0005-0000-0000-000018B00000}"/>
    <cellStyle name="Normal 3 4 9 3 5 3" xfId="45088" xr:uid="{00000000-0005-0000-0000-000019B00000}"/>
    <cellStyle name="Normal 3 4 9 3 6" xfId="45089" xr:uid="{00000000-0005-0000-0000-00001AB00000}"/>
    <cellStyle name="Normal 3 4 9 3 6 2" xfId="45090" xr:uid="{00000000-0005-0000-0000-00001BB00000}"/>
    <cellStyle name="Normal 3 4 9 3 6 3" xfId="45091" xr:uid="{00000000-0005-0000-0000-00001CB00000}"/>
    <cellStyle name="Normal 3 4 9 3 7" xfId="45092" xr:uid="{00000000-0005-0000-0000-00001DB00000}"/>
    <cellStyle name="Normal 3 4 9 3 7 2" xfId="45093" xr:uid="{00000000-0005-0000-0000-00001EB00000}"/>
    <cellStyle name="Normal 3 4 9 3 7 3" xfId="45094" xr:uid="{00000000-0005-0000-0000-00001FB00000}"/>
    <cellStyle name="Normal 3 4 9 3 8" xfId="45095" xr:uid="{00000000-0005-0000-0000-000020B00000}"/>
    <cellStyle name="Normal 3 4 9 3 8 2" xfId="45096" xr:uid="{00000000-0005-0000-0000-000021B00000}"/>
    <cellStyle name="Normal 3 4 9 3 8 3" xfId="45097" xr:uid="{00000000-0005-0000-0000-000022B00000}"/>
    <cellStyle name="Normal 3 4 9 3 9" xfId="45098" xr:uid="{00000000-0005-0000-0000-000023B00000}"/>
    <cellStyle name="Normal 3 4 9 3 9 2" xfId="45099" xr:uid="{00000000-0005-0000-0000-000024B00000}"/>
    <cellStyle name="Normal 3 4 9 3 9 3" xfId="45100" xr:uid="{00000000-0005-0000-0000-000025B00000}"/>
    <cellStyle name="Normal 3 4 9 4" xfId="45101" xr:uid="{00000000-0005-0000-0000-000026B00000}"/>
    <cellStyle name="Normal 3 4 9 4 10" xfId="45102" xr:uid="{00000000-0005-0000-0000-000027B00000}"/>
    <cellStyle name="Normal 3 4 9 4 10 2" xfId="45103" xr:uid="{00000000-0005-0000-0000-000028B00000}"/>
    <cellStyle name="Normal 3 4 9 4 10 3" xfId="45104" xr:uid="{00000000-0005-0000-0000-000029B00000}"/>
    <cellStyle name="Normal 3 4 9 4 11" xfId="45105" xr:uid="{00000000-0005-0000-0000-00002AB00000}"/>
    <cellStyle name="Normal 3 4 9 4 11 2" xfId="45106" xr:uid="{00000000-0005-0000-0000-00002BB00000}"/>
    <cellStyle name="Normal 3 4 9 4 11 3" xfId="45107" xr:uid="{00000000-0005-0000-0000-00002CB00000}"/>
    <cellStyle name="Normal 3 4 9 4 12" xfId="45108" xr:uid="{00000000-0005-0000-0000-00002DB00000}"/>
    <cellStyle name="Normal 3 4 9 4 12 2" xfId="45109" xr:uid="{00000000-0005-0000-0000-00002EB00000}"/>
    <cellStyle name="Normal 3 4 9 4 12 3" xfId="45110" xr:uid="{00000000-0005-0000-0000-00002FB00000}"/>
    <cellStyle name="Normal 3 4 9 4 13" xfId="45111" xr:uid="{00000000-0005-0000-0000-000030B00000}"/>
    <cellStyle name="Normal 3 4 9 4 13 2" xfId="45112" xr:uid="{00000000-0005-0000-0000-000031B00000}"/>
    <cellStyle name="Normal 3 4 9 4 13 3" xfId="45113" xr:uid="{00000000-0005-0000-0000-000032B00000}"/>
    <cellStyle name="Normal 3 4 9 4 14" xfId="45114" xr:uid="{00000000-0005-0000-0000-000033B00000}"/>
    <cellStyle name="Normal 3 4 9 4 14 2" xfId="45115" xr:uid="{00000000-0005-0000-0000-000034B00000}"/>
    <cellStyle name="Normal 3 4 9 4 14 3" xfId="45116" xr:uid="{00000000-0005-0000-0000-000035B00000}"/>
    <cellStyle name="Normal 3 4 9 4 15" xfId="45117" xr:uid="{00000000-0005-0000-0000-000036B00000}"/>
    <cellStyle name="Normal 3 4 9 4 15 2" xfId="45118" xr:uid="{00000000-0005-0000-0000-000037B00000}"/>
    <cellStyle name="Normal 3 4 9 4 15 3" xfId="45119" xr:uid="{00000000-0005-0000-0000-000038B00000}"/>
    <cellStyle name="Normal 3 4 9 4 16" xfId="45120" xr:uid="{00000000-0005-0000-0000-000039B00000}"/>
    <cellStyle name="Normal 3 4 9 4 17" xfId="45121" xr:uid="{00000000-0005-0000-0000-00003AB00000}"/>
    <cellStyle name="Normal 3 4 9 4 2" xfId="45122" xr:uid="{00000000-0005-0000-0000-00003BB00000}"/>
    <cellStyle name="Normal 3 4 9 4 2 10" xfId="45123" xr:uid="{00000000-0005-0000-0000-00003CB00000}"/>
    <cellStyle name="Normal 3 4 9 4 2 10 2" xfId="45124" xr:uid="{00000000-0005-0000-0000-00003DB00000}"/>
    <cellStyle name="Normal 3 4 9 4 2 10 3" xfId="45125" xr:uid="{00000000-0005-0000-0000-00003EB00000}"/>
    <cellStyle name="Normal 3 4 9 4 2 11" xfId="45126" xr:uid="{00000000-0005-0000-0000-00003FB00000}"/>
    <cellStyle name="Normal 3 4 9 4 2 11 2" xfId="45127" xr:uid="{00000000-0005-0000-0000-000040B00000}"/>
    <cellStyle name="Normal 3 4 9 4 2 11 3" xfId="45128" xr:uid="{00000000-0005-0000-0000-000041B00000}"/>
    <cellStyle name="Normal 3 4 9 4 2 12" xfId="45129" xr:uid="{00000000-0005-0000-0000-000042B00000}"/>
    <cellStyle name="Normal 3 4 9 4 2 12 2" xfId="45130" xr:uid="{00000000-0005-0000-0000-000043B00000}"/>
    <cellStyle name="Normal 3 4 9 4 2 12 3" xfId="45131" xr:uid="{00000000-0005-0000-0000-000044B00000}"/>
    <cellStyle name="Normal 3 4 9 4 2 13" xfId="45132" xr:uid="{00000000-0005-0000-0000-000045B00000}"/>
    <cellStyle name="Normal 3 4 9 4 2 13 2" xfId="45133" xr:uid="{00000000-0005-0000-0000-000046B00000}"/>
    <cellStyle name="Normal 3 4 9 4 2 13 3" xfId="45134" xr:uid="{00000000-0005-0000-0000-000047B00000}"/>
    <cellStyle name="Normal 3 4 9 4 2 14" xfId="45135" xr:uid="{00000000-0005-0000-0000-000048B00000}"/>
    <cellStyle name="Normal 3 4 9 4 2 14 2" xfId="45136" xr:uid="{00000000-0005-0000-0000-000049B00000}"/>
    <cellStyle name="Normal 3 4 9 4 2 14 3" xfId="45137" xr:uid="{00000000-0005-0000-0000-00004AB00000}"/>
    <cellStyle name="Normal 3 4 9 4 2 15" xfId="45138" xr:uid="{00000000-0005-0000-0000-00004BB00000}"/>
    <cellStyle name="Normal 3 4 9 4 2 16" xfId="45139" xr:uid="{00000000-0005-0000-0000-00004CB00000}"/>
    <cellStyle name="Normal 3 4 9 4 2 2" xfId="45140" xr:uid="{00000000-0005-0000-0000-00004DB00000}"/>
    <cellStyle name="Normal 3 4 9 4 2 2 2" xfId="45141" xr:uid="{00000000-0005-0000-0000-00004EB00000}"/>
    <cellStyle name="Normal 3 4 9 4 2 2 3" xfId="45142" xr:uid="{00000000-0005-0000-0000-00004FB00000}"/>
    <cellStyle name="Normal 3 4 9 4 2 3" xfId="45143" xr:uid="{00000000-0005-0000-0000-000050B00000}"/>
    <cellStyle name="Normal 3 4 9 4 2 3 2" xfId="45144" xr:uid="{00000000-0005-0000-0000-000051B00000}"/>
    <cellStyle name="Normal 3 4 9 4 2 3 3" xfId="45145" xr:uid="{00000000-0005-0000-0000-000052B00000}"/>
    <cellStyle name="Normal 3 4 9 4 2 4" xfId="45146" xr:uid="{00000000-0005-0000-0000-000053B00000}"/>
    <cellStyle name="Normal 3 4 9 4 2 4 2" xfId="45147" xr:uid="{00000000-0005-0000-0000-000054B00000}"/>
    <cellStyle name="Normal 3 4 9 4 2 4 3" xfId="45148" xr:uid="{00000000-0005-0000-0000-000055B00000}"/>
    <cellStyle name="Normal 3 4 9 4 2 5" xfId="45149" xr:uid="{00000000-0005-0000-0000-000056B00000}"/>
    <cellStyle name="Normal 3 4 9 4 2 5 2" xfId="45150" xr:uid="{00000000-0005-0000-0000-000057B00000}"/>
    <cellStyle name="Normal 3 4 9 4 2 5 3" xfId="45151" xr:uid="{00000000-0005-0000-0000-000058B00000}"/>
    <cellStyle name="Normal 3 4 9 4 2 6" xfId="45152" xr:uid="{00000000-0005-0000-0000-000059B00000}"/>
    <cellStyle name="Normal 3 4 9 4 2 6 2" xfId="45153" xr:uid="{00000000-0005-0000-0000-00005AB00000}"/>
    <cellStyle name="Normal 3 4 9 4 2 6 3" xfId="45154" xr:uid="{00000000-0005-0000-0000-00005BB00000}"/>
    <cellStyle name="Normal 3 4 9 4 2 7" xfId="45155" xr:uid="{00000000-0005-0000-0000-00005CB00000}"/>
    <cellStyle name="Normal 3 4 9 4 2 7 2" xfId="45156" xr:uid="{00000000-0005-0000-0000-00005DB00000}"/>
    <cellStyle name="Normal 3 4 9 4 2 7 3" xfId="45157" xr:uid="{00000000-0005-0000-0000-00005EB00000}"/>
    <cellStyle name="Normal 3 4 9 4 2 8" xfId="45158" xr:uid="{00000000-0005-0000-0000-00005FB00000}"/>
    <cellStyle name="Normal 3 4 9 4 2 8 2" xfId="45159" xr:uid="{00000000-0005-0000-0000-000060B00000}"/>
    <cellStyle name="Normal 3 4 9 4 2 8 3" xfId="45160" xr:uid="{00000000-0005-0000-0000-000061B00000}"/>
    <cellStyle name="Normal 3 4 9 4 2 9" xfId="45161" xr:uid="{00000000-0005-0000-0000-000062B00000}"/>
    <cellStyle name="Normal 3 4 9 4 2 9 2" xfId="45162" xr:uid="{00000000-0005-0000-0000-000063B00000}"/>
    <cellStyle name="Normal 3 4 9 4 2 9 3" xfId="45163" xr:uid="{00000000-0005-0000-0000-000064B00000}"/>
    <cellStyle name="Normal 3 4 9 4 3" xfId="45164" xr:uid="{00000000-0005-0000-0000-000065B00000}"/>
    <cellStyle name="Normal 3 4 9 4 3 2" xfId="45165" xr:uid="{00000000-0005-0000-0000-000066B00000}"/>
    <cellStyle name="Normal 3 4 9 4 3 3" xfId="45166" xr:uid="{00000000-0005-0000-0000-000067B00000}"/>
    <cellStyle name="Normal 3 4 9 4 4" xfId="45167" xr:uid="{00000000-0005-0000-0000-000068B00000}"/>
    <cellStyle name="Normal 3 4 9 4 4 2" xfId="45168" xr:uid="{00000000-0005-0000-0000-000069B00000}"/>
    <cellStyle name="Normal 3 4 9 4 4 3" xfId="45169" xr:uid="{00000000-0005-0000-0000-00006AB00000}"/>
    <cellStyle name="Normal 3 4 9 4 5" xfId="45170" xr:uid="{00000000-0005-0000-0000-00006BB00000}"/>
    <cellStyle name="Normal 3 4 9 4 5 2" xfId="45171" xr:uid="{00000000-0005-0000-0000-00006CB00000}"/>
    <cellStyle name="Normal 3 4 9 4 5 3" xfId="45172" xr:uid="{00000000-0005-0000-0000-00006DB00000}"/>
    <cellStyle name="Normal 3 4 9 4 6" xfId="45173" xr:uid="{00000000-0005-0000-0000-00006EB00000}"/>
    <cellStyle name="Normal 3 4 9 4 6 2" xfId="45174" xr:uid="{00000000-0005-0000-0000-00006FB00000}"/>
    <cellStyle name="Normal 3 4 9 4 6 3" xfId="45175" xr:uid="{00000000-0005-0000-0000-000070B00000}"/>
    <cellStyle name="Normal 3 4 9 4 7" xfId="45176" xr:uid="{00000000-0005-0000-0000-000071B00000}"/>
    <cellStyle name="Normal 3 4 9 4 7 2" xfId="45177" xr:uid="{00000000-0005-0000-0000-000072B00000}"/>
    <cellStyle name="Normal 3 4 9 4 7 3" xfId="45178" xr:uid="{00000000-0005-0000-0000-000073B00000}"/>
    <cellStyle name="Normal 3 4 9 4 8" xfId="45179" xr:uid="{00000000-0005-0000-0000-000074B00000}"/>
    <cellStyle name="Normal 3 4 9 4 8 2" xfId="45180" xr:uid="{00000000-0005-0000-0000-000075B00000}"/>
    <cellStyle name="Normal 3 4 9 4 8 3" xfId="45181" xr:uid="{00000000-0005-0000-0000-000076B00000}"/>
    <cellStyle name="Normal 3 4 9 4 9" xfId="45182" xr:uid="{00000000-0005-0000-0000-000077B00000}"/>
    <cellStyle name="Normal 3 4 9 4 9 2" xfId="45183" xr:uid="{00000000-0005-0000-0000-000078B00000}"/>
    <cellStyle name="Normal 3 4 9 4 9 3" xfId="45184" xr:uid="{00000000-0005-0000-0000-000079B00000}"/>
    <cellStyle name="Normal 3 4 9 5" xfId="45185" xr:uid="{00000000-0005-0000-0000-00007AB00000}"/>
    <cellStyle name="Normal 3 4 9 5 10" xfId="45186" xr:uid="{00000000-0005-0000-0000-00007BB00000}"/>
    <cellStyle name="Normal 3 4 9 5 10 2" xfId="45187" xr:uid="{00000000-0005-0000-0000-00007CB00000}"/>
    <cellStyle name="Normal 3 4 9 5 10 3" xfId="45188" xr:uid="{00000000-0005-0000-0000-00007DB00000}"/>
    <cellStyle name="Normal 3 4 9 5 11" xfId="45189" xr:uid="{00000000-0005-0000-0000-00007EB00000}"/>
    <cellStyle name="Normal 3 4 9 5 11 2" xfId="45190" xr:uid="{00000000-0005-0000-0000-00007FB00000}"/>
    <cellStyle name="Normal 3 4 9 5 11 3" xfId="45191" xr:uid="{00000000-0005-0000-0000-000080B00000}"/>
    <cellStyle name="Normal 3 4 9 5 12" xfId="45192" xr:uid="{00000000-0005-0000-0000-000081B00000}"/>
    <cellStyle name="Normal 3 4 9 5 12 2" xfId="45193" xr:uid="{00000000-0005-0000-0000-000082B00000}"/>
    <cellStyle name="Normal 3 4 9 5 12 3" xfId="45194" xr:uid="{00000000-0005-0000-0000-000083B00000}"/>
    <cellStyle name="Normal 3 4 9 5 13" xfId="45195" xr:uid="{00000000-0005-0000-0000-000084B00000}"/>
    <cellStyle name="Normal 3 4 9 5 13 2" xfId="45196" xr:uid="{00000000-0005-0000-0000-000085B00000}"/>
    <cellStyle name="Normal 3 4 9 5 13 3" xfId="45197" xr:uid="{00000000-0005-0000-0000-000086B00000}"/>
    <cellStyle name="Normal 3 4 9 5 14" xfId="45198" xr:uid="{00000000-0005-0000-0000-000087B00000}"/>
    <cellStyle name="Normal 3 4 9 5 14 2" xfId="45199" xr:uid="{00000000-0005-0000-0000-000088B00000}"/>
    <cellStyle name="Normal 3 4 9 5 14 3" xfId="45200" xr:uid="{00000000-0005-0000-0000-000089B00000}"/>
    <cellStyle name="Normal 3 4 9 5 15" xfId="45201" xr:uid="{00000000-0005-0000-0000-00008AB00000}"/>
    <cellStyle name="Normal 3 4 9 5 16" xfId="45202" xr:uid="{00000000-0005-0000-0000-00008BB00000}"/>
    <cellStyle name="Normal 3 4 9 5 2" xfId="45203" xr:uid="{00000000-0005-0000-0000-00008CB00000}"/>
    <cellStyle name="Normal 3 4 9 5 2 2" xfId="45204" xr:uid="{00000000-0005-0000-0000-00008DB00000}"/>
    <cellStyle name="Normal 3 4 9 5 2 3" xfId="45205" xr:uid="{00000000-0005-0000-0000-00008EB00000}"/>
    <cellStyle name="Normal 3 4 9 5 3" xfId="45206" xr:uid="{00000000-0005-0000-0000-00008FB00000}"/>
    <cellStyle name="Normal 3 4 9 5 3 2" xfId="45207" xr:uid="{00000000-0005-0000-0000-000090B00000}"/>
    <cellStyle name="Normal 3 4 9 5 3 3" xfId="45208" xr:uid="{00000000-0005-0000-0000-000091B00000}"/>
    <cellStyle name="Normal 3 4 9 5 4" xfId="45209" xr:uid="{00000000-0005-0000-0000-000092B00000}"/>
    <cellStyle name="Normal 3 4 9 5 4 2" xfId="45210" xr:uid="{00000000-0005-0000-0000-000093B00000}"/>
    <cellStyle name="Normal 3 4 9 5 4 3" xfId="45211" xr:uid="{00000000-0005-0000-0000-000094B00000}"/>
    <cellStyle name="Normal 3 4 9 5 5" xfId="45212" xr:uid="{00000000-0005-0000-0000-000095B00000}"/>
    <cellStyle name="Normal 3 4 9 5 5 2" xfId="45213" xr:uid="{00000000-0005-0000-0000-000096B00000}"/>
    <cellStyle name="Normal 3 4 9 5 5 3" xfId="45214" xr:uid="{00000000-0005-0000-0000-000097B00000}"/>
    <cellStyle name="Normal 3 4 9 5 6" xfId="45215" xr:uid="{00000000-0005-0000-0000-000098B00000}"/>
    <cellStyle name="Normal 3 4 9 5 6 2" xfId="45216" xr:uid="{00000000-0005-0000-0000-000099B00000}"/>
    <cellStyle name="Normal 3 4 9 5 6 3" xfId="45217" xr:uid="{00000000-0005-0000-0000-00009AB00000}"/>
    <cellStyle name="Normal 3 4 9 5 7" xfId="45218" xr:uid="{00000000-0005-0000-0000-00009BB00000}"/>
    <cellStyle name="Normal 3 4 9 5 7 2" xfId="45219" xr:uid="{00000000-0005-0000-0000-00009CB00000}"/>
    <cellStyle name="Normal 3 4 9 5 7 3" xfId="45220" xr:uid="{00000000-0005-0000-0000-00009DB00000}"/>
    <cellStyle name="Normal 3 4 9 5 8" xfId="45221" xr:uid="{00000000-0005-0000-0000-00009EB00000}"/>
    <cellStyle name="Normal 3 4 9 5 8 2" xfId="45222" xr:uid="{00000000-0005-0000-0000-00009FB00000}"/>
    <cellStyle name="Normal 3 4 9 5 8 3" xfId="45223" xr:uid="{00000000-0005-0000-0000-0000A0B00000}"/>
    <cellStyle name="Normal 3 4 9 5 9" xfId="45224" xr:uid="{00000000-0005-0000-0000-0000A1B00000}"/>
    <cellStyle name="Normal 3 4 9 5 9 2" xfId="45225" xr:uid="{00000000-0005-0000-0000-0000A2B00000}"/>
    <cellStyle name="Normal 3 4 9 5 9 3" xfId="45226" xr:uid="{00000000-0005-0000-0000-0000A3B00000}"/>
    <cellStyle name="Normal 3 4 9 6" xfId="45227" xr:uid="{00000000-0005-0000-0000-0000A4B00000}"/>
    <cellStyle name="Normal 3 4 9 6 10" xfId="45228" xr:uid="{00000000-0005-0000-0000-0000A5B00000}"/>
    <cellStyle name="Normal 3 4 9 6 10 2" xfId="45229" xr:uid="{00000000-0005-0000-0000-0000A6B00000}"/>
    <cellStyle name="Normal 3 4 9 6 10 3" xfId="45230" xr:uid="{00000000-0005-0000-0000-0000A7B00000}"/>
    <cellStyle name="Normal 3 4 9 6 11" xfId="45231" xr:uid="{00000000-0005-0000-0000-0000A8B00000}"/>
    <cellStyle name="Normal 3 4 9 6 11 2" xfId="45232" xr:uid="{00000000-0005-0000-0000-0000A9B00000}"/>
    <cellStyle name="Normal 3 4 9 6 11 3" xfId="45233" xr:uid="{00000000-0005-0000-0000-0000AAB00000}"/>
    <cellStyle name="Normal 3 4 9 6 12" xfId="45234" xr:uid="{00000000-0005-0000-0000-0000ABB00000}"/>
    <cellStyle name="Normal 3 4 9 6 12 2" xfId="45235" xr:uid="{00000000-0005-0000-0000-0000ACB00000}"/>
    <cellStyle name="Normal 3 4 9 6 12 3" xfId="45236" xr:uid="{00000000-0005-0000-0000-0000ADB00000}"/>
    <cellStyle name="Normal 3 4 9 6 13" xfId="45237" xr:uid="{00000000-0005-0000-0000-0000AEB00000}"/>
    <cellStyle name="Normal 3 4 9 6 13 2" xfId="45238" xr:uid="{00000000-0005-0000-0000-0000AFB00000}"/>
    <cellStyle name="Normal 3 4 9 6 13 3" xfId="45239" xr:uid="{00000000-0005-0000-0000-0000B0B00000}"/>
    <cellStyle name="Normal 3 4 9 6 14" xfId="45240" xr:uid="{00000000-0005-0000-0000-0000B1B00000}"/>
    <cellStyle name="Normal 3 4 9 6 14 2" xfId="45241" xr:uid="{00000000-0005-0000-0000-0000B2B00000}"/>
    <cellStyle name="Normal 3 4 9 6 14 3" xfId="45242" xr:uid="{00000000-0005-0000-0000-0000B3B00000}"/>
    <cellStyle name="Normal 3 4 9 6 15" xfId="45243" xr:uid="{00000000-0005-0000-0000-0000B4B00000}"/>
    <cellStyle name="Normal 3 4 9 6 16" xfId="45244" xr:uid="{00000000-0005-0000-0000-0000B5B00000}"/>
    <cellStyle name="Normal 3 4 9 6 2" xfId="45245" xr:uid="{00000000-0005-0000-0000-0000B6B00000}"/>
    <cellStyle name="Normal 3 4 9 6 2 2" xfId="45246" xr:uid="{00000000-0005-0000-0000-0000B7B00000}"/>
    <cellStyle name="Normal 3 4 9 6 2 3" xfId="45247" xr:uid="{00000000-0005-0000-0000-0000B8B00000}"/>
    <cellStyle name="Normal 3 4 9 6 3" xfId="45248" xr:uid="{00000000-0005-0000-0000-0000B9B00000}"/>
    <cellStyle name="Normal 3 4 9 6 3 2" xfId="45249" xr:uid="{00000000-0005-0000-0000-0000BAB00000}"/>
    <cellStyle name="Normal 3 4 9 6 3 3" xfId="45250" xr:uid="{00000000-0005-0000-0000-0000BBB00000}"/>
    <cellStyle name="Normal 3 4 9 6 4" xfId="45251" xr:uid="{00000000-0005-0000-0000-0000BCB00000}"/>
    <cellStyle name="Normal 3 4 9 6 4 2" xfId="45252" xr:uid="{00000000-0005-0000-0000-0000BDB00000}"/>
    <cellStyle name="Normal 3 4 9 6 4 3" xfId="45253" xr:uid="{00000000-0005-0000-0000-0000BEB00000}"/>
    <cellStyle name="Normal 3 4 9 6 5" xfId="45254" xr:uid="{00000000-0005-0000-0000-0000BFB00000}"/>
    <cellStyle name="Normal 3 4 9 6 5 2" xfId="45255" xr:uid="{00000000-0005-0000-0000-0000C0B00000}"/>
    <cellStyle name="Normal 3 4 9 6 5 3" xfId="45256" xr:uid="{00000000-0005-0000-0000-0000C1B00000}"/>
    <cellStyle name="Normal 3 4 9 6 6" xfId="45257" xr:uid="{00000000-0005-0000-0000-0000C2B00000}"/>
    <cellStyle name="Normal 3 4 9 6 6 2" xfId="45258" xr:uid="{00000000-0005-0000-0000-0000C3B00000}"/>
    <cellStyle name="Normal 3 4 9 6 6 3" xfId="45259" xr:uid="{00000000-0005-0000-0000-0000C4B00000}"/>
    <cellStyle name="Normal 3 4 9 6 7" xfId="45260" xr:uid="{00000000-0005-0000-0000-0000C5B00000}"/>
    <cellStyle name="Normal 3 4 9 6 7 2" xfId="45261" xr:uid="{00000000-0005-0000-0000-0000C6B00000}"/>
    <cellStyle name="Normal 3 4 9 6 7 3" xfId="45262" xr:uid="{00000000-0005-0000-0000-0000C7B00000}"/>
    <cellStyle name="Normal 3 4 9 6 8" xfId="45263" xr:uid="{00000000-0005-0000-0000-0000C8B00000}"/>
    <cellStyle name="Normal 3 4 9 6 8 2" xfId="45264" xr:uid="{00000000-0005-0000-0000-0000C9B00000}"/>
    <cellStyle name="Normal 3 4 9 6 8 3" xfId="45265" xr:uid="{00000000-0005-0000-0000-0000CAB00000}"/>
    <cellStyle name="Normal 3 4 9 6 9" xfId="45266" xr:uid="{00000000-0005-0000-0000-0000CBB00000}"/>
    <cellStyle name="Normal 3 4 9 6 9 2" xfId="45267" xr:uid="{00000000-0005-0000-0000-0000CCB00000}"/>
    <cellStyle name="Normal 3 4 9 6 9 3" xfId="45268" xr:uid="{00000000-0005-0000-0000-0000CDB00000}"/>
    <cellStyle name="Normal 3 4 9 7" xfId="45269" xr:uid="{00000000-0005-0000-0000-0000CEB00000}"/>
    <cellStyle name="Normal 3 4 9 7 10" xfId="45270" xr:uid="{00000000-0005-0000-0000-0000CFB00000}"/>
    <cellStyle name="Normal 3 4 9 7 10 2" xfId="45271" xr:uid="{00000000-0005-0000-0000-0000D0B00000}"/>
    <cellStyle name="Normal 3 4 9 7 10 3" xfId="45272" xr:uid="{00000000-0005-0000-0000-0000D1B00000}"/>
    <cellStyle name="Normal 3 4 9 7 11" xfId="45273" xr:uid="{00000000-0005-0000-0000-0000D2B00000}"/>
    <cellStyle name="Normal 3 4 9 7 11 2" xfId="45274" xr:uid="{00000000-0005-0000-0000-0000D3B00000}"/>
    <cellStyle name="Normal 3 4 9 7 11 3" xfId="45275" xr:uid="{00000000-0005-0000-0000-0000D4B00000}"/>
    <cellStyle name="Normal 3 4 9 7 12" xfId="45276" xr:uid="{00000000-0005-0000-0000-0000D5B00000}"/>
    <cellStyle name="Normal 3 4 9 7 12 2" xfId="45277" xr:uid="{00000000-0005-0000-0000-0000D6B00000}"/>
    <cellStyle name="Normal 3 4 9 7 12 3" xfId="45278" xr:uid="{00000000-0005-0000-0000-0000D7B00000}"/>
    <cellStyle name="Normal 3 4 9 7 13" xfId="45279" xr:uid="{00000000-0005-0000-0000-0000D8B00000}"/>
    <cellStyle name="Normal 3 4 9 7 13 2" xfId="45280" xr:uid="{00000000-0005-0000-0000-0000D9B00000}"/>
    <cellStyle name="Normal 3 4 9 7 13 3" xfId="45281" xr:uid="{00000000-0005-0000-0000-0000DAB00000}"/>
    <cellStyle name="Normal 3 4 9 7 14" xfId="45282" xr:uid="{00000000-0005-0000-0000-0000DBB00000}"/>
    <cellStyle name="Normal 3 4 9 7 14 2" xfId="45283" xr:uid="{00000000-0005-0000-0000-0000DCB00000}"/>
    <cellStyle name="Normal 3 4 9 7 14 3" xfId="45284" xr:uid="{00000000-0005-0000-0000-0000DDB00000}"/>
    <cellStyle name="Normal 3 4 9 7 15" xfId="45285" xr:uid="{00000000-0005-0000-0000-0000DEB00000}"/>
    <cellStyle name="Normal 3 4 9 7 16" xfId="45286" xr:uid="{00000000-0005-0000-0000-0000DFB00000}"/>
    <cellStyle name="Normal 3 4 9 7 2" xfId="45287" xr:uid="{00000000-0005-0000-0000-0000E0B00000}"/>
    <cellStyle name="Normal 3 4 9 7 2 2" xfId="45288" xr:uid="{00000000-0005-0000-0000-0000E1B00000}"/>
    <cellStyle name="Normal 3 4 9 7 2 3" xfId="45289" xr:uid="{00000000-0005-0000-0000-0000E2B00000}"/>
    <cellStyle name="Normal 3 4 9 7 3" xfId="45290" xr:uid="{00000000-0005-0000-0000-0000E3B00000}"/>
    <cellStyle name="Normal 3 4 9 7 3 2" xfId="45291" xr:uid="{00000000-0005-0000-0000-0000E4B00000}"/>
    <cellStyle name="Normal 3 4 9 7 3 3" xfId="45292" xr:uid="{00000000-0005-0000-0000-0000E5B00000}"/>
    <cellStyle name="Normal 3 4 9 7 4" xfId="45293" xr:uid="{00000000-0005-0000-0000-0000E6B00000}"/>
    <cellStyle name="Normal 3 4 9 7 4 2" xfId="45294" xr:uid="{00000000-0005-0000-0000-0000E7B00000}"/>
    <cellStyle name="Normal 3 4 9 7 4 3" xfId="45295" xr:uid="{00000000-0005-0000-0000-0000E8B00000}"/>
    <cellStyle name="Normal 3 4 9 7 5" xfId="45296" xr:uid="{00000000-0005-0000-0000-0000E9B00000}"/>
    <cellStyle name="Normal 3 4 9 7 5 2" xfId="45297" xr:uid="{00000000-0005-0000-0000-0000EAB00000}"/>
    <cellStyle name="Normal 3 4 9 7 5 3" xfId="45298" xr:uid="{00000000-0005-0000-0000-0000EBB00000}"/>
    <cellStyle name="Normal 3 4 9 7 6" xfId="45299" xr:uid="{00000000-0005-0000-0000-0000ECB00000}"/>
    <cellStyle name="Normal 3 4 9 7 6 2" xfId="45300" xr:uid="{00000000-0005-0000-0000-0000EDB00000}"/>
    <cellStyle name="Normal 3 4 9 7 6 3" xfId="45301" xr:uid="{00000000-0005-0000-0000-0000EEB00000}"/>
    <cellStyle name="Normal 3 4 9 7 7" xfId="45302" xr:uid="{00000000-0005-0000-0000-0000EFB00000}"/>
    <cellStyle name="Normal 3 4 9 7 7 2" xfId="45303" xr:uid="{00000000-0005-0000-0000-0000F0B00000}"/>
    <cellStyle name="Normal 3 4 9 7 7 3" xfId="45304" xr:uid="{00000000-0005-0000-0000-0000F1B00000}"/>
    <cellStyle name="Normal 3 4 9 7 8" xfId="45305" xr:uid="{00000000-0005-0000-0000-0000F2B00000}"/>
    <cellStyle name="Normal 3 4 9 7 8 2" xfId="45306" xr:uid="{00000000-0005-0000-0000-0000F3B00000}"/>
    <cellStyle name="Normal 3 4 9 7 8 3" xfId="45307" xr:uid="{00000000-0005-0000-0000-0000F4B00000}"/>
    <cellStyle name="Normal 3 4 9 7 9" xfId="45308" xr:uid="{00000000-0005-0000-0000-0000F5B00000}"/>
    <cellStyle name="Normal 3 4 9 7 9 2" xfId="45309" xr:uid="{00000000-0005-0000-0000-0000F6B00000}"/>
    <cellStyle name="Normal 3 4 9 7 9 3" xfId="45310" xr:uid="{00000000-0005-0000-0000-0000F7B00000}"/>
    <cellStyle name="Normal 3 4 9 8" xfId="45311" xr:uid="{00000000-0005-0000-0000-0000F8B00000}"/>
    <cellStyle name="Normal 3 4 9 8 10" xfId="45312" xr:uid="{00000000-0005-0000-0000-0000F9B00000}"/>
    <cellStyle name="Normal 3 4 9 8 10 2" xfId="45313" xr:uid="{00000000-0005-0000-0000-0000FAB00000}"/>
    <cellStyle name="Normal 3 4 9 8 10 3" xfId="45314" xr:uid="{00000000-0005-0000-0000-0000FBB00000}"/>
    <cellStyle name="Normal 3 4 9 8 11" xfId="45315" xr:uid="{00000000-0005-0000-0000-0000FCB00000}"/>
    <cellStyle name="Normal 3 4 9 8 11 2" xfId="45316" xr:uid="{00000000-0005-0000-0000-0000FDB00000}"/>
    <cellStyle name="Normal 3 4 9 8 11 3" xfId="45317" xr:uid="{00000000-0005-0000-0000-0000FEB00000}"/>
    <cellStyle name="Normal 3 4 9 8 12" xfId="45318" xr:uid="{00000000-0005-0000-0000-0000FFB00000}"/>
    <cellStyle name="Normal 3 4 9 8 12 2" xfId="45319" xr:uid="{00000000-0005-0000-0000-000000B10000}"/>
    <cellStyle name="Normal 3 4 9 8 12 3" xfId="45320" xr:uid="{00000000-0005-0000-0000-000001B10000}"/>
    <cellStyle name="Normal 3 4 9 8 13" xfId="45321" xr:uid="{00000000-0005-0000-0000-000002B10000}"/>
    <cellStyle name="Normal 3 4 9 8 13 2" xfId="45322" xr:uid="{00000000-0005-0000-0000-000003B10000}"/>
    <cellStyle name="Normal 3 4 9 8 13 3" xfId="45323" xr:uid="{00000000-0005-0000-0000-000004B10000}"/>
    <cellStyle name="Normal 3 4 9 8 14" xfId="45324" xr:uid="{00000000-0005-0000-0000-000005B10000}"/>
    <cellStyle name="Normal 3 4 9 8 14 2" xfId="45325" xr:uid="{00000000-0005-0000-0000-000006B10000}"/>
    <cellStyle name="Normal 3 4 9 8 14 3" xfId="45326" xr:uid="{00000000-0005-0000-0000-000007B10000}"/>
    <cellStyle name="Normal 3 4 9 8 15" xfId="45327" xr:uid="{00000000-0005-0000-0000-000008B10000}"/>
    <cellStyle name="Normal 3 4 9 8 16" xfId="45328" xr:uid="{00000000-0005-0000-0000-000009B10000}"/>
    <cellStyle name="Normal 3 4 9 8 2" xfId="45329" xr:uid="{00000000-0005-0000-0000-00000AB10000}"/>
    <cellStyle name="Normal 3 4 9 8 2 2" xfId="45330" xr:uid="{00000000-0005-0000-0000-00000BB10000}"/>
    <cellStyle name="Normal 3 4 9 8 2 3" xfId="45331" xr:uid="{00000000-0005-0000-0000-00000CB10000}"/>
    <cellStyle name="Normal 3 4 9 8 3" xfId="45332" xr:uid="{00000000-0005-0000-0000-00000DB10000}"/>
    <cellStyle name="Normal 3 4 9 8 3 2" xfId="45333" xr:uid="{00000000-0005-0000-0000-00000EB10000}"/>
    <cellStyle name="Normal 3 4 9 8 3 3" xfId="45334" xr:uid="{00000000-0005-0000-0000-00000FB10000}"/>
    <cellStyle name="Normal 3 4 9 8 4" xfId="45335" xr:uid="{00000000-0005-0000-0000-000010B10000}"/>
    <cellStyle name="Normal 3 4 9 8 4 2" xfId="45336" xr:uid="{00000000-0005-0000-0000-000011B10000}"/>
    <cellStyle name="Normal 3 4 9 8 4 3" xfId="45337" xr:uid="{00000000-0005-0000-0000-000012B10000}"/>
    <cellStyle name="Normal 3 4 9 8 5" xfId="45338" xr:uid="{00000000-0005-0000-0000-000013B10000}"/>
    <cellStyle name="Normal 3 4 9 8 5 2" xfId="45339" xr:uid="{00000000-0005-0000-0000-000014B10000}"/>
    <cellStyle name="Normal 3 4 9 8 5 3" xfId="45340" xr:uid="{00000000-0005-0000-0000-000015B10000}"/>
    <cellStyle name="Normal 3 4 9 8 6" xfId="45341" xr:uid="{00000000-0005-0000-0000-000016B10000}"/>
    <cellStyle name="Normal 3 4 9 8 6 2" xfId="45342" xr:uid="{00000000-0005-0000-0000-000017B10000}"/>
    <cellStyle name="Normal 3 4 9 8 6 3" xfId="45343" xr:uid="{00000000-0005-0000-0000-000018B10000}"/>
    <cellStyle name="Normal 3 4 9 8 7" xfId="45344" xr:uid="{00000000-0005-0000-0000-000019B10000}"/>
    <cellStyle name="Normal 3 4 9 8 7 2" xfId="45345" xr:uid="{00000000-0005-0000-0000-00001AB10000}"/>
    <cellStyle name="Normal 3 4 9 8 7 3" xfId="45346" xr:uid="{00000000-0005-0000-0000-00001BB10000}"/>
    <cellStyle name="Normal 3 4 9 8 8" xfId="45347" xr:uid="{00000000-0005-0000-0000-00001CB10000}"/>
    <cellStyle name="Normal 3 4 9 8 8 2" xfId="45348" xr:uid="{00000000-0005-0000-0000-00001DB10000}"/>
    <cellStyle name="Normal 3 4 9 8 8 3" xfId="45349" xr:uid="{00000000-0005-0000-0000-00001EB10000}"/>
    <cellStyle name="Normal 3 4 9 8 9" xfId="45350" xr:uid="{00000000-0005-0000-0000-00001FB10000}"/>
    <cellStyle name="Normal 3 4 9 8 9 2" xfId="45351" xr:uid="{00000000-0005-0000-0000-000020B10000}"/>
    <cellStyle name="Normal 3 4 9 8 9 3" xfId="45352" xr:uid="{00000000-0005-0000-0000-000021B10000}"/>
    <cellStyle name="Normal 3 4 9 9" xfId="45353" xr:uid="{00000000-0005-0000-0000-000022B10000}"/>
    <cellStyle name="Normal 3 4 9 9 10" xfId="45354" xr:uid="{00000000-0005-0000-0000-000023B10000}"/>
    <cellStyle name="Normal 3 4 9 9 10 2" xfId="45355" xr:uid="{00000000-0005-0000-0000-000024B10000}"/>
    <cellStyle name="Normal 3 4 9 9 10 3" xfId="45356" xr:uid="{00000000-0005-0000-0000-000025B10000}"/>
    <cellStyle name="Normal 3 4 9 9 11" xfId="45357" xr:uid="{00000000-0005-0000-0000-000026B10000}"/>
    <cellStyle name="Normal 3 4 9 9 11 2" xfId="45358" xr:uid="{00000000-0005-0000-0000-000027B10000}"/>
    <cellStyle name="Normal 3 4 9 9 11 3" xfId="45359" xr:uid="{00000000-0005-0000-0000-000028B10000}"/>
    <cellStyle name="Normal 3 4 9 9 12" xfId="45360" xr:uid="{00000000-0005-0000-0000-000029B10000}"/>
    <cellStyle name="Normal 3 4 9 9 12 2" xfId="45361" xr:uid="{00000000-0005-0000-0000-00002AB10000}"/>
    <cellStyle name="Normal 3 4 9 9 12 3" xfId="45362" xr:uid="{00000000-0005-0000-0000-00002BB10000}"/>
    <cellStyle name="Normal 3 4 9 9 13" xfId="45363" xr:uid="{00000000-0005-0000-0000-00002CB10000}"/>
    <cellStyle name="Normal 3 4 9 9 13 2" xfId="45364" xr:uid="{00000000-0005-0000-0000-00002DB10000}"/>
    <cellStyle name="Normal 3 4 9 9 13 3" xfId="45365" xr:uid="{00000000-0005-0000-0000-00002EB10000}"/>
    <cellStyle name="Normal 3 4 9 9 14" xfId="45366" xr:uid="{00000000-0005-0000-0000-00002FB10000}"/>
    <cellStyle name="Normal 3 4 9 9 14 2" xfId="45367" xr:uid="{00000000-0005-0000-0000-000030B10000}"/>
    <cellStyle name="Normal 3 4 9 9 14 3" xfId="45368" xr:uid="{00000000-0005-0000-0000-000031B10000}"/>
    <cellStyle name="Normal 3 4 9 9 15" xfId="45369" xr:uid="{00000000-0005-0000-0000-000032B10000}"/>
    <cellStyle name="Normal 3 4 9 9 16" xfId="45370" xr:uid="{00000000-0005-0000-0000-000033B10000}"/>
    <cellStyle name="Normal 3 4 9 9 2" xfId="45371" xr:uid="{00000000-0005-0000-0000-000034B10000}"/>
    <cellStyle name="Normal 3 4 9 9 2 2" xfId="45372" xr:uid="{00000000-0005-0000-0000-000035B10000}"/>
    <cellStyle name="Normal 3 4 9 9 2 3" xfId="45373" xr:uid="{00000000-0005-0000-0000-000036B10000}"/>
    <cellStyle name="Normal 3 4 9 9 3" xfId="45374" xr:uid="{00000000-0005-0000-0000-000037B10000}"/>
    <cellStyle name="Normal 3 4 9 9 3 2" xfId="45375" xr:uid="{00000000-0005-0000-0000-000038B10000}"/>
    <cellStyle name="Normal 3 4 9 9 3 3" xfId="45376" xr:uid="{00000000-0005-0000-0000-000039B10000}"/>
    <cellStyle name="Normal 3 4 9 9 4" xfId="45377" xr:uid="{00000000-0005-0000-0000-00003AB10000}"/>
    <cellStyle name="Normal 3 4 9 9 4 2" xfId="45378" xr:uid="{00000000-0005-0000-0000-00003BB10000}"/>
    <cellStyle name="Normal 3 4 9 9 4 3" xfId="45379" xr:uid="{00000000-0005-0000-0000-00003CB10000}"/>
    <cellStyle name="Normal 3 4 9 9 5" xfId="45380" xr:uid="{00000000-0005-0000-0000-00003DB10000}"/>
    <cellStyle name="Normal 3 4 9 9 5 2" xfId="45381" xr:uid="{00000000-0005-0000-0000-00003EB10000}"/>
    <cellStyle name="Normal 3 4 9 9 5 3" xfId="45382" xr:uid="{00000000-0005-0000-0000-00003FB10000}"/>
    <cellStyle name="Normal 3 4 9 9 6" xfId="45383" xr:uid="{00000000-0005-0000-0000-000040B10000}"/>
    <cellStyle name="Normal 3 4 9 9 6 2" xfId="45384" xr:uid="{00000000-0005-0000-0000-000041B10000}"/>
    <cellStyle name="Normal 3 4 9 9 6 3" xfId="45385" xr:uid="{00000000-0005-0000-0000-000042B10000}"/>
    <cellStyle name="Normal 3 4 9 9 7" xfId="45386" xr:uid="{00000000-0005-0000-0000-000043B10000}"/>
    <cellStyle name="Normal 3 4 9 9 7 2" xfId="45387" xr:uid="{00000000-0005-0000-0000-000044B10000}"/>
    <cellStyle name="Normal 3 4 9 9 7 3" xfId="45388" xr:uid="{00000000-0005-0000-0000-000045B10000}"/>
    <cellStyle name="Normal 3 4 9 9 8" xfId="45389" xr:uid="{00000000-0005-0000-0000-000046B10000}"/>
    <cellStyle name="Normal 3 4 9 9 8 2" xfId="45390" xr:uid="{00000000-0005-0000-0000-000047B10000}"/>
    <cellStyle name="Normal 3 4 9 9 8 3" xfId="45391" xr:uid="{00000000-0005-0000-0000-000048B10000}"/>
    <cellStyle name="Normal 3 4 9 9 9" xfId="45392" xr:uid="{00000000-0005-0000-0000-000049B10000}"/>
    <cellStyle name="Normal 3 4 9 9 9 2" xfId="45393" xr:uid="{00000000-0005-0000-0000-00004AB10000}"/>
    <cellStyle name="Normal 3 4 9 9 9 3" xfId="45394" xr:uid="{00000000-0005-0000-0000-00004BB10000}"/>
    <cellStyle name="Normal 3 40" xfId="45395" xr:uid="{00000000-0005-0000-0000-00004CB10000}"/>
    <cellStyle name="Normal 3 40 10" xfId="45396" xr:uid="{00000000-0005-0000-0000-00004DB10000}"/>
    <cellStyle name="Normal 3 40 10 2" xfId="45397" xr:uid="{00000000-0005-0000-0000-00004EB10000}"/>
    <cellStyle name="Normal 3 40 10 3" xfId="45398" xr:uid="{00000000-0005-0000-0000-00004FB10000}"/>
    <cellStyle name="Normal 3 40 11" xfId="45399" xr:uid="{00000000-0005-0000-0000-000050B10000}"/>
    <cellStyle name="Normal 3 40 11 2" xfId="45400" xr:uid="{00000000-0005-0000-0000-000051B10000}"/>
    <cellStyle name="Normal 3 40 11 3" xfId="45401" xr:uid="{00000000-0005-0000-0000-000052B10000}"/>
    <cellStyle name="Normal 3 40 12" xfId="45402" xr:uid="{00000000-0005-0000-0000-000053B10000}"/>
    <cellStyle name="Normal 3 40 12 2" xfId="45403" xr:uid="{00000000-0005-0000-0000-000054B10000}"/>
    <cellStyle name="Normal 3 40 12 3" xfId="45404" xr:uid="{00000000-0005-0000-0000-000055B10000}"/>
    <cellStyle name="Normal 3 40 13" xfId="45405" xr:uid="{00000000-0005-0000-0000-000056B10000}"/>
    <cellStyle name="Normal 3 40 13 2" xfId="45406" xr:uid="{00000000-0005-0000-0000-000057B10000}"/>
    <cellStyle name="Normal 3 40 13 3" xfId="45407" xr:uid="{00000000-0005-0000-0000-000058B10000}"/>
    <cellStyle name="Normal 3 40 14" xfId="45408" xr:uid="{00000000-0005-0000-0000-000059B10000}"/>
    <cellStyle name="Normal 3 40 14 2" xfId="45409" xr:uid="{00000000-0005-0000-0000-00005AB10000}"/>
    <cellStyle name="Normal 3 40 14 3" xfId="45410" xr:uid="{00000000-0005-0000-0000-00005BB10000}"/>
    <cellStyle name="Normal 3 40 15" xfId="45411" xr:uid="{00000000-0005-0000-0000-00005CB10000}"/>
    <cellStyle name="Normal 3 40 16" xfId="45412" xr:uid="{00000000-0005-0000-0000-00005DB10000}"/>
    <cellStyle name="Normal 3 40 2" xfId="45413" xr:uid="{00000000-0005-0000-0000-00005EB10000}"/>
    <cellStyle name="Normal 3 40 2 2" xfId="45414" xr:uid="{00000000-0005-0000-0000-00005FB10000}"/>
    <cellStyle name="Normal 3 40 2 3" xfId="45415" xr:uid="{00000000-0005-0000-0000-000060B10000}"/>
    <cellStyle name="Normal 3 40 3" xfId="45416" xr:uid="{00000000-0005-0000-0000-000061B10000}"/>
    <cellStyle name="Normal 3 40 3 2" xfId="45417" xr:uid="{00000000-0005-0000-0000-000062B10000}"/>
    <cellStyle name="Normal 3 40 3 3" xfId="45418" xr:uid="{00000000-0005-0000-0000-000063B10000}"/>
    <cellStyle name="Normal 3 40 4" xfId="45419" xr:uid="{00000000-0005-0000-0000-000064B10000}"/>
    <cellStyle name="Normal 3 40 4 2" xfId="45420" xr:uid="{00000000-0005-0000-0000-000065B10000}"/>
    <cellStyle name="Normal 3 40 4 3" xfId="45421" xr:uid="{00000000-0005-0000-0000-000066B10000}"/>
    <cellStyle name="Normal 3 40 5" xfId="45422" xr:uid="{00000000-0005-0000-0000-000067B10000}"/>
    <cellStyle name="Normal 3 40 5 2" xfId="45423" xr:uid="{00000000-0005-0000-0000-000068B10000}"/>
    <cellStyle name="Normal 3 40 5 3" xfId="45424" xr:uid="{00000000-0005-0000-0000-000069B10000}"/>
    <cellStyle name="Normal 3 40 6" xfId="45425" xr:uid="{00000000-0005-0000-0000-00006AB10000}"/>
    <cellStyle name="Normal 3 40 6 2" xfId="45426" xr:uid="{00000000-0005-0000-0000-00006BB10000}"/>
    <cellStyle name="Normal 3 40 6 3" xfId="45427" xr:uid="{00000000-0005-0000-0000-00006CB10000}"/>
    <cellStyle name="Normal 3 40 7" xfId="45428" xr:uid="{00000000-0005-0000-0000-00006DB10000}"/>
    <cellStyle name="Normal 3 40 7 2" xfId="45429" xr:uid="{00000000-0005-0000-0000-00006EB10000}"/>
    <cellStyle name="Normal 3 40 7 3" xfId="45430" xr:uid="{00000000-0005-0000-0000-00006FB10000}"/>
    <cellStyle name="Normal 3 40 8" xfId="45431" xr:uid="{00000000-0005-0000-0000-000070B10000}"/>
    <cellStyle name="Normal 3 40 8 2" xfId="45432" xr:uid="{00000000-0005-0000-0000-000071B10000}"/>
    <cellStyle name="Normal 3 40 8 3" xfId="45433" xr:uid="{00000000-0005-0000-0000-000072B10000}"/>
    <cellStyle name="Normal 3 40 9" xfId="45434" xr:uid="{00000000-0005-0000-0000-000073B10000}"/>
    <cellStyle name="Normal 3 40 9 2" xfId="45435" xr:uid="{00000000-0005-0000-0000-000074B10000}"/>
    <cellStyle name="Normal 3 40 9 3" xfId="45436" xr:uid="{00000000-0005-0000-0000-000075B10000}"/>
    <cellStyle name="Normal 3 41" xfId="45437" xr:uid="{00000000-0005-0000-0000-000076B10000}"/>
    <cellStyle name="Normal 3 41 2" xfId="45438" xr:uid="{00000000-0005-0000-0000-000077B10000}"/>
    <cellStyle name="Normal 3 41 3" xfId="45439" xr:uid="{00000000-0005-0000-0000-000078B10000}"/>
    <cellStyle name="Normal 3 42" xfId="45440" xr:uid="{00000000-0005-0000-0000-000079B10000}"/>
    <cellStyle name="Normal 3 42 2" xfId="45441" xr:uid="{00000000-0005-0000-0000-00007AB10000}"/>
    <cellStyle name="Normal 3 42 3" xfId="45442" xr:uid="{00000000-0005-0000-0000-00007BB10000}"/>
    <cellStyle name="Normal 3 43" xfId="45443" xr:uid="{00000000-0005-0000-0000-00007CB10000}"/>
    <cellStyle name="Normal 3 43 2" xfId="45444" xr:uid="{00000000-0005-0000-0000-00007DB10000}"/>
    <cellStyle name="Normal 3 43 3" xfId="45445" xr:uid="{00000000-0005-0000-0000-00007EB10000}"/>
    <cellStyle name="Normal 3 44" xfId="45446" xr:uid="{00000000-0005-0000-0000-00007FB10000}"/>
    <cellStyle name="Normal 3 44 2" xfId="45447" xr:uid="{00000000-0005-0000-0000-000080B10000}"/>
    <cellStyle name="Normal 3 44 3" xfId="45448" xr:uid="{00000000-0005-0000-0000-000081B10000}"/>
    <cellStyle name="Normal 3 45" xfId="45449" xr:uid="{00000000-0005-0000-0000-000082B10000}"/>
    <cellStyle name="Normal 3 45 2" xfId="45450" xr:uid="{00000000-0005-0000-0000-000083B10000}"/>
    <cellStyle name="Normal 3 45 3" xfId="45451" xr:uid="{00000000-0005-0000-0000-000084B10000}"/>
    <cellStyle name="Normal 3 46" xfId="45452" xr:uid="{00000000-0005-0000-0000-000085B10000}"/>
    <cellStyle name="Normal 3 46 2" xfId="45453" xr:uid="{00000000-0005-0000-0000-000086B10000}"/>
    <cellStyle name="Normal 3 46 3" xfId="45454" xr:uid="{00000000-0005-0000-0000-000087B10000}"/>
    <cellStyle name="Normal 3 47" xfId="45455" xr:uid="{00000000-0005-0000-0000-000088B10000}"/>
    <cellStyle name="Normal 3 47 2" xfId="45456" xr:uid="{00000000-0005-0000-0000-000089B10000}"/>
    <cellStyle name="Normal 3 47 3" xfId="45457" xr:uid="{00000000-0005-0000-0000-00008AB10000}"/>
    <cellStyle name="Normal 3 48" xfId="45458" xr:uid="{00000000-0005-0000-0000-00008BB10000}"/>
    <cellStyle name="Normal 3 48 2" xfId="45459" xr:uid="{00000000-0005-0000-0000-00008CB10000}"/>
    <cellStyle name="Normal 3 48 3" xfId="45460" xr:uid="{00000000-0005-0000-0000-00008DB10000}"/>
    <cellStyle name="Normal 3 49" xfId="45461" xr:uid="{00000000-0005-0000-0000-00008EB10000}"/>
    <cellStyle name="Normal 3 49 2" xfId="45462" xr:uid="{00000000-0005-0000-0000-00008FB10000}"/>
    <cellStyle name="Normal 3 49 3" xfId="45463" xr:uid="{00000000-0005-0000-0000-000090B10000}"/>
    <cellStyle name="Normal 3 5" xfId="45464" xr:uid="{00000000-0005-0000-0000-000091B10000}"/>
    <cellStyle name="Normal 3 5 10" xfId="45465" xr:uid="{00000000-0005-0000-0000-000092B10000}"/>
    <cellStyle name="Normal 3 5 10 10" xfId="45466" xr:uid="{00000000-0005-0000-0000-000093B10000}"/>
    <cellStyle name="Normal 3 5 10 10 2" xfId="45467" xr:uid="{00000000-0005-0000-0000-000094B10000}"/>
    <cellStyle name="Normal 3 5 10 10 3" xfId="45468" xr:uid="{00000000-0005-0000-0000-000095B10000}"/>
    <cellStyle name="Normal 3 5 10 11" xfId="45469" xr:uid="{00000000-0005-0000-0000-000096B10000}"/>
    <cellStyle name="Normal 3 5 10 11 2" xfId="45470" xr:uid="{00000000-0005-0000-0000-000097B10000}"/>
    <cellStyle name="Normal 3 5 10 11 3" xfId="45471" xr:uid="{00000000-0005-0000-0000-000098B10000}"/>
    <cellStyle name="Normal 3 5 10 12" xfId="45472" xr:uid="{00000000-0005-0000-0000-000099B10000}"/>
    <cellStyle name="Normal 3 5 10 12 2" xfId="45473" xr:uid="{00000000-0005-0000-0000-00009AB10000}"/>
    <cellStyle name="Normal 3 5 10 12 3" xfId="45474" xr:uid="{00000000-0005-0000-0000-00009BB10000}"/>
    <cellStyle name="Normal 3 5 10 13" xfId="45475" xr:uid="{00000000-0005-0000-0000-00009CB10000}"/>
    <cellStyle name="Normal 3 5 10 13 2" xfId="45476" xr:uid="{00000000-0005-0000-0000-00009DB10000}"/>
    <cellStyle name="Normal 3 5 10 13 3" xfId="45477" xr:uid="{00000000-0005-0000-0000-00009EB10000}"/>
    <cellStyle name="Normal 3 5 10 14" xfId="45478" xr:uid="{00000000-0005-0000-0000-00009FB10000}"/>
    <cellStyle name="Normal 3 5 10 14 2" xfId="45479" xr:uid="{00000000-0005-0000-0000-0000A0B10000}"/>
    <cellStyle name="Normal 3 5 10 14 3" xfId="45480" xr:uid="{00000000-0005-0000-0000-0000A1B10000}"/>
    <cellStyle name="Normal 3 5 10 15" xfId="45481" xr:uid="{00000000-0005-0000-0000-0000A2B10000}"/>
    <cellStyle name="Normal 3 5 10 16" xfId="45482" xr:uid="{00000000-0005-0000-0000-0000A3B10000}"/>
    <cellStyle name="Normal 3 5 10 2" xfId="45483" xr:uid="{00000000-0005-0000-0000-0000A4B10000}"/>
    <cellStyle name="Normal 3 5 10 2 2" xfId="45484" xr:uid="{00000000-0005-0000-0000-0000A5B10000}"/>
    <cellStyle name="Normal 3 5 10 2 3" xfId="45485" xr:uid="{00000000-0005-0000-0000-0000A6B10000}"/>
    <cellStyle name="Normal 3 5 10 3" xfId="45486" xr:uid="{00000000-0005-0000-0000-0000A7B10000}"/>
    <cellStyle name="Normal 3 5 10 3 2" xfId="45487" xr:uid="{00000000-0005-0000-0000-0000A8B10000}"/>
    <cellStyle name="Normal 3 5 10 3 3" xfId="45488" xr:uid="{00000000-0005-0000-0000-0000A9B10000}"/>
    <cellStyle name="Normal 3 5 10 4" xfId="45489" xr:uid="{00000000-0005-0000-0000-0000AAB10000}"/>
    <cellStyle name="Normal 3 5 10 4 2" xfId="45490" xr:uid="{00000000-0005-0000-0000-0000ABB10000}"/>
    <cellStyle name="Normal 3 5 10 4 3" xfId="45491" xr:uid="{00000000-0005-0000-0000-0000ACB10000}"/>
    <cellStyle name="Normal 3 5 10 5" xfId="45492" xr:uid="{00000000-0005-0000-0000-0000ADB10000}"/>
    <cellStyle name="Normal 3 5 10 5 2" xfId="45493" xr:uid="{00000000-0005-0000-0000-0000AEB10000}"/>
    <cellStyle name="Normal 3 5 10 5 3" xfId="45494" xr:uid="{00000000-0005-0000-0000-0000AFB10000}"/>
    <cellStyle name="Normal 3 5 10 6" xfId="45495" xr:uid="{00000000-0005-0000-0000-0000B0B10000}"/>
    <cellStyle name="Normal 3 5 10 6 2" xfId="45496" xr:uid="{00000000-0005-0000-0000-0000B1B10000}"/>
    <cellStyle name="Normal 3 5 10 6 3" xfId="45497" xr:uid="{00000000-0005-0000-0000-0000B2B10000}"/>
    <cellStyle name="Normal 3 5 10 7" xfId="45498" xr:uid="{00000000-0005-0000-0000-0000B3B10000}"/>
    <cellStyle name="Normal 3 5 10 7 2" xfId="45499" xr:uid="{00000000-0005-0000-0000-0000B4B10000}"/>
    <cellStyle name="Normal 3 5 10 7 3" xfId="45500" xr:uid="{00000000-0005-0000-0000-0000B5B10000}"/>
    <cellStyle name="Normal 3 5 10 8" xfId="45501" xr:uid="{00000000-0005-0000-0000-0000B6B10000}"/>
    <cellStyle name="Normal 3 5 10 8 2" xfId="45502" xr:uid="{00000000-0005-0000-0000-0000B7B10000}"/>
    <cellStyle name="Normal 3 5 10 8 3" xfId="45503" xr:uid="{00000000-0005-0000-0000-0000B8B10000}"/>
    <cellStyle name="Normal 3 5 10 9" xfId="45504" xr:uid="{00000000-0005-0000-0000-0000B9B10000}"/>
    <cellStyle name="Normal 3 5 10 9 2" xfId="45505" xr:uid="{00000000-0005-0000-0000-0000BAB10000}"/>
    <cellStyle name="Normal 3 5 10 9 3" xfId="45506" xr:uid="{00000000-0005-0000-0000-0000BBB10000}"/>
    <cellStyle name="Normal 3 5 11" xfId="45507" xr:uid="{00000000-0005-0000-0000-0000BCB10000}"/>
    <cellStyle name="Normal 3 5 11 10" xfId="45508" xr:uid="{00000000-0005-0000-0000-0000BDB10000}"/>
    <cellStyle name="Normal 3 5 11 10 2" xfId="45509" xr:uid="{00000000-0005-0000-0000-0000BEB10000}"/>
    <cellStyle name="Normal 3 5 11 10 3" xfId="45510" xr:uid="{00000000-0005-0000-0000-0000BFB10000}"/>
    <cellStyle name="Normal 3 5 11 11" xfId="45511" xr:uid="{00000000-0005-0000-0000-0000C0B10000}"/>
    <cellStyle name="Normal 3 5 11 11 2" xfId="45512" xr:uid="{00000000-0005-0000-0000-0000C1B10000}"/>
    <cellStyle name="Normal 3 5 11 11 3" xfId="45513" xr:uid="{00000000-0005-0000-0000-0000C2B10000}"/>
    <cellStyle name="Normal 3 5 11 12" xfId="45514" xr:uid="{00000000-0005-0000-0000-0000C3B10000}"/>
    <cellStyle name="Normal 3 5 11 12 2" xfId="45515" xr:uid="{00000000-0005-0000-0000-0000C4B10000}"/>
    <cellStyle name="Normal 3 5 11 12 3" xfId="45516" xr:uid="{00000000-0005-0000-0000-0000C5B10000}"/>
    <cellStyle name="Normal 3 5 11 13" xfId="45517" xr:uid="{00000000-0005-0000-0000-0000C6B10000}"/>
    <cellStyle name="Normal 3 5 11 13 2" xfId="45518" xr:uid="{00000000-0005-0000-0000-0000C7B10000}"/>
    <cellStyle name="Normal 3 5 11 13 3" xfId="45519" xr:uid="{00000000-0005-0000-0000-0000C8B10000}"/>
    <cellStyle name="Normal 3 5 11 14" xfId="45520" xr:uid="{00000000-0005-0000-0000-0000C9B10000}"/>
    <cellStyle name="Normal 3 5 11 14 2" xfId="45521" xr:uid="{00000000-0005-0000-0000-0000CAB10000}"/>
    <cellStyle name="Normal 3 5 11 14 3" xfId="45522" xr:uid="{00000000-0005-0000-0000-0000CBB10000}"/>
    <cellStyle name="Normal 3 5 11 15" xfId="45523" xr:uid="{00000000-0005-0000-0000-0000CCB10000}"/>
    <cellStyle name="Normal 3 5 11 16" xfId="45524" xr:uid="{00000000-0005-0000-0000-0000CDB10000}"/>
    <cellStyle name="Normal 3 5 11 2" xfId="45525" xr:uid="{00000000-0005-0000-0000-0000CEB10000}"/>
    <cellStyle name="Normal 3 5 11 2 2" xfId="45526" xr:uid="{00000000-0005-0000-0000-0000CFB10000}"/>
    <cellStyle name="Normal 3 5 11 2 3" xfId="45527" xr:uid="{00000000-0005-0000-0000-0000D0B10000}"/>
    <cellStyle name="Normal 3 5 11 3" xfId="45528" xr:uid="{00000000-0005-0000-0000-0000D1B10000}"/>
    <cellStyle name="Normal 3 5 11 3 2" xfId="45529" xr:uid="{00000000-0005-0000-0000-0000D2B10000}"/>
    <cellStyle name="Normal 3 5 11 3 3" xfId="45530" xr:uid="{00000000-0005-0000-0000-0000D3B10000}"/>
    <cellStyle name="Normal 3 5 11 4" xfId="45531" xr:uid="{00000000-0005-0000-0000-0000D4B10000}"/>
    <cellStyle name="Normal 3 5 11 4 2" xfId="45532" xr:uid="{00000000-0005-0000-0000-0000D5B10000}"/>
    <cellStyle name="Normal 3 5 11 4 3" xfId="45533" xr:uid="{00000000-0005-0000-0000-0000D6B10000}"/>
    <cellStyle name="Normal 3 5 11 5" xfId="45534" xr:uid="{00000000-0005-0000-0000-0000D7B10000}"/>
    <cellStyle name="Normal 3 5 11 5 2" xfId="45535" xr:uid="{00000000-0005-0000-0000-0000D8B10000}"/>
    <cellStyle name="Normal 3 5 11 5 3" xfId="45536" xr:uid="{00000000-0005-0000-0000-0000D9B10000}"/>
    <cellStyle name="Normal 3 5 11 6" xfId="45537" xr:uid="{00000000-0005-0000-0000-0000DAB10000}"/>
    <cellStyle name="Normal 3 5 11 6 2" xfId="45538" xr:uid="{00000000-0005-0000-0000-0000DBB10000}"/>
    <cellStyle name="Normal 3 5 11 6 3" xfId="45539" xr:uid="{00000000-0005-0000-0000-0000DCB10000}"/>
    <cellStyle name="Normal 3 5 11 7" xfId="45540" xr:uid="{00000000-0005-0000-0000-0000DDB10000}"/>
    <cellStyle name="Normal 3 5 11 7 2" xfId="45541" xr:uid="{00000000-0005-0000-0000-0000DEB10000}"/>
    <cellStyle name="Normal 3 5 11 7 3" xfId="45542" xr:uid="{00000000-0005-0000-0000-0000DFB10000}"/>
    <cellStyle name="Normal 3 5 11 8" xfId="45543" xr:uid="{00000000-0005-0000-0000-0000E0B10000}"/>
    <cellStyle name="Normal 3 5 11 8 2" xfId="45544" xr:uid="{00000000-0005-0000-0000-0000E1B10000}"/>
    <cellStyle name="Normal 3 5 11 8 3" xfId="45545" xr:uid="{00000000-0005-0000-0000-0000E2B10000}"/>
    <cellStyle name="Normal 3 5 11 9" xfId="45546" xr:uid="{00000000-0005-0000-0000-0000E3B10000}"/>
    <cellStyle name="Normal 3 5 11 9 2" xfId="45547" xr:uid="{00000000-0005-0000-0000-0000E4B10000}"/>
    <cellStyle name="Normal 3 5 11 9 3" xfId="45548" xr:uid="{00000000-0005-0000-0000-0000E5B10000}"/>
    <cellStyle name="Normal 3 5 12" xfId="45549" xr:uid="{00000000-0005-0000-0000-0000E6B10000}"/>
    <cellStyle name="Normal 3 5 12 10" xfId="45550" xr:uid="{00000000-0005-0000-0000-0000E7B10000}"/>
    <cellStyle name="Normal 3 5 12 10 2" xfId="45551" xr:uid="{00000000-0005-0000-0000-0000E8B10000}"/>
    <cellStyle name="Normal 3 5 12 10 3" xfId="45552" xr:uid="{00000000-0005-0000-0000-0000E9B10000}"/>
    <cellStyle name="Normal 3 5 12 11" xfId="45553" xr:uid="{00000000-0005-0000-0000-0000EAB10000}"/>
    <cellStyle name="Normal 3 5 12 11 2" xfId="45554" xr:uid="{00000000-0005-0000-0000-0000EBB10000}"/>
    <cellStyle name="Normal 3 5 12 11 3" xfId="45555" xr:uid="{00000000-0005-0000-0000-0000ECB10000}"/>
    <cellStyle name="Normal 3 5 12 12" xfId="45556" xr:uid="{00000000-0005-0000-0000-0000EDB10000}"/>
    <cellStyle name="Normal 3 5 12 12 2" xfId="45557" xr:uid="{00000000-0005-0000-0000-0000EEB10000}"/>
    <cellStyle name="Normal 3 5 12 12 3" xfId="45558" xr:uid="{00000000-0005-0000-0000-0000EFB10000}"/>
    <cellStyle name="Normal 3 5 12 13" xfId="45559" xr:uid="{00000000-0005-0000-0000-0000F0B10000}"/>
    <cellStyle name="Normal 3 5 12 13 2" xfId="45560" xr:uid="{00000000-0005-0000-0000-0000F1B10000}"/>
    <cellStyle name="Normal 3 5 12 13 3" xfId="45561" xr:uid="{00000000-0005-0000-0000-0000F2B10000}"/>
    <cellStyle name="Normal 3 5 12 14" xfId="45562" xr:uid="{00000000-0005-0000-0000-0000F3B10000}"/>
    <cellStyle name="Normal 3 5 12 14 2" xfId="45563" xr:uid="{00000000-0005-0000-0000-0000F4B10000}"/>
    <cellStyle name="Normal 3 5 12 14 3" xfId="45564" xr:uid="{00000000-0005-0000-0000-0000F5B10000}"/>
    <cellStyle name="Normal 3 5 12 15" xfId="45565" xr:uid="{00000000-0005-0000-0000-0000F6B10000}"/>
    <cellStyle name="Normal 3 5 12 16" xfId="45566" xr:uid="{00000000-0005-0000-0000-0000F7B10000}"/>
    <cellStyle name="Normal 3 5 12 2" xfId="45567" xr:uid="{00000000-0005-0000-0000-0000F8B10000}"/>
    <cellStyle name="Normal 3 5 12 2 2" xfId="45568" xr:uid="{00000000-0005-0000-0000-0000F9B10000}"/>
    <cellStyle name="Normal 3 5 12 2 3" xfId="45569" xr:uid="{00000000-0005-0000-0000-0000FAB10000}"/>
    <cellStyle name="Normal 3 5 12 3" xfId="45570" xr:uid="{00000000-0005-0000-0000-0000FBB10000}"/>
    <cellStyle name="Normal 3 5 12 3 2" xfId="45571" xr:uid="{00000000-0005-0000-0000-0000FCB10000}"/>
    <cellStyle name="Normal 3 5 12 3 3" xfId="45572" xr:uid="{00000000-0005-0000-0000-0000FDB10000}"/>
    <cellStyle name="Normal 3 5 12 4" xfId="45573" xr:uid="{00000000-0005-0000-0000-0000FEB10000}"/>
    <cellStyle name="Normal 3 5 12 4 2" xfId="45574" xr:uid="{00000000-0005-0000-0000-0000FFB10000}"/>
    <cellStyle name="Normal 3 5 12 4 3" xfId="45575" xr:uid="{00000000-0005-0000-0000-000000B20000}"/>
    <cellStyle name="Normal 3 5 12 5" xfId="45576" xr:uid="{00000000-0005-0000-0000-000001B20000}"/>
    <cellStyle name="Normal 3 5 12 5 2" xfId="45577" xr:uid="{00000000-0005-0000-0000-000002B20000}"/>
    <cellStyle name="Normal 3 5 12 5 3" xfId="45578" xr:uid="{00000000-0005-0000-0000-000003B20000}"/>
    <cellStyle name="Normal 3 5 12 6" xfId="45579" xr:uid="{00000000-0005-0000-0000-000004B20000}"/>
    <cellStyle name="Normal 3 5 12 6 2" xfId="45580" xr:uid="{00000000-0005-0000-0000-000005B20000}"/>
    <cellStyle name="Normal 3 5 12 6 3" xfId="45581" xr:uid="{00000000-0005-0000-0000-000006B20000}"/>
    <cellStyle name="Normal 3 5 12 7" xfId="45582" xr:uid="{00000000-0005-0000-0000-000007B20000}"/>
    <cellStyle name="Normal 3 5 12 7 2" xfId="45583" xr:uid="{00000000-0005-0000-0000-000008B20000}"/>
    <cellStyle name="Normal 3 5 12 7 3" xfId="45584" xr:uid="{00000000-0005-0000-0000-000009B20000}"/>
    <cellStyle name="Normal 3 5 12 8" xfId="45585" xr:uid="{00000000-0005-0000-0000-00000AB20000}"/>
    <cellStyle name="Normal 3 5 12 8 2" xfId="45586" xr:uid="{00000000-0005-0000-0000-00000BB20000}"/>
    <cellStyle name="Normal 3 5 12 8 3" xfId="45587" xr:uid="{00000000-0005-0000-0000-00000CB20000}"/>
    <cellStyle name="Normal 3 5 12 9" xfId="45588" xr:uid="{00000000-0005-0000-0000-00000DB20000}"/>
    <cellStyle name="Normal 3 5 12 9 2" xfId="45589" xr:uid="{00000000-0005-0000-0000-00000EB20000}"/>
    <cellStyle name="Normal 3 5 12 9 3" xfId="45590" xr:uid="{00000000-0005-0000-0000-00000FB20000}"/>
    <cellStyle name="Normal 3 5 13" xfId="45591" xr:uid="{00000000-0005-0000-0000-000010B20000}"/>
    <cellStyle name="Normal 3 5 13 10" xfId="45592" xr:uid="{00000000-0005-0000-0000-000011B20000}"/>
    <cellStyle name="Normal 3 5 13 10 2" xfId="45593" xr:uid="{00000000-0005-0000-0000-000012B20000}"/>
    <cellStyle name="Normal 3 5 13 10 3" xfId="45594" xr:uid="{00000000-0005-0000-0000-000013B20000}"/>
    <cellStyle name="Normal 3 5 13 11" xfId="45595" xr:uid="{00000000-0005-0000-0000-000014B20000}"/>
    <cellStyle name="Normal 3 5 13 11 2" xfId="45596" xr:uid="{00000000-0005-0000-0000-000015B20000}"/>
    <cellStyle name="Normal 3 5 13 11 3" xfId="45597" xr:uid="{00000000-0005-0000-0000-000016B20000}"/>
    <cellStyle name="Normal 3 5 13 12" xfId="45598" xr:uid="{00000000-0005-0000-0000-000017B20000}"/>
    <cellStyle name="Normal 3 5 13 12 2" xfId="45599" xr:uid="{00000000-0005-0000-0000-000018B20000}"/>
    <cellStyle name="Normal 3 5 13 12 3" xfId="45600" xr:uid="{00000000-0005-0000-0000-000019B20000}"/>
    <cellStyle name="Normal 3 5 13 13" xfId="45601" xr:uid="{00000000-0005-0000-0000-00001AB20000}"/>
    <cellStyle name="Normal 3 5 13 13 2" xfId="45602" xr:uid="{00000000-0005-0000-0000-00001BB20000}"/>
    <cellStyle name="Normal 3 5 13 13 3" xfId="45603" xr:uid="{00000000-0005-0000-0000-00001CB20000}"/>
    <cellStyle name="Normal 3 5 13 14" xfId="45604" xr:uid="{00000000-0005-0000-0000-00001DB20000}"/>
    <cellStyle name="Normal 3 5 13 14 2" xfId="45605" xr:uid="{00000000-0005-0000-0000-00001EB20000}"/>
    <cellStyle name="Normal 3 5 13 14 3" xfId="45606" xr:uid="{00000000-0005-0000-0000-00001FB20000}"/>
    <cellStyle name="Normal 3 5 13 15" xfId="45607" xr:uid="{00000000-0005-0000-0000-000020B20000}"/>
    <cellStyle name="Normal 3 5 13 16" xfId="45608" xr:uid="{00000000-0005-0000-0000-000021B20000}"/>
    <cellStyle name="Normal 3 5 13 2" xfId="45609" xr:uid="{00000000-0005-0000-0000-000022B20000}"/>
    <cellStyle name="Normal 3 5 13 2 2" xfId="45610" xr:uid="{00000000-0005-0000-0000-000023B20000}"/>
    <cellStyle name="Normal 3 5 13 2 3" xfId="45611" xr:uid="{00000000-0005-0000-0000-000024B20000}"/>
    <cellStyle name="Normal 3 5 13 3" xfId="45612" xr:uid="{00000000-0005-0000-0000-000025B20000}"/>
    <cellStyle name="Normal 3 5 13 3 2" xfId="45613" xr:uid="{00000000-0005-0000-0000-000026B20000}"/>
    <cellStyle name="Normal 3 5 13 3 3" xfId="45614" xr:uid="{00000000-0005-0000-0000-000027B20000}"/>
    <cellStyle name="Normal 3 5 13 4" xfId="45615" xr:uid="{00000000-0005-0000-0000-000028B20000}"/>
    <cellStyle name="Normal 3 5 13 4 2" xfId="45616" xr:uid="{00000000-0005-0000-0000-000029B20000}"/>
    <cellStyle name="Normal 3 5 13 4 3" xfId="45617" xr:uid="{00000000-0005-0000-0000-00002AB20000}"/>
    <cellStyle name="Normal 3 5 13 5" xfId="45618" xr:uid="{00000000-0005-0000-0000-00002BB20000}"/>
    <cellStyle name="Normal 3 5 13 5 2" xfId="45619" xr:uid="{00000000-0005-0000-0000-00002CB20000}"/>
    <cellStyle name="Normal 3 5 13 5 3" xfId="45620" xr:uid="{00000000-0005-0000-0000-00002DB20000}"/>
    <cellStyle name="Normal 3 5 13 6" xfId="45621" xr:uid="{00000000-0005-0000-0000-00002EB20000}"/>
    <cellStyle name="Normal 3 5 13 6 2" xfId="45622" xr:uid="{00000000-0005-0000-0000-00002FB20000}"/>
    <cellStyle name="Normal 3 5 13 6 3" xfId="45623" xr:uid="{00000000-0005-0000-0000-000030B20000}"/>
    <cellStyle name="Normal 3 5 13 7" xfId="45624" xr:uid="{00000000-0005-0000-0000-000031B20000}"/>
    <cellStyle name="Normal 3 5 13 7 2" xfId="45625" xr:uid="{00000000-0005-0000-0000-000032B20000}"/>
    <cellStyle name="Normal 3 5 13 7 3" xfId="45626" xr:uid="{00000000-0005-0000-0000-000033B20000}"/>
    <cellStyle name="Normal 3 5 13 8" xfId="45627" xr:uid="{00000000-0005-0000-0000-000034B20000}"/>
    <cellStyle name="Normal 3 5 13 8 2" xfId="45628" xr:uid="{00000000-0005-0000-0000-000035B20000}"/>
    <cellStyle name="Normal 3 5 13 8 3" xfId="45629" xr:uid="{00000000-0005-0000-0000-000036B20000}"/>
    <cellStyle name="Normal 3 5 13 9" xfId="45630" xr:uid="{00000000-0005-0000-0000-000037B20000}"/>
    <cellStyle name="Normal 3 5 13 9 2" xfId="45631" xr:uid="{00000000-0005-0000-0000-000038B20000}"/>
    <cellStyle name="Normal 3 5 13 9 3" xfId="45632" xr:uid="{00000000-0005-0000-0000-000039B20000}"/>
    <cellStyle name="Normal 3 5 14" xfId="45633" xr:uid="{00000000-0005-0000-0000-00003AB20000}"/>
    <cellStyle name="Normal 3 5 14 10" xfId="45634" xr:uid="{00000000-0005-0000-0000-00003BB20000}"/>
    <cellStyle name="Normal 3 5 14 10 2" xfId="45635" xr:uid="{00000000-0005-0000-0000-00003CB20000}"/>
    <cellStyle name="Normal 3 5 14 10 3" xfId="45636" xr:uid="{00000000-0005-0000-0000-00003DB20000}"/>
    <cellStyle name="Normal 3 5 14 11" xfId="45637" xr:uid="{00000000-0005-0000-0000-00003EB20000}"/>
    <cellStyle name="Normal 3 5 14 11 2" xfId="45638" xr:uid="{00000000-0005-0000-0000-00003FB20000}"/>
    <cellStyle name="Normal 3 5 14 11 3" xfId="45639" xr:uid="{00000000-0005-0000-0000-000040B20000}"/>
    <cellStyle name="Normal 3 5 14 12" xfId="45640" xr:uid="{00000000-0005-0000-0000-000041B20000}"/>
    <cellStyle name="Normal 3 5 14 12 2" xfId="45641" xr:uid="{00000000-0005-0000-0000-000042B20000}"/>
    <cellStyle name="Normal 3 5 14 12 3" xfId="45642" xr:uid="{00000000-0005-0000-0000-000043B20000}"/>
    <cellStyle name="Normal 3 5 14 13" xfId="45643" xr:uid="{00000000-0005-0000-0000-000044B20000}"/>
    <cellStyle name="Normal 3 5 14 13 2" xfId="45644" xr:uid="{00000000-0005-0000-0000-000045B20000}"/>
    <cellStyle name="Normal 3 5 14 13 3" xfId="45645" xr:uid="{00000000-0005-0000-0000-000046B20000}"/>
    <cellStyle name="Normal 3 5 14 14" xfId="45646" xr:uid="{00000000-0005-0000-0000-000047B20000}"/>
    <cellStyle name="Normal 3 5 14 14 2" xfId="45647" xr:uid="{00000000-0005-0000-0000-000048B20000}"/>
    <cellStyle name="Normal 3 5 14 14 3" xfId="45648" xr:uid="{00000000-0005-0000-0000-000049B20000}"/>
    <cellStyle name="Normal 3 5 14 15" xfId="45649" xr:uid="{00000000-0005-0000-0000-00004AB20000}"/>
    <cellStyle name="Normal 3 5 14 16" xfId="45650" xr:uid="{00000000-0005-0000-0000-00004BB20000}"/>
    <cellStyle name="Normal 3 5 14 2" xfId="45651" xr:uid="{00000000-0005-0000-0000-00004CB20000}"/>
    <cellStyle name="Normal 3 5 14 2 2" xfId="45652" xr:uid="{00000000-0005-0000-0000-00004DB20000}"/>
    <cellStyle name="Normal 3 5 14 2 3" xfId="45653" xr:uid="{00000000-0005-0000-0000-00004EB20000}"/>
    <cellStyle name="Normal 3 5 14 3" xfId="45654" xr:uid="{00000000-0005-0000-0000-00004FB20000}"/>
    <cellStyle name="Normal 3 5 14 3 2" xfId="45655" xr:uid="{00000000-0005-0000-0000-000050B20000}"/>
    <cellStyle name="Normal 3 5 14 3 3" xfId="45656" xr:uid="{00000000-0005-0000-0000-000051B20000}"/>
    <cellStyle name="Normal 3 5 14 4" xfId="45657" xr:uid="{00000000-0005-0000-0000-000052B20000}"/>
    <cellStyle name="Normal 3 5 14 4 2" xfId="45658" xr:uid="{00000000-0005-0000-0000-000053B20000}"/>
    <cellStyle name="Normal 3 5 14 4 3" xfId="45659" xr:uid="{00000000-0005-0000-0000-000054B20000}"/>
    <cellStyle name="Normal 3 5 14 5" xfId="45660" xr:uid="{00000000-0005-0000-0000-000055B20000}"/>
    <cellStyle name="Normal 3 5 14 5 2" xfId="45661" xr:uid="{00000000-0005-0000-0000-000056B20000}"/>
    <cellStyle name="Normal 3 5 14 5 3" xfId="45662" xr:uid="{00000000-0005-0000-0000-000057B20000}"/>
    <cellStyle name="Normal 3 5 14 6" xfId="45663" xr:uid="{00000000-0005-0000-0000-000058B20000}"/>
    <cellStyle name="Normal 3 5 14 6 2" xfId="45664" xr:uid="{00000000-0005-0000-0000-000059B20000}"/>
    <cellStyle name="Normal 3 5 14 6 3" xfId="45665" xr:uid="{00000000-0005-0000-0000-00005AB20000}"/>
    <cellStyle name="Normal 3 5 14 7" xfId="45666" xr:uid="{00000000-0005-0000-0000-00005BB20000}"/>
    <cellStyle name="Normal 3 5 14 7 2" xfId="45667" xr:uid="{00000000-0005-0000-0000-00005CB20000}"/>
    <cellStyle name="Normal 3 5 14 7 3" xfId="45668" xr:uid="{00000000-0005-0000-0000-00005DB20000}"/>
    <cellStyle name="Normal 3 5 14 8" xfId="45669" xr:uid="{00000000-0005-0000-0000-00005EB20000}"/>
    <cellStyle name="Normal 3 5 14 8 2" xfId="45670" xr:uid="{00000000-0005-0000-0000-00005FB20000}"/>
    <cellStyle name="Normal 3 5 14 8 3" xfId="45671" xr:uid="{00000000-0005-0000-0000-000060B20000}"/>
    <cellStyle name="Normal 3 5 14 9" xfId="45672" xr:uid="{00000000-0005-0000-0000-000061B20000}"/>
    <cellStyle name="Normal 3 5 14 9 2" xfId="45673" xr:uid="{00000000-0005-0000-0000-000062B20000}"/>
    <cellStyle name="Normal 3 5 14 9 3" xfId="45674" xr:uid="{00000000-0005-0000-0000-000063B20000}"/>
    <cellStyle name="Normal 3 5 15" xfId="45675" xr:uid="{00000000-0005-0000-0000-000064B20000}"/>
    <cellStyle name="Normal 3 5 16" xfId="45676" xr:uid="{00000000-0005-0000-0000-000065B20000}"/>
    <cellStyle name="Normal 3 5 17" xfId="45677" xr:uid="{00000000-0005-0000-0000-000066B20000}"/>
    <cellStyle name="Normal 3 5 17 10" xfId="45678" xr:uid="{00000000-0005-0000-0000-000067B20000}"/>
    <cellStyle name="Normal 3 5 17 10 2" xfId="45679" xr:uid="{00000000-0005-0000-0000-000068B20000}"/>
    <cellStyle name="Normal 3 5 17 10 3" xfId="45680" xr:uid="{00000000-0005-0000-0000-000069B20000}"/>
    <cellStyle name="Normal 3 5 17 11" xfId="45681" xr:uid="{00000000-0005-0000-0000-00006AB20000}"/>
    <cellStyle name="Normal 3 5 17 11 2" xfId="45682" xr:uid="{00000000-0005-0000-0000-00006BB20000}"/>
    <cellStyle name="Normal 3 5 17 11 3" xfId="45683" xr:uid="{00000000-0005-0000-0000-00006CB20000}"/>
    <cellStyle name="Normal 3 5 17 12" xfId="45684" xr:uid="{00000000-0005-0000-0000-00006DB20000}"/>
    <cellStyle name="Normal 3 5 17 12 2" xfId="45685" xr:uid="{00000000-0005-0000-0000-00006EB20000}"/>
    <cellStyle name="Normal 3 5 17 12 3" xfId="45686" xr:uid="{00000000-0005-0000-0000-00006FB20000}"/>
    <cellStyle name="Normal 3 5 17 13" xfId="45687" xr:uid="{00000000-0005-0000-0000-000070B20000}"/>
    <cellStyle name="Normal 3 5 17 13 2" xfId="45688" xr:uid="{00000000-0005-0000-0000-000071B20000}"/>
    <cellStyle name="Normal 3 5 17 13 3" xfId="45689" xr:uid="{00000000-0005-0000-0000-000072B20000}"/>
    <cellStyle name="Normal 3 5 17 14" xfId="45690" xr:uid="{00000000-0005-0000-0000-000073B20000}"/>
    <cellStyle name="Normal 3 5 17 14 2" xfId="45691" xr:uid="{00000000-0005-0000-0000-000074B20000}"/>
    <cellStyle name="Normal 3 5 17 14 3" xfId="45692" xr:uid="{00000000-0005-0000-0000-000075B20000}"/>
    <cellStyle name="Normal 3 5 17 15" xfId="45693" xr:uid="{00000000-0005-0000-0000-000076B20000}"/>
    <cellStyle name="Normal 3 5 17 16" xfId="45694" xr:uid="{00000000-0005-0000-0000-000077B20000}"/>
    <cellStyle name="Normal 3 5 17 2" xfId="45695" xr:uid="{00000000-0005-0000-0000-000078B20000}"/>
    <cellStyle name="Normal 3 5 17 2 2" xfId="45696" xr:uid="{00000000-0005-0000-0000-000079B20000}"/>
    <cellStyle name="Normal 3 5 17 2 3" xfId="45697" xr:uid="{00000000-0005-0000-0000-00007AB20000}"/>
    <cellStyle name="Normal 3 5 17 3" xfId="45698" xr:uid="{00000000-0005-0000-0000-00007BB20000}"/>
    <cellStyle name="Normal 3 5 17 3 2" xfId="45699" xr:uid="{00000000-0005-0000-0000-00007CB20000}"/>
    <cellStyle name="Normal 3 5 17 3 3" xfId="45700" xr:uid="{00000000-0005-0000-0000-00007DB20000}"/>
    <cellStyle name="Normal 3 5 17 4" xfId="45701" xr:uid="{00000000-0005-0000-0000-00007EB20000}"/>
    <cellStyle name="Normal 3 5 17 4 2" xfId="45702" xr:uid="{00000000-0005-0000-0000-00007FB20000}"/>
    <cellStyle name="Normal 3 5 17 4 3" xfId="45703" xr:uid="{00000000-0005-0000-0000-000080B20000}"/>
    <cellStyle name="Normal 3 5 17 5" xfId="45704" xr:uid="{00000000-0005-0000-0000-000081B20000}"/>
    <cellStyle name="Normal 3 5 17 5 2" xfId="45705" xr:uid="{00000000-0005-0000-0000-000082B20000}"/>
    <cellStyle name="Normal 3 5 17 5 3" xfId="45706" xr:uid="{00000000-0005-0000-0000-000083B20000}"/>
    <cellStyle name="Normal 3 5 17 6" xfId="45707" xr:uid="{00000000-0005-0000-0000-000084B20000}"/>
    <cellStyle name="Normal 3 5 17 6 2" xfId="45708" xr:uid="{00000000-0005-0000-0000-000085B20000}"/>
    <cellStyle name="Normal 3 5 17 6 3" xfId="45709" xr:uid="{00000000-0005-0000-0000-000086B20000}"/>
    <cellStyle name="Normal 3 5 17 7" xfId="45710" xr:uid="{00000000-0005-0000-0000-000087B20000}"/>
    <cellStyle name="Normal 3 5 17 7 2" xfId="45711" xr:uid="{00000000-0005-0000-0000-000088B20000}"/>
    <cellStyle name="Normal 3 5 17 7 3" xfId="45712" xr:uid="{00000000-0005-0000-0000-000089B20000}"/>
    <cellStyle name="Normal 3 5 17 8" xfId="45713" xr:uid="{00000000-0005-0000-0000-00008AB20000}"/>
    <cellStyle name="Normal 3 5 17 8 2" xfId="45714" xr:uid="{00000000-0005-0000-0000-00008BB20000}"/>
    <cellStyle name="Normal 3 5 17 8 3" xfId="45715" xr:uid="{00000000-0005-0000-0000-00008CB20000}"/>
    <cellStyle name="Normal 3 5 17 9" xfId="45716" xr:uid="{00000000-0005-0000-0000-00008DB20000}"/>
    <cellStyle name="Normal 3 5 17 9 2" xfId="45717" xr:uid="{00000000-0005-0000-0000-00008EB20000}"/>
    <cellStyle name="Normal 3 5 17 9 3" xfId="45718" xr:uid="{00000000-0005-0000-0000-00008FB20000}"/>
    <cellStyle name="Normal 3 5 18" xfId="45719" xr:uid="{00000000-0005-0000-0000-000090B20000}"/>
    <cellStyle name="Normal 3 5 18 10" xfId="45720" xr:uid="{00000000-0005-0000-0000-000091B20000}"/>
    <cellStyle name="Normal 3 5 18 10 2" xfId="45721" xr:uid="{00000000-0005-0000-0000-000092B20000}"/>
    <cellStyle name="Normal 3 5 18 10 3" xfId="45722" xr:uid="{00000000-0005-0000-0000-000093B20000}"/>
    <cellStyle name="Normal 3 5 18 11" xfId="45723" xr:uid="{00000000-0005-0000-0000-000094B20000}"/>
    <cellStyle name="Normal 3 5 18 11 2" xfId="45724" xr:uid="{00000000-0005-0000-0000-000095B20000}"/>
    <cellStyle name="Normal 3 5 18 11 3" xfId="45725" xr:uid="{00000000-0005-0000-0000-000096B20000}"/>
    <cellStyle name="Normal 3 5 18 12" xfId="45726" xr:uid="{00000000-0005-0000-0000-000097B20000}"/>
    <cellStyle name="Normal 3 5 18 12 2" xfId="45727" xr:uid="{00000000-0005-0000-0000-000098B20000}"/>
    <cellStyle name="Normal 3 5 18 12 3" xfId="45728" xr:uid="{00000000-0005-0000-0000-000099B20000}"/>
    <cellStyle name="Normal 3 5 18 13" xfId="45729" xr:uid="{00000000-0005-0000-0000-00009AB20000}"/>
    <cellStyle name="Normal 3 5 18 13 2" xfId="45730" xr:uid="{00000000-0005-0000-0000-00009BB20000}"/>
    <cellStyle name="Normal 3 5 18 13 3" xfId="45731" xr:uid="{00000000-0005-0000-0000-00009CB20000}"/>
    <cellStyle name="Normal 3 5 18 14" xfId="45732" xr:uid="{00000000-0005-0000-0000-00009DB20000}"/>
    <cellStyle name="Normal 3 5 18 14 2" xfId="45733" xr:uid="{00000000-0005-0000-0000-00009EB20000}"/>
    <cellStyle name="Normal 3 5 18 14 3" xfId="45734" xr:uid="{00000000-0005-0000-0000-00009FB20000}"/>
    <cellStyle name="Normal 3 5 18 15" xfId="45735" xr:uid="{00000000-0005-0000-0000-0000A0B20000}"/>
    <cellStyle name="Normal 3 5 18 16" xfId="45736" xr:uid="{00000000-0005-0000-0000-0000A1B20000}"/>
    <cellStyle name="Normal 3 5 18 2" xfId="45737" xr:uid="{00000000-0005-0000-0000-0000A2B20000}"/>
    <cellStyle name="Normal 3 5 18 2 2" xfId="45738" xr:uid="{00000000-0005-0000-0000-0000A3B20000}"/>
    <cellStyle name="Normal 3 5 18 2 3" xfId="45739" xr:uid="{00000000-0005-0000-0000-0000A4B20000}"/>
    <cellStyle name="Normal 3 5 18 3" xfId="45740" xr:uid="{00000000-0005-0000-0000-0000A5B20000}"/>
    <cellStyle name="Normal 3 5 18 3 2" xfId="45741" xr:uid="{00000000-0005-0000-0000-0000A6B20000}"/>
    <cellStyle name="Normal 3 5 18 3 3" xfId="45742" xr:uid="{00000000-0005-0000-0000-0000A7B20000}"/>
    <cellStyle name="Normal 3 5 18 4" xfId="45743" xr:uid="{00000000-0005-0000-0000-0000A8B20000}"/>
    <cellStyle name="Normal 3 5 18 4 2" xfId="45744" xr:uid="{00000000-0005-0000-0000-0000A9B20000}"/>
    <cellStyle name="Normal 3 5 18 4 3" xfId="45745" xr:uid="{00000000-0005-0000-0000-0000AAB20000}"/>
    <cellStyle name="Normal 3 5 18 5" xfId="45746" xr:uid="{00000000-0005-0000-0000-0000ABB20000}"/>
    <cellStyle name="Normal 3 5 18 5 2" xfId="45747" xr:uid="{00000000-0005-0000-0000-0000ACB20000}"/>
    <cellStyle name="Normal 3 5 18 5 3" xfId="45748" xr:uid="{00000000-0005-0000-0000-0000ADB20000}"/>
    <cellStyle name="Normal 3 5 18 6" xfId="45749" xr:uid="{00000000-0005-0000-0000-0000AEB20000}"/>
    <cellStyle name="Normal 3 5 18 6 2" xfId="45750" xr:uid="{00000000-0005-0000-0000-0000AFB20000}"/>
    <cellStyle name="Normal 3 5 18 6 3" xfId="45751" xr:uid="{00000000-0005-0000-0000-0000B0B20000}"/>
    <cellStyle name="Normal 3 5 18 7" xfId="45752" xr:uid="{00000000-0005-0000-0000-0000B1B20000}"/>
    <cellStyle name="Normal 3 5 18 7 2" xfId="45753" xr:uid="{00000000-0005-0000-0000-0000B2B20000}"/>
    <cellStyle name="Normal 3 5 18 7 3" xfId="45754" xr:uid="{00000000-0005-0000-0000-0000B3B20000}"/>
    <cellStyle name="Normal 3 5 18 8" xfId="45755" xr:uid="{00000000-0005-0000-0000-0000B4B20000}"/>
    <cellStyle name="Normal 3 5 18 8 2" xfId="45756" xr:uid="{00000000-0005-0000-0000-0000B5B20000}"/>
    <cellStyle name="Normal 3 5 18 8 3" xfId="45757" xr:uid="{00000000-0005-0000-0000-0000B6B20000}"/>
    <cellStyle name="Normal 3 5 18 9" xfId="45758" xr:uid="{00000000-0005-0000-0000-0000B7B20000}"/>
    <cellStyle name="Normal 3 5 18 9 2" xfId="45759" xr:uid="{00000000-0005-0000-0000-0000B8B20000}"/>
    <cellStyle name="Normal 3 5 18 9 3" xfId="45760" xr:uid="{00000000-0005-0000-0000-0000B9B20000}"/>
    <cellStyle name="Normal 3 5 2" xfId="45761" xr:uid="{00000000-0005-0000-0000-0000BAB20000}"/>
    <cellStyle name="Normal 3 5 3" xfId="45762" xr:uid="{00000000-0005-0000-0000-0000BBB20000}"/>
    <cellStyle name="Normal 3 5 3 10" xfId="45763" xr:uid="{00000000-0005-0000-0000-0000BCB20000}"/>
    <cellStyle name="Normal 3 5 3 10 2" xfId="45764" xr:uid="{00000000-0005-0000-0000-0000BDB20000}"/>
    <cellStyle name="Normal 3 5 3 10 3" xfId="45765" xr:uid="{00000000-0005-0000-0000-0000BEB20000}"/>
    <cellStyle name="Normal 3 5 3 11" xfId="45766" xr:uid="{00000000-0005-0000-0000-0000BFB20000}"/>
    <cellStyle name="Normal 3 5 3 11 2" xfId="45767" xr:uid="{00000000-0005-0000-0000-0000C0B20000}"/>
    <cellStyle name="Normal 3 5 3 11 3" xfId="45768" xr:uid="{00000000-0005-0000-0000-0000C1B20000}"/>
    <cellStyle name="Normal 3 5 3 12" xfId="45769" xr:uid="{00000000-0005-0000-0000-0000C2B20000}"/>
    <cellStyle name="Normal 3 5 3 12 2" xfId="45770" xr:uid="{00000000-0005-0000-0000-0000C3B20000}"/>
    <cellStyle name="Normal 3 5 3 12 3" xfId="45771" xr:uid="{00000000-0005-0000-0000-0000C4B20000}"/>
    <cellStyle name="Normal 3 5 3 13" xfId="45772" xr:uid="{00000000-0005-0000-0000-0000C5B20000}"/>
    <cellStyle name="Normal 3 5 3 13 2" xfId="45773" xr:uid="{00000000-0005-0000-0000-0000C6B20000}"/>
    <cellStyle name="Normal 3 5 3 13 3" xfId="45774" xr:uid="{00000000-0005-0000-0000-0000C7B20000}"/>
    <cellStyle name="Normal 3 5 3 14" xfId="45775" xr:uid="{00000000-0005-0000-0000-0000C8B20000}"/>
    <cellStyle name="Normal 3 5 3 14 2" xfId="45776" xr:uid="{00000000-0005-0000-0000-0000C9B20000}"/>
    <cellStyle name="Normal 3 5 3 14 3" xfId="45777" xr:uid="{00000000-0005-0000-0000-0000CAB20000}"/>
    <cellStyle name="Normal 3 5 3 15" xfId="45778" xr:uid="{00000000-0005-0000-0000-0000CBB20000}"/>
    <cellStyle name="Normal 3 5 3 15 2" xfId="45779" xr:uid="{00000000-0005-0000-0000-0000CCB20000}"/>
    <cellStyle name="Normal 3 5 3 15 3" xfId="45780" xr:uid="{00000000-0005-0000-0000-0000CDB20000}"/>
    <cellStyle name="Normal 3 5 3 16" xfId="45781" xr:uid="{00000000-0005-0000-0000-0000CEB20000}"/>
    <cellStyle name="Normal 3 5 3 16 2" xfId="45782" xr:uid="{00000000-0005-0000-0000-0000CFB20000}"/>
    <cellStyle name="Normal 3 5 3 16 3" xfId="45783" xr:uid="{00000000-0005-0000-0000-0000D0B20000}"/>
    <cellStyle name="Normal 3 5 3 17" xfId="45784" xr:uid="{00000000-0005-0000-0000-0000D1B20000}"/>
    <cellStyle name="Normal 3 5 3 17 2" xfId="45785" xr:uid="{00000000-0005-0000-0000-0000D2B20000}"/>
    <cellStyle name="Normal 3 5 3 17 3" xfId="45786" xr:uid="{00000000-0005-0000-0000-0000D3B20000}"/>
    <cellStyle name="Normal 3 5 3 18" xfId="45787" xr:uid="{00000000-0005-0000-0000-0000D4B20000}"/>
    <cellStyle name="Normal 3 5 3 19" xfId="45788" xr:uid="{00000000-0005-0000-0000-0000D5B20000}"/>
    <cellStyle name="Normal 3 5 3 2" xfId="45789" xr:uid="{00000000-0005-0000-0000-0000D6B20000}"/>
    <cellStyle name="Normal 3 5 3 3" xfId="45790" xr:uid="{00000000-0005-0000-0000-0000D7B20000}"/>
    <cellStyle name="Normal 3 5 3 4" xfId="45791" xr:uid="{00000000-0005-0000-0000-0000D8B20000}"/>
    <cellStyle name="Normal 3 5 3 5" xfId="45792" xr:uid="{00000000-0005-0000-0000-0000D9B20000}"/>
    <cellStyle name="Normal 3 5 3 5 2" xfId="45793" xr:uid="{00000000-0005-0000-0000-0000DAB20000}"/>
    <cellStyle name="Normal 3 5 3 5 3" xfId="45794" xr:uid="{00000000-0005-0000-0000-0000DBB20000}"/>
    <cellStyle name="Normal 3 5 3 6" xfId="45795" xr:uid="{00000000-0005-0000-0000-0000DCB20000}"/>
    <cellStyle name="Normal 3 5 3 6 2" xfId="45796" xr:uid="{00000000-0005-0000-0000-0000DDB20000}"/>
    <cellStyle name="Normal 3 5 3 6 3" xfId="45797" xr:uid="{00000000-0005-0000-0000-0000DEB20000}"/>
    <cellStyle name="Normal 3 5 3 7" xfId="45798" xr:uid="{00000000-0005-0000-0000-0000DFB20000}"/>
    <cellStyle name="Normal 3 5 3 7 2" xfId="45799" xr:uid="{00000000-0005-0000-0000-0000E0B20000}"/>
    <cellStyle name="Normal 3 5 3 7 3" xfId="45800" xr:uid="{00000000-0005-0000-0000-0000E1B20000}"/>
    <cellStyle name="Normal 3 5 3 8" xfId="45801" xr:uid="{00000000-0005-0000-0000-0000E2B20000}"/>
    <cellStyle name="Normal 3 5 3 8 2" xfId="45802" xr:uid="{00000000-0005-0000-0000-0000E3B20000}"/>
    <cellStyle name="Normal 3 5 3 8 3" xfId="45803" xr:uid="{00000000-0005-0000-0000-0000E4B20000}"/>
    <cellStyle name="Normal 3 5 3 9" xfId="45804" xr:uid="{00000000-0005-0000-0000-0000E5B20000}"/>
    <cellStyle name="Normal 3 5 3 9 2" xfId="45805" xr:uid="{00000000-0005-0000-0000-0000E6B20000}"/>
    <cellStyle name="Normal 3 5 3 9 3" xfId="45806" xr:uid="{00000000-0005-0000-0000-0000E7B20000}"/>
    <cellStyle name="Normal 3 5 4" xfId="45807" xr:uid="{00000000-0005-0000-0000-0000E8B20000}"/>
    <cellStyle name="Normal 3 5 5" xfId="45808" xr:uid="{00000000-0005-0000-0000-0000E9B20000}"/>
    <cellStyle name="Normal 3 5 6" xfId="45809" xr:uid="{00000000-0005-0000-0000-0000EAB20000}"/>
    <cellStyle name="Normal 3 5 6 10" xfId="45810" xr:uid="{00000000-0005-0000-0000-0000EBB20000}"/>
    <cellStyle name="Normal 3 5 6 10 2" xfId="45811" xr:uid="{00000000-0005-0000-0000-0000ECB20000}"/>
    <cellStyle name="Normal 3 5 6 10 3" xfId="45812" xr:uid="{00000000-0005-0000-0000-0000EDB20000}"/>
    <cellStyle name="Normal 3 5 6 11" xfId="45813" xr:uid="{00000000-0005-0000-0000-0000EEB20000}"/>
    <cellStyle name="Normal 3 5 6 11 2" xfId="45814" xr:uid="{00000000-0005-0000-0000-0000EFB20000}"/>
    <cellStyle name="Normal 3 5 6 11 3" xfId="45815" xr:uid="{00000000-0005-0000-0000-0000F0B20000}"/>
    <cellStyle name="Normal 3 5 6 12" xfId="45816" xr:uid="{00000000-0005-0000-0000-0000F1B20000}"/>
    <cellStyle name="Normal 3 5 6 12 2" xfId="45817" xr:uid="{00000000-0005-0000-0000-0000F2B20000}"/>
    <cellStyle name="Normal 3 5 6 12 3" xfId="45818" xr:uid="{00000000-0005-0000-0000-0000F3B20000}"/>
    <cellStyle name="Normal 3 5 6 13" xfId="45819" xr:uid="{00000000-0005-0000-0000-0000F4B20000}"/>
    <cellStyle name="Normal 3 5 6 13 2" xfId="45820" xr:uid="{00000000-0005-0000-0000-0000F5B20000}"/>
    <cellStyle name="Normal 3 5 6 13 3" xfId="45821" xr:uid="{00000000-0005-0000-0000-0000F6B20000}"/>
    <cellStyle name="Normal 3 5 6 14" xfId="45822" xr:uid="{00000000-0005-0000-0000-0000F7B20000}"/>
    <cellStyle name="Normal 3 5 6 14 2" xfId="45823" xr:uid="{00000000-0005-0000-0000-0000F8B20000}"/>
    <cellStyle name="Normal 3 5 6 14 3" xfId="45824" xr:uid="{00000000-0005-0000-0000-0000F9B20000}"/>
    <cellStyle name="Normal 3 5 6 15" xfId="45825" xr:uid="{00000000-0005-0000-0000-0000FAB20000}"/>
    <cellStyle name="Normal 3 5 6 15 2" xfId="45826" xr:uid="{00000000-0005-0000-0000-0000FBB20000}"/>
    <cellStyle name="Normal 3 5 6 15 3" xfId="45827" xr:uid="{00000000-0005-0000-0000-0000FCB20000}"/>
    <cellStyle name="Normal 3 5 6 16" xfId="45828" xr:uid="{00000000-0005-0000-0000-0000FDB20000}"/>
    <cellStyle name="Normal 3 5 6 17" xfId="45829" xr:uid="{00000000-0005-0000-0000-0000FEB20000}"/>
    <cellStyle name="Normal 3 5 6 2" xfId="45830" xr:uid="{00000000-0005-0000-0000-0000FFB20000}"/>
    <cellStyle name="Normal 3 5 6 2 10" xfId="45831" xr:uid="{00000000-0005-0000-0000-000000B30000}"/>
    <cellStyle name="Normal 3 5 6 2 10 2" xfId="45832" xr:uid="{00000000-0005-0000-0000-000001B30000}"/>
    <cellStyle name="Normal 3 5 6 2 10 3" xfId="45833" xr:uid="{00000000-0005-0000-0000-000002B30000}"/>
    <cellStyle name="Normal 3 5 6 2 11" xfId="45834" xr:uid="{00000000-0005-0000-0000-000003B30000}"/>
    <cellStyle name="Normal 3 5 6 2 11 2" xfId="45835" xr:uid="{00000000-0005-0000-0000-000004B30000}"/>
    <cellStyle name="Normal 3 5 6 2 11 3" xfId="45836" xr:uid="{00000000-0005-0000-0000-000005B30000}"/>
    <cellStyle name="Normal 3 5 6 2 12" xfId="45837" xr:uid="{00000000-0005-0000-0000-000006B30000}"/>
    <cellStyle name="Normal 3 5 6 2 12 2" xfId="45838" xr:uid="{00000000-0005-0000-0000-000007B30000}"/>
    <cellStyle name="Normal 3 5 6 2 12 3" xfId="45839" xr:uid="{00000000-0005-0000-0000-000008B30000}"/>
    <cellStyle name="Normal 3 5 6 2 13" xfId="45840" xr:uid="{00000000-0005-0000-0000-000009B30000}"/>
    <cellStyle name="Normal 3 5 6 2 13 2" xfId="45841" xr:uid="{00000000-0005-0000-0000-00000AB30000}"/>
    <cellStyle name="Normal 3 5 6 2 13 3" xfId="45842" xr:uid="{00000000-0005-0000-0000-00000BB30000}"/>
    <cellStyle name="Normal 3 5 6 2 14" xfId="45843" xr:uid="{00000000-0005-0000-0000-00000CB30000}"/>
    <cellStyle name="Normal 3 5 6 2 14 2" xfId="45844" xr:uid="{00000000-0005-0000-0000-00000DB30000}"/>
    <cellStyle name="Normal 3 5 6 2 14 3" xfId="45845" xr:uid="{00000000-0005-0000-0000-00000EB30000}"/>
    <cellStyle name="Normal 3 5 6 2 15" xfId="45846" xr:uid="{00000000-0005-0000-0000-00000FB30000}"/>
    <cellStyle name="Normal 3 5 6 2 16" xfId="45847" xr:uid="{00000000-0005-0000-0000-000010B30000}"/>
    <cellStyle name="Normal 3 5 6 2 2" xfId="45848" xr:uid="{00000000-0005-0000-0000-000011B30000}"/>
    <cellStyle name="Normal 3 5 6 2 2 2" xfId="45849" xr:uid="{00000000-0005-0000-0000-000012B30000}"/>
    <cellStyle name="Normal 3 5 6 2 2 3" xfId="45850" xr:uid="{00000000-0005-0000-0000-000013B30000}"/>
    <cellStyle name="Normal 3 5 6 2 3" xfId="45851" xr:uid="{00000000-0005-0000-0000-000014B30000}"/>
    <cellStyle name="Normal 3 5 6 2 3 2" xfId="45852" xr:uid="{00000000-0005-0000-0000-000015B30000}"/>
    <cellStyle name="Normal 3 5 6 2 3 3" xfId="45853" xr:uid="{00000000-0005-0000-0000-000016B30000}"/>
    <cellStyle name="Normal 3 5 6 2 4" xfId="45854" xr:uid="{00000000-0005-0000-0000-000017B30000}"/>
    <cellStyle name="Normal 3 5 6 2 4 2" xfId="45855" xr:uid="{00000000-0005-0000-0000-000018B30000}"/>
    <cellStyle name="Normal 3 5 6 2 4 3" xfId="45856" xr:uid="{00000000-0005-0000-0000-000019B30000}"/>
    <cellStyle name="Normal 3 5 6 2 5" xfId="45857" xr:uid="{00000000-0005-0000-0000-00001AB30000}"/>
    <cellStyle name="Normal 3 5 6 2 5 2" xfId="45858" xr:uid="{00000000-0005-0000-0000-00001BB30000}"/>
    <cellStyle name="Normal 3 5 6 2 5 3" xfId="45859" xr:uid="{00000000-0005-0000-0000-00001CB30000}"/>
    <cellStyle name="Normal 3 5 6 2 6" xfId="45860" xr:uid="{00000000-0005-0000-0000-00001DB30000}"/>
    <cellStyle name="Normal 3 5 6 2 6 2" xfId="45861" xr:uid="{00000000-0005-0000-0000-00001EB30000}"/>
    <cellStyle name="Normal 3 5 6 2 6 3" xfId="45862" xr:uid="{00000000-0005-0000-0000-00001FB30000}"/>
    <cellStyle name="Normal 3 5 6 2 7" xfId="45863" xr:uid="{00000000-0005-0000-0000-000020B30000}"/>
    <cellStyle name="Normal 3 5 6 2 7 2" xfId="45864" xr:uid="{00000000-0005-0000-0000-000021B30000}"/>
    <cellStyle name="Normal 3 5 6 2 7 3" xfId="45865" xr:uid="{00000000-0005-0000-0000-000022B30000}"/>
    <cellStyle name="Normal 3 5 6 2 8" xfId="45866" xr:uid="{00000000-0005-0000-0000-000023B30000}"/>
    <cellStyle name="Normal 3 5 6 2 8 2" xfId="45867" xr:uid="{00000000-0005-0000-0000-000024B30000}"/>
    <cellStyle name="Normal 3 5 6 2 8 3" xfId="45868" xr:uid="{00000000-0005-0000-0000-000025B30000}"/>
    <cellStyle name="Normal 3 5 6 2 9" xfId="45869" xr:uid="{00000000-0005-0000-0000-000026B30000}"/>
    <cellStyle name="Normal 3 5 6 2 9 2" xfId="45870" xr:uid="{00000000-0005-0000-0000-000027B30000}"/>
    <cellStyle name="Normal 3 5 6 2 9 3" xfId="45871" xr:uid="{00000000-0005-0000-0000-000028B30000}"/>
    <cellStyle name="Normal 3 5 6 3" xfId="45872" xr:uid="{00000000-0005-0000-0000-000029B30000}"/>
    <cellStyle name="Normal 3 5 6 3 2" xfId="45873" xr:uid="{00000000-0005-0000-0000-00002AB30000}"/>
    <cellStyle name="Normal 3 5 6 3 3" xfId="45874" xr:uid="{00000000-0005-0000-0000-00002BB30000}"/>
    <cellStyle name="Normal 3 5 6 4" xfId="45875" xr:uid="{00000000-0005-0000-0000-00002CB30000}"/>
    <cellStyle name="Normal 3 5 6 4 2" xfId="45876" xr:uid="{00000000-0005-0000-0000-00002DB30000}"/>
    <cellStyle name="Normal 3 5 6 4 3" xfId="45877" xr:uid="{00000000-0005-0000-0000-00002EB30000}"/>
    <cellStyle name="Normal 3 5 6 5" xfId="45878" xr:uid="{00000000-0005-0000-0000-00002FB30000}"/>
    <cellStyle name="Normal 3 5 6 5 2" xfId="45879" xr:uid="{00000000-0005-0000-0000-000030B30000}"/>
    <cellStyle name="Normal 3 5 6 5 3" xfId="45880" xr:uid="{00000000-0005-0000-0000-000031B30000}"/>
    <cellStyle name="Normal 3 5 6 6" xfId="45881" xr:uid="{00000000-0005-0000-0000-000032B30000}"/>
    <cellStyle name="Normal 3 5 6 6 2" xfId="45882" xr:uid="{00000000-0005-0000-0000-000033B30000}"/>
    <cellStyle name="Normal 3 5 6 6 3" xfId="45883" xr:uid="{00000000-0005-0000-0000-000034B30000}"/>
    <cellStyle name="Normal 3 5 6 7" xfId="45884" xr:uid="{00000000-0005-0000-0000-000035B30000}"/>
    <cellStyle name="Normal 3 5 6 7 2" xfId="45885" xr:uid="{00000000-0005-0000-0000-000036B30000}"/>
    <cellStyle name="Normal 3 5 6 7 3" xfId="45886" xr:uid="{00000000-0005-0000-0000-000037B30000}"/>
    <cellStyle name="Normal 3 5 6 8" xfId="45887" xr:uid="{00000000-0005-0000-0000-000038B30000}"/>
    <cellStyle name="Normal 3 5 6 8 2" xfId="45888" xr:uid="{00000000-0005-0000-0000-000039B30000}"/>
    <cellStyle name="Normal 3 5 6 8 3" xfId="45889" xr:uid="{00000000-0005-0000-0000-00003AB30000}"/>
    <cellStyle name="Normal 3 5 6 9" xfId="45890" xr:uid="{00000000-0005-0000-0000-00003BB30000}"/>
    <cellStyle name="Normal 3 5 6 9 2" xfId="45891" xr:uid="{00000000-0005-0000-0000-00003CB30000}"/>
    <cellStyle name="Normal 3 5 6 9 3" xfId="45892" xr:uid="{00000000-0005-0000-0000-00003DB30000}"/>
    <cellStyle name="Normal 3 5 7" xfId="45893" xr:uid="{00000000-0005-0000-0000-00003EB30000}"/>
    <cellStyle name="Normal 3 5 7 10" xfId="45894" xr:uid="{00000000-0005-0000-0000-00003FB30000}"/>
    <cellStyle name="Normal 3 5 7 10 2" xfId="45895" xr:uid="{00000000-0005-0000-0000-000040B30000}"/>
    <cellStyle name="Normal 3 5 7 10 3" xfId="45896" xr:uid="{00000000-0005-0000-0000-000041B30000}"/>
    <cellStyle name="Normal 3 5 7 11" xfId="45897" xr:uid="{00000000-0005-0000-0000-000042B30000}"/>
    <cellStyle name="Normal 3 5 7 11 2" xfId="45898" xr:uid="{00000000-0005-0000-0000-000043B30000}"/>
    <cellStyle name="Normal 3 5 7 11 3" xfId="45899" xr:uid="{00000000-0005-0000-0000-000044B30000}"/>
    <cellStyle name="Normal 3 5 7 12" xfId="45900" xr:uid="{00000000-0005-0000-0000-000045B30000}"/>
    <cellStyle name="Normal 3 5 7 12 2" xfId="45901" xr:uid="{00000000-0005-0000-0000-000046B30000}"/>
    <cellStyle name="Normal 3 5 7 12 3" xfId="45902" xr:uid="{00000000-0005-0000-0000-000047B30000}"/>
    <cellStyle name="Normal 3 5 7 13" xfId="45903" xr:uid="{00000000-0005-0000-0000-000048B30000}"/>
    <cellStyle name="Normal 3 5 7 13 2" xfId="45904" xr:uid="{00000000-0005-0000-0000-000049B30000}"/>
    <cellStyle name="Normal 3 5 7 13 3" xfId="45905" xr:uid="{00000000-0005-0000-0000-00004AB30000}"/>
    <cellStyle name="Normal 3 5 7 14" xfId="45906" xr:uid="{00000000-0005-0000-0000-00004BB30000}"/>
    <cellStyle name="Normal 3 5 7 14 2" xfId="45907" xr:uid="{00000000-0005-0000-0000-00004CB30000}"/>
    <cellStyle name="Normal 3 5 7 14 3" xfId="45908" xr:uid="{00000000-0005-0000-0000-00004DB30000}"/>
    <cellStyle name="Normal 3 5 7 15" xfId="45909" xr:uid="{00000000-0005-0000-0000-00004EB30000}"/>
    <cellStyle name="Normal 3 5 7 15 2" xfId="45910" xr:uid="{00000000-0005-0000-0000-00004FB30000}"/>
    <cellStyle name="Normal 3 5 7 15 3" xfId="45911" xr:uid="{00000000-0005-0000-0000-000050B30000}"/>
    <cellStyle name="Normal 3 5 7 16" xfId="45912" xr:uid="{00000000-0005-0000-0000-000051B30000}"/>
    <cellStyle name="Normal 3 5 7 17" xfId="45913" xr:uid="{00000000-0005-0000-0000-000052B30000}"/>
    <cellStyle name="Normal 3 5 7 2" xfId="45914" xr:uid="{00000000-0005-0000-0000-000053B30000}"/>
    <cellStyle name="Normal 3 5 7 2 10" xfId="45915" xr:uid="{00000000-0005-0000-0000-000054B30000}"/>
    <cellStyle name="Normal 3 5 7 2 10 2" xfId="45916" xr:uid="{00000000-0005-0000-0000-000055B30000}"/>
    <cellStyle name="Normal 3 5 7 2 10 3" xfId="45917" xr:uid="{00000000-0005-0000-0000-000056B30000}"/>
    <cellStyle name="Normal 3 5 7 2 11" xfId="45918" xr:uid="{00000000-0005-0000-0000-000057B30000}"/>
    <cellStyle name="Normal 3 5 7 2 11 2" xfId="45919" xr:uid="{00000000-0005-0000-0000-000058B30000}"/>
    <cellStyle name="Normal 3 5 7 2 11 3" xfId="45920" xr:uid="{00000000-0005-0000-0000-000059B30000}"/>
    <cellStyle name="Normal 3 5 7 2 12" xfId="45921" xr:uid="{00000000-0005-0000-0000-00005AB30000}"/>
    <cellStyle name="Normal 3 5 7 2 12 2" xfId="45922" xr:uid="{00000000-0005-0000-0000-00005BB30000}"/>
    <cellStyle name="Normal 3 5 7 2 12 3" xfId="45923" xr:uid="{00000000-0005-0000-0000-00005CB30000}"/>
    <cellStyle name="Normal 3 5 7 2 13" xfId="45924" xr:uid="{00000000-0005-0000-0000-00005DB30000}"/>
    <cellStyle name="Normal 3 5 7 2 13 2" xfId="45925" xr:uid="{00000000-0005-0000-0000-00005EB30000}"/>
    <cellStyle name="Normal 3 5 7 2 13 3" xfId="45926" xr:uid="{00000000-0005-0000-0000-00005FB30000}"/>
    <cellStyle name="Normal 3 5 7 2 14" xfId="45927" xr:uid="{00000000-0005-0000-0000-000060B30000}"/>
    <cellStyle name="Normal 3 5 7 2 14 2" xfId="45928" xr:uid="{00000000-0005-0000-0000-000061B30000}"/>
    <cellStyle name="Normal 3 5 7 2 14 3" xfId="45929" xr:uid="{00000000-0005-0000-0000-000062B30000}"/>
    <cellStyle name="Normal 3 5 7 2 15" xfId="45930" xr:uid="{00000000-0005-0000-0000-000063B30000}"/>
    <cellStyle name="Normal 3 5 7 2 16" xfId="45931" xr:uid="{00000000-0005-0000-0000-000064B30000}"/>
    <cellStyle name="Normal 3 5 7 2 2" xfId="45932" xr:uid="{00000000-0005-0000-0000-000065B30000}"/>
    <cellStyle name="Normal 3 5 7 2 2 2" xfId="45933" xr:uid="{00000000-0005-0000-0000-000066B30000}"/>
    <cellStyle name="Normal 3 5 7 2 2 3" xfId="45934" xr:uid="{00000000-0005-0000-0000-000067B30000}"/>
    <cellStyle name="Normal 3 5 7 2 3" xfId="45935" xr:uid="{00000000-0005-0000-0000-000068B30000}"/>
    <cellStyle name="Normal 3 5 7 2 3 2" xfId="45936" xr:uid="{00000000-0005-0000-0000-000069B30000}"/>
    <cellStyle name="Normal 3 5 7 2 3 3" xfId="45937" xr:uid="{00000000-0005-0000-0000-00006AB30000}"/>
    <cellStyle name="Normal 3 5 7 2 4" xfId="45938" xr:uid="{00000000-0005-0000-0000-00006BB30000}"/>
    <cellStyle name="Normal 3 5 7 2 4 2" xfId="45939" xr:uid="{00000000-0005-0000-0000-00006CB30000}"/>
    <cellStyle name="Normal 3 5 7 2 4 3" xfId="45940" xr:uid="{00000000-0005-0000-0000-00006DB30000}"/>
    <cellStyle name="Normal 3 5 7 2 5" xfId="45941" xr:uid="{00000000-0005-0000-0000-00006EB30000}"/>
    <cellStyle name="Normal 3 5 7 2 5 2" xfId="45942" xr:uid="{00000000-0005-0000-0000-00006FB30000}"/>
    <cellStyle name="Normal 3 5 7 2 5 3" xfId="45943" xr:uid="{00000000-0005-0000-0000-000070B30000}"/>
    <cellStyle name="Normal 3 5 7 2 6" xfId="45944" xr:uid="{00000000-0005-0000-0000-000071B30000}"/>
    <cellStyle name="Normal 3 5 7 2 6 2" xfId="45945" xr:uid="{00000000-0005-0000-0000-000072B30000}"/>
    <cellStyle name="Normal 3 5 7 2 6 3" xfId="45946" xr:uid="{00000000-0005-0000-0000-000073B30000}"/>
    <cellStyle name="Normal 3 5 7 2 7" xfId="45947" xr:uid="{00000000-0005-0000-0000-000074B30000}"/>
    <cellStyle name="Normal 3 5 7 2 7 2" xfId="45948" xr:uid="{00000000-0005-0000-0000-000075B30000}"/>
    <cellStyle name="Normal 3 5 7 2 7 3" xfId="45949" xr:uid="{00000000-0005-0000-0000-000076B30000}"/>
    <cellStyle name="Normal 3 5 7 2 8" xfId="45950" xr:uid="{00000000-0005-0000-0000-000077B30000}"/>
    <cellStyle name="Normal 3 5 7 2 8 2" xfId="45951" xr:uid="{00000000-0005-0000-0000-000078B30000}"/>
    <cellStyle name="Normal 3 5 7 2 8 3" xfId="45952" xr:uid="{00000000-0005-0000-0000-000079B30000}"/>
    <cellStyle name="Normal 3 5 7 2 9" xfId="45953" xr:uid="{00000000-0005-0000-0000-00007AB30000}"/>
    <cellStyle name="Normal 3 5 7 2 9 2" xfId="45954" xr:uid="{00000000-0005-0000-0000-00007BB30000}"/>
    <cellStyle name="Normal 3 5 7 2 9 3" xfId="45955" xr:uid="{00000000-0005-0000-0000-00007CB30000}"/>
    <cellStyle name="Normal 3 5 7 3" xfId="45956" xr:uid="{00000000-0005-0000-0000-00007DB30000}"/>
    <cellStyle name="Normal 3 5 7 3 2" xfId="45957" xr:uid="{00000000-0005-0000-0000-00007EB30000}"/>
    <cellStyle name="Normal 3 5 7 3 3" xfId="45958" xr:uid="{00000000-0005-0000-0000-00007FB30000}"/>
    <cellStyle name="Normal 3 5 7 4" xfId="45959" xr:uid="{00000000-0005-0000-0000-000080B30000}"/>
    <cellStyle name="Normal 3 5 7 4 2" xfId="45960" xr:uid="{00000000-0005-0000-0000-000081B30000}"/>
    <cellStyle name="Normal 3 5 7 4 3" xfId="45961" xr:uid="{00000000-0005-0000-0000-000082B30000}"/>
    <cellStyle name="Normal 3 5 7 5" xfId="45962" xr:uid="{00000000-0005-0000-0000-000083B30000}"/>
    <cellStyle name="Normal 3 5 7 5 2" xfId="45963" xr:uid="{00000000-0005-0000-0000-000084B30000}"/>
    <cellStyle name="Normal 3 5 7 5 3" xfId="45964" xr:uid="{00000000-0005-0000-0000-000085B30000}"/>
    <cellStyle name="Normal 3 5 7 6" xfId="45965" xr:uid="{00000000-0005-0000-0000-000086B30000}"/>
    <cellStyle name="Normal 3 5 7 6 2" xfId="45966" xr:uid="{00000000-0005-0000-0000-000087B30000}"/>
    <cellStyle name="Normal 3 5 7 6 3" xfId="45967" xr:uid="{00000000-0005-0000-0000-000088B30000}"/>
    <cellStyle name="Normal 3 5 7 7" xfId="45968" xr:uid="{00000000-0005-0000-0000-000089B30000}"/>
    <cellStyle name="Normal 3 5 7 7 2" xfId="45969" xr:uid="{00000000-0005-0000-0000-00008AB30000}"/>
    <cellStyle name="Normal 3 5 7 7 3" xfId="45970" xr:uid="{00000000-0005-0000-0000-00008BB30000}"/>
    <cellStyle name="Normal 3 5 7 8" xfId="45971" xr:uid="{00000000-0005-0000-0000-00008CB30000}"/>
    <cellStyle name="Normal 3 5 7 8 2" xfId="45972" xr:uid="{00000000-0005-0000-0000-00008DB30000}"/>
    <cellStyle name="Normal 3 5 7 8 3" xfId="45973" xr:uid="{00000000-0005-0000-0000-00008EB30000}"/>
    <cellStyle name="Normal 3 5 7 9" xfId="45974" xr:uid="{00000000-0005-0000-0000-00008FB30000}"/>
    <cellStyle name="Normal 3 5 7 9 2" xfId="45975" xr:uid="{00000000-0005-0000-0000-000090B30000}"/>
    <cellStyle name="Normal 3 5 7 9 3" xfId="45976" xr:uid="{00000000-0005-0000-0000-000091B30000}"/>
    <cellStyle name="Normal 3 5 8" xfId="45977" xr:uid="{00000000-0005-0000-0000-000092B30000}"/>
    <cellStyle name="Normal 3 5 8 10" xfId="45978" xr:uid="{00000000-0005-0000-0000-000093B30000}"/>
    <cellStyle name="Normal 3 5 8 10 2" xfId="45979" xr:uid="{00000000-0005-0000-0000-000094B30000}"/>
    <cellStyle name="Normal 3 5 8 10 3" xfId="45980" xr:uid="{00000000-0005-0000-0000-000095B30000}"/>
    <cellStyle name="Normal 3 5 8 11" xfId="45981" xr:uid="{00000000-0005-0000-0000-000096B30000}"/>
    <cellStyle name="Normal 3 5 8 11 2" xfId="45982" xr:uid="{00000000-0005-0000-0000-000097B30000}"/>
    <cellStyle name="Normal 3 5 8 11 3" xfId="45983" xr:uid="{00000000-0005-0000-0000-000098B30000}"/>
    <cellStyle name="Normal 3 5 8 12" xfId="45984" xr:uid="{00000000-0005-0000-0000-000099B30000}"/>
    <cellStyle name="Normal 3 5 8 12 2" xfId="45985" xr:uid="{00000000-0005-0000-0000-00009AB30000}"/>
    <cellStyle name="Normal 3 5 8 12 3" xfId="45986" xr:uid="{00000000-0005-0000-0000-00009BB30000}"/>
    <cellStyle name="Normal 3 5 8 13" xfId="45987" xr:uid="{00000000-0005-0000-0000-00009CB30000}"/>
    <cellStyle name="Normal 3 5 8 13 2" xfId="45988" xr:uid="{00000000-0005-0000-0000-00009DB30000}"/>
    <cellStyle name="Normal 3 5 8 13 3" xfId="45989" xr:uid="{00000000-0005-0000-0000-00009EB30000}"/>
    <cellStyle name="Normal 3 5 8 14" xfId="45990" xr:uid="{00000000-0005-0000-0000-00009FB30000}"/>
    <cellStyle name="Normal 3 5 8 14 2" xfId="45991" xr:uid="{00000000-0005-0000-0000-0000A0B30000}"/>
    <cellStyle name="Normal 3 5 8 14 3" xfId="45992" xr:uid="{00000000-0005-0000-0000-0000A1B30000}"/>
    <cellStyle name="Normal 3 5 8 15" xfId="45993" xr:uid="{00000000-0005-0000-0000-0000A2B30000}"/>
    <cellStyle name="Normal 3 5 8 15 2" xfId="45994" xr:uid="{00000000-0005-0000-0000-0000A3B30000}"/>
    <cellStyle name="Normal 3 5 8 15 3" xfId="45995" xr:uid="{00000000-0005-0000-0000-0000A4B30000}"/>
    <cellStyle name="Normal 3 5 8 16" xfId="45996" xr:uid="{00000000-0005-0000-0000-0000A5B30000}"/>
    <cellStyle name="Normal 3 5 8 17" xfId="45997" xr:uid="{00000000-0005-0000-0000-0000A6B30000}"/>
    <cellStyle name="Normal 3 5 8 2" xfId="45998" xr:uid="{00000000-0005-0000-0000-0000A7B30000}"/>
    <cellStyle name="Normal 3 5 8 2 10" xfId="45999" xr:uid="{00000000-0005-0000-0000-0000A8B30000}"/>
    <cellStyle name="Normal 3 5 8 2 10 2" xfId="46000" xr:uid="{00000000-0005-0000-0000-0000A9B30000}"/>
    <cellStyle name="Normal 3 5 8 2 10 3" xfId="46001" xr:uid="{00000000-0005-0000-0000-0000AAB30000}"/>
    <cellStyle name="Normal 3 5 8 2 11" xfId="46002" xr:uid="{00000000-0005-0000-0000-0000ABB30000}"/>
    <cellStyle name="Normal 3 5 8 2 11 2" xfId="46003" xr:uid="{00000000-0005-0000-0000-0000ACB30000}"/>
    <cellStyle name="Normal 3 5 8 2 11 3" xfId="46004" xr:uid="{00000000-0005-0000-0000-0000ADB30000}"/>
    <cellStyle name="Normal 3 5 8 2 12" xfId="46005" xr:uid="{00000000-0005-0000-0000-0000AEB30000}"/>
    <cellStyle name="Normal 3 5 8 2 12 2" xfId="46006" xr:uid="{00000000-0005-0000-0000-0000AFB30000}"/>
    <cellStyle name="Normal 3 5 8 2 12 3" xfId="46007" xr:uid="{00000000-0005-0000-0000-0000B0B30000}"/>
    <cellStyle name="Normal 3 5 8 2 13" xfId="46008" xr:uid="{00000000-0005-0000-0000-0000B1B30000}"/>
    <cellStyle name="Normal 3 5 8 2 13 2" xfId="46009" xr:uid="{00000000-0005-0000-0000-0000B2B30000}"/>
    <cellStyle name="Normal 3 5 8 2 13 3" xfId="46010" xr:uid="{00000000-0005-0000-0000-0000B3B30000}"/>
    <cellStyle name="Normal 3 5 8 2 14" xfId="46011" xr:uid="{00000000-0005-0000-0000-0000B4B30000}"/>
    <cellStyle name="Normal 3 5 8 2 14 2" xfId="46012" xr:uid="{00000000-0005-0000-0000-0000B5B30000}"/>
    <cellStyle name="Normal 3 5 8 2 14 3" xfId="46013" xr:uid="{00000000-0005-0000-0000-0000B6B30000}"/>
    <cellStyle name="Normal 3 5 8 2 15" xfId="46014" xr:uid="{00000000-0005-0000-0000-0000B7B30000}"/>
    <cellStyle name="Normal 3 5 8 2 16" xfId="46015" xr:uid="{00000000-0005-0000-0000-0000B8B30000}"/>
    <cellStyle name="Normal 3 5 8 2 2" xfId="46016" xr:uid="{00000000-0005-0000-0000-0000B9B30000}"/>
    <cellStyle name="Normal 3 5 8 2 2 2" xfId="46017" xr:uid="{00000000-0005-0000-0000-0000BAB30000}"/>
    <cellStyle name="Normal 3 5 8 2 2 3" xfId="46018" xr:uid="{00000000-0005-0000-0000-0000BBB30000}"/>
    <cellStyle name="Normal 3 5 8 2 3" xfId="46019" xr:uid="{00000000-0005-0000-0000-0000BCB30000}"/>
    <cellStyle name="Normal 3 5 8 2 3 2" xfId="46020" xr:uid="{00000000-0005-0000-0000-0000BDB30000}"/>
    <cellStyle name="Normal 3 5 8 2 3 3" xfId="46021" xr:uid="{00000000-0005-0000-0000-0000BEB30000}"/>
    <cellStyle name="Normal 3 5 8 2 4" xfId="46022" xr:uid="{00000000-0005-0000-0000-0000BFB30000}"/>
    <cellStyle name="Normal 3 5 8 2 4 2" xfId="46023" xr:uid="{00000000-0005-0000-0000-0000C0B30000}"/>
    <cellStyle name="Normal 3 5 8 2 4 3" xfId="46024" xr:uid="{00000000-0005-0000-0000-0000C1B30000}"/>
    <cellStyle name="Normal 3 5 8 2 5" xfId="46025" xr:uid="{00000000-0005-0000-0000-0000C2B30000}"/>
    <cellStyle name="Normal 3 5 8 2 5 2" xfId="46026" xr:uid="{00000000-0005-0000-0000-0000C3B30000}"/>
    <cellStyle name="Normal 3 5 8 2 5 3" xfId="46027" xr:uid="{00000000-0005-0000-0000-0000C4B30000}"/>
    <cellStyle name="Normal 3 5 8 2 6" xfId="46028" xr:uid="{00000000-0005-0000-0000-0000C5B30000}"/>
    <cellStyle name="Normal 3 5 8 2 6 2" xfId="46029" xr:uid="{00000000-0005-0000-0000-0000C6B30000}"/>
    <cellStyle name="Normal 3 5 8 2 6 3" xfId="46030" xr:uid="{00000000-0005-0000-0000-0000C7B30000}"/>
    <cellStyle name="Normal 3 5 8 2 7" xfId="46031" xr:uid="{00000000-0005-0000-0000-0000C8B30000}"/>
    <cellStyle name="Normal 3 5 8 2 7 2" xfId="46032" xr:uid="{00000000-0005-0000-0000-0000C9B30000}"/>
    <cellStyle name="Normal 3 5 8 2 7 3" xfId="46033" xr:uid="{00000000-0005-0000-0000-0000CAB30000}"/>
    <cellStyle name="Normal 3 5 8 2 8" xfId="46034" xr:uid="{00000000-0005-0000-0000-0000CBB30000}"/>
    <cellStyle name="Normal 3 5 8 2 8 2" xfId="46035" xr:uid="{00000000-0005-0000-0000-0000CCB30000}"/>
    <cellStyle name="Normal 3 5 8 2 8 3" xfId="46036" xr:uid="{00000000-0005-0000-0000-0000CDB30000}"/>
    <cellStyle name="Normal 3 5 8 2 9" xfId="46037" xr:uid="{00000000-0005-0000-0000-0000CEB30000}"/>
    <cellStyle name="Normal 3 5 8 2 9 2" xfId="46038" xr:uid="{00000000-0005-0000-0000-0000CFB30000}"/>
    <cellStyle name="Normal 3 5 8 2 9 3" xfId="46039" xr:uid="{00000000-0005-0000-0000-0000D0B30000}"/>
    <cellStyle name="Normal 3 5 8 3" xfId="46040" xr:uid="{00000000-0005-0000-0000-0000D1B30000}"/>
    <cellStyle name="Normal 3 5 8 3 2" xfId="46041" xr:uid="{00000000-0005-0000-0000-0000D2B30000}"/>
    <cellStyle name="Normal 3 5 8 3 3" xfId="46042" xr:uid="{00000000-0005-0000-0000-0000D3B30000}"/>
    <cellStyle name="Normal 3 5 8 4" xfId="46043" xr:uid="{00000000-0005-0000-0000-0000D4B30000}"/>
    <cellStyle name="Normal 3 5 8 4 2" xfId="46044" xr:uid="{00000000-0005-0000-0000-0000D5B30000}"/>
    <cellStyle name="Normal 3 5 8 4 3" xfId="46045" xr:uid="{00000000-0005-0000-0000-0000D6B30000}"/>
    <cellStyle name="Normal 3 5 8 5" xfId="46046" xr:uid="{00000000-0005-0000-0000-0000D7B30000}"/>
    <cellStyle name="Normal 3 5 8 5 2" xfId="46047" xr:uid="{00000000-0005-0000-0000-0000D8B30000}"/>
    <cellStyle name="Normal 3 5 8 5 3" xfId="46048" xr:uid="{00000000-0005-0000-0000-0000D9B30000}"/>
    <cellStyle name="Normal 3 5 8 6" xfId="46049" xr:uid="{00000000-0005-0000-0000-0000DAB30000}"/>
    <cellStyle name="Normal 3 5 8 6 2" xfId="46050" xr:uid="{00000000-0005-0000-0000-0000DBB30000}"/>
    <cellStyle name="Normal 3 5 8 6 3" xfId="46051" xr:uid="{00000000-0005-0000-0000-0000DCB30000}"/>
    <cellStyle name="Normal 3 5 8 7" xfId="46052" xr:uid="{00000000-0005-0000-0000-0000DDB30000}"/>
    <cellStyle name="Normal 3 5 8 7 2" xfId="46053" xr:uid="{00000000-0005-0000-0000-0000DEB30000}"/>
    <cellStyle name="Normal 3 5 8 7 3" xfId="46054" xr:uid="{00000000-0005-0000-0000-0000DFB30000}"/>
    <cellStyle name="Normal 3 5 8 8" xfId="46055" xr:uid="{00000000-0005-0000-0000-0000E0B30000}"/>
    <cellStyle name="Normal 3 5 8 8 2" xfId="46056" xr:uid="{00000000-0005-0000-0000-0000E1B30000}"/>
    <cellStyle name="Normal 3 5 8 8 3" xfId="46057" xr:uid="{00000000-0005-0000-0000-0000E2B30000}"/>
    <cellStyle name="Normal 3 5 8 9" xfId="46058" xr:uid="{00000000-0005-0000-0000-0000E3B30000}"/>
    <cellStyle name="Normal 3 5 8 9 2" xfId="46059" xr:uid="{00000000-0005-0000-0000-0000E4B30000}"/>
    <cellStyle name="Normal 3 5 8 9 3" xfId="46060" xr:uid="{00000000-0005-0000-0000-0000E5B30000}"/>
    <cellStyle name="Normal 3 5 9" xfId="46061" xr:uid="{00000000-0005-0000-0000-0000E6B30000}"/>
    <cellStyle name="Normal 3 5 9 10" xfId="46062" xr:uid="{00000000-0005-0000-0000-0000E7B30000}"/>
    <cellStyle name="Normal 3 5 9 10 2" xfId="46063" xr:uid="{00000000-0005-0000-0000-0000E8B30000}"/>
    <cellStyle name="Normal 3 5 9 10 3" xfId="46064" xr:uid="{00000000-0005-0000-0000-0000E9B30000}"/>
    <cellStyle name="Normal 3 5 9 11" xfId="46065" xr:uid="{00000000-0005-0000-0000-0000EAB30000}"/>
    <cellStyle name="Normal 3 5 9 11 2" xfId="46066" xr:uid="{00000000-0005-0000-0000-0000EBB30000}"/>
    <cellStyle name="Normal 3 5 9 11 3" xfId="46067" xr:uid="{00000000-0005-0000-0000-0000ECB30000}"/>
    <cellStyle name="Normal 3 5 9 12" xfId="46068" xr:uid="{00000000-0005-0000-0000-0000EDB30000}"/>
    <cellStyle name="Normal 3 5 9 12 2" xfId="46069" xr:uid="{00000000-0005-0000-0000-0000EEB30000}"/>
    <cellStyle name="Normal 3 5 9 12 3" xfId="46070" xr:uid="{00000000-0005-0000-0000-0000EFB30000}"/>
    <cellStyle name="Normal 3 5 9 13" xfId="46071" xr:uid="{00000000-0005-0000-0000-0000F0B30000}"/>
    <cellStyle name="Normal 3 5 9 13 2" xfId="46072" xr:uid="{00000000-0005-0000-0000-0000F1B30000}"/>
    <cellStyle name="Normal 3 5 9 13 3" xfId="46073" xr:uid="{00000000-0005-0000-0000-0000F2B30000}"/>
    <cellStyle name="Normal 3 5 9 14" xfId="46074" xr:uid="{00000000-0005-0000-0000-0000F3B30000}"/>
    <cellStyle name="Normal 3 5 9 14 2" xfId="46075" xr:uid="{00000000-0005-0000-0000-0000F4B30000}"/>
    <cellStyle name="Normal 3 5 9 14 3" xfId="46076" xr:uid="{00000000-0005-0000-0000-0000F5B30000}"/>
    <cellStyle name="Normal 3 5 9 15" xfId="46077" xr:uid="{00000000-0005-0000-0000-0000F6B30000}"/>
    <cellStyle name="Normal 3 5 9 16" xfId="46078" xr:uid="{00000000-0005-0000-0000-0000F7B30000}"/>
    <cellStyle name="Normal 3 5 9 2" xfId="46079" xr:uid="{00000000-0005-0000-0000-0000F8B30000}"/>
    <cellStyle name="Normal 3 5 9 2 2" xfId="46080" xr:uid="{00000000-0005-0000-0000-0000F9B30000}"/>
    <cellStyle name="Normal 3 5 9 2 3" xfId="46081" xr:uid="{00000000-0005-0000-0000-0000FAB30000}"/>
    <cellStyle name="Normal 3 5 9 3" xfId="46082" xr:uid="{00000000-0005-0000-0000-0000FBB30000}"/>
    <cellStyle name="Normal 3 5 9 3 2" xfId="46083" xr:uid="{00000000-0005-0000-0000-0000FCB30000}"/>
    <cellStyle name="Normal 3 5 9 3 3" xfId="46084" xr:uid="{00000000-0005-0000-0000-0000FDB30000}"/>
    <cellStyle name="Normal 3 5 9 4" xfId="46085" xr:uid="{00000000-0005-0000-0000-0000FEB30000}"/>
    <cellStyle name="Normal 3 5 9 4 2" xfId="46086" xr:uid="{00000000-0005-0000-0000-0000FFB30000}"/>
    <cellStyle name="Normal 3 5 9 4 3" xfId="46087" xr:uid="{00000000-0005-0000-0000-000000B40000}"/>
    <cellStyle name="Normal 3 5 9 5" xfId="46088" xr:uid="{00000000-0005-0000-0000-000001B40000}"/>
    <cellStyle name="Normal 3 5 9 5 2" xfId="46089" xr:uid="{00000000-0005-0000-0000-000002B40000}"/>
    <cellStyle name="Normal 3 5 9 5 3" xfId="46090" xr:uid="{00000000-0005-0000-0000-000003B40000}"/>
    <cellStyle name="Normal 3 5 9 6" xfId="46091" xr:uid="{00000000-0005-0000-0000-000004B40000}"/>
    <cellStyle name="Normal 3 5 9 6 2" xfId="46092" xr:uid="{00000000-0005-0000-0000-000005B40000}"/>
    <cellStyle name="Normal 3 5 9 6 3" xfId="46093" xr:uid="{00000000-0005-0000-0000-000006B40000}"/>
    <cellStyle name="Normal 3 5 9 7" xfId="46094" xr:uid="{00000000-0005-0000-0000-000007B40000}"/>
    <cellStyle name="Normal 3 5 9 7 2" xfId="46095" xr:uid="{00000000-0005-0000-0000-000008B40000}"/>
    <cellStyle name="Normal 3 5 9 7 3" xfId="46096" xr:uid="{00000000-0005-0000-0000-000009B40000}"/>
    <cellStyle name="Normal 3 5 9 8" xfId="46097" xr:uid="{00000000-0005-0000-0000-00000AB40000}"/>
    <cellStyle name="Normal 3 5 9 8 2" xfId="46098" xr:uid="{00000000-0005-0000-0000-00000BB40000}"/>
    <cellStyle name="Normal 3 5 9 8 3" xfId="46099" xr:uid="{00000000-0005-0000-0000-00000CB40000}"/>
    <cellStyle name="Normal 3 5 9 9" xfId="46100" xr:uid="{00000000-0005-0000-0000-00000DB40000}"/>
    <cellStyle name="Normal 3 5 9 9 2" xfId="46101" xr:uid="{00000000-0005-0000-0000-00000EB40000}"/>
    <cellStyle name="Normal 3 5 9 9 3" xfId="46102" xr:uid="{00000000-0005-0000-0000-00000FB40000}"/>
    <cellStyle name="Normal 3 50" xfId="46103" xr:uid="{00000000-0005-0000-0000-000010B40000}"/>
    <cellStyle name="Normal 3 50 2" xfId="46104" xr:uid="{00000000-0005-0000-0000-000011B40000}"/>
    <cellStyle name="Normal 3 50 3" xfId="46105" xr:uid="{00000000-0005-0000-0000-000012B40000}"/>
    <cellStyle name="Normal 3 51" xfId="46106" xr:uid="{00000000-0005-0000-0000-000013B40000}"/>
    <cellStyle name="Normal 3 51 2" xfId="46107" xr:uid="{00000000-0005-0000-0000-000014B40000}"/>
    <cellStyle name="Normal 3 51 3" xfId="46108" xr:uid="{00000000-0005-0000-0000-000015B40000}"/>
    <cellStyle name="Normal 3 52" xfId="46109" xr:uid="{00000000-0005-0000-0000-000016B40000}"/>
    <cellStyle name="Normal 3 52 2" xfId="46110" xr:uid="{00000000-0005-0000-0000-000017B40000}"/>
    <cellStyle name="Normal 3 52 3" xfId="46111" xr:uid="{00000000-0005-0000-0000-000018B40000}"/>
    <cellStyle name="Normal 3 53" xfId="46112" xr:uid="{00000000-0005-0000-0000-000019B40000}"/>
    <cellStyle name="Normal 3 53 2" xfId="46113" xr:uid="{00000000-0005-0000-0000-00001AB40000}"/>
    <cellStyle name="Normal 3 53 3" xfId="46114" xr:uid="{00000000-0005-0000-0000-00001BB40000}"/>
    <cellStyle name="Normal 3 54" xfId="46115" xr:uid="{00000000-0005-0000-0000-00001CB40000}"/>
    <cellStyle name="Normal 3 54 2" xfId="46116" xr:uid="{00000000-0005-0000-0000-00001DB40000}"/>
    <cellStyle name="Normal 3 54 3" xfId="46117" xr:uid="{00000000-0005-0000-0000-00001EB40000}"/>
    <cellStyle name="Normal 3 55" xfId="46118" xr:uid="{00000000-0005-0000-0000-00001FB40000}"/>
    <cellStyle name="Normal 3 55 2" xfId="46119" xr:uid="{00000000-0005-0000-0000-000020B40000}"/>
    <cellStyle name="Normal 3 55 3" xfId="46120" xr:uid="{00000000-0005-0000-0000-000021B40000}"/>
    <cellStyle name="Normal 3 56" xfId="46121" xr:uid="{00000000-0005-0000-0000-000022B40000}"/>
    <cellStyle name="Normal 3 56 2" xfId="46122" xr:uid="{00000000-0005-0000-0000-000023B40000}"/>
    <cellStyle name="Normal 3 56 3" xfId="46123" xr:uid="{00000000-0005-0000-0000-000024B40000}"/>
    <cellStyle name="Normal 3 57" xfId="46124" xr:uid="{00000000-0005-0000-0000-000025B40000}"/>
    <cellStyle name="Normal 3 57 2" xfId="46125" xr:uid="{00000000-0005-0000-0000-000026B40000}"/>
    <cellStyle name="Normal 3 57 3" xfId="46126" xr:uid="{00000000-0005-0000-0000-000027B40000}"/>
    <cellStyle name="Normal 3 58" xfId="46127" xr:uid="{00000000-0005-0000-0000-000028B40000}"/>
    <cellStyle name="Normal 3 58 2" xfId="46128" xr:uid="{00000000-0005-0000-0000-000029B40000}"/>
    <cellStyle name="Normal 3 58 3" xfId="46129" xr:uid="{00000000-0005-0000-0000-00002AB40000}"/>
    <cellStyle name="Normal 3 59" xfId="46130" xr:uid="{00000000-0005-0000-0000-00002BB40000}"/>
    <cellStyle name="Normal 3 59 2" xfId="46131" xr:uid="{00000000-0005-0000-0000-00002CB40000}"/>
    <cellStyle name="Normal 3 59 3" xfId="46132" xr:uid="{00000000-0005-0000-0000-00002DB40000}"/>
    <cellStyle name="Normal 3 6" xfId="46133" xr:uid="{00000000-0005-0000-0000-00002EB40000}"/>
    <cellStyle name="Normal 3 6 10" xfId="46134" xr:uid="{00000000-0005-0000-0000-00002FB40000}"/>
    <cellStyle name="Normal 3 6 11" xfId="46135" xr:uid="{00000000-0005-0000-0000-000030B40000}"/>
    <cellStyle name="Normal 3 6 11 10" xfId="46136" xr:uid="{00000000-0005-0000-0000-000031B40000}"/>
    <cellStyle name="Normal 3 6 11 10 2" xfId="46137" xr:uid="{00000000-0005-0000-0000-000032B40000}"/>
    <cellStyle name="Normal 3 6 11 10 3" xfId="46138" xr:uid="{00000000-0005-0000-0000-000033B40000}"/>
    <cellStyle name="Normal 3 6 11 11" xfId="46139" xr:uid="{00000000-0005-0000-0000-000034B40000}"/>
    <cellStyle name="Normal 3 6 11 11 2" xfId="46140" xr:uid="{00000000-0005-0000-0000-000035B40000}"/>
    <cellStyle name="Normal 3 6 11 11 3" xfId="46141" xr:uid="{00000000-0005-0000-0000-000036B40000}"/>
    <cellStyle name="Normal 3 6 11 12" xfId="46142" xr:uid="{00000000-0005-0000-0000-000037B40000}"/>
    <cellStyle name="Normal 3 6 11 12 2" xfId="46143" xr:uid="{00000000-0005-0000-0000-000038B40000}"/>
    <cellStyle name="Normal 3 6 11 12 3" xfId="46144" xr:uid="{00000000-0005-0000-0000-000039B40000}"/>
    <cellStyle name="Normal 3 6 11 13" xfId="46145" xr:uid="{00000000-0005-0000-0000-00003AB40000}"/>
    <cellStyle name="Normal 3 6 11 13 2" xfId="46146" xr:uid="{00000000-0005-0000-0000-00003BB40000}"/>
    <cellStyle name="Normal 3 6 11 13 3" xfId="46147" xr:uid="{00000000-0005-0000-0000-00003CB40000}"/>
    <cellStyle name="Normal 3 6 11 14" xfId="46148" xr:uid="{00000000-0005-0000-0000-00003DB40000}"/>
    <cellStyle name="Normal 3 6 11 14 2" xfId="46149" xr:uid="{00000000-0005-0000-0000-00003EB40000}"/>
    <cellStyle name="Normal 3 6 11 14 3" xfId="46150" xr:uid="{00000000-0005-0000-0000-00003FB40000}"/>
    <cellStyle name="Normal 3 6 11 15" xfId="46151" xr:uid="{00000000-0005-0000-0000-000040B40000}"/>
    <cellStyle name="Normal 3 6 11 15 2" xfId="46152" xr:uid="{00000000-0005-0000-0000-000041B40000}"/>
    <cellStyle name="Normal 3 6 11 15 3" xfId="46153" xr:uid="{00000000-0005-0000-0000-000042B40000}"/>
    <cellStyle name="Normal 3 6 11 16" xfId="46154" xr:uid="{00000000-0005-0000-0000-000043B40000}"/>
    <cellStyle name="Normal 3 6 11 16 2" xfId="46155" xr:uid="{00000000-0005-0000-0000-000044B40000}"/>
    <cellStyle name="Normal 3 6 11 16 3" xfId="46156" xr:uid="{00000000-0005-0000-0000-000045B40000}"/>
    <cellStyle name="Normal 3 6 11 17" xfId="46157" xr:uid="{00000000-0005-0000-0000-000046B40000}"/>
    <cellStyle name="Normal 3 6 11 17 2" xfId="46158" xr:uid="{00000000-0005-0000-0000-000047B40000}"/>
    <cellStyle name="Normal 3 6 11 17 3" xfId="46159" xr:uid="{00000000-0005-0000-0000-000048B40000}"/>
    <cellStyle name="Normal 3 6 11 18" xfId="46160" xr:uid="{00000000-0005-0000-0000-000049B40000}"/>
    <cellStyle name="Normal 3 6 11 19" xfId="46161" xr:uid="{00000000-0005-0000-0000-00004AB40000}"/>
    <cellStyle name="Normal 3 6 11 2" xfId="46162" xr:uid="{00000000-0005-0000-0000-00004BB40000}"/>
    <cellStyle name="Normal 3 6 11 3" xfId="46163" xr:uid="{00000000-0005-0000-0000-00004CB40000}"/>
    <cellStyle name="Normal 3 6 11 4" xfId="46164" xr:uid="{00000000-0005-0000-0000-00004DB40000}"/>
    <cellStyle name="Normal 3 6 11 5" xfId="46165" xr:uid="{00000000-0005-0000-0000-00004EB40000}"/>
    <cellStyle name="Normal 3 6 11 5 2" xfId="46166" xr:uid="{00000000-0005-0000-0000-00004FB40000}"/>
    <cellStyle name="Normal 3 6 11 5 3" xfId="46167" xr:uid="{00000000-0005-0000-0000-000050B40000}"/>
    <cellStyle name="Normal 3 6 11 6" xfId="46168" xr:uid="{00000000-0005-0000-0000-000051B40000}"/>
    <cellStyle name="Normal 3 6 11 6 2" xfId="46169" xr:uid="{00000000-0005-0000-0000-000052B40000}"/>
    <cellStyle name="Normal 3 6 11 6 3" xfId="46170" xr:uid="{00000000-0005-0000-0000-000053B40000}"/>
    <cellStyle name="Normal 3 6 11 7" xfId="46171" xr:uid="{00000000-0005-0000-0000-000054B40000}"/>
    <cellStyle name="Normal 3 6 11 7 2" xfId="46172" xr:uid="{00000000-0005-0000-0000-000055B40000}"/>
    <cellStyle name="Normal 3 6 11 7 3" xfId="46173" xr:uid="{00000000-0005-0000-0000-000056B40000}"/>
    <cellStyle name="Normal 3 6 11 8" xfId="46174" xr:uid="{00000000-0005-0000-0000-000057B40000}"/>
    <cellStyle name="Normal 3 6 11 8 2" xfId="46175" xr:uid="{00000000-0005-0000-0000-000058B40000}"/>
    <cellStyle name="Normal 3 6 11 8 3" xfId="46176" xr:uid="{00000000-0005-0000-0000-000059B40000}"/>
    <cellStyle name="Normal 3 6 11 9" xfId="46177" xr:uid="{00000000-0005-0000-0000-00005AB40000}"/>
    <cellStyle name="Normal 3 6 11 9 2" xfId="46178" xr:uid="{00000000-0005-0000-0000-00005BB40000}"/>
    <cellStyle name="Normal 3 6 11 9 3" xfId="46179" xr:uid="{00000000-0005-0000-0000-00005CB40000}"/>
    <cellStyle name="Normal 3 6 12" xfId="46180" xr:uid="{00000000-0005-0000-0000-00005DB40000}"/>
    <cellStyle name="Normal 3 6 13" xfId="46181" xr:uid="{00000000-0005-0000-0000-00005EB40000}"/>
    <cellStyle name="Normal 3 6 14" xfId="46182" xr:uid="{00000000-0005-0000-0000-00005FB40000}"/>
    <cellStyle name="Normal 3 6 14 10" xfId="46183" xr:uid="{00000000-0005-0000-0000-000060B40000}"/>
    <cellStyle name="Normal 3 6 14 10 2" xfId="46184" xr:uid="{00000000-0005-0000-0000-000061B40000}"/>
    <cellStyle name="Normal 3 6 14 10 3" xfId="46185" xr:uid="{00000000-0005-0000-0000-000062B40000}"/>
    <cellStyle name="Normal 3 6 14 11" xfId="46186" xr:uid="{00000000-0005-0000-0000-000063B40000}"/>
    <cellStyle name="Normal 3 6 14 11 2" xfId="46187" xr:uid="{00000000-0005-0000-0000-000064B40000}"/>
    <cellStyle name="Normal 3 6 14 11 3" xfId="46188" xr:uid="{00000000-0005-0000-0000-000065B40000}"/>
    <cellStyle name="Normal 3 6 14 12" xfId="46189" xr:uid="{00000000-0005-0000-0000-000066B40000}"/>
    <cellStyle name="Normal 3 6 14 12 2" xfId="46190" xr:uid="{00000000-0005-0000-0000-000067B40000}"/>
    <cellStyle name="Normal 3 6 14 12 3" xfId="46191" xr:uid="{00000000-0005-0000-0000-000068B40000}"/>
    <cellStyle name="Normal 3 6 14 13" xfId="46192" xr:uid="{00000000-0005-0000-0000-000069B40000}"/>
    <cellStyle name="Normal 3 6 14 13 2" xfId="46193" xr:uid="{00000000-0005-0000-0000-00006AB40000}"/>
    <cellStyle name="Normal 3 6 14 13 3" xfId="46194" xr:uid="{00000000-0005-0000-0000-00006BB40000}"/>
    <cellStyle name="Normal 3 6 14 14" xfId="46195" xr:uid="{00000000-0005-0000-0000-00006CB40000}"/>
    <cellStyle name="Normal 3 6 14 14 2" xfId="46196" xr:uid="{00000000-0005-0000-0000-00006DB40000}"/>
    <cellStyle name="Normal 3 6 14 14 3" xfId="46197" xr:uid="{00000000-0005-0000-0000-00006EB40000}"/>
    <cellStyle name="Normal 3 6 14 15" xfId="46198" xr:uid="{00000000-0005-0000-0000-00006FB40000}"/>
    <cellStyle name="Normal 3 6 14 15 2" xfId="46199" xr:uid="{00000000-0005-0000-0000-000070B40000}"/>
    <cellStyle name="Normal 3 6 14 15 3" xfId="46200" xr:uid="{00000000-0005-0000-0000-000071B40000}"/>
    <cellStyle name="Normal 3 6 14 16" xfId="46201" xr:uid="{00000000-0005-0000-0000-000072B40000}"/>
    <cellStyle name="Normal 3 6 14 17" xfId="46202" xr:uid="{00000000-0005-0000-0000-000073B40000}"/>
    <cellStyle name="Normal 3 6 14 2" xfId="46203" xr:uid="{00000000-0005-0000-0000-000074B40000}"/>
    <cellStyle name="Normal 3 6 14 2 10" xfId="46204" xr:uid="{00000000-0005-0000-0000-000075B40000}"/>
    <cellStyle name="Normal 3 6 14 2 10 2" xfId="46205" xr:uid="{00000000-0005-0000-0000-000076B40000}"/>
    <cellStyle name="Normal 3 6 14 2 10 3" xfId="46206" xr:uid="{00000000-0005-0000-0000-000077B40000}"/>
    <cellStyle name="Normal 3 6 14 2 11" xfId="46207" xr:uid="{00000000-0005-0000-0000-000078B40000}"/>
    <cellStyle name="Normal 3 6 14 2 11 2" xfId="46208" xr:uid="{00000000-0005-0000-0000-000079B40000}"/>
    <cellStyle name="Normal 3 6 14 2 11 3" xfId="46209" xr:uid="{00000000-0005-0000-0000-00007AB40000}"/>
    <cellStyle name="Normal 3 6 14 2 12" xfId="46210" xr:uid="{00000000-0005-0000-0000-00007BB40000}"/>
    <cellStyle name="Normal 3 6 14 2 12 2" xfId="46211" xr:uid="{00000000-0005-0000-0000-00007CB40000}"/>
    <cellStyle name="Normal 3 6 14 2 12 3" xfId="46212" xr:uid="{00000000-0005-0000-0000-00007DB40000}"/>
    <cellStyle name="Normal 3 6 14 2 13" xfId="46213" xr:uid="{00000000-0005-0000-0000-00007EB40000}"/>
    <cellStyle name="Normal 3 6 14 2 13 2" xfId="46214" xr:uid="{00000000-0005-0000-0000-00007FB40000}"/>
    <cellStyle name="Normal 3 6 14 2 13 3" xfId="46215" xr:uid="{00000000-0005-0000-0000-000080B40000}"/>
    <cellStyle name="Normal 3 6 14 2 14" xfId="46216" xr:uid="{00000000-0005-0000-0000-000081B40000}"/>
    <cellStyle name="Normal 3 6 14 2 14 2" xfId="46217" xr:uid="{00000000-0005-0000-0000-000082B40000}"/>
    <cellStyle name="Normal 3 6 14 2 14 3" xfId="46218" xr:uid="{00000000-0005-0000-0000-000083B40000}"/>
    <cellStyle name="Normal 3 6 14 2 15" xfId="46219" xr:uid="{00000000-0005-0000-0000-000084B40000}"/>
    <cellStyle name="Normal 3 6 14 2 16" xfId="46220" xr:uid="{00000000-0005-0000-0000-000085B40000}"/>
    <cellStyle name="Normal 3 6 14 2 2" xfId="46221" xr:uid="{00000000-0005-0000-0000-000086B40000}"/>
    <cellStyle name="Normal 3 6 14 2 2 2" xfId="46222" xr:uid="{00000000-0005-0000-0000-000087B40000}"/>
    <cellStyle name="Normal 3 6 14 2 2 3" xfId="46223" xr:uid="{00000000-0005-0000-0000-000088B40000}"/>
    <cellStyle name="Normal 3 6 14 2 3" xfId="46224" xr:uid="{00000000-0005-0000-0000-000089B40000}"/>
    <cellStyle name="Normal 3 6 14 2 3 2" xfId="46225" xr:uid="{00000000-0005-0000-0000-00008AB40000}"/>
    <cellStyle name="Normal 3 6 14 2 3 3" xfId="46226" xr:uid="{00000000-0005-0000-0000-00008BB40000}"/>
    <cellStyle name="Normal 3 6 14 2 4" xfId="46227" xr:uid="{00000000-0005-0000-0000-00008CB40000}"/>
    <cellStyle name="Normal 3 6 14 2 4 2" xfId="46228" xr:uid="{00000000-0005-0000-0000-00008DB40000}"/>
    <cellStyle name="Normal 3 6 14 2 4 3" xfId="46229" xr:uid="{00000000-0005-0000-0000-00008EB40000}"/>
    <cellStyle name="Normal 3 6 14 2 5" xfId="46230" xr:uid="{00000000-0005-0000-0000-00008FB40000}"/>
    <cellStyle name="Normal 3 6 14 2 5 2" xfId="46231" xr:uid="{00000000-0005-0000-0000-000090B40000}"/>
    <cellStyle name="Normal 3 6 14 2 5 3" xfId="46232" xr:uid="{00000000-0005-0000-0000-000091B40000}"/>
    <cellStyle name="Normal 3 6 14 2 6" xfId="46233" xr:uid="{00000000-0005-0000-0000-000092B40000}"/>
    <cellStyle name="Normal 3 6 14 2 6 2" xfId="46234" xr:uid="{00000000-0005-0000-0000-000093B40000}"/>
    <cellStyle name="Normal 3 6 14 2 6 3" xfId="46235" xr:uid="{00000000-0005-0000-0000-000094B40000}"/>
    <cellStyle name="Normal 3 6 14 2 7" xfId="46236" xr:uid="{00000000-0005-0000-0000-000095B40000}"/>
    <cellStyle name="Normal 3 6 14 2 7 2" xfId="46237" xr:uid="{00000000-0005-0000-0000-000096B40000}"/>
    <cellStyle name="Normal 3 6 14 2 7 3" xfId="46238" xr:uid="{00000000-0005-0000-0000-000097B40000}"/>
    <cellStyle name="Normal 3 6 14 2 8" xfId="46239" xr:uid="{00000000-0005-0000-0000-000098B40000}"/>
    <cellStyle name="Normal 3 6 14 2 8 2" xfId="46240" xr:uid="{00000000-0005-0000-0000-000099B40000}"/>
    <cellStyle name="Normal 3 6 14 2 8 3" xfId="46241" xr:uid="{00000000-0005-0000-0000-00009AB40000}"/>
    <cellStyle name="Normal 3 6 14 2 9" xfId="46242" xr:uid="{00000000-0005-0000-0000-00009BB40000}"/>
    <cellStyle name="Normal 3 6 14 2 9 2" xfId="46243" xr:uid="{00000000-0005-0000-0000-00009CB40000}"/>
    <cellStyle name="Normal 3 6 14 2 9 3" xfId="46244" xr:uid="{00000000-0005-0000-0000-00009DB40000}"/>
    <cellStyle name="Normal 3 6 14 3" xfId="46245" xr:uid="{00000000-0005-0000-0000-00009EB40000}"/>
    <cellStyle name="Normal 3 6 14 3 2" xfId="46246" xr:uid="{00000000-0005-0000-0000-00009FB40000}"/>
    <cellStyle name="Normal 3 6 14 3 3" xfId="46247" xr:uid="{00000000-0005-0000-0000-0000A0B40000}"/>
    <cellStyle name="Normal 3 6 14 4" xfId="46248" xr:uid="{00000000-0005-0000-0000-0000A1B40000}"/>
    <cellStyle name="Normal 3 6 14 4 2" xfId="46249" xr:uid="{00000000-0005-0000-0000-0000A2B40000}"/>
    <cellStyle name="Normal 3 6 14 4 3" xfId="46250" xr:uid="{00000000-0005-0000-0000-0000A3B40000}"/>
    <cellStyle name="Normal 3 6 14 5" xfId="46251" xr:uid="{00000000-0005-0000-0000-0000A4B40000}"/>
    <cellStyle name="Normal 3 6 14 5 2" xfId="46252" xr:uid="{00000000-0005-0000-0000-0000A5B40000}"/>
    <cellStyle name="Normal 3 6 14 5 3" xfId="46253" xr:uid="{00000000-0005-0000-0000-0000A6B40000}"/>
    <cellStyle name="Normal 3 6 14 6" xfId="46254" xr:uid="{00000000-0005-0000-0000-0000A7B40000}"/>
    <cellStyle name="Normal 3 6 14 6 2" xfId="46255" xr:uid="{00000000-0005-0000-0000-0000A8B40000}"/>
    <cellStyle name="Normal 3 6 14 6 3" xfId="46256" xr:uid="{00000000-0005-0000-0000-0000A9B40000}"/>
    <cellStyle name="Normal 3 6 14 7" xfId="46257" xr:uid="{00000000-0005-0000-0000-0000AAB40000}"/>
    <cellStyle name="Normal 3 6 14 7 2" xfId="46258" xr:uid="{00000000-0005-0000-0000-0000ABB40000}"/>
    <cellStyle name="Normal 3 6 14 7 3" xfId="46259" xr:uid="{00000000-0005-0000-0000-0000ACB40000}"/>
    <cellStyle name="Normal 3 6 14 8" xfId="46260" xr:uid="{00000000-0005-0000-0000-0000ADB40000}"/>
    <cellStyle name="Normal 3 6 14 8 2" xfId="46261" xr:uid="{00000000-0005-0000-0000-0000AEB40000}"/>
    <cellStyle name="Normal 3 6 14 8 3" xfId="46262" xr:uid="{00000000-0005-0000-0000-0000AFB40000}"/>
    <cellStyle name="Normal 3 6 14 9" xfId="46263" xr:uid="{00000000-0005-0000-0000-0000B0B40000}"/>
    <cellStyle name="Normal 3 6 14 9 2" xfId="46264" xr:uid="{00000000-0005-0000-0000-0000B1B40000}"/>
    <cellStyle name="Normal 3 6 14 9 3" xfId="46265" xr:uid="{00000000-0005-0000-0000-0000B2B40000}"/>
    <cellStyle name="Normal 3 6 15" xfId="46266" xr:uid="{00000000-0005-0000-0000-0000B3B40000}"/>
    <cellStyle name="Normal 3 6 15 10" xfId="46267" xr:uid="{00000000-0005-0000-0000-0000B4B40000}"/>
    <cellStyle name="Normal 3 6 15 10 2" xfId="46268" xr:uid="{00000000-0005-0000-0000-0000B5B40000}"/>
    <cellStyle name="Normal 3 6 15 10 3" xfId="46269" xr:uid="{00000000-0005-0000-0000-0000B6B40000}"/>
    <cellStyle name="Normal 3 6 15 11" xfId="46270" xr:uid="{00000000-0005-0000-0000-0000B7B40000}"/>
    <cellStyle name="Normal 3 6 15 11 2" xfId="46271" xr:uid="{00000000-0005-0000-0000-0000B8B40000}"/>
    <cellStyle name="Normal 3 6 15 11 3" xfId="46272" xr:uid="{00000000-0005-0000-0000-0000B9B40000}"/>
    <cellStyle name="Normal 3 6 15 12" xfId="46273" xr:uid="{00000000-0005-0000-0000-0000BAB40000}"/>
    <cellStyle name="Normal 3 6 15 12 2" xfId="46274" xr:uid="{00000000-0005-0000-0000-0000BBB40000}"/>
    <cellStyle name="Normal 3 6 15 12 3" xfId="46275" xr:uid="{00000000-0005-0000-0000-0000BCB40000}"/>
    <cellStyle name="Normal 3 6 15 13" xfId="46276" xr:uid="{00000000-0005-0000-0000-0000BDB40000}"/>
    <cellStyle name="Normal 3 6 15 13 2" xfId="46277" xr:uid="{00000000-0005-0000-0000-0000BEB40000}"/>
    <cellStyle name="Normal 3 6 15 13 3" xfId="46278" xr:uid="{00000000-0005-0000-0000-0000BFB40000}"/>
    <cellStyle name="Normal 3 6 15 14" xfId="46279" xr:uid="{00000000-0005-0000-0000-0000C0B40000}"/>
    <cellStyle name="Normal 3 6 15 14 2" xfId="46280" xr:uid="{00000000-0005-0000-0000-0000C1B40000}"/>
    <cellStyle name="Normal 3 6 15 14 3" xfId="46281" xr:uid="{00000000-0005-0000-0000-0000C2B40000}"/>
    <cellStyle name="Normal 3 6 15 15" xfId="46282" xr:uid="{00000000-0005-0000-0000-0000C3B40000}"/>
    <cellStyle name="Normal 3 6 15 15 2" xfId="46283" xr:uid="{00000000-0005-0000-0000-0000C4B40000}"/>
    <cellStyle name="Normal 3 6 15 15 3" xfId="46284" xr:uid="{00000000-0005-0000-0000-0000C5B40000}"/>
    <cellStyle name="Normal 3 6 15 16" xfId="46285" xr:uid="{00000000-0005-0000-0000-0000C6B40000}"/>
    <cellStyle name="Normal 3 6 15 17" xfId="46286" xr:uid="{00000000-0005-0000-0000-0000C7B40000}"/>
    <cellStyle name="Normal 3 6 15 2" xfId="46287" xr:uid="{00000000-0005-0000-0000-0000C8B40000}"/>
    <cellStyle name="Normal 3 6 15 2 10" xfId="46288" xr:uid="{00000000-0005-0000-0000-0000C9B40000}"/>
    <cellStyle name="Normal 3 6 15 2 10 2" xfId="46289" xr:uid="{00000000-0005-0000-0000-0000CAB40000}"/>
    <cellStyle name="Normal 3 6 15 2 10 3" xfId="46290" xr:uid="{00000000-0005-0000-0000-0000CBB40000}"/>
    <cellStyle name="Normal 3 6 15 2 11" xfId="46291" xr:uid="{00000000-0005-0000-0000-0000CCB40000}"/>
    <cellStyle name="Normal 3 6 15 2 11 2" xfId="46292" xr:uid="{00000000-0005-0000-0000-0000CDB40000}"/>
    <cellStyle name="Normal 3 6 15 2 11 3" xfId="46293" xr:uid="{00000000-0005-0000-0000-0000CEB40000}"/>
    <cellStyle name="Normal 3 6 15 2 12" xfId="46294" xr:uid="{00000000-0005-0000-0000-0000CFB40000}"/>
    <cellStyle name="Normal 3 6 15 2 12 2" xfId="46295" xr:uid="{00000000-0005-0000-0000-0000D0B40000}"/>
    <cellStyle name="Normal 3 6 15 2 12 3" xfId="46296" xr:uid="{00000000-0005-0000-0000-0000D1B40000}"/>
    <cellStyle name="Normal 3 6 15 2 13" xfId="46297" xr:uid="{00000000-0005-0000-0000-0000D2B40000}"/>
    <cellStyle name="Normal 3 6 15 2 13 2" xfId="46298" xr:uid="{00000000-0005-0000-0000-0000D3B40000}"/>
    <cellStyle name="Normal 3 6 15 2 13 3" xfId="46299" xr:uid="{00000000-0005-0000-0000-0000D4B40000}"/>
    <cellStyle name="Normal 3 6 15 2 14" xfId="46300" xr:uid="{00000000-0005-0000-0000-0000D5B40000}"/>
    <cellStyle name="Normal 3 6 15 2 14 2" xfId="46301" xr:uid="{00000000-0005-0000-0000-0000D6B40000}"/>
    <cellStyle name="Normal 3 6 15 2 14 3" xfId="46302" xr:uid="{00000000-0005-0000-0000-0000D7B40000}"/>
    <cellStyle name="Normal 3 6 15 2 15" xfId="46303" xr:uid="{00000000-0005-0000-0000-0000D8B40000}"/>
    <cellStyle name="Normal 3 6 15 2 16" xfId="46304" xr:uid="{00000000-0005-0000-0000-0000D9B40000}"/>
    <cellStyle name="Normal 3 6 15 2 2" xfId="46305" xr:uid="{00000000-0005-0000-0000-0000DAB40000}"/>
    <cellStyle name="Normal 3 6 15 2 2 2" xfId="46306" xr:uid="{00000000-0005-0000-0000-0000DBB40000}"/>
    <cellStyle name="Normal 3 6 15 2 2 3" xfId="46307" xr:uid="{00000000-0005-0000-0000-0000DCB40000}"/>
    <cellStyle name="Normal 3 6 15 2 3" xfId="46308" xr:uid="{00000000-0005-0000-0000-0000DDB40000}"/>
    <cellStyle name="Normal 3 6 15 2 3 2" xfId="46309" xr:uid="{00000000-0005-0000-0000-0000DEB40000}"/>
    <cellStyle name="Normal 3 6 15 2 3 3" xfId="46310" xr:uid="{00000000-0005-0000-0000-0000DFB40000}"/>
    <cellStyle name="Normal 3 6 15 2 4" xfId="46311" xr:uid="{00000000-0005-0000-0000-0000E0B40000}"/>
    <cellStyle name="Normal 3 6 15 2 4 2" xfId="46312" xr:uid="{00000000-0005-0000-0000-0000E1B40000}"/>
    <cellStyle name="Normal 3 6 15 2 4 3" xfId="46313" xr:uid="{00000000-0005-0000-0000-0000E2B40000}"/>
    <cellStyle name="Normal 3 6 15 2 5" xfId="46314" xr:uid="{00000000-0005-0000-0000-0000E3B40000}"/>
    <cellStyle name="Normal 3 6 15 2 5 2" xfId="46315" xr:uid="{00000000-0005-0000-0000-0000E4B40000}"/>
    <cellStyle name="Normal 3 6 15 2 5 3" xfId="46316" xr:uid="{00000000-0005-0000-0000-0000E5B40000}"/>
    <cellStyle name="Normal 3 6 15 2 6" xfId="46317" xr:uid="{00000000-0005-0000-0000-0000E6B40000}"/>
    <cellStyle name="Normal 3 6 15 2 6 2" xfId="46318" xr:uid="{00000000-0005-0000-0000-0000E7B40000}"/>
    <cellStyle name="Normal 3 6 15 2 6 3" xfId="46319" xr:uid="{00000000-0005-0000-0000-0000E8B40000}"/>
    <cellStyle name="Normal 3 6 15 2 7" xfId="46320" xr:uid="{00000000-0005-0000-0000-0000E9B40000}"/>
    <cellStyle name="Normal 3 6 15 2 7 2" xfId="46321" xr:uid="{00000000-0005-0000-0000-0000EAB40000}"/>
    <cellStyle name="Normal 3 6 15 2 7 3" xfId="46322" xr:uid="{00000000-0005-0000-0000-0000EBB40000}"/>
    <cellStyle name="Normal 3 6 15 2 8" xfId="46323" xr:uid="{00000000-0005-0000-0000-0000ECB40000}"/>
    <cellStyle name="Normal 3 6 15 2 8 2" xfId="46324" xr:uid="{00000000-0005-0000-0000-0000EDB40000}"/>
    <cellStyle name="Normal 3 6 15 2 8 3" xfId="46325" xr:uid="{00000000-0005-0000-0000-0000EEB40000}"/>
    <cellStyle name="Normal 3 6 15 2 9" xfId="46326" xr:uid="{00000000-0005-0000-0000-0000EFB40000}"/>
    <cellStyle name="Normal 3 6 15 2 9 2" xfId="46327" xr:uid="{00000000-0005-0000-0000-0000F0B40000}"/>
    <cellStyle name="Normal 3 6 15 2 9 3" xfId="46328" xr:uid="{00000000-0005-0000-0000-0000F1B40000}"/>
    <cellStyle name="Normal 3 6 15 3" xfId="46329" xr:uid="{00000000-0005-0000-0000-0000F2B40000}"/>
    <cellStyle name="Normal 3 6 15 3 2" xfId="46330" xr:uid="{00000000-0005-0000-0000-0000F3B40000}"/>
    <cellStyle name="Normal 3 6 15 3 3" xfId="46331" xr:uid="{00000000-0005-0000-0000-0000F4B40000}"/>
    <cellStyle name="Normal 3 6 15 4" xfId="46332" xr:uid="{00000000-0005-0000-0000-0000F5B40000}"/>
    <cellStyle name="Normal 3 6 15 4 2" xfId="46333" xr:uid="{00000000-0005-0000-0000-0000F6B40000}"/>
    <cellStyle name="Normal 3 6 15 4 3" xfId="46334" xr:uid="{00000000-0005-0000-0000-0000F7B40000}"/>
    <cellStyle name="Normal 3 6 15 5" xfId="46335" xr:uid="{00000000-0005-0000-0000-0000F8B40000}"/>
    <cellStyle name="Normal 3 6 15 5 2" xfId="46336" xr:uid="{00000000-0005-0000-0000-0000F9B40000}"/>
    <cellStyle name="Normal 3 6 15 5 3" xfId="46337" xr:uid="{00000000-0005-0000-0000-0000FAB40000}"/>
    <cellStyle name="Normal 3 6 15 6" xfId="46338" xr:uid="{00000000-0005-0000-0000-0000FBB40000}"/>
    <cellStyle name="Normal 3 6 15 6 2" xfId="46339" xr:uid="{00000000-0005-0000-0000-0000FCB40000}"/>
    <cellStyle name="Normal 3 6 15 6 3" xfId="46340" xr:uid="{00000000-0005-0000-0000-0000FDB40000}"/>
    <cellStyle name="Normal 3 6 15 7" xfId="46341" xr:uid="{00000000-0005-0000-0000-0000FEB40000}"/>
    <cellStyle name="Normal 3 6 15 7 2" xfId="46342" xr:uid="{00000000-0005-0000-0000-0000FFB40000}"/>
    <cellStyle name="Normal 3 6 15 7 3" xfId="46343" xr:uid="{00000000-0005-0000-0000-000000B50000}"/>
    <cellStyle name="Normal 3 6 15 8" xfId="46344" xr:uid="{00000000-0005-0000-0000-000001B50000}"/>
    <cellStyle name="Normal 3 6 15 8 2" xfId="46345" xr:uid="{00000000-0005-0000-0000-000002B50000}"/>
    <cellStyle name="Normal 3 6 15 8 3" xfId="46346" xr:uid="{00000000-0005-0000-0000-000003B50000}"/>
    <cellStyle name="Normal 3 6 15 9" xfId="46347" xr:uid="{00000000-0005-0000-0000-000004B50000}"/>
    <cellStyle name="Normal 3 6 15 9 2" xfId="46348" xr:uid="{00000000-0005-0000-0000-000005B50000}"/>
    <cellStyle name="Normal 3 6 15 9 3" xfId="46349" xr:uid="{00000000-0005-0000-0000-000006B50000}"/>
    <cellStyle name="Normal 3 6 16" xfId="46350" xr:uid="{00000000-0005-0000-0000-000007B50000}"/>
    <cellStyle name="Normal 3 6 16 10" xfId="46351" xr:uid="{00000000-0005-0000-0000-000008B50000}"/>
    <cellStyle name="Normal 3 6 16 10 2" xfId="46352" xr:uid="{00000000-0005-0000-0000-000009B50000}"/>
    <cellStyle name="Normal 3 6 16 10 3" xfId="46353" xr:uid="{00000000-0005-0000-0000-00000AB50000}"/>
    <cellStyle name="Normal 3 6 16 11" xfId="46354" xr:uid="{00000000-0005-0000-0000-00000BB50000}"/>
    <cellStyle name="Normal 3 6 16 11 2" xfId="46355" xr:uid="{00000000-0005-0000-0000-00000CB50000}"/>
    <cellStyle name="Normal 3 6 16 11 3" xfId="46356" xr:uid="{00000000-0005-0000-0000-00000DB50000}"/>
    <cellStyle name="Normal 3 6 16 12" xfId="46357" xr:uid="{00000000-0005-0000-0000-00000EB50000}"/>
    <cellStyle name="Normal 3 6 16 12 2" xfId="46358" xr:uid="{00000000-0005-0000-0000-00000FB50000}"/>
    <cellStyle name="Normal 3 6 16 12 3" xfId="46359" xr:uid="{00000000-0005-0000-0000-000010B50000}"/>
    <cellStyle name="Normal 3 6 16 13" xfId="46360" xr:uid="{00000000-0005-0000-0000-000011B50000}"/>
    <cellStyle name="Normal 3 6 16 13 2" xfId="46361" xr:uid="{00000000-0005-0000-0000-000012B50000}"/>
    <cellStyle name="Normal 3 6 16 13 3" xfId="46362" xr:uid="{00000000-0005-0000-0000-000013B50000}"/>
    <cellStyle name="Normal 3 6 16 14" xfId="46363" xr:uid="{00000000-0005-0000-0000-000014B50000}"/>
    <cellStyle name="Normal 3 6 16 14 2" xfId="46364" xr:uid="{00000000-0005-0000-0000-000015B50000}"/>
    <cellStyle name="Normal 3 6 16 14 3" xfId="46365" xr:uid="{00000000-0005-0000-0000-000016B50000}"/>
    <cellStyle name="Normal 3 6 16 15" xfId="46366" xr:uid="{00000000-0005-0000-0000-000017B50000}"/>
    <cellStyle name="Normal 3 6 16 15 2" xfId="46367" xr:uid="{00000000-0005-0000-0000-000018B50000}"/>
    <cellStyle name="Normal 3 6 16 15 3" xfId="46368" xr:uid="{00000000-0005-0000-0000-000019B50000}"/>
    <cellStyle name="Normal 3 6 16 16" xfId="46369" xr:uid="{00000000-0005-0000-0000-00001AB50000}"/>
    <cellStyle name="Normal 3 6 16 17" xfId="46370" xr:uid="{00000000-0005-0000-0000-00001BB50000}"/>
    <cellStyle name="Normal 3 6 16 2" xfId="46371" xr:uid="{00000000-0005-0000-0000-00001CB50000}"/>
    <cellStyle name="Normal 3 6 16 2 10" xfId="46372" xr:uid="{00000000-0005-0000-0000-00001DB50000}"/>
    <cellStyle name="Normal 3 6 16 2 10 2" xfId="46373" xr:uid="{00000000-0005-0000-0000-00001EB50000}"/>
    <cellStyle name="Normal 3 6 16 2 10 3" xfId="46374" xr:uid="{00000000-0005-0000-0000-00001FB50000}"/>
    <cellStyle name="Normal 3 6 16 2 11" xfId="46375" xr:uid="{00000000-0005-0000-0000-000020B50000}"/>
    <cellStyle name="Normal 3 6 16 2 11 2" xfId="46376" xr:uid="{00000000-0005-0000-0000-000021B50000}"/>
    <cellStyle name="Normal 3 6 16 2 11 3" xfId="46377" xr:uid="{00000000-0005-0000-0000-000022B50000}"/>
    <cellStyle name="Normal 3 6 16 2 12" xfId="46378" xr:uid="{00000000-0005-0000-0000-000023B50000}"/>
    <cellStyle name="Normal 3 6 16 2 12 2" xfId="46379" xr:uid="{00000000-0005-0000-0000-000024B50000}"/>
    <cellStyle name="Normal 3 6 16 2 12 3" xfId="46380" xr:uid="{00000000-0005-0000-0000-000025B50000}"/>
    <cellStyle name="Normal 3 6 16 2 13" xfId="46381" xr:uid="{00000000-0005-0000-0000-000026B50000}"/>
    <cellStyle name="Normal 3 6 16 2 13 2" xfId="46382" xr:uid="{00000000-0005-0000-0000-000027B50000}"/>
    <cellStyle name="Normal 3 6 16 2 13 3" xfId="46383" xr:uid="{00000000-0005-0000-0000-000028B50000}"/>
    <cellStyle name="Normal 3 6 16 2 14" xfId="46384" xr:uid="{00000000-0005-0000-0000-000029B50000}"/>
    <cellStyle name="Normal 3 6 16 2 14 2" xfId="46385" xr:uid="{00000000-0005-0000-0000-00002AB50000}"/>
    <cellStyle name="Normal 3 6 16 2 14 3" xfId="46386" xr:uid="{00000000-0005-0000-0000-00002BB50000}"/>
    <cellStyle name="Normal 3 6 16 2 15" xfId="46387" xr:uid="{00000000-0005-0000-0000-00002CB50000}"/>
    <cellStyle name="Normal 3 6 16 2 16" xfId="46388" xr:uid="{00000000-0005-0000-0000-00002DB50000}"/>
    <cellStyle name="Normal 3 6 16 2 2" xfId="46389" xr:uid="{00000000-0005-0000-0000-00002EB50000}"/>
    <cellStyle name="Normal 3 6 16 2 2 2" xfId="46390" xr:uid="{00000000-0005-0000-0000-00002FB50000}"/>
    <cellStyle name="Normal 3 6 16 2 2 3" xfId="46391" xr:uid="{00000000-0005-0000-0000-000030B50000}"/>
    <cellStyle name="Normal 3 6 16 2 3" xfId="46392" xr:uid="{00000000-0005-0000-0000-000031B50000}"/>
    <cellStyle name="Normal 3 6 16 2 3 2" xfId="46393" xr:uid="{00000000-0005-0000-0000-000032B50000}"/>
    <cellStyle name="Normal 3 6 16 2 3 3" xfId="46394" xr:uid="{00000000-0005-0000-0000-000033B50000}"/>
    <cellStyle name="Normal 3 6 16 2 4" xfId="46395" xr:uid="{00000000-0005-0000-0000-000034B50000}"/>
    <cellStyle name="Normal 3 6 16 2 4 2" xfId="46396" xr:uid="{00000000-0005-0000-0000-000035B50000}"/>
    <cellStyle name="Normal 3 6 16 2 4 3" xfId="46397" xr:uid="{00000000-0005-0000-0000-000036B50000}"/>
    <cellStyle name="Normal 3 6 16 2 5" xfId="46398" xr:uid="{00000000-0005-0000-0000-000037B50000}"/>
    <cellStyle name="Normal 3 6 16 2 5 2" xfId="46399" xr:uid="{00000000-0005-0000-0000-000038B50000}"/>
    <cellStyle name="Normal 3 6 16 2 5 3" xfId="46400" xr:uid="{00000000-0005-0000-0000-000039B50000}"/>
    <cellStyle name="Normal 3 6 16 2 6" xfId="46401" xr:uid="{00000000-0005-0000-0000-00003AB50000}"/>
    <cellStyle name="Normal 3 6 16 2 6 2" xfId="46402" xr:uid="{00000000-0005-0000-0000-00003BB50000}"/>
    <cellStyle name="Normal 3 6 16 2 6 3" xfId="46403" xr:uid="{00000000-0005-0000-0000-00003CB50000}"/>
    <cellStyle name="Normal 3 6 16 2 7" xfId="46404" xr:uid="{00000000-0005-0000-0000-00003DB50000}"/>
    <cellStyle name="Normal 3 6 16 2 7 2" xfId="46405" xr:uid="{00000000-0005-0000-0000-00003EB50000}"/>
    <cellStyle name="Normal 3 6 16 2 7 3" xfId="46406" xr:uid="{00000000-0005-0000-0000-00003FB50000}"/>
    <cellStyle name="Normal 3 6 16 2 8" xfId="46407" xr:uid="{00000000-0005-0000-0000-000040B50000}"/>
    <cellStyle name="Normal 3 6 16 2 8 2" xfId="46408" xr:uid="{00000000-0005-0000-0000-000041B50000}"/>
    <cellStyle name="Normal 3 6 16 2 8 3" xfId="46409" xr:uid="{00000000-0005-0000-0000-000042B50000}"/>
    <cellStyle name="Normal 3 6 16 2 9" xfId="46410" xr:uid="{00000000-0005-0000-0000-000043B50000}"/>
    <cellStyle name="Normal 3 6 16 2 9 2" xfId="46411" xr:uid="{00000000-0005-0000-0000-000044B50000}"/>
    <cellStyle name="Normal 3 6 16 2 9 3" xfId="46412" xr:uid="{00000000-0005-0000-0000-000045B50000}"/>
    <cellStyle name="Normal 3 6 16 3" xfId="46413" xr:uid="{00000000-0005-0000-0000-000046B50000}"/>
    <cellStyle name="Normal 3 6 16 3 2" xfId="46414" xr:uid="{00000000-0005-0000-0000-000047B50000}"/>
    <cellStyle name="Normal 3 6 16 3 3" xfId="46415" xr:uid="{00000000-0005-0000-0000-000048B50000}"/>
    <cellStyle name="Normal 3 6 16 4" xfId="46416" xr:uid="{00000000-0005-0000-0000-000049B50000}"/>
    <cellStyle name="Normal 3 6 16 4 2" xfId="46417" xr:uid="{00000000-0005-0000-0000-00004AB50000}"/>
    <cellStyle name="Normal 3 6 16 4 3" xfId="46418" xr:uid="{00000000-0005-0000-0000-00004BB50000}"/>
    <cellStyle name="Normal 3 6 16 5" xfId="46419" xr:uid="{00000000-0005-0000-0000-00004CB50000}"/>
    <cellStyle name="Normal 3 6 16 5 2" xfId="46420" xr:uid="{00000000-0005-0000-0000-00004DB50000}"/>
    <cellStyle name="Normal 3 6 16 5 3" xfId="46421" xr:uid="{00000000-0005-0000-0000-00004EB50000}"/>
    <cellStyle name="Normal 3 6 16 6" xfId="46422" xr:uid="{00000000-0005-0000-0000-00004FB50000}"/>
    <cellStyle name="Normal 3 6 16 6 2" xfId="46423" xr:uid="{00000000-0005-0000-0000-000050B50000}"/>
    <cellStyle name="Normal 3 6 16 6 3" xfId="46424" xr:uid="{00000000-0005-0000-0000-000051B50000}"/>
    <cellStyle name="Normal 3 6 16 7" xfId="46425" xr:uid="{00000000-0005-0000-0000-000052B50000}"/>
    <cellStyle name="Normal 3 6 16 7 2" xfId="46426" xr:uid="{00000000-0005-0000-0000-000053B50000}"/>
    <cellStyle name="Normal 3 6 16 7 3" xfId="46427" xr:uid="{00000000-0005-0000-0000-000054B50000}"/>
    <cellStyle name="Normal 3 6 16 8" xfId="46428" xr:uid="{00000000-0005-0000-0000-000055B50000}"/>
    <cellStyle name="Normal 3 6 16 8 2" xfId="46429" xr:uid="{00000000-0005-0000-0000-000056B50000}"/>
    <cellStyle name="Normal 3 6 16 8 3" xfId="46430" xr:uid="{00000000-0005-0000-0000-000057B50000}"/>
    <cellStyle name="Normal 3 6 16 9" xfId="46431" xr:uid="{00000000-0005-0000-0000-000058B50000}"/>
    <cellStyle name="Normal 3 6 16 9 2" xfId="46432" xr:uid="{00000000-0005-0000-0000-000059B50000}"/>
    <cellStyle name="Normal 3 6 16 9 3" xfId="46433" xr:uid="{00000000-0005-0000-0000-00005AB50000}"/>
    <cellStyle name="Normal 3 6 17" xfId="46434" xr:uid="{00000000-0005-0000-0000-00005BB50000}"/>
    <cellStyle name="Normal 3 6 17 10" xfId="46435" xr:uid="{00000000-0005-0000-0000-00005CB50000}"/>
    <cellStyle name="Normal 3 6 17 10 2" xfId="46436" xr:uid="{00000000-0005-0000-0000-00005DB50000}"/>
    <cellStyle name="Normal 3 6 17 10 3" xfId="46437" xr:uid="{00000000-0005-0000-0000-00005EB50000}"/>
    <cellStyle name="Normal 3 6 17 11" xfId="46438" xr:uid="{00000000-0005-0000-0000-00005FB50000}"/>
    <cellStyle name="Normal 3 6 17 11 2" xfId="46439" xr:uid="{00000000-0005-0000-0000-000060B50000}"/>
    <cellStyle name="Normal 3 6 17 11 3" xfId="46440" xr:uid="{00000000-0005-0000-0000-000061B50000}"/>
    <cellStyle name="Normal 3 6 17 12" xfId="46441" xr:uid="{00000000-0005-0000-0000-000062B50000}"/>
    <cellStyle name="Normal 3 6 17 12 2" xfId="46442" xr:uid="{00000000-0005-0000-0000-000063B50000}"/>
    <cellStyle name="Normal 3 6 17 12 3" xfId="46443" xr:uid="{00000000-0005-0000-0000-000064B50000}"/>
    <cellStyle name="Normal 3 6 17 13" xfId="46444" xr:uid="{00000000-0005-0000-0000-000065B50000}"/>
    <cellStyle name="Normal 3 6 17 13 2" xfId="46445" xr:uid="{00000000-0005-0000-0000-000066B50000}"/>
    <cellStyle name="Normal 3 6 17 13 3" xfId="46446" xr:uid="{00000000-0005-0000-0000-000067B50000}"/>
    <cellStyle name="Normal 3 6 17 14" xfId="46447" xr:uid="{00000000-0005-0000-0000-000068B50000}"/>
    <cellStyle name="Normal 3 6 17 14 2" xfId="46448" xr:uid="{00000000-0005-0000-0000-000069B50000}"/>
    <cellStyle name="Normal 3 6 17 14 3" xfId="46449" xr:uid="{00000000-0005-0000-0000-00006AB50000}"/>
    <cellStyle name="Normal 3 6 17 15" xfId="46450" xr:uid="{00000000-0005-0000-0000-00006BB50000}"/>
    <cellStyle name="Normal 3 6 17 16" xfId="46451" xr:uid="{00000000-0005-0000-0000-00006CB50000}"/>
    <cellStyle name="Normal 3 6 17 2" xfId="46452" xr:uid="{00000000-0005-0000-0000-00006DB50000}"/>
    <cellStyle name="Normal 3 6 17 2 2" xfId="46453" xr:uid="{00000000-0005-0000-0000-00006EB50000}"/>
    <cellStyle name="Normal 3 6 17 2 3" xfId="46454" xr:uid="{00000000-0005-0000-0000-00006FB50000}"/>
    <cellStyle name="Normal 3 6 17 3" xfId="46455" xr:uid="{00000000-0005-0000-0000-000070B50000}"/>
    <cellStyle name="Normal 3 6 17 3 2" xfId="46456" xr:uid="{00000000-0005-0000-0000-000071B50000}"/>
    <cellStyle name="Normal 3 6 17 3 3" xfId="46457" xr:uid="{00000000-0005-0000-0000-000072B50000}"/>
    <cellStyle name="Normal 3 6 17 4" xfId="46458" xr:uid="{00000000-0005-0000-0000-000073B50000}"/>
    <cellStyle name="Normal 3 6 17 4 2" xfId="46459" xr:uid="{00000000-0005-0000-0000-000074B50000}"/>
    <cellStyle name="Normal 3 6 17 4 3" xfId="46460" xr:uid="{00000000-0005-0000-0000-000075B50000}"/>
    <cellStyle name="Normal 3 6 17 5" xfId="46461" xr:uid="{00000000-0005-0000-0000-000076B50000}"/>
    <cellStyle name="Normal 3 6 17 5 2" xfId="46462" xr:uid="{00000000-0005-0000-0000-000077B50000}"/>
    <cellStyle name="Normal 3 6 17 5 3" xfId="46463" xr:uid="{00000000-0005-0000-0000-000078B50000}"/>
    <cellStyle name="Normal 3 6 17 6" xfId="46464" xr:uid="{00000000-0005-0000-0000-000079B50000}"/>
    <cellStyle name="Normal 3 6 17 6 2" xfId="46465" xr:uid="{00000000-0005-0000-0000-00007AB50000}"/>
    <cellStyle name="Normal 3 6 17 6 3" xfId="46466" xr:uid="{00000000-0005-0000-0000-00007BB50000}"/>
    <cellStyle name="Normal 3 6 17 7" xfId="46467" xr:uid="{00000000-0005-0000-0000-00007CB50000}"/>
    <cellStyle name="Normal 3 6 17 7 2" xfId="46468" xr:uid="{00000000-0005-0000-0000-00007DB50000}"/>
    <cellStyle name="Normal 3 6 17 7 3" xfId="46469" xr:uid="{00000000-0005-0000-0000-00007EB50000}"/>
    <cellStyle name="Normal 3 6 17 8" xfId="46470" xr:uid="{00000000-0005-0000-0000-00007FB50000}"/>
    <cellStyle name="Normal 3 6 17 8 2" xfId="46471" xr:uid="{00000000-0005-0000-0000-000080B50000}"/>
    <cellStyle name="Normal 3 6 17 8 3" xfId="46472" xr:uid="{00000000-0005-0000-0000-000081B50000}"/>
    <cellStyle name="Normal 3 6 17 9" xfId="46473" xr:uid="{00000000-0005-0000-0000-000082B50000}"/>
    <cellStyle name="Normal 3 6 17 9 2" xfId="46474" xr:uid="{00000000-0005-0000-0000-000083B50000}"/>
    <cellStyle name="Normal 3 6 17 9 3" xfId="46475" xr:uid="{00000000-0005-0000-0000-000084B50000}"/>
    <cellStyle name="Normal 3 6 18" xfId="46476" xr:uid="{00000000-0005-0000-0000-000085B50000}"/>
    <cellStyle name="Normal 3 6 18 10" xfId="46477" xr:uid="{00000000-0005-0000-0000-000086B50000}"/>
    <cellStyle name="Normal 3 6 18 10 2" xfId="46478" xr:uid="{00000000-0005-0000-0000-000087B50000}"/>
    <cellStyle name="Normal 3 6 18 10 3" xfId="46479" xr:uid="{00000000-0005-0000-0000-000088B50000}"/>
    <cellStyle name="Normal 3 6 18 11" xfId="46480" xr:uid="{00000000-0005-0000-0000-000089B50000}"/>
    <cellStyle name="Normal 3 6 18 11 2" xfId="46481" xr:uid="{00000000-0005-0000-0000-00008AB50000}"/>
    <cellStyle name="Normal 3 6 18 11 3" xfId="46482" xr:uid="{00000000-0005-0000-0000-00008BB50000}"/>
    <cellStyle name="Normal 3 6 18 12" xfId="46483" xr:uid="{00000000-0005-0000-0000-00008CB50000}"/>
    <cellStyle name="Normal 3 6 18 12 2" xfId="46484" xr:uid="{00000000-0005-0000-0000-00008DB50000}"/>
    <cellStyle name="Normal 3 6 18 12 3" xfId="46485" xr:uid="{00000000-0005-0000-0000-00008EB50000}"/>
    <cellStyle name="Normal 3 6 18 13" xfId="46486" xr:uid="{00000000-0005-0000-0000-00008FB50000}"/>
    <cellStyle name="Normal 3 6 18 13 2" xfId="46487" xr:uid="{00000000-0005-0000-0000-000090B50000}"/>
    <cellStyle name="Normal 3 6 18 13 3" xfId="46488" xr:uid="{00000000-0005-0000-0000-000091B50000}"/>
    <cellStyle name="Normal 3 6 18 14" xfId="46489" xr:uid="{00000000-0005-0000-0000-000092B50000}"/>
    <cellStyle name="Normal 3 6 18 14 2" xfId="46490" xr:uid="{00000000-0005-0000-0000-000093B50000}"/>
    <cellStyle name="Normal 3 6 18 14 3" xfId="46491" xr:uid="{00000000-0005-0000-0000-000094B50000}"/>
    <cellStyle name="Normal 3 6 18 15" xfId="46492" xr:uid="{00000000-0005-0000-0000-000095B50000}"/>
    <cellStyle name="Normal 3 6 18 16" xfId="46493" xr:uid="{00000000-0005-0000-0000-000096B50000}"/>
    <cellStyle name="Normal 3 6 18 2" xfId="46494" xr:uid="{00000000-0005-0000-0000-000097B50000}"/>
    <cellStyle name="Normal 3 6 18 2 2" xfId="46495" xr:uid="{00000000-0005-0000-0000-000098B50000}"/>
    <cellStyle name="Normal 3 6 18 2 3" xfId="46496" xr:uid="{00000000-0005-0000-0000-000099B50000}"/>
    <cellStyle name="Normal 3 6 18 3" xfId="46497" xr:uid="{00000000-0005-0000-0000-00009AB50000}"/>
    <cellStyle name="Normal 3 6 18 3 2" xfId="46498" xr:uid="{00000000-0005-0000-0000-00009BB50000}"/>
    <cellStyle name="Normal 3 6 18 3 3" xfId="46499" xr:uid="{00000000-0005-0000-0000-00009CB50000}"/>
    <cellStyle name="Normal 3 6 18 4" xfId="46500" xr:uid="{00000000-0005-0000-0000-00009DB50000}"/>
    <cellStyle name="Normal 3 6 18 4 2" xfId="46501" xr:uid="{00000000-0005-0000-0000-00009EB50000}"/>
    <cellStyle name="Normal 3 6 18 4 3" xfId="46502" xr:uid="{00000000-0005-0000-0000-00009FB50000}"/>
    <cellStyle name="Normal 3 6 18 5" xfId="46503" xr:uid="{00000000-0005-0000-0000-0000A0B50000}"/>
    <cellStyle name="Normal 3 6 18 5 2" xfId="46504" xr:uid="{00000000-0005-0000-0000-0000A1B50000}"/>
    <cellStyle name="Normal 3 6 18 5 3" xfId="46505" xr:uid="{00000000-0005-0000-0000-0000A2B50000}"/>
    <cellStyle name="Normal 3 6 18 6" xfId="46506" xr:uid="{00000000-0005-0000-0000-0000A3B50000}"/>
    <cellStyle name="Normal 3 6 18 6 2" xfId="46507" xr:uid="{00000000-0005-0000-0000-0000A4B50000}"/>
    <cellStyle name="Normal 3 6 18 6 3" xfId="46508" xr:uid="{00000000-0005-0000-0000-0000A5B50000}"/>
    <cellStyle name="Normal 3 6 18 7" xfId="46509" xr:uid="{00000000-0005-0000-0000-0000A6B50000}"/>
    <cellStyle name="Normal 3 6 18 7 2" xfId="46510" xr:uid="{00000000-0005-0000-0000-0000A7B50000}"/>
    <cellStyle name="Normal 3 6 18 7 3" xfId="46511" xr:uid="{00000000-0005-0000-0000-0000A8B50000}"/>
    <cellStyle name="Normal 3 6 18 8" xfId="46512" xr:uid="{00000000-0005-0000-0000-0000A9B50000}"/>
    <cellStyle name="Normal 3 6 18 8 2" xfId="46513" xr:uid="{00000000-0005-0000-0000-0000AAB50000}"/>
    <cellStyle name="Normal 3 6 18 8 3" xfId="46514" xr:uid="{00000000-0005-0000-0000-0000ABB50000}"/>
    <cellStyle name="Normal 3 6 18 9" xfId="46515" xr:uid="{00000000-0005-0000-0000-0000ACB50000}"/>
    <cellStyle name="Normal 3 6 18 9 2" xfId="46516" xr:uid="{00000000-0005-0000-0000-0000ADB50000}"/>
    <cellStyle name="Normal 3 6 18 9 3" xfId="46517" xr:uid="{00000000-0005-0000-0000-0000AEB50000}"/>
    <cellStyle name="Normal 3 6 19" xfId="46518" xr:uid="{00000000-0005-0000-0000-0000AFB50000}"/>
    <cellStyle name="Normal 3 6 19 10" xfId="46519" xr:uid="{00000000-0005-0000-0000-0000B0B50000}"/>
    <cellStyle name="Normal 3 6 19 10 2" xfId="46520" xr:uid="{00000000-0005-0000-0000-0000B1B50000}"/>
    <cellStyle name="Normal 3 6 19 10 3" xfId="46521" xr:uid="{00000000-0005-0000-0000-0000B2B50000}"/>
    <cellStyle name="Normal 3 6 19 11" xfId="46522" xr:uid="{00000000-0005-0000-0000-0000B3B50000}"/>
    <cellStyle name="Normal 3 6 19 11 2" xfId="46523" xr:uid="{00000000-0005-0000-0000-0000B4B50000}"/>
    <cellStyle name="Normal 3 6 19 11 3" xfId="46524" xr:uid="{00000000-0005-0000-0000-0000B5B50000}"/>
    <cellStyle name="Normal 3 6 19 12" xfId="46525" xr:uid="{00000000-0005-0000-0000-0000B6B50000}"/>
    <cellStyle name="Normal 3 6 19 12 2" xfId="46526" xr:uid="{00000000-0005-0000-0000-0000B7B50000}"/>
    <cellStyle name="Normal 3 6 19 12 3" xfId="46527" xr:uid="{00000000-0005-0000-0000-0000B8B50000}"/>
    <cellStyle name="Normal 3 6 19 13" xfId="46528" xr:uid="{00000000-0005-0000-0000-0000B9B50000}"/>
    <cellStyle name="Normal 3 6 19 13 2" xfId="46529" xr:uid="{00000000-0005-0000-0000-0000BAB50000}"/>
    <cellStyle name="Normal 3 6 19 13 3" xfId="46530" xr:uid="{00000000-0005-0000-0000-0000BBB50000}"/>
    <cellStyle name="Normal 3 6 19 14" xfId="46531" xr:uid="{00000000-0005-0000-0000-0000BCB50000}"/>
    <cellStyle name="Normal 3 6 19 14 2" xfId="46532" xr:uid="{00000000-0005-0000-0000-0000BDB50000}"/>
    <cellStyle name="Normal 3 6 19 14 3" xfId="46533" xr:uid="{00000000-0005-0000-0000-0000BEB50000}"/>
    <cellStyle name="Normal 3 6 19 15" xfId="46534" xr:uid="{00000000-0005-0000-0000-0000BFB50000}"/>
    <cellStyle name="Normal 3 6 19 16" xfId="46535" xr:uid="{00000000-0005-0000-0000-0000C0B50000}"/>
    <cellStyle name="Normal 3 6 19 2" xfId="46536" xr:uid="{00000000-0005-0000-0000-0000C1B50000}"/>
    <cellStyle name="Normal 3 6 19 2 2" xfId="46537" xr:uid="{00000000-0005-0000-0000-0000C2B50000}"/>
    <cellStyle name="Normal 3 6 19 2 3" xfId="46538" xr:uid="{00000000-0005-0000-0000-0000C3B50000}"/>
    <cellStyle name="Normal 3 6 19 3" xfId="46539" xr:uid="{00000000-0005-0000-0000-0000C4B50000}"/>
    <cellStyle name="Normal 3 6 19 3 2" xfId="46540" xr:uid="{00000000-0005-0000-0000-0000C5B50000}"/>
    <cellStyle name="Normal 3 6 19 3 3" xfId="46541" xr:uid="{00000000-0005-0000-0000-0000C6B50000}"/>
    <cellStyle name="Normal 3 6 19 4" xfId="46542" xr:uid="{00000000-0005-0000-0000-0000C7B50000}"/>
    <cellStyle name="Normal 3 6 19 4 2" xfId="46543" xr:uid="{00000000-0005-0000-0000-0000C8B50000}"/>
    <cellStyle name="Normal 3 6 19 4 3" xfId="46544" xr:uid="{00000000-0005-0000-0000-0000C9B50000}"/>
    <cellStyle name="Normal 3 6 19 5" xfId="46545" xr:uid="{00000000-0005-0000-0000-0000CAB50000}"/>
    <cellStyle name="Normal 3 6 19 5 2" xfId="46546" xr:uid="{00000000-0005-0000-0000-0000CBB50000}"/>
    <cellStyle name="Normal 3 6 19 5 3" xfId="46547" xr:uid="{00000000-0005-0000-0000-0000CCB50000}"/>
    <cellStyle name="Normal 3 6 19 6" xfId="46548" xr:uid="{00000000-0005-0000-0000-0000CDB50000}"/>
    <cellStyle name="Normal 3 6 19 6 2" xfId="46549" xr:uid="{00000000-0005-0000-0000-0000CEB50000}"/>
    <cellStyle name="Normal 3 6 19 6 3" xfId="46550" xr:uid="{00000000-0005-0000-0000-0000CFB50000}"/>
    <cellStyle name="Normal 3 6 19 7" xfId="46551" xr:uid="{00000000-0005-0000-0000-0000D0B50000}"/>
    <cellStyle name="Normal 3 6 19 7 2" xfId="46552" xr:uid="{00000000-0005-0000-0000-0000D1B50000}"/>
    <cellStyle name="Normal 3 6 19 7 3" xfId="46553" xr:uid="{00000000-0005-0000-0000-0000D2B50000}"/>
    <cellStyle name="Normal 3 6 19 8" xfId="46554" xr:uid="{00000000-0005-0000-0000-0000D3B50000}"/>
    <cellStyle name="Normal 3 6 19 8 2" xfId="46555" xr:uid="{00000000-0005-0000-0000-0000D4B50000}"/>
    <cellStyle name="Normal 3 6 19 8 3" xfId="46556" xr:uid="{00000000-0005-0000-0000-0000D5B50000}"/>
    <cellStyle name="Normal 3 6 19 9" xfId="46557" xr:uid="{00000000-0005-0000-0000-0000D6B50000}"/>
    <cellStyle name="Normal 3 6 19 9 2" xfId="46558" xr:uid="{00000000-0005-0000-0000-0000D7B50000}"/>
    <cellStyle name="Normal 3 6 19 9 3" xfId="46559" xr:uid="{00000000-0005-0000-0000-0000D8B50000}"/>
    <cellStyle name="Normal 3 6 2" xfId="46560" xr:uid="{00000000-0005-0000-0000-0000D9B50000}"/>
    <cellStyle name="Normal 3 6 20" xfId="46561" xr:uid="{00000000-0005-0000-0000-0000DAB50000}"/>
    <cellStyle name="Normal 3 6 20 10" xfId="46562" xr:uid="{00000000-0005-0000-0000-0000DBB50000}"/>
    <cellStyle name="Normal 3 6 20 10 2" xfId="46563" xr:uid="{00000000-0005-0000-0000-0000DCB50000}"/>
    <cellStyle name="Normal 3 6 20 10 3" xfId="46564" xr:uid="{00000000-0005-0000-0000-0000DDB50000}"/>
    <cellStyle name="Normal 3 6 20 11" xfId="46565" xr:uid="{00000000-0005-0000-0000-0000DEB50000}"/>
    <cellStyle name="Normal 3 6 20 11 2" xfId="46566" xr:uid="{00000000-0005-0000-0000-0000DFB50000}"/>
    <cellStyle name="Normal 3 6 20 11 3" xfId="46567" xr:uid="{00000000-0005-0000-0000-0000E0B50000}"/>
    <cellStyle name="Normal 3 6 20 12" xfId="46568" xr:uid="{00000000-0005-0000-0000-0000E1B50000}"/>
    <cellStyle name="Normal 3 6 20 12 2" xfId="46569" xr:uid="{00000000-0005-0000-0000-0000E2B50000}"/>
    <cellStyle name="Normal 3 6 20 12 3" xfId="46570" xr:uid="{00000000-0005-0000-0000-0000E3B50000}"/>
    <cellStyle name="Normal 3 6 20 13" xfId="46571" xr:uid="{00000000-0005-0000-0000-0000E4B50000}"/>
    <cellStyle name="Normal 3 6 20 13 2" xfId="46572" xr:uid="{00000000-0005-0000-0000-0000E5B50000}"/>
    <cellStyle name="Normal 3 6 20 13 3" xfId="46573" xr:uid="{00000000-0005-0000-0000-0000E6B50000}"/>
    <cellStyle name="Normal 3 6 20 14" xfId="46574" xr:uid="{00000000-0005-0000-0000-0000E7B50000}"/>
    <cellStyle name="Normal 3 6 20 14 2" xfId="46575" xr:uid="{00000000-0005-0000-0000-0000E8B50000}"/>
    <cellStyle name="Normal 3 6 20 14 3" xfId="46576" xr:uid="{00000000-0005-0000-0000-0000E9B50000}"/>
    <cellStyle name="Normal 3 6 20 15" xfId="46577" xr:uid="{00000000-0005-0000-0000-0000EAB50000}"/>
    <cellStyle name="Normal 3 6 20 16" xfId="46578" xr:uid="{00000000-0005-0000-0000-0000EBB50000}"/>
    <cellStyle name="Normal 3 6 20 2" xfId="46579" xr:uid="{00000000-0005-0000-0000-0000ECB50000}"/>
    <cellStyle name="Normal 3 6 20 2 2" xfId="46580" xr:uid="{00000000-0005-0000-0000-0000EDB50000}"/>
    <cellStyle name="Normal 3 6 20 2 3" xfId="46581" xr:uid="{00000000-0005-0000-0000-0000EEB50000}"/>
    <cellStyle name="Normal 3 6 20 3" xfId="46582" xr:uid="{00000000-0005-0000-0000-0000EFB50000}"/>
    <cellStyle name="Normal 3 6 20 3 2" xfId="46583" xr:uid="{00000000-0005-0000-0000-0000F0B50000}"/>
    <cellStyle name="Normal 3 6 20 3 3" xfId="46584" xr:uid="{00000000-0005-0000-0000-0000F1B50000}"/>
    <cellStyle name="Normal 3 6 20 4" xfId="46585" xr:uid="{00000000-0005-0000-0000-0000F2B50000}"/>
    <cellStyle name="Normal 3 6 20 4 2" xfId="46586" xr:uid="{00000000-0005-0000-0000-0000F3B50000}"/>
    <cellStyle name="Normal 3 6 20 4 3" xfId="46587" xr:uid="{00000000-0005-0000-0000-0000F4B50000}"/>
    <cellStyle name="Normal 3 6 20 5" xfId="46588" xr:uid="{00000000-0005-0000-0000-0000F5B50000}"/>
    <cellStyle name="Normal 3 6 20 5 2" xfId="46589" xr:uid="{00000000-0005-0000-0000-0000F6B50000}"/>
    <cellStyle name="Normal 3 6 20 5 3" xfId="46590" xr:uid="{00000000-0005-0000-0000-0000F7B50000}"/>
    <cellStyle name="Normal 3 6 20 6" xfId="46591" xr:uid="{00000000-0005-0000-0000-0000F8B50000}"/>
    <cellStyle name="Normal 3 6 20 6 2" xfId="46592" xr:uid="{00000000-0005-0000-0000-0000F9B50000}"/>
    <cellStyle name="Normal 3 6 20 6 3" xfId="46593" xr:uid="{00000000-0005-0000-0000-0000FAB50000}"/>
    <cellStyle name="Normal 3 6 20 7" xfId="46594" xr:uid="{00000000-0005-0000-0000-0000FBB50000}"/>
    <cellStyle name="Normal 3 6 20 7 2" xfId="46595" xr:uid="{00000000-0005-0000-0000-0000FCB50000}"/>
    <cellStyle name="Normal 3 6 20 7 3" xfId="46596" xr:uid="{00000000-0005-0000-0000-0000FDB50000}"/>
    <cellStyle name="Normal 3 6 20 8" xfId="46597" xr:uid="{00000000-0005-0000-0000-0000FEB50000}"/>
    <cellStyle name="Normal 3 6 20 8 2" xfId="46598" xr:uid="{00000000-0005-0000-0000-0000FFB50000}"/>
    <cellStyle name="Normal 3 6 20 8 3" xfId="46599" xr:uid="{00000000-0005-0000-0000-000000B60000}"/>
    <cellStyle name="Normal 3 6 20 9" xfId="46600" xr:uid="{00000000-0005-0000-0000-000001B60000}"/>
    <cellStyle name="Normal 3 6 20 9 2" xfId="46601" xr:uid="{00000000-0005-0000-0000-000002B60000}"/>
    <cellStyle name="Normal 3 6 20 9 3" xfId="46602" xr:uid="{00000000-0005-0000-0000-000003B60000}"/>
    <cellStyle name="Normal 3 6 21" xfId="46603" xr:uid="{00000000-0005-0000-0000-000004B60000}"/>
    <cellStyle name="Normal 3 6 21 10" xfId="46604" xr:uid="{00000000-0005-0000-0000-000005B60000}"/>
    <cellStyle name="Normal 3 6 21 10 2" xfId="46605" xr:uid="{00000000-0005-0000-0000-000006B60000}"/>
    <cellStyle name="Normal 3 6 21 10 3" xfId="46606" xr:uid="{00000000-0005-0000-0000-000007B60000}"/>
    <cellStyle name="Normal 3 6 21 11" xfId="46607" xr:uid="{00000000-0005-0000-0000-000008B60000}"/>
    <cellStyle name="Normal 3 6 21 11 2" xfId="46608" xr:uid="{00000000-0005-0000-0000-000009B60000}"/>
    <cellStyle name="Normal 3 6 21 11 3" xfId="46609" xr:uid="{00000000-0005-0000-0000-00000AB60000}"/>
    <cellStyle name="Normal 3 6 21 12" xfId="46610" xr:uid="{00000000-0005-0000-0000-00000BB60000}"/>
    <cellStyle name="Normal 3 6 21 12 2" xfId="46611" xr:uid="{00000000-0005-0000-0000-00000CB60000}"/>
    <cellStyle name="Normal 3 6 21 12 3" xfId="46612" xr:uid="{00000000-0005-0000-0000-00000DB60000}"/>
    <cellStyle name="Normal 3 6 21 13" xfId="46613" xr:uid="{00000000-0005-0000-0000-00000EB60000}"/>
    <cellStyle name="Normal 3 6 21 13 2" xfId="46614" xr:uid="{00000000-0005-0000-0000-00000FB60000}"/>
    <cellStyle name="Normal 3 6 21 13 3" xfId="46615" xr:uid="{00000000-0005-0000-0000-000010B60000}"/>
    <cellStyle name="Normal 3 6 21 14" xfId="46616" xr:uid="{00000000-0005-0000-0000-000011B60000}"/>
    <cellStyle name="Normal 3 6 21 14 2" xfId="46617" xr:uid="{00000000-0005-0000-0000-000012B60000}"/>
    <cellStyle name="Normal 3 6 21 14 3" xfId="46618" xr:uid="{00000000-0005-0000-0000-000013B60000}"/>
    <cellStyle name="Normal 3 6 21 15" xfId="46619" xr:uid="{00000000-0005-0000-0000-000014B60000}"/>
    <cellStyle name="Normal 3 6 21 16" xfId="46620" xr:uid="{00000000-0005-0000-0000-000015B60000}"/>
    <cellStyle name="Normal 3 6 21 2" xfId="46621" xr:uid="{00000000-0005-0000-0000-000016B60000}"/>
    <cellStyle name="Normal 3 6 21 2 2" xfId="46622" xr:uid="{00000000-0005-0000-0000-000017B60000}"/>
    <cellStyle name="Normal 3 6 21 2 3" xfId="46623" xr:uid="{00000000-0005-0000-0000-000018B60000}"/>
    <cellStyle name="Normal 3 6 21 3" xfId="46624" xr:uid="{00000000-0005-0000-0000-000019B60000}"/>
    <cellStyle name="Normal 3 6 21 3 2" xfId="46625" xr:uid="{00000000-0005-0000-0000-00001AB60000}"/>
    <cellStyle name="Normal 3 6 21 3 3" xfId="46626" xr:uid="{00000000-0005-0000-0000-00001BB60000}"/>
    <cellStyle name="Normal 3 6 21 4" xfId="46627" xr:uid="{00000000-0005-0000-0000-00001CB60000}"/>
    <cellStyle name="Normal 3 6 21 4 2" xfId="46628" xr:uid="{00000000-0005-0000-0000-00001DB60000}"/>
    <cellStyle name="Normal 3 6 21 4 3" xfId="46629" xr:uid="{00000000-0005-0000-0000-00001EB60000}"/>
    <cellStyle name="Normal 3 6 21 5" xfId="46630" xr:uid="{00000000-0005-0000-0000-00001FB60000}"/>
    <cellStyle name="Normal 3 6 21 5 2" xfId="46631" xr:uid="{00000000-0005-0000-0000-000020B60000}"/>
    <cellStyle name="Normal 3 6 21 5 3" xfId="46632" xr:uid="{00000000-0005-0000-0000-000021B60000}"/>
    <cellStyle name="Normal 3 6 21 6" xfId="46633" xr:uid="{00000000-0005-0000-0000-000022B60000}"/>
    <cellStyle name="Normal 3 6 21 6 2" xfId="46634" xr:uid="{00000000-0005-0000-0000-000023B60000}"/>
    <cellStyle name="Normal 3 6 21 6 3" xfId="46635" xr:uid="{00000000-0005-0000-0000-000024B60000}"/>
    <cellStyle name="Normal 3 6 21 7" xfId="46636" xr:uid="{00000000-0005-0000-0000-000025B60000}"/>
    <cellStyle name="Normal 3 6 21 7 2" xfId="46637" xr:uid="{00000000-0005-0000-0000-000026B60000}"/>
    <cellStyle name="Normal 3 6 21 7 3" xfId="46638" xr:uid="{00000000-0005-0000-0000-000027B60000}"/>
    <cellStyle name="Normal 3 6 21 8" xfId="46639" xr:uid="{00000000-0005-0000-0000-000028B60000}"/>
    <cellStyle name="Normal 3 6 21 8 2" xfId="46640" xr:uid="{00000000-0005-0000-0000-000029B60000}"/>
    <cellStyle name="Normal 3 6 21 8 3" xfId="46641" xr:uid="{00000000-0005-0000-0000-00002AB60000}"/>
    <cellStyle name="Normal 3 6 21 9" xfId="46642" xr:uid="{00000000-0005-0000-0000-00002BB60000}"/>
    <cellStyle name="Normal 3 6 21 9 2" xfId="46643" xr:uid="{00000000-0005-0000-0000-00002CB60000}"/>
    <cellStyle name="Normal 3 6 21 9 3" xfId="46644" xr:uid="{00000000-0005-0000-0000-00002DB60000}"/>
    <cellStyle name="Normal 3 6 22" xfId="46645" xr:uid="{00000000-0005-0000-0000-00002EB60000}"/>
    <cellStyle name="Normal 3 6 22 10" xfId="46646" xr:uid="{00000000-0005-0000-0000-00002FB60000}"/>
    <cellStyle name="Normal 3 6 22 10 2" xfId="46647" xr:uid="{00000000-0005-0000-0000-000030B60000}"/>
    <cellStyle name="Normal 3 6 22 10 3" xfId="46648" xr:uid="{00000000-0005-0000-0000-000031B60000}"/>
    <cellStyle name="Normal 3 6 22 11" xfId="46649" xr:uid="{00000000-0005-0000-0000-000032B60000}"/>
    <cellStyle name="Normal 3 6 22 11 2" xfId="46650" xr:uid="{00000000-0005-0000-0000-000033B60000}"/>
    <cellStyle name="Normal 3 6 22 11 3" xfId="46651" xr:uid="{00000000-0005-0000-0000-000034B60000}"/>
    <cellStyle name="Normal 3 6 22 12" xfId="46652" xr:uid="{00000000-0005-0000-0000-000035B60000}"/>
    <cellStyle name="Normal 3 6 22 12 2" xfId="46653" xr:uid="{00000000-0005-0000-0000-000036B60000}"/>
    <cellStyle name="Normal 3 6 22 12 3" xfId="46654" xr:uid="{00000000-0005-0000-0000-000037B60000}"/>
    <cellStyle name="Normal 3 6 22 13" xfId="46655" xr:uid="{00000000-0005-0000-0000-000038B60000}"/>
    <cellStyle name="Normal 3 6 22 13 2" xfId="46656" xr:uid="{00000000-0005-0000-0000-000039B60000}"/>
    <cellStyle name="Normal 3 6 22 13 3" xfId="46657" xr:uid="{00000000-0005-0000-0000-00003AB60000}"/>
    <cellStyle name="Normal 3 6 22 14" xfId="46658" xr:uid="{00000000-0005-0000-0000-00003BB60000}"/>
    <cellStyle name="Normal 3 6 22 14 2" xfId="46659" xr:uid="{00000000-0005-0000-0000-00003CB60000}"/>
    <cellStyle name="Normal 3 6 22 14 3" xfId="46660" xr:uid="{00000000-0005-0000-0000-00003DB60000}"/>
    <cellStyle name="Normal 3 6 22 15" xfId="46661" xr:uid="{00000000-0005-0000-0000-00003EB60000}"/>
    <cellStyle name="Normal 3 6 22 16" xfId="46662" xr:uid="{00000000-0005-0000-0000-00003FB60000}"/>
    <cellStyle name="Normal 3 6 22 2" xfId="46663" xr:uid="{00000000-0005-0000-0000-000040B60000}"/>
    <cellStyle name="Normal 3 6 22 2 2" xfId="46664" xr:uid="{00000000-0005-0000-0000-000041B60000}"/>
    <cellStyle name="Normal 3 6 22 2 3" xfId="46665" xr:uid="{00000000-0005-0000-0000-000042B60000}"/>
    <cellStyle name="Normal 3 6 22 3" xfId="46666" xr:uid="{00000000-0005-0000-0000-000043B60000}"/>
    <cellStyle name="Normal 3 6 22 3 2" xfId="46667" xr:uid="{00000000-0005-0000-0000-000044B60000}"/>
    <cellStyle name="Normal 3 6 22 3 3" xfId="46668" xr:uid="{00000000-0005-0000-0000-000045B60000}"/>
    <cellStyle name="Normal 3 6 22 4" xfId="46669" xr:uid="{00000000-0005-0000-0000-000046B60000}"/>
    <cellStyle name="Normal 3 6 22 4 2" xfId="46670" xr:uid="{00000000-0005-0000-0000-000047B60000}"/>
    <cellStyle name="Normal 3 6 22 4 3" xfId="46671" xr:uid="{00000000-0005-0000-0000-000048B60000}"/>
    <cellStyle name="Normal 3 6 22 5" xfId="46672" xr:uid="{00000000-0005-0000-0000-000049B60000}"/>
    <cellStyle name="Normal 3 6 22 5 2" xfId="46673" xr:uid="{00000000-0005-0000-0000-00004AB60000}"/>
    <cellStyle name="Normal 3 6 22 5 3" xfId="46674" xr:uid="{00000000-0005-0000-0000-00004BB60000}"/>
    <cellStyle name="Normal 3 6 22 6" xfId="46675" xr:uid="{00000000-0005-0000-0000-00004CB60000}"/>
    <cellStyle name="Normal 3 6 22 6 2" xfId="46676" xr:uid="{00000000-0005-0000-0000-00004DB60000}"/>
    <cellStyle name="Normal 3 6 22 6 3" xfId="46677" xr:uid="{00000000-0005-0000-0000-00004EB60000}"/>
    <cellStyle name="Normal 3 6 22 7" xfId="46678" xr:uid="{00000000-0005-0000-0000-00004FB60000}"/>
    <cellStyle name="Normal 3 6 22 7 2" xfId="46679" xr:uid="{00000000-0005-0000-0000-000050B60000}"/>
    <cellStyle name="Normal 3 6 22 7 3" xfId="46680" xr:uid="{00000000-0005-0000-0000-000051B60000}"/>
    <cellStyle name="Normal 3 6 22 8" xfId="46681" xr:uid="{00000000-0005-0000-0000-000052B60000}"/>
    <cellStyle name="Normal 3 6 22 8 2" xfId="46682" xr:uid="{00000000-0005-0000-0000-000053B60000}"/>
    <cellStyle name="Normal 3 6 22 8 3" xfId="46683" xr:uid="{00000000-0005-0000-0000-000054B60000}"/>
    <cellStyle name="Normal 3 6 22 9" xfId="46684" xr:uid="{00000000-0005-0000-0000-000055B60000}"/>
    <cellStyle name="Normal 3 6 22 9 2" xfId="46685" xr:uid="{00000000-0005-0000-0000-000056B60000}"/>
    <cellStyle name="Normal 3 6 22 9 3" xfId="46686" xr:uid="{00000000-0005-0000-0000-000057B60000}"/>
    <cellStyle name="Normal 3 6 23" xfId="46687" xr:uid="{00000000-0005-0000-0000-000058B60000}"/>
    <cellStyle name="Normal 3 6 24" xfId="46688" xr:uid="{00000000-0005-0000-0000-000059B60000}"/>
    <cellStyle name="Normal 3 6 25" xfId="46689" xr:uid="{00000000-0005-0000-0000-00005AB60000}"/>
    <cellStyle name="Normal 3 6 25 10" xfId="46690" xr:uid="{00000000-0005-0000-0000-00005BB60000}"/>
    <cellStyle name="Normal 3 6 25 10 2" xfId="46691" xr:uid="{00000000-0005-0000-0000-00005CB60000}"/>
    <cellStyle name="Normal 3 6 25 10 3" xfId="46692" xr:uid="{00000000-0005-0000-0000-00005DB60000}"/>
    <cellStyle name="Normal 3 6 25 11" xfId="46693" xr:uid="{00000000-0005-0000-0000-00005EB60000}"/>
    <cellStyle name="Normal 3 6 25 11 2" xfId="46694" xr:uid="{00000000-0005-0000-0000-00005FB60000}"/>
    <cellStyle name="Normal 3 6 25 11 3" xfId="46695" xr:uid="{00000000-0005-0000-0000-000060B60000}"/>
    <cellStyle name="Normal 3 6 25 12" xfId="46696" xr:uid="{00000000-0005-0000-0000-000061B60000}"/>
    <cellStyle name="Normal 3 6 25 12 2" xfId="46697" xr:uid="{00000000-0005-0000-0000-000062B60000}"/>
    <cellStyle name="Normal 3 6 25 12 3" xfId="46698" xr:uid="{00000000-0005-0000-0000-000063B60000}"/>
    <cellStyle name="Normal 3 6 25 13" xfId="46699" xr:uid="{00000000-0005-0000-0000-000064B60000}"/>
    <cellStyle name="Normal 3 6 25 13 2" xfId="46700" xr:uid="{00000000-0005-0000-0000-000065B60000}"/>
    <cellStyle name="Normal 3 6 25 13 3" xfId="46701" xr:uid="{00000000-0005-0000-0000-000066B60000}"/>
    <cellStyle name="Normal 3 6 25 14" xfId="46702" xr:uid="{00000000-0005-0000-0000-000067B60000}"/>
    <cellStyle name="Normal 3 6 25 14 2" xfId="46703" xr:uid="{00000000-0005-0000-0000-000068B60000}"/>
    <cellStyle name="Normal 3 6 25 14 3" xfId="46704" xr:uid="{00000000-0005-0000-0000-000069B60000}"/>
    <cellStyle name="Normal 3 6 25 15" xfId="46705" xr:uid="{00000000-0005-0000-0000-00006AB60000}"/>
    <cellStyle name="Normal 3 6 25 16" xfId="46706" xr:uid="{00000000-0005-0000-0000-00006BB60000}"/>
    <cellStyle name="Normal 3 6 25 2" xfId="46707" xr:uid="{00000000-0005-0000-0000-00006CB60000}"/>
    <cellStyle name="Normal 3 6 25 2 2" xfId="46708" xr:uid="{00000000-0005-0000-0000-00006DB60000}"/>
    <cellStyle name="Normal 3 6 25 2 3" xfId="46709" xr:uid="{00000000-0005-0000-0000-00006EB60000}"/>
    <cellStyle name="Normal 3 6 25 3" xfId="46710" xr:uid="{00000000-0005-0000-0000-00006FB60000}"/>
    <cellStyle name="Normal 3 6 25 3 2" xfId="46711" xr:uid="{00000000-0005-0000-0000-000070B60000}"/>
    <cellStyle name="Normal 3 6 25 3 3" xfId="46712" xr:uid="{00000000-0005-0000-0000-000071B60000}"/>
    <cellStyle name="Normal 3 6 25 4" xfId="46713" xr:uid="{00000000-0005-0000-0000-000072B60000}"/>
    <cellStyle name="Normal 3 6 25 4 2" xfId="46714" xr:uid="{00000000-0005-0000-0000-000073B60000}"/>
    <cellStyle name="Normal 3 6 25 4 3" xfId="46715" xr:uid="{00000000-0005-0000-0000-000074B60000}"/>
    <cellStyle name="Normal 3 6 25 5" xfId="46716" xr:uid="{00000000-0005-0000-0000-000075B60000}"/>
    <cellStyle name="Normal 3 6 25 5 2" xfId="46717" xr:uid="{00000000-0005-0000-0000-000076B60000}"/>
    <cellStyle name="Normal 3 6 25 5 3" xfId="46718" xr:uid="{00000000-0005-0000-0000-000077B60000}"/>
    <cellStyle name="Normal 3 6 25 6" xfId="46719" xr:uid="{00000000-0005-0000-0000-000078B60000}"/>
    <cellStyle name="Normal 3 6 25 6 2" xfId="46720" xr:uid="{00000000-0005-0000-0000-000079B60000}"/>
    <cellStyle name="Normal 3 6 25 6 3" xfId="46721" xr:uid="{00000000-0005-0000-0000-00007AB60000}"/>
    <cellStyle name="Normal 3 6 25 7" xfId="46722" xr:uid="{00000000-0005-0000-0000-00007BB60000}"/>
    <cellStyle name="Normal 3 6 25 7 2" xfId="46723" xr:uid="{00000000-0005-0000-0000-00007CB60000}"/>
    <cellStyle name="Normal 3 6 25 7 3" xfId="46724" xr:uid="{00000000-0005-0000-0000-00007DB60000}"/>
    <cellStyle name="Normal 3 6 25 8" xfId="46725" xr:uid="{00000000-0005-0000-0000-00007EB60000}"/>
    <cellStyle name="Normal 3 6 25 8 2" xfId="46726" xr:uid="{00000000-0005-0000-0000-00007FB60000}"/>
    <cellStyle name="Normal 3 6 25 8 3" xfId="46727" xr:uid="{00000000-0005-0000-0000-000080B60000}"/>
    <cellStyle name="Normal 3 6 25 9" xfId="46728" xr:uid="{00000000-0005-0000-0000-000081B60000}"/>
    <cellStyle name="Normal 3 6 25 9 2" xfId="46729" xr:uid="{00000000-0005-0000-0000-000082B60000}"/>
    <cellStyle name="Normal 3 6 25 9 3" xfId="46730" xr:uid="{00000000-0005-0000-0000-000083B60000}"/>
    <cellStyle name="Normal 3 6 26" xfId="46731" xr:uid="{00000000-0005-0000-0000-000084B60000}"/>
    <cellStyle name="Normal 3 6 26 10" xfId="46732" xr:uid="{00000000-0005-0000-0000-000085B60000}"/>
    <cellStyle name="Normal 3 6 26 10 2" xfId="46733" xr:uid="{00000000-0005-0000-0000-000086B60000}"/>
    <cellStyle name="Normal 3 6 26 10 3" xfId="46734" xr:uid="{00000000-0005-0000-0000-000087B60000}"/>
    <cellStyle name="Normal 3 6 26 11" xfId="46735" xr:uid="{00000000-0005-0000-0000-000088B60000}"/>
    <cellStyle name="Normal 3 6 26 11 2" xfId="46736" xr:uid="{00000000-0005-0000-0000-000089B60000}"/>
    <cellStyle name="Normal 3 6 26 11 3" xfId="46737" xr:uid="{00000000-0005-0000-0000-00008AB60000}"/>
    <cellStyle name="Normal 3 6 26 12" xfId="46738" xr:uid="{00000000-0005-0000-0000-00008BB60000}"/>
    <cellStyle name="Normal 3 6 26 12 2" xfId="46739" xr:uid="{00000000-0005-0000-0000-00008CB60000}"/>
    <cellStyle name="Normal 3 6 26 12 3" xfId="46740" xr:uid="{00000000-0005-0000-0000-00008DB60000}"/>
    <cellStyle name="Normal 3 6 26 13" xfId="46741" xr:uid="{00000000-0005-0000-0000-00008EB60000}"/>
    <cellStyle name="Normal 3 6 26 13 2" xfId="46742" xr:uid="{00000000-0005-0000-0000-00008FB60000}"/>
    <cellStyle name="Normal 3 6 26 13 3" xfId="46743" xr:uid="{00000000-0005-0000-0000-000090B60000}"/>
    <cellStyle name="Normal 3 6 26 14" xfId="46744" xr:uid="{00000000-0005-0000-0000-000091B60000}"/>
    <cellStyle name="Normal 3 6 26 14 2" xfId="46745" xr:uid="{00000000-0005-0000-0000-000092B60000}"/>
    <cellStyle name="Normal 3 6 26 14 3" xfId="46746" xr:uid="{00000000-0005-0000-0000-000093B60000}"/>
    <cellStyle name="Normal 3 6 26 15" xfId="46747" xr:uid="{00000000-0005-0000-0000-000094B60000}"/>
    <cellStyle name="Normal 3 6 26 16" xfId="46748" xr:uid="{00000000-0005-0000-0000-000095B60000}"/>
    <cellStyle name="Normal 3 6 26 2" xfId="46749" xr:uid="{00000000-0005-0000-0000-000096B60000}"/>
    <cellStyle name="Normal 3 6 26 2 2" xfId="46750" xr:uid="{00000000-0005-0000-0000-000097B60000}"/>
    <cellStyle name="Normal 3 6 26 2 3" xfId="46751" xr:uid="{00000000-0005-0000-0000-000098B60000}"/>
    <cellStyle name="Normal 3 6 26 3" xfId="46752" xr:uid="{00000000-0005-0000-0000-000099B60000}"/>
    <cellStyle name="Normal 3 6 26 3 2" xfId="46753" xr:uid="{00000000-0005-0000-0000-00009AB60000}"/>
    <cellStyle name="Normal 3 6 26 3 3" xfId="46754" xr:uid="{00000000-0005-0000-0000-00009BB60000}"/>
    <cellStyle name="Normal 3 6 26 4" xfId="46755" xr:uid="{00000000-0005-0000-0000-00009CB60000}"/>
    <cellStyle name="Normal 3 6 26 4 2" xfId="46756" xr:uid="{00000000-0005-0000-0000-00009DB60000}"/>
    <cellStyle name="Normal 3 6 26 4 3" xfId="46757" xr:uid="{00000000-0005-0000-0000-00009EB60000}"/>
    <cellStyle name="Normal 3 6 26 5" xfId="46758" xr:uid="{00000000-0005-0000-0000-00009FB60000}"/>
    <cellStyle name="Normal 3 6 26 5 2" xfId="46759" xr:uid="{00000000-0005-0000-0000-0000A0B60000}"/>
    <cellStyle name="Normal 3 6 26 5 3" xfId="46760" xr:uid="{00000000-0005-0000-0000-0000A1B60000}"/>
    <cellStyle name="Normal 3 6 26 6" xfId="46761" xr:uid="{00000000-0005-0000-0000-0000A2B60000}"/>
    <cellStyle name="Normal 3 6 26 6 2" xfId="46762" xr:uid="{00000000-0005-0000-0000-0000A3B60000}"/>
    <cellStyle name="Normal 3 6 26 6 3" xfId="46763" xr:uid="{00000000-0005-0000-0000-0000A4B60000}"/>
    <cellStyle name="Normal 3 6 26 7" xfId="46764" xr:uid="{00000000-0005-0000-0000-0000A5B60000}"/>
    <cellStyle name="Normal 3 6 26 7 2" xfId="46765" xr:uid="{00000000-0005-0000-0000-0000A6B60000}"/>
    <cellStyle name="Normal 3 6 26 7 3" xfId="46766" xr:uid="{00000000-0005-0000-0000-0000A7B60000}"/>
    <cellStyle name="Normal 3 6 26 8" xfId="46767" xr:uid="{00000000-0005-0000-0000-0000A8B60000}"/>
    <cellStyle name="Normal 3 6 26 8 2" xfId="46768" xr:uid="{00000000-0005-0000-0000-0000A9B60000}"/>
    <cellStyle name="Normal 3 6 26 8 3" xfId="46769" xr:uid="{00000000-0005-0000-0000-0000AAB60000}"/>
    <cellStyle name="Normal 3 6 26 9" xfId="46770" xr:uid="{00000000-0005-0000-0000-0000ABB60000}"/>
    <cellStyle name="Normal 3 6 26 9 2" xfId="46771" xr:uid="{00000000-0005-0000-0000-0000ACB60000}"/>
    <cellStyle name="Normal 3 6 26 9 3" xfId="46772" xr:uid="{00000000-0005-0000-0000-0000ADB60000}"/>
    <cellStyle name="Normal 3 6 3" xfId="46773" xr:uid="{00000000-0005-0000-0000-0000AEB60000}"/>
    <cellStyle name="Normal 3 6 4" xfId="46774" xr:uid="{00000000-0005-0000-0000-0000AFB60000}"/>
    <cellStyle name="Normal 3 6 5" xfId="46775" xr:uid="{00000000-0005-0000-0000-0000B0B60000}"/>
    <cellStyle name="Normal 3 6 6" xfId="46776" xr:uid="{00000000-0005-0000-0000-0000B1B60000}"/>
    <cellStyle name="Normal 3 6 7" xfId="46777" xr:uid="{00000000-0005-0000-0000-0000B2B60000}"/>
    <cellStyle name="Normal 3 6 8" xfId="46778" xr:uid="{00000000-0005-0000-0000-0000B3B60000}"/>
    <cellStyle name="Normal 3 6 9" xfId="46779" xr:uid="{00000000-0005-0000-0000-0000B4B60000}"/>
    <cellStyle name="Normal 3 6_End-use Summary" xfId="46780" xr:uid="{00000000-0005-0000-0000-0000B5B60000}"/>
    <cellStyle name="Normal 3 60" xfId="46781" xr:uid="{00000000-0005-0000-0000-0000B6B60000}"/>
    <cellStyle name="Normal 3 60 2" xfId="46782" xr:uid="{00000000-0005-0000-0000-0000B7B60000}"/>
    <cellStyle name="Normal 3 60 3" xfId="46783" xr:uid="{00000000-0005-0000-0000-0000B8B60000}"/>
    <cellStyle name="Normal 3 61" xfId="46784" xr:uid="{00000000-0005-0000-0000-0000B9B60000}"/>
    <cellStyle name="Normal 3 61 2" xfId="46785" xr:uid="{00000000-0005-0000-0000-0000BAB60000}"/>
    <cellStyle name="Normal 3 61 3" xfId="46786" xr:uid="{00000000-0005-0000-0000-0000BBB60000}"/>
    <cellStyle name="Normal 3 62" xfId="46787" xr:uid="{00000000-0005-0000-0000-0000BCB60000}"/>
    <cellStyle name="Normal 3 62 2" xfId="46788" xr:uid="{00000000-0005-0000-0000-0000BDB60000}"/>
    <cellStyle name="Normal 3 62 3" xfId="46789" xr:uid="{00000000-0005-0000-0000-0000BEB60000}"/>
    <cellStyle name="Normal 3 63" xfId="46790" xr:uid="{00000000-0005-0000-0000-0000BFB60000}"/>
    <cellStyle name="Normal 3 63 2" xfId="46791" xr:uid="{00000000-0005-0000-0000-0000C0B60000}"/>
    <cellStyle name="Normal 3 63 3" xfId="46792" xr:uid="{00000000-0005-0000-0000-0000C1B60000}"/>
    <cellStyle name="Normal 3 64" xfId="46793" xr:uid="{00000000-0005-0000-0000-0000C2B60000}"/>
    <cellStyle name="Normal 3 64 2" xfId="46794" xr:uid="{00000000-0005-0000-0000-0000C3B60000}"/>
    <cellStyle name="Normal 3 64 3" xfId="46795" xr:uid="{00000000-0005-0000-0000-0000C4B60000}"/>
    <cellStyle name="Normal 3 65" xfId="46796" xr:uid="{00000000-0005-0000-0000-0000C5B60000}"/>
    <cellStyle name="Normal 3 65 2" xfId="46797" xr:uid="{00000000-0005-0000-0000-0000C6B60000}"/>
    <cellStyle name="Normal 3 65 3" xfId="46798" xr:uid="{00000000-0005-0000-0000-0000C7B60000}"/>
    <cellStyle name="Normal 3 66" xfId="46799" xr:uid="{00000000-0005-0000-0000-0000C8B60000}"/>
    <cellStyle name="Normal 3 66 2" xfId="46800" xr:uid="{00000000-0005-0000-0000-0000C9B60000}"/>
    <cellStyle name="Normal 3 66 3" xfId="46801" xr:uid="{00000000-0005-0000-0000-0000CAB60000}"/>
    <cellStyle name="Normal 3 67" xfId="46802" xr:uid="{00000000-0005-0000-0000-0000CBB60000}"/>
    <cellStyle name="Normal 3 67 2" xfId="46803" xr:uid="{00000000-0005-0000-0000-0000CCB60000}"/>
    <cellStyle name="Normal 3 67 3" xfId="46804" xr:uid="{00000000-0005-0000-0000-0000CDB60000}"/>
    <cellStyle name="Normal 3 68" xfId="46805" xr:uid="{00000000-0005-0000-0000-0000CEB60000}"/>
    <cellStyle name="Normal 3 68 2" xfId="46806" xr:uid="{00000000-0005-0000-0000-0000CFB60000}"/>
    <cellStyle name="Normal 3 68 3" xfId="46807" xr:uid="{00000000-0005-0000-0000-0000D0B60000}"/>
    <cellStyle name="Normal 3 69" xfId="46808" xr:uid="{00000000-0005-0000-0000-0000D1B60000}"/>
    <cellStyle name="Normal 3 69 2" xfId="46809" xr:uid="{00000000-0005-0000-0000-0000D2B60000}"/>
    <cellStyle name="Normal 3 69 3" xfId="46810" xr:uid="{00000000-0005-0000-0000-0000D3B60000}"/>
    <cellStyle name="Normal 3 7" xfId="46811" xr:uid="{00000000-0005-0000-0000-0000D4B60000}"/>
    <cellStyle name="Normal 3 7 10" xfId="46812" xr:uid="{00000000-0005-0000-0000-0000D5B60000}"/>
    <cellStyle name="Normal 3 7 11" xfId="46813" xr:uid="{00000000-0005-0000-0000-0000D6B60000}"/>
    <cellStyle name="Normal 3 7 11 10" xfId="46814" xr:uid="{00000000-0005-0000-0000-0000D7B60000}"/>
    <cellStyle name="Normal 3 7 11 10 2" xfId="46815" xr:uid="{00000000-0005-0000-0000-0000D8B60000}"/>
    <cellStyle name="Normal 3 7 11 10 3" xfId="46816" xr:uid="{00000000-0005-0000-0000-0000D9B60000}"/>
    <cellStyle name="Normal 3 7 11 11" xfId="46817" xr:uid="{00000000-0005-0000-0000-0000DAB60000}"/>
    <cellStyle name="Normal 3 7 11 11 2" xfId="46818" xr:uid="{00000000-0005-0000-0000-0000DBB60000}"/>
    <cellStyle name="Normal 3 7 11 11 3" xfId="46819" xr:uid="{00000000-0005-0000-0000-0000DCB60000}"/>
    <cellStyle name="Normal 3 7 11 12" xfId="46820" xr:uid="{00000000-0005-0000-0000-0000DDB60000}"/>
    <cellStyle name="Normal 3 7 11 12 2" xfId="46821" xr:uid="{00000000-0005-0000-0000-0000DEB60000}"/>
    <cellStyle name="Normal 3 7 11 12 3" xfId="46822" xr:uid="{00000000-0005-0000-0000-0000DFB60000}"/>
    <cellStyle name="Normal 3 7 11 13" xfId="46823" xr:uid="{00000000-0005-0000-0000-0000E0B60000}"/>
    <cellStyle name="Normal 3 7 11 13 2" xfId="46824" xr:uid="{00000000-0005-0000-0000-0000E1B60000}"/>
    <cellStyle name="Normal 3 7 11 13 3" xfId="46825" xr:uid="{00000000-0005-0000-0000-0000E2B60000}"/>
    <cellStyle name="Normal 3 7 11 14" xfId="46826" xr:uid="{00000000-0005-0000-0000-0000E3B60000}"/>
    <cellStyle name="Normal 3 7 11 14 2" xfId="46827" xr:uid="{00000000-0005-0000-0000-0000E4B60000}"/>
    <cellStyle name="Normal 3 7 11 14 3" xfId="46828" xr:uid="{00000000-0005-0000-0000-0000E5B60000}"/>
    <cellStyle name="Normal 3 7 11 15" xfId="46829" xr:uid="{00000000-0005-0000-0000-0000E6B60000}"/>
    <cellStyle name="Normal 3 7 11 15 2" xfId="46830" xr:uid="{00000000-0005-0000-0000-0000E7B60000}"/>
    <cellStyle name="Normal 3 7 11 15 3" xfId="46831" xr:uid="{00000000-0005-0000-0000-0000E8B60000}"/>
    <cellStyle name="Normal 3 7 11 16" xfId="46832" xr:uid="{00000000-0005-0000-0000-0000E9B60000}"/>
    <cellStyle name="Normal 3 7 11 16 2" xfId="46833" xr:uid="{00000000-0005-0000-0000-0000EAB60000}"/>
    <cellStyle name="Normal 3 7 11 16 3" xfId="46834" xr:uid="{00000000-0005-0000-0000-0000EBB60000}"/>
    <cellStyle name="Normal 3 7 11 17" xfId="46835" xr:uid="{00000000-0005-0000-0000-0000ECB60000}"/>
    <cellStyle name="Normal 3 7 11 17 2" xfId="46836" xr:uid="{00000000-0005-0000-0000-0000EDB60000}"/>
    <cellStyle name="Normal 3 7 11 17 3" xfId="46837" xr:uid="{00000000-0005-0000-0000-0000EEB60000}"/>
    <cellStyle name="Normal 3 7 11 18" xfId="46838" xr:uid="{00000000-0005-0000-0000-0000EFB60000}"/>
    <cellStyle name="Normal 3 7 11 19" xfId="46839" xr:uid="{00000000-0005-0000-0000-0000F0B60000}"/>
    <cellStyle name="Normal 3 7 11 2" xfId="46840" xr:uid="{00000000-0005-0000-0000-0000F1B60000}"/>
    <cellStyle name="Normal 3 7 11 3" xfId="46841" xr:uid="{00000000-0005-0000-0000-0000F2B60000}"/>
    <cellStyle name="Normal 3 7 11 4" xfId="46842" xr:uid="{00000000-0005-0000-0000-0000F3B60000}"/>
    <cellStyle name="Normal 3 7 11 5" xfId="46843" xr:uid="{00000000-0005-0000-0000-0000F4B60000}"/>
    <cellStyle name="Normal 3 7 11 5 2" xfId="46844" xr:uid="{00000000-0005-0000-0000-0000F5B60000}"/>
    <cellStyle name="Normal 3 7 11 5 3" xfId="46845" xr:uid="{00000000-0005-0000-0000-0000F6B60000}"/>
    <cellStyle name="Normal 3 7 11 6" xfId="46846" xr:uid="{00000000-0005-0000-0000-0000F7B60000}"/>
    <cellStyle name="Normal 3 7 11 6 2" xfId="46847" xr:uid="{00000000-0005-0000-0000-0000F8B60000}"/>
    <cellStyle name="Normal 3 7 11 6 3" xfId="46848" xr:uid="{00000000-0005-0000-0000-0000F9B60000}"/>
    <cellStyle name="Normal 3 7 11 7" xfId="46849" xr:uid="{00000000-0005-0000-0000-0000FAB60000}"/>
    <cellStyle name="Normal 3 7 11 7 2" xfId="46850" xr:uid="{00000000-0005-0000-0000-0000FBB60000}"/>
    <cellStyle name="Normal 3 7 11 7 3" xfId="46851" xr:uid="{00000000-0005-0000-0000-0000FCB60000}"/>
    <cellStyle name="Normal 3 7 11 8" xfId="46852" xr:uid="{00000000-0005-0000-0000-0000FDB60000}"/>
    <cellStyle name="Normal 3 7 11 8 2" xfId="46853" xr:uid="{00000000-0005-0000-0000-0000FEB60000}"/>
    <cellStyle name="Normal 3 7 11 8 3" xfId="46854" xr:uid="{00000000-0005-0000-0000-0000FFB60000}"/>
    <cellStyle name="Normal 3 7 11 9" xfId="46855" xr:uid="{00000000-0005-0000-0000-000000B70000}"/>
    <cellStyle name="Normal 3 7 11 9 2" xfId="46856" xr:uid="{00000000-0005-0000-0000-000001B70000}"/>
    <cellStyle name="Normal 3 7 11 9 3" xfId="46857" xr:uid="{00000000-0005-0000-0000-000002B70000}"/>
    <cellStyle name="Normal 3 7 12" xfId="46858" xr:uid="{00000000-0005-0000-0000-000003B70000}"/>
    <cellStyle name="Normal 3 7 13" xfId="46859" xr:uid="{00000000-0005-0000-0000-000004B70000}"/>
    <cellStyle name="Normal 3 7 14" xfId="46860" xr:uid="{00000000-0005-0000-0000-000005B70000}"/>
    <cellStyle name="Normal 3 7 14 10" xfId="46861" xr:uid="{00000000-0005-0000-0000-000006B70000}"/>
    <cellStyle name="Normal 3 7 14 10 2" xfId="46862" xr:uid="{00000000-0005-0000-0000-000007B70000}"/>
    <cellStyle name="Normal 3 7 14 10 3" xfId="46863" xr:uid="{00000000-0005-0000-0000-000008B70000}"/>
    <cellStyle name="Normal 3 7 14 11" xfId="46864" xr:uid="{00000000-0005-0000-0000-000009B70000}"/>
    <cellStyle name="Normal 3 7 14 11 2" xfId="46865" xr:uid="{00000000-0005-0000-0000-00000AB70000}"/>
    <cellStyle name="Normal 3 7 14 11 3" xfId="46866" xr:uid="{00000000-0005-0000-0000-00000BB70000}"/>
    <cellStyle name="Normal 3 7 14 12" xfId="46867" xr:uid="{00000000-0005-0000-0000-00000CB70000}"/>
    <cellStyle name="Normal 3 7 14 12 2" xfId="46868" xr:uid="{00000000-0005-0000-0000-00000DB70000}"/>
    <cellStyle name="Normal 3 7 14 12 3" xfId="46869" xr:uid="{00000000-0005-0000-0000-00000EB70000}"/>
    <cellStyle name="Normal 3 7 14 13" xfId="46870" xr:uid="{00000000-0005-0000-0000-00000FB70000}"/>
    <cellStyle name="Normal 3 7 14 13 2" xfId="46871" xr:uid="{00000000-0005-0000-0000-000010B70000}"/>
    <cellStyle name="Normal 3 7 14 13 3" xfId="46872" xr:uid="{00000000-0005-0000-0000-000011B70000}"/>
    <cellStyle name="Normal 3 7 14 14" xfId="46873" xr:uid="{00000000-0005-0000-0000-000012B70000}"/>
    <cellStyle name="Normal 3 7 14 14 2" xfId="46874" xr:uid="{00000000-0005-0000-0000-000013B70000}"/>
    <cellStyle name="Normal 3 7 14 14 3" xfId="46875" xr:uid="{00000000-0005-0000-0000-000014B70000}"/>
    <cellStyle name="Normal 3 7 14 15" xfId="46876" xr:uid="{00000000-0005-0000-0000-000015B70000}"/>
    <cellStyle name="Normal 3 7 14 15 2" xfId="46877" xr:uid="{00000000-0005-0000-0000-000016B70000}"/>
    <cellStyle name="Normal 3 7 14 15 3" xfId="46878" xr:uid="{00000000-0005-0000-0000-000017B70000}"/>
    <cellStyle name="Normal 3 7 14 16" xfId="46879" xr:uid="{00000000-0005-0000-0000-000018B70000}"/>
    <cellStyle name="Normal 3 7 14 17" xfId="46880" xr:uid="{00000000-0005-0000-0000-000019B70000}"/>
    <cellStyle name="Normal 3 7 14 2" xfId="46881" xr:uid="{00000000-0005-0000-0000-00001AB70000}"/>
    <cellStyle name="Normal 3 7 14 2 10" xfId="46882" xr:uid="{00000000-0005-0000-0000-00001BB70000}"/>
    <cellStyle name="Normal 3 7 14 2 10 2" xfId="46883" xr:uid="{00000000-0005-0000-0000-00001CB70000}"/>
    <cellStyle name="Normal 3 7 14 2 10 3" xfId="46884" xr:uid="{00000000-0005-0000-0000-00001DB70000}"/>
    <cellStyle name="Normal 3 7 14 2 11" xfId="46885" xr:uid="{00000000-0005-0000-0000-00001EB70000}"/>
    <cellStyle name="Normal 3 7 14 2 11 2" xfId="46886" xr:uid="{00000000-0005-0000-0000-00001FB70000}"/>
    <cellStyle name="Normal 3 7 14 2 11 3" xfId="46887" xr:uid="{00000000-0005-0000-0000-000020B70000}"/>
    <cellStyle name="Normal 3 7 14 2 12" xfId="46888" xr:uid="{00000000-0005-0000-0000-000021B70000}"/>
    <cellStyle name="Normal 3 7 14 2 12 2" xfId="46889" xr:uid="{00000000-0005-0000-0000-000022B70000}"/>
    <cellStyle name="Normal 3 7 14 2 12 3" xfId="46890" xr:uid="{00000000-0005-0000-0000-000023B70000}"/>
    <cellStyle name="Normal 3 7 14 2 13" xfId="46891" xr:uid="{00000000-0005-0000-0000-000024B70000}"/>
    <cellStyle name="Normal 3 7 14 2 13 2" xfId="46892" xr:uid="{00000000-0005-0000-0000-000025B70000}"/>
    <cellStyle name="Normal 3 7 14 2 13 3" xfId="46893" xr:uid="{00000000-0005-0000-0000-000026B70000}"/>
    <cellStyle name="Normal 3 7 14 2 14" xfId="46894" xr:uid="{00000000-0005-0000-0000-000027B70000}"/>
    <cellStyle name="Normal 3 7 14 2 14 2" xfId="46895" xr:uid="{00000000-0005-0000-0000-000028B70000}"/>
    <cellStyle name="Normal 3 7 14 2 14 3" xfId="46896" xr:uid="{00000000-0005-0000-0000-000029B70000}"/>
    <cellStyle name="Normal 3 7 14 2 15" xfId="46897" xr:uid="{00000000-0005-0000-0000-00002AB70000}"/>
    <cellStyle name="Normal 3 7 14 2 16" xfId="46898" xr:uid="{00000000-0005-0000-0000-00002BB70000}"/>
    <cellStyle name="Normal 3 7 14 2 2" xfId="46899" xr:uid="{00000000-0005-0000-0000-00002CB70000}"/>
    <cellStyle name="Normal 3 7 14 2 2 2" xfId="46900" xr:uid="{00000000-0005-0000-0000-00002DB70000}"/>
    <cellStyle name="Normal 3 7 14 2 2 3" xfId="46901" xr:uid="{00000000-0005-0000-0000-00002EB70000}"/>
    <cellStyle name="Normal 3 7 14 2 3" xfId="46902" xr:uid="{00000000-0005-0000-0000-00002FB70000}"/>
    <cellStyle name="Normal 3 7 14 2 3 2" xfId="46903" xr:uid="{00000000-0005-0000-0000-000030B70000}"/>
    <cellStyle name="Normal 3 7 14 2 3 3" xfId="46904" xr:uid="{00000000-0005-0000-0000-000031B70000}"/>
    <cellStyle name="Normal 3 7 14 2 4" xfId="46905" xr:uid="{00000000-0005-0000-0000-000032B70000}"/>
    <cellStyle name="Normal 3 7 14 2 4 2" xfId="46906" xr:uid="{00000000-0005-0000-0000-000033B70000}"/>
    <cellStyle name="Normal 3 7 14 2 4 3" xfId="46907" xr:uid="{00000000-0005-0000-0000-000034B70000}"/>
    <cellStyle name="Normal 3 7 14 2 5" xfId="46908" xr:uid="{00000000-0005-0000-0000-000035B70000}"/>
    <cellStyle name="Normal 3 7 14 2 5 2" xfId="46909" xr:uid="{00000000-0005-0000-0000-000036B70000}"/>
    <cellStyle name="Normal 3 7 14 2 5 3" xfId="46910" xr:uid="{00000000-0005-0000-0000-000037B70000}"/>
    <cellStyle name="Normal 3 7 14 2 6" xfId="46911" xr:uid="{00000000-0005-0000-0000-000038B70000}"/>
    <cellStyle name="Normal 3 7 14 2 6 2" xfId="46912" xr:uid="{00000000-0005-0000-0000-000039B70000}"/>
    <cellStyle name="Normal 3 7 14 2 6 3" xfId="46913" xr:uid="{00000000-0005-0000-0000-00003AB70000}"/>
    <cellStyle name="Normal 3 7 14 2 7" xfId="46914" xr:uid="{00000000-0005-0000-0000-00003BB70000}"/>
    <cellStyle name="Normal 3 7 14 2 7 2" xfId="46915" xr:uid="{00000000-0005-0000-0000-00003CB70000}"/>
    <cellStyle name="Normal 3 7 14 2 7 3" xfId="46916" xr:uid="{00000000-0005-0000-0000-00003DB70000}"/>
    <cellStyle name="Normal 3 7 14 2 8" xfId="46917" xr:uid="{00000000-0005-0000-0000-00003EB70000}"/>
    <cellStyle name="Normal 3 7 14 2 8 2" xfId="46918" xr:uid="{00000000-0005-0000-0000-00003FB70000}"/>
    <cellStyle name="Normal 3 7 14 2 8 3" xfId="46919" xr:uid="{00000000-0005-0000-0000-000040B70000}"/>
    <cellStyle name="Normal 3 7 14 2 9" xfId="46920" xr:uid="{00000000-0005-0000-0000-000041B70000}"/>
    <cellStyle name="Normal 3 7 14 2 9 2" xfId="46921" xr:uid="{00000000-0005-0000-0000-000042B70000}"/>
    <cellStyle name="Normal 3 7 14 2 9 3" xfId="46922" xr:uid="{00000000-0005-0000-0000-000043B70000}"/>
    <cellStyle name="Normal 3 7 14 3" xfId="46923" xr:uid="{00000000-0005-0000-0000-000044B70000}"/>
    <cellStyle name="Normal 3 7 14 3 2" xfId="46924" xr:uid="{00000000-0005-0000-0000-000045B70000}"/>
    <cellStyle name="Normal 3 7 14 3 3" xfId="46925" xr:uid="{00000000-0005-0000-0000-000046B70000}"/>
    <cellStyle name="Normal 3 7 14 4" xfId="46926" xr:uid="{00000000-0005-0000-0000-000047B70000}"/>
    <cellStyle name="Normal 3 7 14 4 2" xfId="46927" xr:uid="{00000000-0005-0000-0000-000048B70000}"/>
    <cellStyle name="Normal 3 7 14 4 3" xfId="46928" xr:uid="{00000000-0005-0000-0000-000049B70000}"/>
    <cellStyle name="Normal 3 7 14 5" xfId="46929" xr:uid="{00000000-0005-0000-0000-00004AB70000}"/>
    <cellStyle name="Normal 3 7 14 5 2" xfId="46930" xr:uid="{00000000-0005-0000-0000-00004BB70000}"/>
    <cellStyle name="Normal 3 7 14 5 3" xfId="46931" xr:uid="{00000000-0005-0000-0000-00004CB70000}"/>
    <cellStyle name="Normal 3 7 14 6" xfId="46932" xr:uid="{00000000-0005-0000-0000-00004DB70000}"/>
    <cellStyle name="Normal 3 7 14 6 2" xfId="46933" xr:uid="{00000000-0005-0000-0000-00004EB70000}"/>
    <cellStyle name="Normal 3 7 14 6 3" xfId="46934" xr:uid="{00000000-0005-0000-0000-00004FB70000}"/>
    <cellStyle name="Normal 3 7 14 7" xfId="46935" xr:uid="{00000000-0005-0000-0000-000050B70000}"/>
    <cellStyle name="Normal 3 7 14 7 2" xfId="46936" xr:uid="{00000000-0005-0000-0000-000051B70000}"/>
    <cellStyle name="Normal 3 7 14 7 3" xfId="46937" xr:uid="{00000000-0005-0000-0000-000052B70000}"/>
    <cellStyle name="Normal 3 7 14 8" xfId="46938" xr:uid="{00000000-0005-0000-0000-000053B70000}"/>
    <cellStyle name="Normal 3 7 14 8 2" xfId="46939" xr:uid="{00000000-0005-0000-0000-000054B70000}"/>
    <cellStyle name="Normal 3 7 14 8 3" xfId="46940" xr:uid="{00000000-0005-0000-0000-000055B70000}"/>
    <cellStyle name="Normal 3 7 14 9" xfId="46941" xr:uid="{00000000-0005-0000-0000-000056B70000}"/>
    <cellStyle name="Normal 3 7 14 9 2" xfId="46942" xr:uid="{00000000-0005-0000-0000-000057B70000}"/>
    <cellStyle name="Normal 3 7 14 9 3" xfId="46943" xr:uid="{00000000-0005-0000-0000-000058B70000}"/>
    <cellStyle name="Normal 3 7 15" xfId="46944" xr:uid="{00000000-0005-0000-0000-000059B70000}"/>
    <cellStyle name="Normal 3 7 15 10" xfId="46945" xr:uid="{00000000-0005-0000-0000-00005AB70000}"/>
    <cellStyle name="Normal 3 7 15 10 2" xfId="46946" xr:uid="{00000000-0005-0000-0000-00005BB70000}"/>
    <cellStyle name="Normal 3 7 15 10 3" xfId="46947" xr:uid="{00000000-0005-0000-0000-00005CB70000}"/>
    <cellStyle name="Normal 3 7 15 11" xfId="46948" xr:uid="{00000000-0005-0000-0000-00005DB70000}"/>
    <cellStyle name="Normal 3 7 15 11 2" xfId="46949" xr:uid="{00000000-0005-0000-0000-00005EB70000}"/>
    <cellStyle name="Normal 3 7 15 11 3" xfId="46950" xr:uid="{00000000-0005-0000-0000-00005FB70000}"/>
    <cellStyle name="Normal 3 7 15 12" xfId="46951" xr:uid="{00000000-0005-0000-0000-000060B70000}"/>
    <cellStyle name="Normal 3 7 15 12 2" xfId="46952" xr:uid="{00000000-0005-0000-0000-000061B70000}"/>
    <cellStyle name="Normal 3 7 15 12 3" xfId="46953" xr:uid="{00000000-0005-0000-0000-000062B70000}"/>
    <cellStyle name="Normal 3 7 15 13" xfId="46954" xr:uid="{00000000-0005-0000-0000-000063B70000}"/>
    <cellStyle name="Normal 3 7 15 13 2" xfId="46955" xr:uid="{00000000-0005-0000-0000-000064B70000}"/>
    <cellStyle name="Normal 3 7 15 13 3" xfId="46956" xr:uid="{00000000-0005-0000-0000-000065B70000}"/>
    <cellStyle name="Normal 3 7 15 14" xfId="46957" xr:uid="{00000000-0005-0000-0000-000066B70000}"/>
    <cellStyle name="Normal 3 7 15 14 2" xfId="46958" xr:uid="{00000000-0005-0000-0000-000067B70000}"/>
    <cellStyle name="Normal 3 7 15 14 3" xfId="46959" xr:uid="{00000000-0005-0000-0000-000068B70000}"/>
    <cellStyle name="Normal 3 7 15 15" xfId="46960" xr:uid="{00000000-0005-0000-0000-000069B70000}"/>
    <cellStyle name="Normal 3 7 15 15 2" xfId="46961" xr:uid="{00000000-0005-0000-0000-00006AB70000}"/>
    <cellStyle name="Normal 3 7 15 15 3" xfId="46962" xr:uid="{00000000-0005-0000-0000-00006BB70000}"/>
    <cellStyle name="Normal 3 7 15 16" xfId="46963" xr:uid="{00000000-0005-0000-0000-00006CB70000}"/>
    <cellStyle name="Normal 3 7 15 17" xfId="46964" xr:uid="{00000000-0005-0000-0000-00006DB70000}"/>
    <cellStyle name="Normal 3 7 15 2" xfId="46965" xr:uid="{00000000-0005-0000-0000-00006EB70000}"/>
    <cellStyle name="Normal 3 7 15 2 10" xfId="46966" xr:uid="{00000000-0005-0000-0000-00006FB70000}"/>
    <cellStyle name="Normal 3 7 15 2 10 2" xfId="46967" xr:uid="{00000000-0005-0000-0000-000070B70000}"/>
    <cellStyle name="Normal 3 7 15 2 10 3" xfId="46968" xr:uid="{00000000-0005-0000-0000-000071B70000}"/>
    <cellStyle name="Normal 3 7 15 2 11" xfId="46969" xr:uid="{00000000-0005-0000-0000-000072B70000}"/>
    <cellStyle name="Normal 3 7 15 2 11 2" xfId="46970" xr:uid="{00000000-0005-0000-0000-000073B70000}"/>
    <cellStyle name="Normal 3 7 15 2 11 3" xfId="46971" xr:uid="{00000000-0005-0000-0000-000074B70000}"/>
    <cellStyle name="Normal 3 7 15 2 12" xfId="46972" xr:uid="{00000000-0005-0000-0000-000075B70000}"/>
    <cellStyle name="Normal 3 7 15 2 12 2" xfId="46973" xr:uid="{00000000-0005-0000-0000-000076B70000}"/>
    <cellStyle name="Normal 3 7 15 2 12 3" xfId="46974" xr:uid="{00000000-0005-0000-0000-000077B70000}"/>
    <cellStyle name="Normal 3 7 15 2 13" xfId="46975" xr:uid="{00000000-0005-0000-0000-000078B70000}"/>
    <cellStyle name="Normal 3 7 15 2 13 2" xfId="46976" xr:uid="{00000000-0005-0000-0000-000079B70000}"/>
    <cellStyle name="Normal 3 7 15 2 13 3" xfId="46977" xr:uid="{00000000-0005-0000-0000-00007AB70000}"/>
    <cellStyle name="Normal 3 7 15 2 14" xfId="46978" xr:uid="{00000000-0005-0000-0000-00007BB70000}"/>
    <cellStyle name="Normal 3 7 15 2 14 2" xfId="46979" xr:uid="{00000000-0005-0000-0000-00007CB70000}"/>
    <cellStyle name="Normal 3 7 15 2 14 3" xfId="46980" xr:uid="{00000000-0005-0000-0000-00007DB70000}"/>
    <cellStyle name="Normal 3 7 15 2 15" xfId="46981" xr:uid="{00000000-0005-0000-0000-00007EB70000}"/>
    <cellStyle name="Normal 3 7 15 2 16" xfId="46982" xr:uid="{00000000-0005-0000-0000-00007FB70000}"/>
    <cellStyle name="Normal 3 7 15 2 2" xfId="46983" xr:uid="{00000000-0005-0000-0000-000080B70000}"/>
    <cellStyle name="Normal 3 7 15 2 2 2" xfId="46984" xr:uid="{00000000-0005-0000-0000-000081B70000}"/>
    <cellStyle name="Normal 3 7 15 2 2 3" xfId="46985" xr:uid="{00000000-0005-0000-0000-000082B70000}"/>
    <cellStyle name="Normal 3 7 15 2 3" xfId="46986" xr:uid="{00000000-0005-0000-0000-000083B70000}"/>
    <cellStyle name="Normal 3 7 15 2 3 2" xfId="46987" xr:uid="{00000000-0005-0000-0000-000084B70000}"/>
    <cellStyle name="Normal 3 7 15 2 3 3" xfId="46988" xr:uid="{00000000-0005-0000-0000-000085B70000}"/>
    <cellStyle name="Normal 3 7 15 2 4" xfId="46989" xr:uid="{00000000-0005-0000-0000-000086B70000}"/>
    <cellStyle name="Normal 3 7 15 2 4 2" xfId="46990" xr:uid="{00000000-0005-0000-0000-000087B70000}"/>
    <cellStyle name="Normal 3 7 15 2 4 3" xfId="46991" xr:uid="{00000000-0005-0000-0000-000088B70000}"/>
    <cellStyle name="Normal 3 7 15 2 5" xfId="46992" xr:uid="{00000000-0005-0000-0000-000089B70000}"/>
    <cellStyle name="Normal 3 7 15 2 5 2" xfId="46993" xr:uid="{00000000-0005-0000-0000-00008AB70000}"/>
    <cellStyle name="Normal 3 7 15 2 5 3" xfId="46994" xr:uid="{00000000-0005-0000-0000-00008BB70000}"/>
    <cellStyle name="Normal 3 7 15 2 6" xfId="46995" xr:uid="{00000000-0005-0000-0000-00008CB70000}"/>
    <cellStyle name="Normal 3 7 15 2 6 2" xfId="46996" xr:uid="{00000000-0005-0000-0000-00008DB70000}"/>
    <cellStyle name="Normal 3 7 15 2 6 3" xfId="46997" xr:uid="{00000000-0005-0000-0000-00008EB70000}"/>
    <cellStyle name="Normal 3 7 15 2 7" xfId="46998" xr:uid="{00000000-0005-0000-0000-00008FB70000}"/>
    <cellStyle name="Normal 3 7 15 2 7 2" xfId="46999" xr:uid="{00000000-0005-0000-0000-000090B70000}"/>
    <cellStyle name="Normal 3 7 15 2 7 3" xfId="47000" xr:uid="{00000000-0005-0000-0000-000091B70000}"/>
    <cellStyle name="Normal 3 7 15 2 8" xfId="47001" xr:uid="{00000000-0005-0000-0000-000092B70000}"/>
    <cellStyle name="Normal 3 7 15 2 8 2" xfId="47002" xr:uid="{00000000-0005-0000-0000-000093B70000}"/>
    <cellStyle name="Normal 3 7 15 2 8 3" xfId="47003" xr:uid="{00000000-0005-0000-0000-000094B70000}"/>
    <cellStyle name="Normal 3 7 15 2 9" xfId="47004" xr:uid="{00000000-0005-0000-0000-000095B70000}"/>
    <cellStyle name="Normal 3 7 15 2 9 2" xfId="47005" xr:uid="{00000000-0005-0000-0000-000096B70000}"/>
    <cellStyle name="Normal 3 7 15 2 9 3" xfId="47006" xr:uid="{00000000-0005-0000-0000-000097B70000}"/>
    <cellStyle name="Normal 3 7 15 3" xfId="47007" xr:uid="{00000000-0005-0000-0000-000098B70000}"/>
    <cellStyle name="Normal 3 7 15 3 2" xfId="47008" xr:uid="{00000000-0005-0000-0000-000099B70000}"/>
    <cellStyle name="Normal 3 7 15 3 3" xfId="47009" xr:uid="{00000000-0005-0000-0000-00009AB70000}"/>
    <cellStyle name="Normal 3 7 15 4" xfId="47010" xr:uid="{00000000-0005-0000-0000-00009BB70000}"/>
    <cellStyle name="Normal 3 7 15 4 2" xfId="47011" xr:uid="{00000000-0005-0000-0000-00009CB70000}"/>
    <cellStyle name="Normal 3 7 15 4 3" xfId="47012" xr:uid="{00000000-0005-0000-0000-00009DB70000}"/>
    <cellStyle name="Normal 3 7 15 5" xfId="47013" xr:uid="{00000000-0005-0000-0000-00009EB70000}"/>
    <cellStyle name="Normal 3 7 15 5 2" xfId="47014" xr:uid="{00000000-0005-0000-0000-00009FB70000}"/>
    <cellStyle name="Normal 3 7 15 5 3" xfId="47015" xr:uid="{00000000-0005-0000-0000-0000A0B70000}"/>
    <cellStyle name="Normal 3 7 15 6" xfId="47016" xr:uid="{00000000-0005-0000-0000-0000A1B70000}"/>
    <cellStyle name="Normal 3 7 15 6 2" xfId="47017" xr:uid="{00000000-0005-0000-0000-0000A2B70000}"/>
    <cellStyle name="Normal 3 7 15 6 3" xfId="47018" xr:uid="{00000000-0005-0000-0000-0000A3B70000}"/>
    <cellStyle name="Normal 3 7 15 7" xfId="47019" xr:uid="{00000000-0005-0000-0000-0000A4B70000}"/>
    <cellStyle name="Normal 3 7 15 7 2" xfId="47020" xr:uid="{00000000-0005-0000-0000-0000A5B70000}"/>
    <cellStyle name="Normal 3 7 15 7 3" xfId="47021" xr:uid="{00000000-0005-0000-0000-0000A6B70000}"/>
    <cellStyle name="Normal 3 7 15 8" xfId="47022" xr:uid="{00000000-0005-0000-0000-0000A7B70000}"/>
    <cellStyle name="Normal 3 7 15 8 2" xfId="47023" xr:uid="{00000000-0005-0000-0000-0000A8B70000}"/>
    <cellStyle name="Normal 3 7 15 8 3" xfId="47024" xr:uid="{00000000-0005-0000-0000-0000A9B70000}"/>
    <cellStyle name="Normal 3 7 15 9" xfId="47025" xr:uid="{00000000-0005-0000-0000-0000AAB70000}"/>
    <cellStyle name="Normal 3 7 15 9 2" xfId="47026" xr:uid="{00000000-0005-0000-0000-0000ABB70000}"/>
    <cellStyle name="Normal 3 7 15 9 3" xfId="47027" xr:uid="{00000000-0005-0000-0000-0000ACB70000}"/>
    <cellStyle name="Normal 3 7 16" xfId="47028" xr:uid="{00000000-0005-0000-0000-0000ADB70000}"/>
    <cellStyle name="Normal 3 7 16 10" xfId="47029" xr:uid="{00000000-0005-0000-0000-0000AEB70000}"/>
    <cellStyle name="Normal 3 7 16 10 2" xfId="47030" xr:uid="{00000000-0005-0000-0000-0000AFB70000}"/>
    <cellStyle name="Normal 3 7 16 10 3" xfId="47031" xr:uid="{00000000-0005-0000-0000-0000B0B70000}"/>
    <cellStyle name="Normal 3 7 16 11" xfId="47032" xr:uid="{00000000-0005-0000-0000-0000B1B70000}"/>
    <cellStyle name="Normal 3 7 16 11 2" xfId="47033" xr:uid="{00000000-0005-0000-0000-0000B2B70000}"/>
    <cellStyle name="Normal 3 7 16 11 3" xfId="47034" xr:uid="{00000000-0005-0000-0000-0000B3B70000}"/>
    <cellStyle name="Normal 3 7 16 12" xfId="47035" xr:uid="{00000000-0005-0000-0000-0000B4B70000}"/>
    <cellStyle name="Normal 3 7 16 12 2" xfId="47036" xr:uid="{00000000-0005-0000-0000-0000B5B70000}"/>
    <cellStyle name="Normal 3 7 16 12 3" xfId="47037" xr:uid="{00000000-0005-0000-0000-0000B6B70000}"/>
    <cellStyle name="Normal 3 7 16 13" xfId="47038" xr:uid="{00000000-0005-0000-0000-0000B7B70000}"/>
    <cellStyle name="Normal 3 7 16 13 2" xfId="47039" xr:uid="{00000000-0005-0000-0000-0000B8B70000}"/>
    <cellStyle name="Normal 3 7 16 13 3" xfId="47040" xr:uid="{00000000-0005-0000-0000-0000B9B70000}"/>
    <cellStyle name="Normal 3 7 16 14" xfId="47041" xr:uid="{00000000-0005-0000-0000-0000BAB70000}"/>
    <cellStyle name="Normal 3 7 16 14 2" xfId="47042" xr:uid="{00000000-0005-0000-0000-0000BBB70000}"/>
    <cellStyle name="Normal 3 7 16 14 3" xfId="47043" xr:uid="{00000000-0005-0000-0000-0000BCB70000}"/>
    <cellStyle name="Normal 3 7 16 15" xfId="47044" xr:uid="{00000000-0005-0000-0000-0000BDB70000}"/>
    <cellStyle name="Normal 3 7 16 15 2" xfId="47045" xr:uid="{00000000-0005-0000-0000-0000BEB70000}"/>
    <cellStyle name="Normal 3 7 16 15 3" xfId="47046" xr:uid="{00000000-0005-0000-0000-0000BFB70000}"/>
    <cellStyle name="Normal 3 7 16 16" xfId="47047" xr:uid="{00000000-0005-0000-0000-0000C0B70000}"/>
    <cellStyle name="Normal 3 7 16 17" xfId="47048" xr:uid="{00000000-0005-0000-0000-0000C1B70000}"/>
    <cellStyle name="Normal 3 7 16 2" xfId="47049" xr:uid="{00000000-0005-0000-0000-0000C2B70000}"/>
    <cellStyle name="Normal 3 7 16 2 10" xfId="47050" xr:uid="{00000000-0005-0000-0000-0000C3B70000}"/>
    <cellStyle name="Normal 3 7 16 2 10 2" xfId="47051" xr:uid="{00000000-0005-0000-0000-0000C4B70000}"/>
    <cellStyle name="Normal 3 7 16 2 10 3" xfId="47052" xr:uid="{00000000-0005-0000-0000-0000C5B70000}"/>
    <cellStyle name="Normal 3 7 16 2 11" xfId="47053" xr:uid="{00000000-0005-0000-0000-0000C6B70000}"/>
    <cellStyle name="Normal 3 7 16 2 11 2" xfId="47054" xr:uid="{00000000-0005-0000-0000-0000C7B70000}"/>
    <cellStyle name="Normal 3 7 16 2 11 3" xfId="47055" xr:uid="{00000000-0005-0000-0000-0000C8B70000}"/>
    <cellStyle name="Normal 3 7 16 2 12" xfId="47056" xr:uid="{00000000-0005-0000-0000-0000C9B70000}"/>
    <cellStyle name="Normal 3 7 16 2 12 2" xfId="47057" xr:uid="{00000000-0005-0000-0000-0000CAB70000}"/>
    <cellStyle name="Normal 3 7 16 2 12 3" xfId="47058" xr:uid="{00000000-0005-0000-0000-0000CBB70000}"/>
    <cellStyle name="Normal 3 7 16 2 13" xfId="47059" xr:uid="{00000000-0005-0000-0000-0000CCB70000}"/>
    <cellStyle name="Normal 3 7 16 2 13 2" xfId="47060" xr:uid="{00000000-0005-0000-0000-0000CDB70000}"/>
    <cellStyle name="Normal 3 7 16 2 13 3" xfId="47061" xr:uid="{00000000-0005-0000-0000-0000CEB70000}"/>
    <cellStyle name="Normal 3 7 16 2 14" xfId="47062" xr:uid="{00000000-0005-0000-0000-0000CFB70000}"/>
    <cellStyle name="Normal 3 7 16 2 14 2" xfId="47063" xr:uid="{00000000-0005-0000-0000-0000D0B70000}"/>
    <cellStyle name="Normal 3 7 16 2 14 3" xfId="47064" xr:uid="{00000000-0005-0000-0000-0000D1B70000}"/>
    <cellStyle name="Normal 3 7 16 2 15" xfId="47065" xr:uid="{00000000-0005-0000-0000-0000D2B70000}"/>
    <cellStyle name="Normal 3 7 16 2 16" xfId="47066" xr:uid="{00000000-0005-0000-0000-0000D3B70000}"/>
    <cellStyle name="Normal 3 7 16 2 2" xfId="47067" xr:uid="{00000000-0005-0000-0000-0000D4B70000}"/>
    <cellStyle name="Normal 3 7 16 2 2 2" xfId="47068" xr:uid="{00000000-0005-0000-0000-0000D5B70000}"/>
    <cellStyle name="Normal 3 7 16 2 2 3" xfId="47069" xr:uid="{00000000-0005-0000-0000-0000D6B70000}"/>
    <cellStyle name="Normal 3 7 16 2 3" xfId="47070" xr:uid="{00000000-0005-0000-0000-0000D7B70000}"/>
    <cellStyle name="Normal 3 7 16 2 3 2" xfId="47071" xr:uid="{00000000-0005-0000-0000-0000D8B70000}"/>
    <cellStyle name="Normal 3 7 16 2 3 3" xfId="47072" xr:uid="{00000000-0005-0000-0000-0000D9B70000}"/>
    <cellStyle name="Normal 3 7 16 2 4" xfId="47073" xr:uid="{00000000-0005-0000-0000-0000DAB70000}"/>
    <cellStyle name="Normal 3 7 16 2 4 2" xfId="47074" xr:uid="{00000000-0005-0000-0000-0000DBB70000}"/>
    <cellStyle name="Normal 3 7 16 2 4 3" xfId="47075" xr:uid="{00000000-0005-0000-0000-0000DCB70000}"/>
    <cellStyle name="Normal 3 7 16 2 5" xfId="47076" xr:uid="{00000000-0005-0000-0000-0000DDB70000}"/>
    <cellStyle name="Normal 3 7 16 2 5 2" xfId="47077" xr:uid="{00000000-0005-0000-0000-0000DEB70000}"/>
    <cellStyle name="Normal 3 7 16 2 5 3" xfId="47078" xr:uid="{00000000-0005-0000-0000-0000DFB70000}"/>
    <cellStyle name="Normal 3 7 16 2 6" xfId="47079" xr:uid="{00000000-0005-0000-0000-0000E0B70000}"/>
    <cellStyle name="Normal 3 7 16 2 6 2" xfId="47080" xr:uid="{00000000-0005-0000-0000-0000E1B70000}"/>
    <cellStyle name="Normal 3 7 16 2 6 3" xfId="47081" xr:uid="{00000000-0005-0000-0000-0000E2B70000}"/>
    <cellStyle name="Normal 3 7 16 2 7" xfId="47082" xr:uid="{00000000-0005-0000-0000-0000E3B70000}"/>
    <cellStyle name="Normal 3 7 16 2 7 2" xfId="47083" xr:uid="{00000000-0005-0000-0000-0000E4B70000}"/>
    <cellStyle name="Normal 3 7 16 2 7 3" xfId="47084" xr:uid="{00000000-0005-0000-0000-0000E5B70000}"/>
    <cellStyle name="Normal 3 7 16 2 8" xfId="47085" xr:uid="{00000000-0005-0000-0000-0000E6B70000}"/>
    <cellStyle name="Normal 3 7 16 2 8 2" xfId="47086" xr:uid="{00000000-0005-0000-0000-0000E7B70000}"/>
    <cellStyle name="Normal 3 7 16 2 8 3" xfId="47087" xr:uid="{00000000-0005-0000-0000-0000E8B70000}"/>
    <cellStyle name="Normal 3 7 16 2 9" xfId="47088" xr:uid="{00000000-0005-0000-0000-0000E9B70000}"/>
    <cellStyle name="Normal 3 7 16 2 9 2" xfId="47089" xr:uid="{00000000-0005-0000-0000-0000EAB70000}"/>
    <cellStyle name="Normal 3 7 16 2 9 3" xfId="47090" xr:uid="{00000000-0005-0000-0000-0000EBB70000}"/>
    <cellStyle name="Normal 3 7 16 3" xfId="47091" xr:uid="{00000000-0005-0000-0000-0000ECB70000}"/>
    <cellStyle name="Normal 3 7 16 3 2" xfId="47092" xr:uid="{00000000-0005-0000-0000-0000EDB70000}"/>
    <cellStyle name="Normal 3 7 16 3 3" xfId="47093" xr:uid="{00000000-0005-0000-0000-0000EEB70000}"/>
    <cellStyle name="Normal 3 7 16 4" xfId="47094" xr:uid="{00000000-0005-0000-0000-0000EFB70000}"/>
    <cellStyle name="Normal 3 7 16 4 2" xfId="47095" xr:uid="{00000000-0005-0000-0000-0000F0B70000}"/>
    <cellStyle name="Normal 3 7 16 4 3" xfId="47096" xr:uid="{00000000-0005-0000-0000-0000F1B70000}"/>
    <cellStyle name="Normal 3 7 16 5" xfId="47097" xr:uid="{00000000-0005-0000-0000-0000F2B70000}"/>
    <cellStyle name="Normal 3 7 16 5 2" xfId="47098" xr:uid="{00000000-0005-0000-0000-0000F3B70000}"/>
    <cellStyle name="Normal 3 7 16 5 3" xfId="47099" xr:uid="{00000000-0005-0000-0000-0000F4B70000}"/>
    <cellStyle name="Normal 3 7 16 6" xfId="47100" xr:uid="{00000000-0005-0000-0000-0000F5B70000}"/>
    <cellStyle name="Normal 3 7 16 6 2" xfId="47101" xr:uid="{00000000-0005-0000-0000-0000F6B70000}"/>
    <cellStyle name="Normal 3 7 16 6 3" xfId="47102" xr:uid="{00000000-0005-0000-0000-0000F7B70000}"/>
    <cellStyle name="Normal 3 7 16 7" xfId="47103" xr:uid="{00000000-0005-0000-0000-0000F8B70000}"/>
    <cellStyle name="Normal 3 7 16 7 2" xfId="47104" xr:uid="{00000000-0005-0000-0000-0000F9B70000}"/>
    <cellStyle name="Normal 3 7 16 7 3" xfId="47105" xr:uid="{00000000-0005-0000-0000-0000FAB70000}"/>
    <cellStyle name="Normal 3 7 16 8" xfId="47106" xr:uid="{00000000-0005-0000-0000-0000FBB70000}"/>
    <cellStyle name="Normal 3 7 16 8 2" xfId="47107" xr:uid="{00000000-0005-0000-0000-0000FCB70000}"/>
    <cellStyle name="Normal 3 7 16 8 3" xfId="47108" xr:uid="{00000000-0005-0000-0000-0000FDB70000}"/>
    <cellStyle name="Normal 3 7 16 9" xfId="47109" xr:uid="{00000000-0005-0000-0000-0000FEB70000}"/>
    <cellStyle name="Normal 3 7 16 9 2" xfId="47110" xr:uid="{00000000-0005-0000-0000-0000FFB70000}"/>
    <cellStyle name="Normal 3 7 16 9 3" xfId="47111" xr:uid="{00000000-0005-0000-0000-000000B80000}"/>
    <cellStyle name="Normal 3 7 17" xfId="47112" xr:uid="{00000000-0005-0000-0000-000001B80000}"/>
    <cellStyle name="Normal 3 7 17 10" xfId="47113" xr:uid="{00000000-0005-0000-0000-000002B80000}"/>
    <cellStyle name="Normal 3 7 17 10 2" xfId="47114" xr:uid="{00000000-0005-0000-0000-000003B80000}"/>
    <cellStyle name="Normal 3 7 17 10 3" xfId="47115" xr:uid="{00000000-0005-0000-0000-000004B80000}"/>
    <cellStyle name="Normal 3 7 17 11" xfId="47116" xr:uid="{00000000-0005-0000-0000-000005B80000}"/>
    <cellStyle name="Normal 3 7 17 11 2" xfId="47117" xr:uid="{00000000-0005-0000-0000-000006B80000}"/>
    <cellStyle name="Normal 3 7 17 11 3" xfId="47118" xr:uid="{00000000-0005-0000-0000-000007B80000}"/>
    <cellStyle name="Normal 3 7 17 12" xfId="47119" xr:uid="{00000000-0005-0000-0000-000008B80000}"/>
    <cellStyle name="Normal 3 7 17 12 2" xfId="47120" xr:uid="{00000000-0005-0000-0000-000009B80000}"/>
    <cellStyle name="Normal 3 7 17 12 3" xfId="47121" xr:uid="{00000000-0005-0000-0000-00000AB80000}"/>
    <cellStyle name="Normal 3 7 17 13" xfId="47122" xr:uid="{00000000-0005-0000-0000-00000BB80000}"/>
    <cellStyle name="Normal 3 7 17 13 2" xfId="47123" xr:uid="{00000000-0005-0000-0000-00000CB80000}"/>
    <cellStyle name="Normal 3 7 17 13 3" xfId="47124" xr:uid="{00000000-0005-0000-0000-00000DB80000}"/>
    <cellStyle name="Normal 3 7 17 14" xfId="47125" xr:uid="{00000000-0005-0000-0000-00000EB80000}"/>
    <cellStyle name="Normal 3 7 17 14 2" xfId="47126" xr:uid="{00000000-0005-0000-0000-00000FB80000}"/>
    <cellStyle name="Normal 3 7 17 14 3" xfId="47127" xr:uid="{00000000-0005-0000-0000-000010B80000}"/>
    <cellStyle name="Normal 3 7 17 15" xfId="47128" xr:uid="{00000000-0005-0000-0000-000011B80000}"/>
    <cellStyle name="Normal 3 7 17 16" xfId="47129" xr:uid="{00000000-0005-0000-0000-000012B80000}"/>
    <cellStyle name="Normal 3 7 17 2" xfId="47130" xr:uid="{00000000-0005-0000-0000-000013B80000}"/>
    <cellStyle name="Normal 3 7 17 2 2" xfId="47131" xr:uid="{00000000-0005-0000-0000-000014B80000}"/>
    <cellStyle name="Normal 3 7 17 2 3" xfId="47132" xr:uid="{00000000-0005-0000-0000-000015B80000}"/>
    <cellStyle name="Normal 3 7 17 3" xfId="47133" xr:uid="{00000000-0005-0000-0000-000016B80000}"/>
    <cellStyle name="Normal 3 7 17 3 2" xfId="47134" xr:uid="{00000000-0005-0000-0000-000017B80000}"/>
    <cellStyle name="Normal 3 7 17 3 3" xfId="47135" xr:uid="{00000000-0005-0000-0000-000018B80000}"/>
    <cellStyle name="Normal 3 7 17 4" xfId="47136" xr:uid="{00000000-0005-0000-0000-000019B80000}"/>
    <cellStyle name="Normal 3 7 17 4 2" xfId="47137" xr:uid="{00000000-0005-0000-0000-00001AB80000}"/>
    <cellStyle name="Normal 3 7 17 4 3" xfId="47138" xr:uid="{00000000-0005-0000-0000-00001BB80000}"/>
    <cellStyle name="Normal 3 7 17 5" xfId="47139" xr:uid="{00000000-0005-0000-0000-00001CB80000}"/>
    <cellStyle name="Normal 3 7 17 5 2" xfId="47140" xr:uid="{00000000-0005-0000-0000-00001DB80000}"/>
    <cellStyle name="Normal 3 7 17 5 3" xfId="47141" xr:uid="{00000000-0005-0000-0000-00001EB80000}"/>
    <cellStyle name="Normal 3 7 17 6" xfId="47142" xr:uid="{00000000-0005-0000-0000-00001FB80000}"/>
    <cellStyle name="Normal 3 7 17 6 2" xfId="47143" xr:uid="{00000000-0005-0000-0000-000020B80000}"/>
    <cellStyle name="Normal 3 7 17 6 3" xfId="47144" xr:uid="{00000000-0005-0000-0000-000021B80000}"/>
    <cellStyle name="Normal 3 7 17 7" xfId="47145" xr:uid="{00000000-0005-0000-0000-000022B80000}"/>
    <cellStyle name="Normal 3 7 17 7 2" xfId="47146" xr:uid="{00000000-0005-0000-0000-000023B80000}"/>
    <cellStyle name="Normal 3 7 17 7 3" xfId="47147" xr:uid="{00000000-0005-0000-0000-000024B80000}"/>
    <cellStyle name="Normal 3 7 17 8" xfId="47148" xr:uid="{00000000-0005-0000-0000-000025B80000}"/>
    <cellStyle name="Normal 3 7 17 8 2" xfId="47149" xr:uid="{00000000-0005-0000-0000-000026B80000}"/>
    <cellStyle name="Normal 3 7 17 8 3" xfId="47150" xr:uid="{00000000-0005-0000-0000-000027B80000}"/>
    <cellStyle name="Normal 3 7 17 9" xfId="47151" xr:uid="{00000000-0005-0000-0000-000028B80000}"/>
    <cellStyle name="Normal 3 7 17 9 2" xfId="47152" xr:uid="{00000000-0005-0000-0000-000029B80000}"/>
    <cellStyle name="Normal 3 7 17 9 3" xfId="47153" xr:uid="{00000000-0005-0000-0000-00002AB80000}"/>
    <cellStyle name="Normal 3 7 18" xfId="47154" xr:uid="{00000000-0005-0000-0000-00002BB80000}"/>
    <cellStyle name="Normal 3 7 18 10" xfId="47155" xr:uid="{00000000-0005-0000-0000-00002CB80000}"/>
    <cellStyle name="Normal 3 7 18 10 2" xfId="47156" xr:uid="{00000000-0005-0000-0000-00002DB80000}"/>
    <cellStyle name="Normal 3 7 18 10 3" xfId="47157" xr:uid="{00000000-0005-0000-0000-00002EB80000}"/>
    <cellStyle name="Normal 3 7 18 11" xfId="47158" xr:uid="{00000000-0005-0000-0000-00002FB80000}"/>
    <cellStyle name="Normal 3 7 18 11 2" xfId="47159" xr:uid="{00000000-0005-0000-0000-000030B80000}"/>
    <cellStyle name="Normal 3 7 18 11 3" xfId="47160" xr:uid="{00000000-0005-0000-0000-000031B80000}"/>
    <cellStyle name="Normal 3 7 18 12" xfId="47161" xr:uid="{00000000-0005-0000-0000-000032B80000}"/>
    <cellStyle name="Normal 3 7 18 12 2" xfId="47162" xr:uid="{00000000-0005-0000-0000-000033B80000}"/>
    <cellStyle name="Normal 3 7 18 12 3" xfId="47163" xr:uid="{00000000-0005-0000-0000-000034B80000}"/>
    <cellStyle name="Normal 3 7 18 13" xfId="47164" xr:uid="{00000000-0005-0000-0000-000035B80000}"/>
    <cellStyle name="Normal 3 7 18 13 2" xfId="47165" xr:uid="{00000000-0005-0000-0000-000036B80000}"/>
    <cellStyle name="Normal 3 7 18 13 3" xfId="47166" xr:uid="{00000000-0005-0000-0000-000037B80000}"/>
    <cellStyle name="Normal 3 7 18 14" xfId="47167" xr:uid="{00000000-0005-0000-0000-000038B80000}"/>
    <cellStyle name="Normal 3 7 18 14 2" xfId="47168" xr:uid="{00000000-0005-0000-0000-000039B80000}"/>
    <cellStyle name="Normal 3 7 18 14 3" xfId="47169" xr:uid="{00000000-0005-0000-0000-00003AB80000}"/>
    <cellStyle name="Normal 3 7 18 15" xfId="47170" xr:uid="{00000000-0005-0000-0000-00003BB80000}"/>
    <cellStyle name="Normal 3 7 18 16" xfId="47171" xr:uid="{00000000-0005-0000-0000-00003CB80000}"/>
    <cellStyle name="Normal 3 7 18 2" xfId="47172" xr:uid="{00000000-0005-0000-0000-00003DB80000}"/>
    <cellStyle name="Normal 3 7 18 2 2" xfId="47173" xr:uid="{00000000-0005-0000-0000-00003EB80000}"/>
    <cellStyle name="Normal 3 7 18 2 3" xfId="47174" xr:uid="{00000000-0005-0000-0000-00003FB80000}"/>
    <cellStyle name="Normal 3 7 18 3" xfId="47175" xr:uid="{00000000-0005-0000-0000-000040B80000}"/>
    <cellStyle name="Normal 3 7 18 3 2" xfId="47176" xr:uid="{00000000-0005-0000-0000-000041B80000}"/>
    <cellStyle name="Normal 3 7 18 3 3" xfId="47177" xr:uid="{00000000-0005-0000-0000-000042B80000}"/>
    <cellStyle name="Normal 3 7 18 4" xfId="47178" xr:uid="{00000000-0005-0000-0000-000043B80000}"/>
    <cellStyle name="Normal 3 7 18 4 2" xfId="47179" xr:uid="{00000000-0005-0000-0000-000044B80000}"/>
    <cellStyle name="Normal 3 7 18 4 3" xfId="47180" xr:uid="{00000000-0005-0000-0000-000045B80000}"/>
    <cellStyle name="Normal 3 7 18 5" xfId="47181" xr:uid="{00000000-0005-0000-0000-000046B80000}"/>
    <cellStyle name="Normal 3 7 18 5 2" xfId="47182" xr:uid="{00000000-0005-0000-0000-000047B80000}"/>
    <cellStyle name="Normal 3 7 18 5 3" xfId="47183" xr:uid="{00000000-0005-0000-0000-000048B80000}"/>
    <cellStyle name="Normal 3 7 18 6" xfId="47184" xr:uid="{00000000-0005-0000-0000-000049B80000}"/>
    <cellStyle name="Normal 3 7 18 6 2" xfId="47185" xr:uid="{00000000-0005-0000-0000-00004AB80000}"/>
    <cellStyle name="Normal 3 7 18 6 3" xfId="47186" xr:uid="{00000000-0005-0000-0000-00004BB80000}"/>
    <cellStyle name="Normal 3 7 18 7" xfId="47187" xr:uid="{00000000-0005-0000-0000-00004CB80000}"/>
    <cellStyle name="Normal 3 7 18 7 2" xfId="47188" xr:uid="{00000000-0005-0000-0000-00004DB80000}"/>
    <cellStyle name="Normal 3 7 18 7 3" xfId="47189" xr:uid="{00000000-0005-0000-0000-00004EB80000}"/>
    <cellStyle name="Normal 3 7 18 8" xfId="47190" xr:uid="{00000000-0005-0000-0000-00004FB80000}"/>
    <cellStyle name="Normal 3 7 18 8 2" xfId="47191" xr:uid="{00000000-0005-0000-0000-000050B80000}"/>
    <cellStyle name="Normal 3 7 18 8 3" xfId="47192" xr:uid="{00000000-0005-0000-0000-000051B80000}"/>
    <cellStyle name="Normal 3 7 18 9" xfId="47193" xr:uid="{00000000-0005-0000-0000-000052B80000}"/>
    <cellStyle name="Normal 3 7 18 9 2" xfId="47194" xr:uid="{00000000-0005-0000-0000-000053B80000}"/>
    <cellStyle name="Normal 3 7 18 9 3" xfId="47195" xr:uid="{00000000-0005-0000-0000-000054B80000}"/>
    <cellStyle name="Normal 3 7 19" xfId="47196" xr:uid="{00000000-0005-0000-0000-000055B80000}"/>
    <cellStyle name="Normal 3 7 19 10" xfId="47197" xr:uid="{00000000-0005-0000-0000-000056B80000}"/>
    <cellStyle name="Normal 3 7 19 10 2" xfId="47198" xr:uid="{00000000-0005-0000-0000-000057B80000}"/>
    <cellStyle name="Normal 3 7 19 10 3" xfId="47199" xr:uid="{00000000-0005-0000-0000-000058B80000}"/>
    <cellStyle name="Normal 3 7 19 11" xfId="47200" xr:uid="{00000000-0005-0000-0000-000059B80000}"/>
    <cellStyle name="Normal 3 7 19 11 2" xfId="47201" xr:uid="{00000000-0005-0000-0000-00005AB80000}"/>
    <cellStyle name="Normal 3 7 19 11 3" xfId="47202" xr:uid="{00000000-0005-0000-0000-00005BB80000}"/>
    <cellStyle name="Normal 3 7 19 12" xfId="47203" xr:uid="{00000000-0005-0000-0000-00005CB80000}"/>
    <cellStyle name="Normal 3 7 19 12 2" xfId="47204" xr:uid="{00000000-0005-0000-0000-00005DB80000}"/>
    <cellStyle name="Normal 3 7 19 12 3" xfId="47205" xr:uid="{00000000-0005-0000-0000-00005EB80000}"/>
    <cellStyle name="Normal 3 7 19 13" xfId="47206" xr:uid="{00000000-0005-0000-0000-00005FB80000}"/>
    <cellStyle name="Normal 3 7 19 13 2" xfId="47207" xr:uid="{00000000-0005-0000-0000-000060B80000}"/>
    <cellStyle name="Normal 3 7 19 13 3" xfId="47208" xr:uid="{00000000-0005-0000-0000-000061B80000}"/>
    <cellStyle name="Normal 3 7 19 14" xfId="47209" xr:uid="{00000000-0005-0000-0000-000062B80000}"/>
    <cellStyle name="Normal 3 7 19 14 2" xfId="47210" xr:uid="{00000000-0005-0000-0000-000063B80000}"/>
    <cellStyle name="Normal 3 7 19 14 3" xfId="47211" xr:uid="{00000000-0005-0000-0000-000064B80000}"/>
    <cellStyle name="Normal 3 7 19 15" xfId="47212" xr:uid="{00000000-0005-0000-0000-000065B80000}"/>
    <cellStyle name="Normal 3 7 19 16" xfId="47213" xr:uid="{00000000-0005-0000-0000-000066B80000}"/>
    <cellStyle name="Normal 3 7 19 2" xfId="47214" xr:uid="{00000000-0005-0000-0000-000067B80000}"/>
    <cellStyle name="Normal 3 7 19 2 2" xfId="47215" xr:uid="{00000000-0005-0000-0000-000068B80000}"/>
    <cellStyle name="Normal 3 7 19 2 3" xfId="47216" xr:uid="{00000000-0005-0000-0000-000069B80000}"/>
    <cellStyle name="Normal 3 7 19 3" xfId="47217" xr:uid="{00000000-0005-0000-0000-00006AB80000}"/>
    <cellStyle name="Normal 3 7 19 3 2" xfId="47218" xr:uid="{00000000-0005-0000-0000-00006BB80000}"/>
    <cellStyle name="Normal 3 7 19 3 3" xfId="47219" xr:uid="{00000000-0005-0000-0000-00006CB80000}"/>
    <cellStyle name="Normal 3 7 19 4" xfId="47220" xr:uid="{00000000-0005-0000-0000-00006DB80000}"/>
    <cellStyle name="Normal 3 7 19 4 2" xfId="47221" xr:uid="{00000000-0005-0000-0000-00006EB80000}"/>
    <cellStyle name="Normal 3 7 19 4 3" xfId="47222" xr:uid="{00000000-0005-0000-0000-00006FB80000}"/>
    <cellStyle name="Normal 3 7 19 5" xfId="47223" xr:uid="{00000000-0005-0000-0000-000070B80000}"/>
    <cellStyle name="Normal 3 7 19 5 2" xfId="47224" xr:uid="{00000000-0005-0000-0000-000071B80000}"/>
    <cellStyle name="Normal 3 7 19 5 3" xfId="47225" xr:uid="{00000000-0005-0000-0000-000072B80000}"/>
    <cellStyle name="Normal 3 7 19 6" xfId="47226" xr:uid="{00000000-0005-0000-0000-000073B80000}"/>
    <cellStyle name="Normal 3 7 19 6 2" xfId="47227" xr:uid="{00000000-0005-0000-0000-000074B80000}"/>
    <cellStyle name="Normal 3 7 19 6 3" xfId="47228" xr:uid="{00000000-0005-0000-0000-000075B80000}"/>
    <cellStyle name="Normal 3 7 19 7" xfId="47229" xr:uid="{00000000-0005-0000-0000-000076B80000}"/>
    <cellStyle name="Normal 3 7 19 7 2" xfId="47230" xr:uid="{00000000-0005-0000-0000-000077B80000}"/>
    <cellStyle name="Normal 3 7 19 7 3" xfId="47231" xr:uid="{00000000-0005-0000-0000-000078B80000}"/>
    <cellStyle name="Normal 3 7 19 8" xfId="47232" xr:uid="{00000000-0005-0000-0000-000079B80000}"/>
    <cellStyle name="Normal 3 7 19 8 2" xfId="47233" xr:uid="{00000000-0005-0000-0000-00007AB80000}"/>
    <cellStyle name="Normal 3 7 19 8 3" xfId="47234" xr:uid="{00000000-0005-0000-0000-00007BB80000}"/>
    <cellStyle name="Normal 3 7 19 9" xfId="47235" xr:uid="{00000000-0005-0000-0000-00007CB80000}"/>
    <cellStyle name="Normal 3 7 19 9 2" xfId="47236" xr:uid="{00000000-0005-0000-0000-00007DB80000}"/>
    <cellStyle name="Normal 3 7 19 9 3" xfId="47237" xr:uid="{00000000-0005-0000-0000-00007EB80000}"/>
    <cellStyle name="Normal 3 7 2" xfId="47238" xr:uid="{00000000-0005-0000-0000-00007FB80000}"/>
    <cellStyle name="Normal 3 7 20" xfId="47239" xr:uid="{00000000-0005-0000-0000-000080B80000}"/>
    <cellStyle name="Normal 3 7 20 10" xfId="47240" xr:uid="{00000000-0005-0000-0000-000081B80000}"/>
    <cellStyle name="Normal 3 7 20 10 2" xfId="47241" xr:uid="{00000000-0005-0000-0000-000082B80000}"/>
    <cellStyle name="Normal 3 7 20 10 3" xfId="47242" xr:uid="{00000000-0005-0000-0000-000083B80000}"/>
    <cellStyle name="Normal 3 7 20 11" xfId="47243" xr:uid="{00000000-0005-0000-0000-000084B80000}"/>
    <cellStyle name="Normal 3 7 20 11 2" xfId="47244" xr:uid="{00000000-0005-0000-0000-000085B80000}"/>
    <cellStyle name="Normal 3 7 20 11 3" xfId="47245" xr:uid="{00000000-0005-0000-0000-000086B80000}"/>
    <cellStyle name="Normal 3 7 20 12" xfId="47246" xr:uid="{00000000-0005-0000-0000-000087B80000}"/>
    <cellStyle name="Normal 3 7 20 12 2" xfId="47247" xr:uid="{00000000-0005-0000-0000-000088B80000}"/>
    <cellStyle name="Normal 3 7 20 12 3" xfId="47248" xr:uid="{00000000-0005-0000-0000-000089B80000}"/>
    <cellStyle name="Normal 3 7 20 13" xfId="47249" xr:uid="{00000000-0005-0000-0000-00008AB80000}"/>
    <cellStyle name="Normal 3 7 20 13 2" xfId="47250" xr:uid="{00000000-0005-0000-0000-00008BB80000}"/>
    <cellStyle name="Normal 3 7 20 13 3" xfId="47251" xr:uid="{00000000-0005-0000-0000-00008CB80000}"/>
    <cellStyle name="Normal 3 7 20 14" xfId="47252" xr:uid="{00000000-0005-0000-0000-00008DB80000}"/>
    <cellStyle name="Normal 3 7 20 14 2" xfId="47253" xr:uid="{00000000-0005-0000-0000-00008EB80000}"/>
    <cellStyle name="Normal 3 7 20 14 3" xfId="47254" xr:uid="{00000000-0005-0000-0000-00008FB80000}"/>
    <cellStyle name="Normal 3 7 20 15" xfId="47255" xr:uid="{00000000-0005-0000-0000-000090B80000}"/>
    <cellStyle name="Normal 3 7 20 16" xfId="47256" xr:uid="{00000000-0005-0000-0000-000091B80000}"/>
    <cellStyle name="Normal 3 7 20 2" xfId="47257" xr:uid="{00000000-0005-0000-0000-000092B80000}"/>
    <cellStyle name="Normal 3 7 20 2 2" xfId="47258" xr:uid="{00000000-0005-0000-0000-000093B80000}"/>
    <cellStyle name="Normal 3 7 20 2 3" xfId="47259" xr:uid="{00000000-0005-0000-0000-000094B80000}"/>
    <cellStyle name="Normal 3 7 20 3" xfId="47260" xr:uid="{00000000-0005-0000-0000-000095B80000}"/>
    <cellStyle name="Normal 3 7 20 3 2" xfId="47261" xr:uid="{00000000-0005-0000-0000-000096B80000}"/>
    <cellStyle name="Normal 3 7 20 3 3" xfId="47262" xr:uid="{00000000-0005-0000-0000-000097B80000}"/>
    <cellStyle name="Normal 3 7 20 4" xfId="47263" xr:uid="{00000000-0005-0000-0000-000098B80000}"/>
    <cellStyle name="Normal 3 7 20 4 2" xfId="47264" xr:uid="{00000000-0005-0000-0000-000099B80000}"/>
    <cellStyle name="Normal 3 7 20 4 3" xfId="47265" xr:uid="{00000000-0005-0000-0000-00009AB80000}"/>
    <cellStyle name="Normal 3 7 20 5" xfId="47266" xr:uid="{00000000-0005-0000-0000-00009BB80000}"/>
    <cellStyle name="Normal 3 7 20 5 2" xfId="47267" xr:uid="{00000000-0005-0000-0000-00009CB80000}"/>
    <cellStyle name="Normal 3 7 20 5 3" xfId="47268" xr:uid="{00000000-0005-0000-0000-00009DB80000}"/>
    <cellStyle name="Normal 3 7 20 6" xfId="47269" xr:uid="{00000000-0005-0000-0000-00009EB80000}"/>
    <cellStyle name="Normal 3 7 20 6 2" xfId="47270" xr:uid="{00000000-0005-0000-0000-00009FB80000}"/>
    <cellStyle name="Normal 3 7 20 6 3" xfId="47271" xr:uid="{00000000-0005-0000-0000-0000A0B80000}"/>
    <cellStyle name="Normal 3 7 20 7" xfId="47272" xr:uid="{00000000-0005-0000-0000-0000A1B80000}"/>
    <cellStyle name="Normal 3 7 20 7 2" xfId="47273" xr:uid="{00000000-0005-0000-0000-0000A2B80000}"/>
    <cellStyle name="Normal 3 7 20 7 3" xfId="47274" xr:uid="{00000000-0005-0000-0000-0000A3B80000}"/>
    <cellStyle name="Normal 3 7 20 8" xfId="47275" xr:uid="{00000000-0005-0000-0000-0000A4B80000}"/>
    <cellStyle name="Normal 3 7 20 8 2" xfId="47276" xr:uid="{00000000-0005-0000-0000-0000A5B80000}"/>
    <cellStyle name="Normal 3 7 20 8 3" xfId="47277" xr:uid="{00000000-0005-0000-0000-0000A6B80000}"/>
    <cellStyle name="Normal 3 7 20 9" xfId="47278" xr:uid="{00000000-0005-0000-0000-0000A7B80000}"/>
    <cellStyle name="Normal 3 7 20 9 2" xfId="47279" xr:uid="{00000000-0005-0000-0000-0000A8B80000}"/>
    <cellStyle name="Normal 3 7 20 9 3" xfId="47280" xr:uid="{00000000-0005-0000-0000-0000A9B80000}"/>
    <cellStyle name="Normal 3 7 21" xfId="47281" xr:uid="{00000000-0005-0000-0000-0000AAB80000}"/>
    <cellStyle name="Normal 3 7 21 10" xfId="47282" xr:uid="{00000000-0005-0000-0000-0000ABB80000}"/>
    <cellStyle name="Normal 3 7 21 10 2" xfId="47283" xr:uid="{00000000-0005-0000-0000-0000ACB80000}"/>
    <cellStyle name="Normal 3 7 21 10 3" xfId="47284" xr:uid="{00000000-0005-0000-0000-0000ADB80000}"/>
    <cellStyle name="Normal 3 7 21 11" xfId="47285" xr:uid="{00000000-0005-0000-0000-0000AEB80000}"/>
    <cellStyle name="Normal 3 7 21 11 2" xfId="47286" xr:uid="{00000000-0005-0000-0000-0000AFB80000}"/>
    <cellStyle name="Normal 3 7 21 11 3" xfId="47287" xr:uid="{00000000-0005-0000-0000-0000B0B80000}"/>
    <cellStyle name="Normal 3 7 21 12" xfId="47288" xr:uid="{00000000-0005-0000-0000-0000B1B80000}"/>
    <cellStyle name="Normal 3 7 21 12 2" xfId="47289" xr:uid="{00000000-0005-0000-0000-0000B2B80000}"/>
    <cellStyle name="Normal 3 7 21 12 3" xfId="47290" xr:uid="{00000000-0005-0000-0000-0000B3B80000}"/>
    <cellStyle name="Normal 3 7 21 13" xfId="47291" xr:uid="{00000000-0005-0000-0000-0000B4B80000}"/>
    <cellStyle name="Normal 3 7 21 13 2" xfId="47292" xr:uid="{00000000-0005-0000-0000-0000B5B80000}"/>
    <cellStyle name="Normal 3 7 21 13 3" xfId="47293" xr:uid="{00000000-0005-0000-0000-0000B6B80000}"/>
    <cellStyle name="Normal 3 7 21 14" xfId="47294" xr:uid="{00000000-0005-0000-0000-0000B7B80000}"/>
    <cellStyle name="Normal 3 7 21 14 2" xfId="47295" xr:uid="{00000000-0005-0000-0000-0000B8B80000}"/>
    <cellStyle name="Normal 3 7 21 14 3" xfId="47296" xr:uid="{00000000-0005-0000-0000-0000B9B80000}"/>
    <cellStyle name="Normal 3 7 21 15" xfId="47297" xr:uid="{00000000-0005-0000-0000-0000BAB80000}"/>
    <cellStyle name="Normal 3 7 21 16" xfId="47298" xr:uid="{00000000-0005-0000-0000-0000BBB80000}"/>
    <cellStyle name="Normal 3 7 21 2" xfId="47299" xr:uid="{00000000-0005-0000-0000-0000BCB80000}"/>
    <cellStyle name="Normal 3 7 21 2 2" xfId="47300" xr:uid="{00000000-0005-0000-0000-0000BDB80000}"/>
    <cellStyle name="Normal 3 7 21 2 3" xfId="47301" xr:uid="{00000000-0005-0000-0000-0000BEB80000}"/>
    <cellStyle name="Normal 3 7 21 3" xfId="47302" xr:uid="{00000000-0005-0000-0000-0000BFB80000}"/>
    <cellStyle name="Normal 3 7 21 3 2" xfId="47303" xr:uid="{00000000-0005-0000-0000-0000C0B80000}"/>
    <cellStyle name="Normal 3 7 21 3 3" xfId="47304" xr:uid="{00000000-0005-0000-0000-0000C1B80000}"/>
    <cellStyle name="Normal 3 7 21 4" xfId="47305" xr:uid="{00000000-0005-0000-0000-0000C2B80000}"/>
    <cellStyle name="Normal 3 7 21 4 2" xfId="47306" xr:uid="{00000000-0005-0000-0000-0000C3B80000}"/>
    <cellStyle name="Normal 3 7 21 4 3" xfId="47307" xr:uid="{00000000-0005-0000-0000-0000C4B80000}"/>
    <cellStyle name="Normal 3 7 21 5" xfId="47308" xr:uid="{00000000-0005-0000-0000-0000C5B80000}"/>
    <cellStyle name="Normal 3 7 21 5 2" xfId="47309" xr:uid="{00000000-0005-0000-0000-0000C6B80000}"/>
    <cellStyle name="Normal 3 7 21 5 3" xfId="47310" xr:uid="{00000000-0005-0000-0000-0000C7B80000}"/>
    <cellStyle name="Normal 3 7 21 6" xfId="47311" xr:uid="{00000000-0005-0000-0000-0000C8B80000}"/>
    <cellStyle name="Normal 3 7 21 6 2" xfId="47312" xr:uid="{00000000-0005-0000-0000-0000C9B80000}"/>
    <cellStyle name="Normal 3 7 21 6 3" xfId="47313" xr:uid="{00000000-0005-0000-0000-0000CAB80000}"/>
    <cellStyle name="Normal 3 7 21 7" xfId="47314" xr:uid="{00000000-0005-0000-0000-0000CBB80000}"/>
    <cellStyle name="Normal 3 7 21 7 2" xfId="47315" xr:uid="{00000000-0005-0000-0000-0000CCB80000}"/>
    <cellStyle name="Normal 3 7 21 7 3" xfId="47316" xr:uid="{00000000-0005-0000-0000-0000CDB80000}"/>
    <cellStyle name="Normal 3 7 21 8" xfId="47317" xr:uid="{00000000-0005-0000-0000-0000CEB80000}"/>
    <cellStyle name="Normal 3 7 21 8 2" xfId="47318" xr:uid="{00000000-0005-0000-0000-0000CFB80000}"/>
    <cellStyle name="Normal 3 7 21 8 3" xfId="47319" xr:uid="{00000000-0005-0000-0000-0000D0B80000}"/>
    <cellStyle name="Normal 3 7 21 9" xfId="47320" xr:uid="{00000000-0005-0000-0000-0000D1B80000}"/>
    <cellStyle name="Normal 3 7 21 9 2" xfId="47321" xr:uid="{00000000-0005-0000-0000-0000D2B80000}"/>
    <cellStyle name="Normal 3 7 21 9 3" xfId="47322" xr:uid="{00000000-0005-0000-0000-0000D3B80000}"/>
    <cellStyle name="Normal 3 7 22" xfId="47323" xr:uid="{00000000-0005-0000-0000-0000D4B80000}"/>
    <cellStyle name="Normal 3 7 22 10" xfId="47324" xr:uid="{00000000-0005-0000-0000-0000D5B80000}"/>
    <cellStyle name="Normal 3 7 22 10 2" xfId="47325" xr:uid="{00000000-0005-0000-0000-0000D6B80000}"/>
    <cellStyle name="Normal 3 7 22 10 3" xfId="47326" xr:uid="{00000000-0005-0000-0000-0000D7B80000}"/>
    <cellStyle name="Normal 3 7 22 11" xfId="47327" xr:uid="{00000000-0005-0000-0000-0000D8B80000}"/>
    <cellStyle name="Normal 3 7 22 11 2" xfId="47328" xr:uid="{00000000-0005-0000-0000-0000D9B80000}"/>
    <cellStyle name="Normal 3 7 22 11 3" xfId="47329" xr:uid="{00000000-0005-0000-0000-0000DAB80000}"/>
    <cellStyle name="Normal 3 7 22 12" xfId="47330" xr:uid="{00000000-0005-0000-0000-0000DBB80000}"/>
    <cellStyle name="Normal 3 7 22 12 2" xfId="47331" xr:uid="{00000000-0005-0000-0000-0000DCB80000}"/>
    <cellStyle name="Normal 3 7 22 12 3" xfId="47332" xr:uid="{00000000-0005-0000-0000-0000DDB80000}"/>
    <cellStyle name="Normal 3 7 22 13" xfId="47333" xr:uid="{00000000-0005-0000-0000-0000DEB80000}"/>
    <cellStyle name="Normal 3 7 22 13 2" xfId="47334" xr:uid="{00000000-0005-0000-0000-0000DFB80000}"/>
    <cellStyle name="Normal 3 7 22 13 3" xfId="47335" xr:uid="{00000000-0005-0000-0000-0000E0B80000}"/>
    <cellStyle name="Normal 3 7 22 14" xfId="47336" xr:uid="{00000000-0005-0000-0000-0000E1B80000}"/>
    <cellStyle name="Normal 3 7 22 14 2" xfId="47337" xr:uid="{00000000-0005-0000-0000-0000E2B80000}"/>
    <cellStyle name="Normal 3 7 22 14 3" xfId="47338" xr:uid="{00000000-0005-0000-0000-0000E3B80000}"/>
    <cellStyle name="Normal 3 7 22 15" xfId="47339" xr:uid="{00000000-0005-0000-0000-0000E4B80000}"/>
    <cellStyle name="Normal 3 7 22 16" xfId="47340" xr:uid="{00000000-0005-0000-0000-0000E5B80000}"/>
    <cellStyle name="Normal 3 7 22 2" xfId="47341" xr:uid="{00000000-0005-0000-0000-0000E6B80000}"/>
    <cellStyle name="Normal 3 7 22 2 2" xfId="47342" xr:uid="{00000000-0005-0000-0000-0000E7B80000}"/>
    <cellStyle name="Normal 3 7 22 2 3" xfId="47343" xr:uid="{00000000-0005-0000-0000-0000E8B80000}"/>
    <cellStyle name="Normal 3 7 22 3" xfId="47344" xr:uid="{00000000-0005-0000-0000-0000E9B80000}"/>
    <cellStyle name="Normal 3 7 22 3 2" xfId="47345" xr:uid="{00000000-0005-0000-0000-0000EAB80000}"/>
    <cellStyle name="Normal 3 7 22 3 3" xfId="47346" xr:uid="{00000000-0005-0000-0000-0000EBB80000}"/>
    <cellStyle name="Normal 3 7 22 4" xfId="47347" xr:uid="{00000000-0005-0000-0000-0000ECB80000}"/>
    <cellStyle name="Normal 3 7 22 4 2" xfId="47348" xr:uid="{00000000-0005-0000-0000-0000EDB80000}"/>
    <cellStyle name="Normal 3 7 22 4 3" xfId="47349" xr:uid="{00000000-0005-0000-0000-0000EEB80000}"/>
    <cellStyle name="Normal 3 7 22 5" xfId="47350" xr:uid="{00000000-0005-0000-0000-0000EFB80000}"/>
    <cellStyle name="Normal 3 7 22 5 2" xfId="47351" xr:uid="{00000000-0005-0000-0000-0000F0B80000}"/>
    <cellStyle name="Normal 3 7 22 5 3" xfId="47352" xr:uid="{00000000-0005-0000-0000-0000F1B80000}"/>
    <cellStyle name="Normal 3 7 22 6" xfId="47353" xr:uid="{00000000-0005-0000-0000-0000F2B80000}"/>
    <cellStyle name="Normal 3 7 22 6 2" xfId="47354" xr:uid="{00000000-0005-0000-0000-0000F3B80000}"/>
    <cellStyle name="Normal 3 7 22 6 3" xfId="47355" xr:uid="{00000000-0005-0000-0000-0000F4B80000}"/>
    <cellStyle name="Normal 3 7 22 7" xfId="47356" xr:uid="{00000000-0005-0000-0000-0000F5B80000}"/>
    <cellStyle name="Normal 3 7 22 7 2" xfId="47357" xr:uid="{00000000-0005-0000-0000-0000F6B80000}"/>
    <cellStyle name="Normal 3 7 22 7 3" xfId="47358" xr:uid="{00000000-0005-0000-0000-0000F7B80000}"/>
    <cellStyle name="Normal 3 7 22 8" xfId="47359" xr:uid="{00000000-0005-0000-0000-0000F8B80000}"/>
    <cellStyle name="Normal 3 7 22 8 2" xfId="47360" xr:uid="{00000000-0005-0000-0000-0000F9B80000}"/>
    <cellStyle name="Normal 3 7 22 8 3" xfId="47361" xr:uid="{00000000-0005-0000-0000-0000FAB80000}"/>
    <cellStyle name="Normal 3 7 22 9" xfId="47362" xr:uid="{00000000-0005-0000-0000-0000FBB80000}"/>
    <cellStyle name="Normal 3 7 22 9 2" xfId="47363" xr:uid="{00000000-0005-0000-0000-0000FCB80000}"/>
    <cellStyle name="Normal 3 7 22 9 3" xfId="47364" xr:uid="{00000000-0005-0000-0000-0000FDB80000}"/>
    <cellStyle name="Normal 3 7 23" xfId="47365" xr:uid="{00000000-0005-0000-0000-0000FEB80000}"/>
    <cellStyle name="Normal 3 7 24" xfId="47366" xr:uid="{00000000-0005-0000-0000-0000FFB80000}"/>
    <cellStyle name="Normal 3 7 25" xfId="47367" xr:uid="{00000000-0005-0000-0000-000000B90000}"/>
    <cellStyle name="Normal 3 7 25 10" xfId="47368" xr:uid="{00000000-0005-0000-0000-000001B90000}"/>
    <cellStyle name="Normal 3 7 25 10 2" xfId="47369" xr:uid="{00000000-0005-0000-0000-000002B90000}"/>
    <cellStyle name="Normal 3 7 25 10 3" xfId="47370" xr:uid="{00000000-0005-0000-0000-000003B90000}"/>
    <cellStyle name="Normal 3 7 25 11" xfId="47371" xr:uid="{00000000-0005-0000-0000-000004B90000}"/>
    <cellStyle name="Normal 3 7 25 11 2" xfId="47372" xr:uid="{00000000-0005-0000-0000-000005B90000}"/>
    <cellStyle name="Normal 3 7 25 11 3" xfId="47373" xr:uid="{00000000-0005-0000-0000-000006B90000}"/>
    <cellStyle name="Normal 3 7 25 12" xfId="47374" xr:uid="{00000000-0005-0000-0000-000007B90000}"/>
    <cellStyle name="Normal 3 7 25 12 2" xfId="47375" xr:uid="{00000000-0005-0000-0000-000008B90000}"/>
    <cellStyle name="Normal 3 7 25 12 3" xfId="47376" xr:uid="{00000000-0005-0000-0000-000009B90000}"/>
    <cellStyle name="Normal 3 7 25 13" xfId="47377" xr:uid="{00000000-0005-0000-0000-00000AB90000}"/>
    <cellStyle name="Normal 3 7 25 13 2" xfId="47378" xr:uid="{00000000-0005-0000-0000-00000BB90000}"/>
    <cellStyle name="Normal 3 7 25 13 3" xfId="47379" xr:uid="{00000000-0005-0000-0000-00000CB90000}"/>
    <cellStyle name="Normal 3 7 25 14" xfId="47380" xr:uid="{00000000-0005-0000-0000-00000DB90000}"/>
    <cellStyle name="Normal 3 7 25 14 2" xfId="47381" xr:uid="{00000000-0005-0000-0000-00000EB90000}"/>
    <cellStyle name="Normal 3 7 25 14 3" xfId="47382" xr:uid="{00000000-0005-0000-0000-00000FB90000}"/>
    <cellStyle name="Normal 3 7 25 15" xfId="47383" xr:uid="{00000000-0005-0000-0000-000010B90000}"/>
    <cellStyle name="Normal 3 7 25 16" xfId="47384" xr:uid="{00000000-0005-0000-0000-000011B90000}"/>
    <cellStyle name="Normal 3 7 25 2" xfId="47385" xr:uid="{00000000-0005-0000-0000-000012B90000}"/>
    <cellStyle name="Normal 3 7 25 2 2" xfId="47386" xr:uid="{00000000-0005-0000-0000-000013B90000}"/>
    <cellStyle name="Normal 3 7 25 2 3" xfId="47387" xr:uid="{00000000-0005-0000-0000-000014B90000}"/>
    <cellStyle name="Normal 3 7 25 3" xfId="47388" xr:uid="{00000000-0005-0000-0000-000015B90000}"/>
    <cellStyle name="Normal 3 7 25 3 2" xfId="47389" xr:uid="{00000000-0005-0000-0000-000016B90000}"/>
    <cellStyle name="Normal 3 7 25 3 3" xfId="47390" xr:uid="{00000000-0005-0000-0000-000017B90000}"/>
    <cellStyle name="Normal 3 7 25 4" xfId="47391" xr:uid="{00000000-0005-0000-0000-000018B90000}"/>
    <cellStyle name="Normal 3 7 25 4 2" xfId="47392" xr:uid="{00000000-0005-0000-0000-000019B90000}"/>
    <cellStyle name="Normal 3 7 25 4 3" xfId="47393" xr:uid="{00000000-0005-0000-0000-00001AB90000}"/>
    <cellStyle name="Normal 3 7 25 5" xfId="47394" xr:uid="{00000000-0005-0000-0000-00001BB90000}"/>
    <cellStyle name="Normal 3 7 25 5 2" xfId="47395" xr:uid="{00000000-0005-0000-0000-00001CB90000}"/>
    <cellStyle name="Normal 3 7 25 5 3" xfId="47396" xr:uid="{00000000-0005-0000-0000-00001DB90000}"/>
    <cellStyle name="Normal 3 7 25 6" xfId="47397" xr:uid="{00000000-0005-0000-0000-00001EB90000}"/>
    <cellStyle name="Normal 3 7 25 6 2" xfId="47398" xr:uid="{00000000-0005-0000-0000-00001FB90000}"/>
    <cellStyle name="Normal 3 7 25 6 3" xfId="47399" xr:uid="{00000000-0005-0000-0000-000020B90000}"/>
    <cellStyle name="Normal 3 7 25 7" xfId="47400" xr:uid="{00000000-0005-0000-0000-000021B90000}"/>
    <cellStyle name="Normal 3 7 25 7 2" xfId="47401" xr:uid="{00000000-0005-0000-0000-000022B90000}"/>
    <cellStyle name="Normal 3 7 25 7 3" xfId="47402" xr:uid="{00000000-0005-0000-0000-000023B90000}"/>
    <cellStyle name="Normal 3 7 25 8" xfId="47403" xr:uid="{00000000-0005-0000-0000-000024B90000}"/>
    <cellStyle name="Normal 3 7 25 8 2" xfId="47404" xr:uid="{00000000-0005-0000-0000-000025B90000}"/>
    <cellStyle name="Normal 3 7 25 8 3" xfId="47405" xr:uid="{00000000-0005-0000-0000-000026B90000}"/>
    <cellStyle name="Normal 3 7 25 9" xfId="47406" xr:uid="{00000000-0005-0000-0000-000027B90000}"/>
    <cellStyle name="Normal 3 7 25 9 2" xfId="47407" xr:uid="{00000000-0005-0000-0000-000028B90000}"/>
    <cellStyle name="Normal 3 7 25 9 3" xfId="47408" xr:uid="{00000000-0005-0000-0000-000029B90000}"/>
    <cellStyle name="Normal 3 7 26" xfId="47409" xr:uid="{00000000-0005-0000-0000-00002AB90000}"/>
    <cellStyle name="Normal 3 7 26 10" xfId="47410" xr:uid="{00000000-0005-0000-0000-00002BB90000}"/>
    <cellStyle name="Normal 3 7 26 10 2" xfId="47411" xr:uid="{00000000-0005-0000-0000-00002CB90000}"/>
    <cellStyle name="Normal 3 7 26 10 3" xfId="47412" xr:uid="{00000000-0005-0000-0000-00002DB90000}"/>
    <cellStyle name="Normal 3 7 26 11" xfId="47413" xr:uid="{00000000-0005-0000-0000-00002EB90000}"/>
    <cellStyle name="Normal 3 7 26 11 2" xfId="47414" xr:uid="{00000000-0005-0000-0000-00002FB90000}"/>
    <cellStyle name="Normal 3 7 26 11 3" xfId="47415" xr:uid="{00000000-0005-0000-0000-000030B90000}"/>
    <cellStyle name="Normal 3 7 26 12" xfId="47416" xr:uid="{00000000-0005-0000-0000-000031B90000}"/>
    <cellStyle name="Normal 3 7 26 12 2" xfId="47417" xr:uid="{00000000-0005-0000-0000-000032B90000}"/>
    <cellStyle name="Normal 3 7 26 12 3" xfId="47418" xr:uid="{00000000-0005-0000-0000-000033B90000}"/>
    <cellStyle name="Normal 3 7 26 13" xfId="47419" xr:uid="{00000000-0005-0000-0000-000034B90000}"/>
    <cellStyle name="Normal 3 7 26 13 2" xfId="47420" xr:uid="{00000000-0005-0000-0000-000035B90000}"/>
    <cellStyle name="Normal 3 7 26 13 3" xfId="47421" xr:uid="{00000000-0005-0000-0000-000036B90000}"/>
    <cellStyle name="Normal 3 7 26 14" xfId="47422" xr:uid="{00000000-0005-0000-0000-000037B90000}"/>
    <cellStyle name="Normal 3 7 26 14 2" xfId="47423" xr:uid="{00000000-0005-0000-0000-000038B90000}"/>
    <cellStyle name="Normal 3 7 26 14 3" xfId="47424" xr:uid="{00000000-0005-0000-0000-000039B90000}"/>
    <cellStyle name="Normal 3 7 26 15" xfId="47425" xr:uid="{00000000-0005-0000-0000-00003AB90000}"/>
    <cellStyle name="Normal 3 7 26 16" xfId="47426" xr:uid="{00000000-0005-0000-0000-00003BB90000}"/>
    <cellStyle name="Normal 3 7 26 2" xfId="47427" xr:uid="{00000000-0005-0000-0000-00003CB90000}"/>
    <cellStyle name="Normal 3 7 26 2 2" xfId="47428" xr:uid="{00000000-0005-0000-0000-00003DB90000}"/>
    <cellStyle name="Normal 3 7 26 2 3" xfId="47429" xr:uid="{00000000-0005-0000-0000-00003EB90000}"/>
    <cellStyle name="Normal 3 7 26 3" xfId="47430" xr:uid="{00000000-0005-0000-0000-00003FB90000}"/>
    <cellStyle name="Normal 3 7 26 3 2" xfId="47431" xr:uid="{00000000-0005-0000-0000-000040B90000}"/>
    <cellStyle name="Normal 3 7 26 3 3" xfId="47432" xr:uid="{00000000-0005-0000-0000-000041B90000}"/>
    <cellStyle name="Normal 3 7 26 4" xfId="47433" xr:uid="{00000000-0005-0000-0000-000042B90000}"/>
    <cellStyle name="Normal 3 7 26 4 2" xfId="47434" xr:uid="{00000000-0005-0000-0000-000043B90000}"/>
    <cellStyle name="Normal 3 7 26 4 3" xfId="47435" xr:uid="{00000000-0005-0000-0000-000044B90000}"/>
    <cellStyle name="Normal 3 7 26 5" xfId="47436" xr:uid="{00000000-0005-0000-0000-000045B90000}"/>
    <cellStyle name="Normal 3 7 26 5 2" xfId="47437" xr:uid="{00000000-0005-0000-0000-000046B90000}"/>
    <cellStyle name="Normal 3 7 26 5 3" xfId="47438" xr:uid="{00000000-0005-0000-0000-000047B90000}"/>
    <cellStyle name="Normal 3 7 26 6" xfId="47439" xr:uid="{00000000-0005-0000-0000-000048B90000}"/>
    <cellStyle name="Normal 3 7 26 6 2" xfId="47440" xr:uid="{00000000-0005-0000-0000-000049B90000}"/>
    <cellStyle name="Normal 3 7 26 6 3" xfId="47441" xr:uid="{00000000-0005-0000-0000-00004AB90000}"/>
    <cellStyle name="Normal 3 7 26 7" xfId="47442" xr:uid="{00000000-0005-0000-0000-00004BB90000}"/>
    <cellStyle name="Normal 3 7 26 7 2" xfId="47443" xr:uid="{00000000-0005-0000-0000-00004CB90000}"/>
    <cellStyle name="Normal 3 7 26 7 3" xfId="47444" xr:uid="{00000000-0005-0000-0000-00004DB90000}"/>
    <cellStyle name="Normal 3 7 26 8" xfId="47445" xr:uid="{00000000-0005-0000-0000-00004EB90000}"/>
    <cellStyle name="Normal 3 7 26 8 2" xfId="47446" xr:uid="{00000000-0005-0000-0000-00004FB90000}"/>
    <cellStyle name="Normal 3 7 26 8 3" xfId="47447" xr:uid="{00000000-0005-0000-0000-000050B90000}"/>
    <cellStyle name="Normal 3 7 26 9" xfId="47448" xr:uid="{00000000-0005-0000-0000-000051B90000}"/>
    <cellStyle name="Normal 3 7 26 9 2" xfId="47449" xr:uid="{00000000-0005-0000-0000-000052B90000}"/>
    <cellStyle name="Normal 3 7 26 9 3" xfId="47450" xr:uid="{00000000-0005-0000-0000-000053B90000}"/>
    <cellStyle name="Normal 3 7 3" xfId="47451" xr:uid="{00000000-0005-0000-0000-000054B90000}"/>
    <cellStyle name="Normal 3 7 4" xfId="47452" xr:uid="{00000000-0005-0000-0000-000055B90000}"/>
    <cellStyle name="Normal 3 7 5" xfId="47453" xr:uid="{00000000-0005-0000-0000-000056B90000}"/>
    <cellStyle name="Normal 3 7 6" xfId="47454" xr:uid="{00000000-0005-0000-0000-000057B90000}"/>
    <cellStyle name="Normal 3 7 7" xfId="47455" xr:uid="{00000000-0005-0000-0000-000058B90000}"/>
    <cellStyle name="Normal 3 7 8" xfId="47456" xr:uid="{00000000-0005-0000-0000-000059B90000}"/>
    <cellStyle name="Normal 3 7 9" xfId="47457" xr:uid="{00000000-0005-0000-0000-00005AB90000}"/>
    <cellStyle name="Normal 3 7_End-use Summary" xfId="47458" xr:uid="{00000000-0005-0000-0000-00005BB90000}"/>
    <cellStyle name="Normal 3 70" xfId="47459" xr:uid="{00000000-0005-0000-0000-00005CB90000}"/>
    <cellStyle name="Normal 3 70 2" xfId="47460" xr:uid="{00000000-0005-0000-0000-00005DB90000}"/>
    <cellStyle name="Normal 3 70 3" xfId="47461" xr:uid="{00000000-0005-0000-0000-00005EB90000}"/>
    <cellStyle name="Normal 3 71" xfId="47462" xr:uid="{00000000-0005-0000-0000-00005FB90000}"/>
    <cellStyle name="Normal 3 71 2" xfId="47463" xr:uid="{00000000-0005-0000-0000-000060B90000}"/>
    <cellStyle name="Normal 3 71 3" xfId="47464" xr:uid="{00000000-0005-0000-0000-000061B90000}"/>
    <cellStyle name="Normal 3 72" xfId="47465" xr:uid="{00000000-0005-0000-0000-000062B90000}"/>
    <cellStyle name="Normal 3 72 2" xfId="47466" xr:uid="{00000000-0005-0000-0000-000063B90000}"/>
    <cellStyle name="Normal 3 72 3" xfId="47467" xr:uid="{00000000-0005-0000-0000-000064B90000}"/>
    <cellStyle name="Normal 3 73" xfId="47468" xr:uid="{00000000-0005-0000-0000-000065B90000}"/>
    <cellStyle name="Normal 3 73 2" xfId="47469" xr:uid="{00000000-0005-0000-0000-000066B90000}"/>
    <cellStyle name="Normal 3 73 3" xfId="47470" xr:uid="{00000000-0005-0000-0000-000067B90000}"/>
    <cellStyle name="Normal 3 74" xfId="47471" xr:uid="{00000000-0005-0000-0000-000068B90000}"/>
    <cellStyle name="Normal 3 74 2" xfId="47472" xr:uid="{00000000-0005-0000-0000-000069B90000}"/>
    <cellStyle name="Normal 3 74 3" xfId="47473" xr:uid="{00000000-0005-0000-0000-00006AB90000}"/>
    <cellStyle name="Normal 3 75" xfId="47474" xr:uid="{00000000-0005-0000-0000-00006BB90000}"/>
    <cellStyle name="Normal 3 76" xfId="47475" xr:uid="{00000000-0005-0000-0000-00006CB90000}"/>
    <cellStyle name="Normal 3 77" xfId="47476" xr:uid="{00000000-0005-0000-0000-00006DB90000}"/>
    <cellStyle name="Normal 3 78" xfId="47477" xr:uid="{00000000-0005-0000-0000-00006EB90000}"/>
    <cellStyle name="Normal 3 79" xfId="18465" xr:uid="{00000000-0005-0000-0000-00006FB90000}"/>
    <cellStyle name="Normal 3 8" xfId="47478" xr:uid="{00000000-0005-0000-0000-000070B90000}"/>
    <cellStyle name="Normal 3 8 10" xfId="47479" xr:uid="{00000000-0005-0000-0000-000071B90000}"/>
    <cellStyle name="Normal 3 8 11" xfId="47480" xr:uid="{00000000-0005-0000-0000-000072B90000}"/>
    <cellStyle name="Normal 3 8 11 10" xfId="47481" xr:uid="{00000000-0005-0000-0000-000073B90000}"/>
    <cellStyle name="Normal 3 8 11 10 2" xfId="47482" xr:uid="{00000000-0005-0000-0000-000074B90000}"/>
    <cellStyle name="Normal 3 8 11 10 3" xfId="47483" xr:uid="{00000000-0005-0000-0000-000075B90000}"/>
    <cellStyle name="Normal 3 8 11 11" xfId="47484" xr:uid="{00000000-0005-0000-0000-000076B90000}"/>
    <cellStyle name="Normal 3 8 11 11 2" xfId="47485" xr:uid="{00000000-0005-0000-0000-000077B90000}"/>
    <cellStyle name="Normal 3 8 11 11 3" xfId="47486" xr:uid="{00000000-0005-0000-0000-000078B90000}"/>
    <cellStyle name="Normal 3 8 11 12" xfId="47487" xr:uid="{00000000-0005-0000-0000-000079B90000}"/>
    <cellStyle name="Normal 3 8 11 12 2" xfId="47488" xr:uid="{00000000-0005-0000-0000-00007AB90000}"/>
    <cellStyle name="Normal 3 8 11 12 3" xfId="47489" xr:uid="{00000000-0005-0000-0000-00007BB90000}"/>
    <cellStyle name="Normal 3 8 11 13" xfId="47490" xr:uid="{00000000-0005-0000-0000-00007CB90000}"/>
    <cellStyle name="Normal 3 8 11 13 2" xfId="47491" xr:uid="{00000000-0005-0000-0000-00007DB90000}"/>
    <cellStyle name="Normal 3 8 11 13 3" xfId="47492" xr:uid="{00000000-0005-0000-0000-00007EB90000}"/>
    <cellStyle name="Normal 3 8 11 14" xfId="47493" xr:uid="{00000000-0005-0000-0000-00007FB90000}"/>
    <cellStyle name="Normal 3 8 11 14 2" xfId="47494" xr:uid="{00000000-0005-0000-0000-000080B90000}"/>
    <cellStyle name="Normal 3 8 11 14 3" xfId="47495" xr:uid="{00000000-0005-0000-0000-000081B90000}"/>
    <cellStyle name="Normal 3 8 11 15" xfId="47496" xr:uid="{00000000-0005-0000-0000-000082B90000}"/>
    <cellStyle name="Normal 3 8 11 15 2" xfId="47497" xr:uid="{00000000-0005-0000-0000-000083B90000}"/>
    <cellStyle name="Normal 3 8 11 15 3" xfId="47498" xr:uid="{00000000-0005-0000-0000-000084B90000}"/>
    <cellStyle name="Normal 3 8 11 16" xfId="47499" xr:uid="{00000000-0005-0000-0000-000085B90000}"/>
    <cellStyle name="Normal 3 8 11 16 2" xfId="47500" xr:uid="{00000000-0005-0000-0000-000086B90000}"/>
    <cellStyle name="Normal 3 8 11 16 3" xfId="47501" xr:uid="{00000000-0005-0000-0000-000087B90000}"/>
    <cellStyle name="Normal 3 8 11 17" xfId="47502" xr:uid="{00000000-0005-0000-0000-000088B90000}"/>
    <cellStyle name="Normal 3 8 11 17 2" xfId="47503" xr:uid="{00000000-0005-0000-0000-000089B90000}"/>
    <cellStyle name="Normal 3 8 11 17 3" xfId="47504" xr:uid="{00000000-0005-0000-0000-00008AB90000}"/>
    <cellStyle name="Normal 3 8 11 18" xfId="47505" xr:uid="{00000000-0005-0000-0000-00008BB90000}"/>
    <cellStyle name="Normal 3 8 11 19" xfId="47506" xr:uid="{00000000-0005-0000-0000-00008CB90000}"/>
    <cellStyle name="Normal 3 8 11 2" xfId="47507" xr:uid="{00000000-0005-0000-0000-00008DB90000}"/>
    <cellStyle name="Normal 3 8 11 3" xfId="47508" xr:uid="{00000000-0005-0000-0000-00008EB90000}"/>
    <cellStyle name="Normal 3 8 11 4" xfId="47509" xr:uid="{00000000-0005-0000-0000-00008FB90000}"/>
    <cellStyle name="Normal 3 8 11 5" xfId="47510" xr:uid="{00000000-0005-0000-0000-000090B90000}"/>
    <cellStyle name="Normal 3 8 11 5 2" xfId="47511" xr:uid="{00000000-0005-0000-0000-000091B90000}"/>
    <cellStyle name="Normal 3 8 11 5 3" xfId="47512" xr:uid="{00000000-0005-0000-0000-000092B90000}"/>
    <cellStyle name="Normal 3 8 11 6" xfId="47513" xr:uid="{00000000-0005-0000-0000-000093B90000}"/>
    <cellStyle name="Normal 3 8 11 6 2" xfId="47514" xr:uid="{00000000-0005-0000-0000-000094B90000}"/>
    <cellStyle name="Normal 3 8 11 6 3" xfId="47515" xr:uid="{00000000-0005-0000-0000-000095B90000}"/>
    <cellStyle name="Normal 3 8 11 7" xfId="47516" xr:uid="{00000000-0005-0000-0000-000096B90000}"/>
    <cellStyle name="Normal 3 8 11 7 2" xfId="47517" xr:uid="{00000000-0005-0000-0000-000097B90000}"/>
    <cellStyle name="Normal 3 8 11 7 3" xfId="47518" xr:uid="{00000000-0005-0000-0000-000098B90000}"/>
    <cellStyle name="Normal 3 8 11 8" xfId="47519" xr:uid="{00000000-0005-0000-0000-000099B90000}"/>
    <cellStyle name="Normal 3 8 11 8 2" xfId="47520" xr:uid="{00000000-0005-0000-0000-00009AB90000}"/>
    <cellStyle name="Normal 3 8 11 8 3" xfId="47521" xr:uid="{00000000-0005-0000-0000-00009BB90000}"/>
    <cellStyle name="Normal 3 8 11 9" xfId="47522" xr:uid="{00000000-0005-0000-0000-00009CB90000}"/>
    <cellStyle name="Normal 3 8 11 9 2" xfId="47523" xr:uid="{00000000-0005-0000-0000-00009DB90000}"/>
    <cellStyle name="Normal 3 8 11 9 3" xfId="47524" xr:uid="{00000000-0005-0000-0000-00009EB90000}"/>
    <cellStyle name="Normal 3 8 12" xfId="47525" xr:uid="{00000000-0005-0000-0000-00009FB90000}"/>
    <cellStyle name="Normal 3 8 13" xfId="47526" xr:uid="{00000000-0005-0000-0000-0000A0B90000}"/>
    <cellStyle name="Normal 3 8 14" xfId="47527" xr:uid="{00000000-0005-0000-0000-0000A1B90000}"/>
    <cellStyle name="Normal 3 8 14 10" xfId="47528" xr:uid="{00000000-0005-0000-0000-0000A2B90000}"/>
    <cellStyle name="Normal 3 8 14 10 2" xfId="47529" xr:uid="{00000000-0005-0000-0000-0000A3B90000}"/>
    <cellStyle name="Normal 3 8 14 10 3" xfId="47530" xr:uid="{00000000-0005-0000-0000-0000A4B90000}"/>
    <cellStyle name="Normal 3 8 14 11" xfId="47531" xr:uid="{00000000-0005-0000-0000-0000A5B90000}"/>
    <cellStyle name="Normal 3 8 14 11 2" xfId="47532" xr:uid="{00000000-0005-0000-0000-0000A6B90000}"/>
    <cellStyle name="Normal 3 8 14 11 3" xfId="47533" xr:uid="{00000000-0005-0000-0000-0000A7B90000}"/>
    <cellStyle name="Normal 3 8 14 12" xfId="47534" xr:uid="{00000000-0005-0000-0000-0000A8B90000}"/>
    <cellStyle name="Normal 3 8 14 12 2" xfId="47535" xr:uid="{00000000-0005-0000-0000-0000A9B90000}"/>
    <cellStyle name="Normal 3 8 14 12 3" xfId="47536" xr:uid="{00000000-0005-0000-0000-0000AAB90000}"/>
    <cellStyle name="Normal 3 8 14 13" xfId="47537" xr:uid="{00000000-0005-0000-0000-0000ABB90000}"/>
    <cellStyle name="Normal 3 8 14 13 2" xfId="47538" xr:uid="{00000000-0005-0000-0000-0000ACB90000}"/>
    <cellStyle name="Normal 3 8 14 13 3" xfId="47539" xr:uid="{00000000-0005-0000-0000-0000ADB90000}"/>
    <cellStyle name="Normal 3 8 14 14" xfId="47540" xr:uid="{00000000-0005-0000-0000-0000AEB90000}"/>
    <cellStyle name="Normal 3 8 14 14 2" xfId="47541" xr:uid="{00000000-0005-0000-0000-0000AFB90000}"/>
    <cellStyle name="Normal 3 8 14 14 3" xfId="47542" xr:uid="{00000000-0005-0000-0000-0000B0B90000}"/>
    <cellStyle name="Normal 3 8 14 15" xfId="47543" xr:uid="{00000000-0005-0000-0000-0000B1B90000}"/>
    <cellStyle name="Normal 3 8 14 15 2" xfId="47544" xr:uid="{00000000-0005-0000-0000-0000B2B90000}"/>
    <cellStyle name="Normal 3 8 14 15 3" xfId="47545" xr:uid="{00000000-0005-0000-0000-0000B3B90000}"/>
    <cellStyle name="Normal 3 8 14 16" xfId="47546" xr:uid="{00000000-0005-0000-0000-0000B4B90000}"/>
    <cellStyle name="Normal 3 8 14 17" xfId="47547" xr:uid="{00000000-0005-0000-0000-0000B5B90000}"/>
    <cellStyle name="Normal 3 8 14 2" xfId="47548" xr:uid="{00000000-0005-0000-0000-0000B6B90000}"/>
    <cellStyle name="Normal 3 8 14 2 10" xfId="47549" xr:uid="{00000000-0005-0000-0000-0000B7B90000}"/>
    <cellStyle name="Normal 3 8 14 2 10 2" xfId="47550" xr:uid="{00000000-0005-0000-0000-0000B8B90000}"/>
    <cellStyle name="Normal 3 8 14 2 10 3" xfId="47551" xr:uid="{00000000-0005-0000-0000-0000B9B90000}"/>
    <cellStyle name="Normal 3 8 14 2 11" xfId="47552" xr:uid="{00000000-0005-0000-0000-0000BAB90000}"/>
    <cellStyle name="Normal 3 8 14 2 11 2" xfId="47553" xr:uid="{00000000-0005-0000-0000-0000BBB90000}"/>
    <cellStyle name="Normal 3 8 14 2 11 3" xfId="47554" xr:uid="{00000000-0005-0000-0000-0000BCB90000}"/>
    <cellStyle name="Normal 3 8 14 2 12" xfId="47555" xr:uid="{00000000-0005-0000-0000-0000BDB90000}"/>
    <cellStyle name="Normal 3 8 14 2 12 2" xfId="47556" xr:uid="{00000000-0005-0000-0000-0000BEB90000}"/>
    <cellStyle name="Normal 3 8 14 2 12 3" xfId="47557" xr:uid="{00000000-0005-0000-0000-0000BFB90000}"/>
    <cellStyle name="Normal 3 8 14 2 13" xfId="47558" xr:uid="{00000000-0005-0000-0000-0000C0B90000}"/>
    <cellStyle name="Normal 3 8 14 2 13 2" xfId="47559" xr:uid="{00000000-0005-0000-0000-0000C1B90000}"/>
    <cellStyle name="Normal 3 8 14 2 13 3" xfId="47560" xr:uid="{00000000-0005-0000-0000-0000C2B90000}"/>
    <cellStyle name="Normal 3 8 14 2 14" xfId="47561" xr:uid="{00000000-0005-0000-0000-0000C3B90000}"/>
    <cellStyle name="Normal 3 8 14 2 14 2" xfId="47562" xr:uid="{00000000-0005-0000-0000-0000C4B90000}"/>
    <cellStyle name="Normal 3 8 14 2 14 3" xfId="47563" xr:uid="{00000000-0005-0000-0000-0000C5B90000}"/>
    <cellStyle name="Normal 3 8 14 2 15" xfId="47564" xr:uid="{00000000-0005-0000-0000-0000C6B90000}"/>
    <cellStyle name="Normal 3 8 14 2 16" xfId="47565" xr:uid="{00000000-0005-0000-0000-0000C7B90000}"/>
    <cellStyle name="Normal 3 8 14 2 2" xfId="47566" xr:uid="{00000000-0005-0000-0000-0000C8B90000}"/>
    <cellStyle name="Normal 3 8 14 2 2 2" xfId="47567" xr:uid="{00000000-0005-0000-0000-0000C9B90000}"/>
    <cellStyle name="Normal 3 8 14 2 2 3" xfId="47568" xr:uid="{00000000-0005-0000-0000-0000CAB90000}"/>
    <cellStyle name="Normal 3 8 14 2 3" xfId="47569" xr:uid="{00000000-0005-0000-0000-0000CBB90000}"/>
    <cellStyle name="Normal 3 8 14 2 3 2" xfId="47570" xr:uid="{00000000-0005-0000-0000-0000CCB90000}"/>
    <cellStyle name="Normal 3 8 14 2 3 3" xfId="47571" xr:uid="{00000000-0005-0000-0000-0000CDB90000}"/>
    <cellStyle name="Normal 3 8 14 2 4" xfId="47572" xr:uid="{00000000-0005-0000-0000-0000CEB90000}"/>
    <cellStyle name="Normal 3 8 14 2 4 2" xfId="47573" xr:uid="{00000000-0005-0000-0000-0000CFB90000}"/>
    <cellStyle name="Normal 3 8 14 2 4 3" xfId="47574" xr:uid="{00000000-0005-0000-0000-0000D0B90000}"/>
    <cellStyle name="Normal 3 8 14 2 5" xfId="47575" xr:uid="{00000000-0005-0000-0000-0000D1B90000}"/>
    <cellStyle name="Normal 3 8 14 2 5 2" xfId="47576" xr:uid="{00000000-0005-0000-0000-0000D2B90000}"/>
    <cellStyle name="Normal 3 8 14 2 5 3" xfId="47577" xr:uid="{00000000-0005-0000-0000-0000D3B90000}"/>
    <cellStyle name="Normal 3 8 14 2 6" xfId="47578" xr:uid="{00000000-0005-0000-0000-0000D4B90000}"/>
    <cellStyle name="Normal 3 8 14 2 6 2" xfId="47579" xr:uid="{00000000-0005-0000-0000-0000D5B90000}"/>
    <cellStyle name="Normal 3 8 14 2 6 3" xfId="47580" xr:uid="{00000000-0005-0000-0000-0000D6B90000}"/>
    <cellStyle name="Normal 3 8 14 2 7" xfId="47581" xr:uid="{00000000-0005-0000-0000-0000D7B90000}"/>
    <cellStyle name="Normal 3 8 14 2 7 2" xfId="47582" xr:uid="{00000000-0005-0000-0000-0000D8B90000}"/>
    <cellStyle name="Normal 3 8 14 2 7 3" xfId="47583" xr:uid="{00000000-0005-0000-0000-0000D9B90000}"/>
    <cellStyle name="Normal 3 8 14 2 8" xfId="47584" xr:uid="{00000000-0005-0000-0000-0000DAB90000}"/>
    <cellStyle name="Normal 3 8 14 2 8 2" xfId="47585" xr:uid="{00000000-0005-0000-0000-0000DBB90000}"/>
    <cellStyle name="Normal 3 8 14 2 8 3" xfId="47586" xr:uid="{00000000-0005-0000-0000-0000DCB90000}"/>
    <cellStyle name="Normal 3 8 14 2 9" xfId="47587" xr:uid="{00000000-0005-0000-0000-0000DDB90000}"/>
    <cellStyle name="Normal 3 8 14 2 9 2" xfId="47588" xr:uid="{00000000-0005-0000-0000-0000DEB90000}"/>
    <cellStyle name="Normal 3 8 14 2 9 3" xfId="47589" xr:uid="{00000000-0005-0000-0000-0000DFB90000}"/>
    <cellStyle name="Normal 3 8 14 3" xfId="47590" xr:uid="{00000000-0005-0000-0000-0000E0B90000}"/>
    <cellStyle name="Normal 3 8 14 3 2" xfId="47591" xr:uid="{00000000-0005-0000-0000-0000E1B90000}"/>
    <cellStyle name="Normal 3 8 14 3 3" xfId="47592" xr:uid="{00000000-0005-0000-0000-0000E2B90000}"/>
    <cellStyle name="Normal 3 8 14 4" xfId="47593" xr:uid="{00000000-0005-0000-0000-0000E3B90000}"/>
    <cellStyle name="Normal 3 8 14 4 2" xfId="47594" xr:uid="{00000000-0005-0000-0000-0000E4B90000}"/>
    <cellStyle name="Normal 3 8 14 4 3" xfId="47595" xr:uid="{00000000-0005-0000-0000-0000E5B90000}"/>
    <cellStyle name="Normal 3 8 14 5" xfId="47596" xr:uid="{00000000-0005-0000-0000-0000E6B90000}"/>
    <cellStyle name="Normal 3 8 14 5 2" xfId="47597" xr:uid="{00000000-0005-0000-0000-0000E7B90000}"/>
    <cellStyle name="Normal 3 8 14 5 3" xfId="47598" xr:uid="{00000000-0005-0000-0000-0000E8B90000}"/>
    <cellStyle name="Normal 3 8 14 6" xfId="47599" xr:uid="{00000000-0005-0000-0000-0000E9B90000}"/>
    <cellStyle name="Normal 3 8 14 6 2" xfId="47600" xr:uid="{00000000-0005-0000-0000-0000EAB90000}"/>
    <cellStyle name="Normal 3 8 14 6 3" xfId="47601" xr:uid="{00000000-0005-0000-0000-0000EBB90000}"/>
    <cellStyle name="Normal 3 8 14 7" xfId="47602" xr:uid="{00000000-0005-0000-0000-0000ECB90000}"/>
    <cellStyle name="Normal 3 8 14 7 2" xfId="47603" xr:uid="{00000000-0005-0000-0000-0000EDB90000}"/>
    <cellStyle name="Normal 3 8 14 7 3" xfId="47604" xr:uid="{00000000-0005-0000-0000-0000EEB90000}"/>
    <cellStyle name="Normal 3 8 14 8" xfId="47605" xr:uid="{00000000-0005-0000-0000-0000EFB90000}"/>
    <cellStyle name="Normal 3 8 14 8 2" xfId="47606" xr:uid="{00000000-0005-0000-0000-0000F0B90000}"/>
    <cellStyle name="Normal 3 8 14 8 3" xfId="47607" xr:uid="{00000000-0005-0000-0000-0000F1B90000}"/>
    <cellStyle name="Normal 3 8 14 9" xfId="47608" xr:uid="{00000000-0005-0000-0000-0000F2B90000}"/>
    <cellStyle name="Normal 3 8 14 9 2" xfId="47609" xr:uid="{00000000-0005-0000-0000-0000F3B90000}"/>
    <cellStyle name="Normal 3 8 14 9 3" xfId="47610" xr:uid="{00000000-0005-0000-0000-0000F4B90000}"/>
    <cellStyle name="Normal 3 8 15" xfId="47611" xr:uid="{00000000-0005-0000-0000-0000F5B90000}"/>
    <cellStyle name="Normal 3 8 15 10" xfId="47612" xr:uid="{00000000-0005-0000-0000-0000F6B90000}"/>
    <cellStyle name="Normal 3 8 15 10 2" xfId="47613" xr:uid="{00000000-0005-0000-0000-0000F7B90000}"/>
    <cellStyle name="Normal 3 8 15 10 3" xfId="47614" xr:uid="{00000000-0005-0000-0000-0000F8B90000}"/>
    <cellStyle name="Normal 3 8 15 11" xfId="47615" xr:uid="{00000000-0005-0000-0000-0000F9B90000}"/>
    <cellStyle name="Normal 3 8 15 11 2" xfId="47616" xr:uid="{00000000-0005-0000-0000-0000FAB90000}"/>
    <cellStyle name="Normal 3 8 15 11 3" xfId="47617" xr:uid="{00000000-0005-0000-0000-0000FBB90000}"/>
    <cellStyle name="Normal 3 8 15 12" xfId="47618" xr:uid="{00000000-0005-0000-0000-0000FCB90000}"/>
    <cellStyle name="Normal 3 8 15 12 2" xfId="47619" xr:uid="{00000000-0005-0000-0000-0000FDB90000}"/>
    <cellStyle name="Normal 3 8 15 12 3" xfId="47620" xr:uid="{00000000-0005-0000-0000-0000FEB90000}"/>
    <cellStyle name="Normal 3 8 15 13" xfId="47621" xr:uid="{00000000-0005-0000-0000-0000FFB90000}"/>
    <cellStyle name="Normal 3 8 15 13 2" xfId="47622" xr:uid="{00000000-0005-0000-0000-000000BA0000}"/>
    <cellStyle name="Normal 3 8 15 13 3" xfId="47623" xr:uid="{00000000-0005-0000-0000-000001BA0000}"/>
    <cellStyle name="Normal 3 8 15 14" xfId="47624" xr:uid="{00000000-0005-0000-0000-000002BA0000}"/>
    <cellStyle name="Normal 3 8 15 14 2" xfId="47625" xr:uid="{00000000-0005-0000-0000-000003BA0000}"/>
    <cellStyle name="Normal 3 8 15 14 3" xfId="47626" xr:uid="{00000000-0005-0000-0000-000004BA0000}"/>
    <cellStyle name="Normal 3 8 15 15" xfId="47627" xr:uid="{00000000-0005-0000-0000-000005BA0000}"/>
    <cellStyle name="Normal 3 8 15 15 2" xfId="47628" xr:uid="{00000000-0005-0000-0000-000006BA0000}"/>
    <cellStyle name="Normal 3 8 15 15 3" xfId="47629" xr:uid="{00000000-0005-0000-0000-000007BA0000}"/>
    <cellStyle name="Normal 3 8 15 16" xfId="47630" xr:uid="{00000000-0005-0000-0000-000008BA0000}"/>
    <cellStyle name="Normal 3 8 15 17" xfId="47631" xr:uid="{00000000-0005-0000-0000-000009BA0000}"/>
    <cellStyle name="Normal 3 8 15 2" xfId="47632" xr:uid="{00000000-0005-0000-0000-00000ABA0000}"/>
    <cellStyle name="Normal 3 8 15 2 10" xfId="47633" xr:uid="{00000000-0005-0000-0000-00000BBA0000}"/>
    <cellStyle name="Normal 3 8 15 2 10 2" xfId="47634" xr:uid="{00000000-0005-0000-0000-00000CBA0000}"/>
    <cellStyle name="Normal 3 8 15 2 10 3" xfId="47635" xr:uid="{00000000-0005-0000-0000-00000DBA0000}"/>
    <cellStyle name="Normal 3 8 15 2 11" xfId="47636" xr:uid="{00000000-0005-0000-0000-00000EBA0000}"/>
    <cellStyle name="Normal 3 8 15 2 11 2" xfId="47637" xr:uid="{00000000-0005-0000-0000-00000FBA0000}"/>
    <cellStyle name="Normal 3 8 15 2 11 3" xfId="47638" xr:uid="{00000000-0005-0000-0000-000010BA0000}"/>
    <cellStyle name="Normal 3 8 15 2 12" xfId="47639" xr:uid="{00000000-0005-0000-0000-000011BA0000}"/>
    <cellStyle name="Normal 3 8 15 2 12 2" xfId="47640" xr:uid="{00000000-0005-0000-0000-000012BA0000}"/>
    <cellStyle name="Normal 3 8 15 2 12 3" xfId="47641" xr:uid="{00000000-0005-0000-0000-000013BA0000}"/>
    <cellStyle name="Normal 3 8 15 2 13" xfId="47642" xr:uid="{00000000-0005-0000-0000-000014BA0000}"/>
    <cellStyle name="Normal 3 8 15 2 13 2" xfId="47643" xr:uid="{00000000-0005-0000-0000-000015BA0000}"/>
    <cellStyle name="Normal 3 8 15 2 13 3" xfId="47644" xr:uid="{00000000-0005-0000-0000-000016BA0000}"/>
    <cellStyle name="Normal 3 8 15 2 14" xfId="47645" xr:uid="{00000000-0005-0000-0000-000017BA0000}"/>
    <cellStyle name="Normal 3 8 15 2 14 2" xfId="47646" xr:uid="{00000000-0005-0000-0000-000018BA0000}"/>
    <cellStyle name="Normal 3 8 15 2 14 3" xfId="47647" xr:uid="{00000000-0005-0000-0000-000019BA0000}"/>
    <cellStyle name="Normal 3 8 15 2 15" xfId="47648" xr:uid="{00000000-0005-0000-0000-00001ABA0000}"/>
    <cellStyle name="Normal 3 8 15 2 16" xfId="47649" xr:uid="{00000000-0005-0000-0000-00001BBA0000}"/>
    <cellStyle name="Normal 3 8 15 2 2" xfId="47650" xr:uid="{00000000-0005-0000-0000-00001CBA0000}"/>
    <cellStyle name="Normal 3 8 15 2 2 2" xfId="47651" xr:uid="{00000000-0005-0000-0000-00001DBA0000}"/>
    <cellStyle name="Normal 3 8 15 2 2 3" xfId="47652" xr:uid="{00000000-0005-0000-0000-00001EBA0000}"/>
    <cellStyle name="Normal 3 8 15 2 3" xfId="47653" xr:uid="{00000000-0005-0000-0000-00001FBA0000}"/>
    <cellStyle name="Normal 3 8 15 2 3 2" xfId="47654" xr:uid="{00000000-0005-0000-0000-000020BA0000}"/>
    <cellStyle name="Normal 3 8 15 2 3 3" xfId="47655" xr:uid="{00000000-0005-0000-0000-000021BA0000}"/>
    <cellStyle name="Normal 3 8 15 2 4" xfId="47656" xr:uid="{00000000-0005-0000-0000-000022BA0000}"/>
    <cellStyle name="Normal 3 8 15 2 4 2" xfId="47657" xr:uid="{00000000-0005-0000-0000-000023BA0000}"/>
    <cellStyle name="Normal 3 8 15 2 4 3" xfId="47658" xr:uid="{00000000-0005-0000-0000-000024BA0000}"/>
    <cellStyle name="Normal 3 8 15 2 5" xfId="47659" xr:uid="{00000000-0005-0000-0000-000025BA0000}"/>
    <cellStyle name="Normal 3 8 15 2 5 2" xfId="47660" xr:uid="{00000000-0005-0000-0000-000026BA0000}"/>
    <cellStyle name="Normal 3 8 15 2 5 3" xfId="47661" xr:uid="{00000000-0005-0000-0000-000027BA0000}"/>
    <cellStyle name="Normal 3 8 15 2 6" xfId="47662" xr:uid="{00000000-0005-0000-0000-000028BA0000}"/>
    <cellStyle name="Normal 3 8 15 2 6 2" xfId="47663" xr:uid="{00000000-0005-0000-0000-000029BA0000}"/>
    <cellStyle name="Normal 3 8 15 2 6 3" xfId="47664" xr:uid="{00000000-0005-0000-0000-00002ABA0000}"/>
    <cellStyle name="Normal 3 8 15 2 7" xfId="47665" xr:uid="{00000000-0005-0000-0000-00002BBA0000}"/>
    <cellStyle name="Normal 3 8 15 2 7 2" xfId="47666" xr:uid="{00000000-0005-0000-0000-00002CBA0000}"/>
    <cellStyle name="Normal 3 8 15 2 7 3" xfId="47667" xr:uid="{00000000-0005-0000-0000-00002DBA0000}"/>
    <cellStyle name="Normal 3 8 15 2 8" xfId="47668" xr:uid="{00000000-0005-0000-0000-00002EBA0000}"/>
    <cellStyle name="Normal 3 8 15 2 8 2" xfId="47669" xr:uid="{00000000-0005-0000-0000-00002FBA0000}"/>
    <cellStyle name="Normal 3 8 15 2 8 3" xfId="47670" xr:uid="{00000000-0005-0000-0000-000030BA0000}"/>
    <cellStyle name="Normal 3 8 15 2 9" xfId="47671" xr:uid="{00000000-0005-0000-0000-000031BA0000}"/>
    <cellStyle name="Normal 3 8 15 2 9 2" xfId="47672" xr:uid="{00000000-0005-0000-0000-000032BA0000}"/>
    <cellStyle name="Normal 3 8 15 2 9 3" xfId="47673" xr:uid="{00000000-0005-0000-0000-000033BA0000}"/>
    <cellStyle name="Normal 3 8 15 3" xfId="47674" xr:uid="{00000000-0005-0000-0000-000034BA0000}"/>
    <cellStyle name="Normal 3 8 15 3 2" xfId="47675" xr:uid="{00000000-0005-0000-0000-000035BA0000}"/>
    <cellStyle name="Normal 3 8 15 3 3" xfId="47676" xr:uid="{00000000-0005-0000-0000-000036BA0000}"/>
    <cellStyle name="Normal 3 8 15 4" xfId="47677" xr:uid="{00000000-0005-0000-0000-000037BA0000}"/>
    <cellStyle name="Normal 3 8 15 4 2" xfId="47678" xr:uid="{00000000-0005-0000-0000-000038BA0000}"/>
    <cellStyle name="Normal 3 8 15 4 3" xfId="47679" xr:uid="{00000000-0005-0000-0000-000039BA0000}"/>
    <cellStyle name="Normal 3 8 15 5" xfId="47680" xr:uid="{00000000-0005-0000-0000-00003ABA0000}"/>
    <cellStyle name="Normal 3 8 15 5 2" xfId="47681" xr:uid="{00000000-0005-0000-0000-00003BBA0000}"/>
    <cellStyle name="Normal 3 8 15 5 3" xfId="47682" xr:uid="{00000000-0005-0000-0000-00003CBA0000}"/>
    <cellStyle name="Normal 3 8 15 6" xfId="47683" xr:uid="{00000000-0005-0000-0000-00003DBA0000}"/>
    <cellStyle name="Normal 3 8 15 6 2" xfId="47684" xr:uid="{00000000-0005-0000-0000-00003EBA0000}"/>
    <cellStyle name="Normal 3 8 15 6 3" xfId="47685" xr:uid="{00000000-0005-0000-0000-00003FBA0000}"/>
    <cellStyle name="Normal 3 8 15 7" xfId="47686" xr:uid="{00000000-0005-0000-0000-000040BA0000}"/>
    <cellStyle name="Normal 3 8 15 7 2" xfId="47687" xr:uid="{00000000-0005-0000-0000-000041BA0000}"/>
    <cellStyle name="Normal 3 8 15 7 3" xfId="47688" xr:uid="{00000000-0005-0000-0000-000042BA0000}"/>
    <cellStyle name="Normal 3 8 15 8" xfId="47689" xr:uid="{00000000-0005-0000-0000-000043BA0000}"/>
    <cellStyle name="Normal 3 8 15 8 2" xfId="47690" xr:uid="{00000000-0005-0000-0000-000044BA0000}"/>
    <cellStyle name="Normal 3 8 15 8 3" xfId="47691" xr:uid="{00000000-0005-0000-0000-000045BA0000}"/>
    <cellStyle name="Normal 3 8 15 9" xfId="47692" xr:uid="{00000000-0005-0000-0000-000046BA0000}"/>
    <cellStyle name="Normal 3 8 15 9 2" xfId="47693" xr:uid="{00000000-0005-0000-0000-000047BA0000}"/>
    <cellStyle name="Normal 3 8 15 9 3" xfId="47694" xr:uid="{00000000-0005-0000-0000-000048BA0000}"/>
    <cellStyle name="Normal 3 8 16" xfId="47695" xr:uid="{00000000-0005-0000-0000-000049BA0000}"/>
    <cellStyle name="Normal 3 8 16 10" xfId="47696" xr:uid="{00000000-0005-0000-0000-00004ABA0000}"/>
    <cellStyle name="Normal 3 8 16 10 2" xfId="47697" xr:uid="{00000000-0005-0000-0000-00004BBA0000}"/>
    <cellStyle name="Normal 3 8 16 10 3" xfId="47698" xr:uid="{00000000-0005-0000-0000-00004CBA0000}"/>
    <cellStyle name="Normal 3 8 16 11" xfId="47699" xr:uid="{00000000-0005-0000-0000-00004DBA0000}"/>
    <cellStyle name="Normal 3 8 16 11 2" xfId="47700" xr:uid="{00000000-0005-0000-0000-00004EBA0000}"/>
    <cellStyle name="Normal 3 8 16 11 3" xfId="47701" xr:uid="{00000000-0005-0000-0000-00004FBA0000}"/>
    <cellStyle name="Normal 3 8 16 12" xfId="47702" xr:uid="{00000000-0005-0000-0000-000050BA0000}"/>
    <cellStyle name="Normal 3 8 16 12 2" xfId="47703" xr:uid="{00000000-0005-0000-0000-000051BA0000}"/>
    <cellStyle name="Normal 3 8 16 12 3" xfId="47704" xr:uid="{00000000-0005-0000-0000-000052BA0000}"/>
    <cellStyle name="Normal 3 8 16 13" xfId="47705" xr:uid="{00000000-0005-0000-0000-000053BA0000}"/>
    <cellStyle name="Normal 3 8 16 13 2" xfId="47706" xr:uid="{00000000-0005-0000-0000-000054BA0000}"/>
    <cellStyle name="Normal 3 8 16 13 3" xfId="47707" xr:uid="{00000000-0005-0000-0000-000055BA0000}"/>
    <cellStyle name="Normal 3 8 16 14" xfId="47708" xr:uid="{00000000-0005-0000-0000-000056BA0000}"/>
    <cellStyle name="Normal 3 8 16 14 2" xfId="47709" xr:uid="{00000000-0005-0000-0000-000057BA0000}"/>
    <cellStyle name="Normal 3 8 16 14 3" xfId="47710" xr:uid="{00000000-0005-0000-0000-000058BA0000}"/>
    <cellStyle name="Normal 3 8 16 15" xfId="47711" xr:uid="{00000000-0005-0000-0000-000059BA0000}"/>
    <cellStyle name="Normal 3 8 16 15 2" xfId="47712" xr:uid="{00000000-0005-0000-0000-00005ABA0000}"/>
    <cellStyle name="Normal 3 8 16 15 3" xfId="47713" xr:uid="{00000000-0005-0000-0000-00005BBA0000}"/>
    <cellStyle name="Normal 3 8 16 16" xfId="47714" xr:uid="{00000000-0005-0000-0000-00005CBA0000}"/>
    <cellStyle name="Normal 3 8 16 17" xfId="47715" xr:uid="{00000000-0005-0000-0000-00005DBA0000}"/>
    <cellStyle name="Normal 3 8 16 2" xfId="47716" xr:uid="{00000000-0005-0000-0000-00005EBA0000}"/>
    <cellStyle name="Normal 3 8 16 2 10" xfId="47717" xr:uid="{00000000-0005-0000-0000-00005FBA0000}"/>
    <cellStyle name="Normal 3 8 16 2 10 2" xfId="47718" xr:uid="{00000000-0005-0000-0000-000060BA0000}"/>
    <cellStyle name="Normal 3 8 16 2 10 3" xfId="47719" xr:uid="{00000000-0005-0000-0000-000061BA0000}"/>
    <cellStyle name="Normal 3 8 16 2 11" xfId="47720" xr:uid="{00000000-0005-0000-0000-000062BA0000}"/>
    <cellStyle name="Normal 3 8 16 2 11 2" xfId="47721" xr:uid="{00000000-0005-0000-0000-000063BA0000}"/>
    <cellStyle name="Normal 3 8 16 2 11 3" xfId="47722" xr:uid="{00000000-0005-0000-0000-000064BA0000}"/>
    <cellStyle name="Normal 3 8 16 2 12" xfId="47723" xr:uid="{00000000-0005-0000-0000-000065BA0000}"/>
    <cellStyle name="Normal 3 8 16 2 12 2" xfId="47724" xr:uid="{00000000-0005-0000-0000-000066BA0000}"/>
    <cellStyle name="Normal 3 8 16 2 12 3" xfId="47725" xr:uid="{00000000-0005-0000-0000-000067BA0000}"/>
    <cellStyle name="Normal 3 8 16 2 13" xfId="47726" xr:uid="{00000000-0005-0000-0000-000068BA0000}"/>
    <cellStyle name="Normal 3 8 16 2 13 2" xfId="47727" xr:uid="{00000000-0005-0000-0000-000069BA0000}"/>
    <cellStyle name="Normal 3 8 16 2 13 3" xfId="47728" xr:uid="{00000000-0005-0000-0000-00006ABA0000}"/>
    <cellStyle name="Normal 3 8 16 2 14" xfId="47729" xr:uid="{00000000-0005-0000-0000-00006BBA0000}"/>
    <cellStyle name="Normal 3 8 16 2 14 2" xfId="47730" xr:uid="{00000000-0005-0000-0000-00006CBA0000}"/>
    <cellStyle name="Normal 3 8 16 2 14 3" xfId="47731" xr:uid="{00000000-0005-0000-0000-00006DBA0000}"/>
    <cellStyle name="Normal 3 8 16 2 15" xfId="47732" xr:uid="{00000000-0005-0000-0000-00006EBA0000}"/>
    <cellStyle name="Normal 3 8 16 2 16" xfId="47733" xr:uid="{00000000-0005-0000-0000-00006FBA0000}"/>
    <cellStyle name="Normal 3 8 16 2 2" xfId="47734" xr:uid="{00000000-0005-0000-0000-000070BA0000}"/>
    <cellStyle name="Normal 3 8 16 2 2 2" xfId="47735" xr:uid="{00000000-0005-0000-0000-000071BA0000}"/>
    <cellStyle name="Normal 3 8 16 2 2 3" xfId="47736" xr:uid="{00000000-0005-0000-0000-000072BA0000}"/>
    <cellStyle name="Normal 3 8 16 2 3" xfId="47737" xr:uid="{00000000-0005-0000-0000-000073BA0000}"/>
    <cellStyle name="Normal 3 8 16 2 3 2" xfId="47738" xr:uid="{00000000-0005-0000-0000-000074BA0000}"/>
    <cellStyle name="Normal 3 8 16 2 3 3" xfId="47739" xr:uid="{00000000-0005-0000-0000-000075BA0000}"/>
    <cellStyle name="Normal 3 8 16 2 4" xfId="47740" xr:uid="{00000000-0005-0000-0000-000076BA0000}"/>
    <cellStyle name="Normal 3 8 16 2 4 2" xfId="47741" xr:uid="{00000000-0005-0000-0000-000077BA0000}"/>
    <cellStyle name="Normal 3 8 16 2 4 3" xfId="47742" xr:uid="{00000000-0005-0000-0000-000078BA0000}"/>
    <cellStyle name="Normal 3 8 16 2 5" xfId="47743" xr:uid="{00000000-0005-0000-0000-000079BA0000}"/>
    <cellStyle name="Normal 3 8 16 2 5 2" xfId="47744" xr:uid="{00000000-0005-0000-0000-00007ABA0000}"/>
    <cellStyle name="Normal 3 8 16 2 5 3" xfId="47745" xr:uid="{00000000-0005-0000-0000-00007BBA0000}"/>
    <cellStyle name="Normal 3 8 16 2 6" xfId="47746" xr:uid="{00000000-0005-0000-0000-00007CBA0000}"/>
    <cellStyle name="Normal 3 8 16 2 6 2" xfId="47747" xr:uid="{00000000-0005-0000-0000-00007DBA0000}"/>
    <cellStyle name="Normal 3 8 16 2 6 3" xfId="47748" xr:uid="{00000000-0005-0000-0000-00007EBA0000}"/>
    <cellStyle name="Normal 3 8 16 2 7" xfId="47749" xr:uid="{00000000-0005-0000-0000-00007FBA0000}"/>
    <cellStyle name="Normal 3 8 16 2 7 2" xfId="47750" xr:uid="{00000000-0005-0000-0000-000080BA0000}"/>
    <cellStyle name="Normal 3 8 16 2 7 3" xfId="47751" xr:uid="{00000000-0005-0000-0000-000081BA0000}"/>
    <cellStyle name="Normal 3 8 16 2 8" xfId="47752" xr:uid="{00000000-0005-0000-0000-000082BA0000}"/>
    <cellStyle name="Normal 3 8 16 2 8 2" xfId="47753" xr:uid="{00000000-0005-0000-0000-000083BA0000}"/>
    <cellStyle name="Normal 3 8 16 2 8 3" xfId="47754" xr:uid="{00000000-0005-0000-0000-000084BA0000}"/>
    <cellStyle name="Normal 3 8 16 2 9" xfId="47755" xr:uid="{00000000-0005-0000-0000-000085BA0000}"/>
    <cellStyle name="Normal 3 8 16 2 9 2" xfId="47756" xr:uid="{00000000-0005-0000-0000-000086BA0000}"/>
    <cellStyle name="Normal 3 8 16 2 9 3" xfId="47757" xr:uid="{00000000-0005-0000-0000-000087BA0000}"/>
    <cellStyle name="Normal 3 8 16 3" xfId="47758" xr:uid="{00000000-0005-0000-0000-000088BA0000}"/>
    <cellStyle name="Normal 3 8 16 3 2" xfId="47759" xr:uid="{00000000-0005-0000-0000-000089BA0000}"/>
    <cellStyle name="Normal 3 8 16 3 3" xfId="47760" xr:uid="{00000000-0005-0000-0000-00008ABA0000}"/>
    <cellStyle name="Normal 3 8 16 4" xfId="47761" xr:uid="{00000000-0005-0000-0000-00008BBA0000}"/>
    <cellStyle name="Normal 3 8 16 4 2" xfId="47762" xr:uid="{00000000-0005-0000-0000-00008CBA0000}"/>
    <cellStyle name="Normal 3 8 16 4 3" xfId="47763" xr:uid="{00000000-0005-0000-0000-00008DBA0000}"/>
    <cellStyle name="Normal 3 8 16 5" xfId="47764" xr:uid="{00000000-0005-0000-0000-00008EBA0000}"/>
    <cellStyle name="Normal 3 8 16 5 2" xfId="47765" xr:uid="{00000000-0005-0000-0000-00008FBA0000}"/>
    <cellStyle name="Normal 3 8 16 5 3" xfId="47766" xr:uid="{00000000-0005-0000-0000-000090BA0000}"/>
    <cellStyle name="Normal 3 8 16 6" xfId="47767" xr:uid="{00000000-0005-0000-0000-000091BA0000}"/>
    <cellStyle name="Normal 3 8 16 6 2" xfId="47768" xr:uid="{00000000-0005-0000-0000-000092BA0000}"/>
    <cellStyle name="Normal 3 8 16 6 3" xfId="47769" xr:uid="{00000000-0005-0000-0000-000093BA0000}"/>
    <cellStyle name="Normal 3 8 16 7" xfId="47770" xr:uid="{00000000-0005-0000-0000-000094BA0000}"/>
    <cellStyle name="Normal 3 8 16 7 2" xfId="47771" xr:uid="{00000000-0005-0000-0000-000095BA0000}"/>
    <cellStyle name="Normal 3 8 16 7 3" xfId="47772" xr:uid="{00000000-0005-0000-0000-000096BA0000}"/>
    <cellStyle name="Normal 3 8 16 8" xfId="47773" xr:uid="{00000000-0005-0000-0000-000097BA0000}"/>
    <cellStyle name="Normal 3 8 16 8 2" xfId="47774" xr:uid="{00000000-0005-0000-0000-000098BA0000}"/>
    <cellStyle name="Normal 3 8 16 8 3" xfId="47775" xr:uid="{00000000-0005-0000-0000-000099BA0000}"/>
    <cellStyle name="Normal 3 8 16 9" xfId="47776" xr:uid="{00000000-0005-0000-0000-00009ABA0000}"/>
    <cellStyle name="Normal 3 8 16 9 2" xfId="47777" xr:uid="{00000000-0005-0000-0000-00009BBA0000}"/>
    <cellStyle name="Normal 3 8 16 9 3" xfId="47778" xr:uid="{00000000-0005-0000-0000-00009CBA0000}"/>
    <cellStyle name="Normal 3 8 17" xfId="47779" xr:uid="{00000000-0005-0000-0000-00009DBA0000}"/>
    <cellStyle name="Normal 3 8 17 10" xfId="47780" xr:uid="{00000000-0005-0000-0000-00009EBA0000}"/>
    <cellStyle name="Normal 3 8 17 10 2" xfId="47781" xr:uid="{00000000-0005-0000-0000-00009FBA0000}"/>
    <cellStyle name="Normal 3 8 17 10 3" xfId="47782" xr:uid="{00000000-0005-0000-0000-0000A0BA0000}"/>
    <cellStyle name="Normal 3 8 17 11" xfId="47783" xr:uid="{00000000-0005-0000-0000-0000A1BA0000}"/>
    <cellStyle name="Normal 3 8 17 11 2" xfId="47784" xr:uid="{00000000-0005-0000-0000-0000A2BA0000}"/>
    <cellStyle name="Normal 3 8 17 11 3" xfId="47785" xr:uid="{00000000-0005-0000-0000-0000A3BA0000}"/>
    <cellStyle name="Normal 3 8 17 12" xfId="47786" xr:uid="{00000000-0005-0000-0000-0000A4BA0000}"/>
    <cellStyle name="Normal 3 8 17 12 2" xfId="47787" xr:uid="{00000000-0005-0000-0000-0000A5BA0000}"/>
    <cellStyle name="Normal 3 8 17 12 3" xfId="47788" xr:uid="{00000000-0005-0000-0000-0000A6BA0000}"/>
    <cellStyle name="Normal 3 8 17 13" xfId="47789" xr:uid="{00000000-0005-0000-0000-0000A7BA0000}"/>
    <cellStyle name="Normal 3 8 17 13 2" xfId="47790" xr:uid="{00000000-0005-0000-0000-0000A8BA0000}"/>
    <cellStyle name="Normal 3 8 17 13 3" xfId="47791" xr:uid="{00000000-0005-0000-0000-0000A9BA0000}"/>
    <cellStyle name="Normal 3 8 17 14" xfId="47792" xr:uid="{00000000-0005-0000-0000-0000AABA0000}"/>
    <cellStyle name="Normal 3 8 17 14 2" xfId="47793" xr:uid="{00000000-0005-0000-0000-0000ABBA0000}"/>
    <cellStyle name="Normal 3 8 17 14 3" xfId="47794" xr:uid="{00000000-0005-0000-0000-0000ACBA0000}"/>
    <cellStyle name="Normal 3 8 17 15" xfId="47795" xr:uid="{00000000-0005-0000-0000-0000ADBA0000}"/>
    <cellStyle name="Normal 3 8 17 16" xfId="47796" xr:uid="{00000000-0005-0000-0000-0000AEBA0000}"/>
    <cellStyle name="Normal 3 8 17 2" xfId="47797" xr:uid="{00000000-0005-0000-0000-0000AFBA0000}"/>
    <cellStyle name="Normal 3 8 17 2 2" xfId="47798" xr:uid="{00000000-0005-0000-0000-0000B0BA0000}"/>
    <cellStyle name="Normal 3 8 17 2 3" xfId="47799" xr:uid="{00000000-0005-0000-0000-0000B1BA0000}"/>
    <cellStyle name="Normal 3 8 17 3" xfId="47800" xr:uid="{00000000-0005-0000-0000-0000B2BA0000}"/>
    <cellStyle name="Normal 3 8 17 3 2" xfId="47801" xr:uid="{00000000-0005-0000-0000-0000B3BA0000}"/>
    <cellStyle name="Normal 3 8 17 3 3" xfId="47802" xr:uid="{00000000-0005-0000-0000-0000B4BA0000}"/>
    <cellStyle name="Normal 3 8 17 4" xfId="47803" xr:uid="{00000000-0005-0000-0000-0000B5BA0000}"/>
    <cellStyle name="Normal 3 8 17 4 2" xfId="47804" xr:uid="{00000000-0005-0000-0000-0000B6BA0000}"/>
    <cellStyle name="Normal 3 8 17 4 3" xfId="47805" xr:uid="{00000000-0005-0000-0000-0000B7BA0000}"/>
    <cellStyle name="Normal 3 8 17 5" xfId="47806" xr:uid="{00000000-0005-0000-0000-0000B8BA0000}"/>
    <cellStyle name="Normal 3 8 17 5 2" xfId="47807" xr:uid="{00000000-0005-0000-0000-0000B9BA0000}"/>
    <cellStyle name="Normal 3 8 17 5 3" xfId="47808" xr:uid="{00000000-0005-0000-0000-0000BABA0000}"/>
    <cellStyle name="Normal 3 8 17 6" xfId="47809" xr:uid="{00000000-0005-0000-0000-0000BBBA0000}"/>
    <cellStyle name="Normal 3 8 17 6 2" xfId="47810" xr:uid="{00000000-0005-0000-0000-0000BCBA0000}"/>
    <cellStyle name="Normal 3 8 17 6 3" xfId="47811" xr:uid="{00000000-0005-0000-0000-0000BDBA0000}"/>
    <cellStyle name="Normal 3 8 17 7" xfId="47812" xr:uid="{00000000-0005-0000-0000-0000BEBA0000}"/>
    <cellStyle name="Normal 3 8 17 7 2" xfId="47813" xr:uid="{00000000-0005-0000-0000-0000BFBA0000}"/>
    <cellStyle name="Normal 3 8 17 7 3" xfId="47814" xr:uid="{00000000-0005-0000-0000-0000C0BA0000}"/>
    <cellStyle name="Normal 3 8 17 8" xfId="47815" xr:uid="{00000000-0005-0000-0000-0000C1BA0000}"/>
    <cellStyle name="Normal 3 8 17 8 2" xfId="47816" xr:uid="{00000000-0005-0000-0000-0000C2BA0000}"/>
    <cellStyle name="Normal 3 8 17 8 3" xfId="47817" xr:uid="{00000000-0005-0000-0000-0000C3BA0000}"/>
    <cellStyle name="Normal 3 8 17 9" xfId="47818" xr:uid="{00000000-0005-0000-0000-0000C4BA0000}"/>
    <cellStyle name="Normal 3 8 17 9 2" xfId="47819" xr:uid="{00000000-0005-0000-0000-0000C5BA0000}"/>
    <cellStyle name="Normal 3 8 17 9 3" xfId="47820" xr:uid="{00000000-0005-0000-0000-0000C6BA0000}"/>
    <cellStyle name="Normal 3 8 18" xfId="47821" xr:uid="{00000000-0005-0000-0000-0000C7BA0000}"/>
    <cellStyle name="Normal 3 8 18 10" xfId="47822" xr:uid="{00000000-0005-0000-0000-0000C8BA0000}"/>
    <cellStyle name="Normal 3 8 18 10 2" xfId="47823" xr:uid="{00000000-0005-0000-0000-0000C9BA0000}"/>
    <cellStyle name="Normal 3 8 18 10 3" xfId="47824" xr:uid="{00000000-0005-0000-0000-0000CABA0000}"/>
    <cellStyle name="Normal 3 8 18 11" xfId="47825" xr:uid="{00000000-0005-0000-0000-0000CBBA0000}"/>
    <cellStyle name="Normal 3 8 18 11 2" xfId="47826" xr:uid="{00000000-0005-0000-0000-0000CCBA0000}"/>
    <cellStyle name="Normal 3 8 18 11 3" xfId="47827" xr:uid="{00000000-0005-0000-0000-0000CDBA0000}"/>
    <cellStyle name="Normal 3 8 18 12" xfId="47828" xr:uid="{00000000-0005-0000-0000-0000CEBA0000}"/>
    <cellStyle name="Normal 3 8 18 12 2" xfId="47829" xr:uid="{00000000-0005-0000-0000-0000CFBA0000}"/>
    <cellStyle name="Normal 3 8 18 12 3" xfId="47830" xr:uid="{00000000-0005-0000-0000-0000D0BA0000}"/>
    <cellStyle name="Normal 3 8 18 13" xfId="47831" xr:uid="{00000000-0005-0000-0000-0000D1BA0000}"/>
    <cellStyle name="Normal 3 8 18 13 2" xfId="47832" xr:uid="{00000000-0005-0000-0000-0000D2BA0000}"/>
    <cellStyle name="Normal 3 8 18 13 3" xfId="47833" xr:uid="{00000000-0005-0000-0000-0000D3BA0000}"/>
    <cellStyle name="Normal 3 8 18 14" xfId="47834" xr:uid="{00000000-0005-0000-0000-0000D4BA0000}"/>
    <cellStyle name="Normal 3 8 18 14 2" xfId="47835" xr:uid="{00000000-0005-0000-0000-0000D5BA0000}"/>
    <cellStyle name="Normal 3 8 18 14 3" xfId="47836" xr:uid="{00000000-0005-0000-0000-0000D6BA0000}"/>
    <cellStyle name="Normal 3 8 18 15" xfId="47837" xr:uid="{00000000-0005-0000-0000-0000D7BA0000}"/>
    <cellStyle name="Normal 3 8 18 16" xfId="47838" xr:uid="{00000000-0005-0000-0000-0000D8BA0000}"/>
    <cellStyle name="Normal 3 8 18 2" xfId="47839" xr:uid="{00000000-0005-0000-0000-0000D9BA0000}"/>
    <cellStyle name="Normal 3 8 18 2 2" xfId="47840" xr:uid="{00000000-0005-0000-0000-0000DABA0000}"/>
    <cellStyle name="Normal 3 8 18 2 3" xfId="47841" xr:uid="{00000000-0005-0000-0000-0000DBBA0000}"/>
    <cellStyle name="Normal 3 8 18 3" xfId="47842" xr:uid="{00000000-0005-0000-0000-0000DCBA0000}"/>
    <cellStyle name="Normal 3 8 18 3 2" xfId="47843" xr:uid="{00000000-0005-0000-0000-0000DDBA0000}"/>
    <cellStyle name="Normal 3 8 18 3 3" xfId="47844" xr:uid="{00000000-0005-0000-0000-0000DEBA0000}"/>
    <cellStyle name="Normal 3 8 18 4" xfId="47845" xr:uid="{00000000-0005-0000-0000-0000DFBA0000}"/>
    <cellStyle name="Normal 3 8 18 4 2" xfId="47846" xr:uid="{00000000-0005-0000-0000-0000E0BA0000}"/>
    <cellStyle name="Normal 3 8 18 4 3" xfId="47847" xr:uid="{00000000-0005-0000-0000-0000E1BA0000}"/>
    <cellStyle name="Normal 3 8 18 5" xfId="47848" xr:uid="{00000000-0005-0000-0000-0000E2BA0000}"/>
    <cellStyle name="Normal 3 8 18 5 2" xfId="47849" xr:uid="{00000000-0005-0000-0000-0000E3BA0000}"/>
    <cellStyle name="Normal 3 8 18 5 3" xfId="47850" xr:uid="{00000000-0005-0000-0000-0000E4BA0000}"/>
    <cellStyle name="Normal 3 8 18 6" xfId="47851" xr:uid="{00000000-0005-0000-0000-0000E5BA0000}"/>
    <cellStyle name="Normal 3 8 18 6 2" xfId="47852" xr:uid="{00000000-0005-0000-0000-0000E6BA0000}"/>
    <cellStyle name="Normal 3 8 18 6 3" xfId="47853" xr:uid="{00000000-0005-0000-0000-0000E7BA0000}"/>
    <cellStyle name="Normal 3 8 18 7" xfId="47854" xr:uid="{00000000-0005-0000-0000-0000E8BA0000}"/>
    <cellStyle name="Normal 3 8 18 7 2" xfId="47855" xr:uid="{00000000-0005-0000-0000-0000E9BA0000}"/>
    <cellStyle name="Normal 3 8 18 7 3" xfId="47856" xr:uid="{00000000-0005-0000-0000-0000EABA0000}"/>
    <cellStyle name="Normal 3 8 18 8" xfId="47857" xr:uid="{00000000-0005-0000-0000-0000EBBA0000}"/>
    <cellStyle name="Normal 3 8 18 8 2" xfId="47858" xr:uid="{00000000-0005-0000-0000-0000ECBA0000}"/>
    <cellStyle name="Normal 3 8 18 8 3" xfId="47859" xr:uid="{00000000-0005-0000-0000-0000EDBA0000}"/>
    <cellStyle name="Normal 3 8 18 9" xfId="47860" xr:uid="{00000000-0005-0000-0000-0000EEBA0000}"/>
    <cellStyle name="Normal 3 8 18 9 2" xfId="47861" xr:uid="{00000000-0005-0000-0000-0000EFBA0000}"/>
    <cellStyle name="Normal 3 8 18 9 3" xfId="47862" xr:uid="{00000000-0005-0000-0000-0000F0BA0000}"/>
    <cellStyle name="Normal 3 8 19" xfId="47863" xr:uid="{00000000-0005-0000-0000-0000F1BA0000}"/>
    <cellStyle name="Normal 3 8 19 10" xfId="47864" xr:uid="{00000000-0005-0000-0000-0000F2BA0000}"/>
    <cellStyle name="Normal 3 8 19 10 2" xfId="47865" xr:uid="{00000000-0005-0000-0000-0000F3BA0000}"/>
    <cellStyle name="Normal 3 8 19 10 3" xfId="47866" xr:uid="{00000000-0005-0000-0000-0000F4BA0000}"/>
    <cellStyle name="Normal 3 8 19 11" xfId="47867" xr:uid="{00000000-0005-0000-0000-0000F5BA0000}"/>
    <cellStyle name="Normal 3 8 19 11 2" xfId="47868" xr:uid="{00000000-0005-0000-0000-0000F6BA0000}"/>
    <cellStyle name="Normal 3 8 19 11 3" xfId="47869" xr:uid="{00000000-0005-0000-0000-0000F7BA0000}"/>
    <cellStyle name="Normal 3 8 19 12" xfId="47870" xr:uid="{00000000-0005-0000-0000-0000F8BA0000}"/>
    <cellStyle name="Normal 3 8 19 12 2" xfId="47871" xr:uid="{00000000-0005-0000-0000-0000F9BA0000}"/>
    <cellStyle name="Normal 3 8 19 12 3" xfId="47872" xr:uid="{00000000-0005-0000-0000-0000FABA0000}"/>
    <cellStyle name="Normal 3 8 19 13" xfId="47873" xr:uid="{00000000-0005-0000-0000-0000FBBA0000}"/>
    <cellStyle name="Normal 3 8 19 13 2" xfId="47874" xr:uid="{00000000-0005-0000-0000-0000FCBA0000}"/>
    <cellStyle name="Normal 3 8 19 13 3" xfId="47875" xr:uid="{00000000-0005-0000-0000-0000FDBA0000}"/>
    <cellStyle name="Normal 3 8 19 14" xfId="47876" xr:uid="{00000000-0005-0000-0000-0000FEBA0000}"/>
    <cellStyle name="Normal 3 8 19 14 2" xfId="47877" xr:uid="{00000000-0005-0000-0000-0000FFBA0000}"/>
    <cellStyle name="Normal 3 8 19 14 3" xfId="47878" xr:uid="{00000000-0005-0000-0000-000000BB0000}"/>
    <cellStyle name="Normal 3 8 19 15" xfId="47879" xr:uid="{00000000-0005-0000-0000-000001BB0000}"/>
    <cellStyle name="Normal 3 8 19 16" xfId="47880" xr:uid="{00000000-0005-0000-0000-000002BB0000}"/>
    <cellStyle name="Normal 3 8 19 2" xfId="47881" xr:uid="{00000000-0005-0000-0000-000003BB0000}"/>
    <cellStyle name="Normal 3 8 19 2 2" xfId="47882" xr:uid="{00000000-0005-0000-0000-000004BB0000}"/>
    <cellStyle name="Normal 3 8 19 2 3" xfId="47883" xr:uid="{00000000-0005-0000-0000-000005BB0000}"/>
    <cellStyle name="Normal 3 8 19 3" xfId="47884" xr:uid="{00000000-0005-0000-0000-000006BB0000}"/>
    <cellStyle name="Normal 3 8 19 3 2" xfId="47885" xr:uid="{00000000-0005-0000-0000-000007BB0000}"/>
    <cellStyle name="Normal 3 8 19 3 3" xfId="47886" xr:uid="{00000000-0005-0000-0000-000008BB0000}"/>
    <cellStyle name="Normal 3 8 19 4" xfId="47887" xr:uid="{00000000-0005-0000-0000-000009BB0000}"/>
    <cellStyle name="Normal 3 8 19 4 2" xfId="47888" xr:uid="{00000000-0005-0000-0000-00000ABB0000}"/>
    <cellStyle name="Normal 3 8 19 4 3" xfId="47889" xr:uid="{00000000-0005-0000-0000-00000BBB0000}"/>
    <cellStyle name="Normal 3 8 19 5" xfId="47890" xr:uid="{00000000-0005-0000-0000-00000CBB0000}"/>
    <cellStyle name="Normal 3 8 19 5 2" xfId="47891" xr:uid="{00000000-0005-0000-0000-00000DBB0000}"/>
    <cellStyle name="Normal 3 8 19 5 3" xfId="47892" xr:uid="{00000000-0005-0000-0000-00000EBB0000}"/>
    <cellStyle name="Normal 3 8 19 6" xfId="47893" xr:uid="{00000000-0005-0000-0000-00000FBB0000}"/>
    <cellStyle name="Normal 3 8 19 6 2" xfId="47894" xr:uid="{00000000-0005-0000-0000-000010BB0000}"/>
    <cellStyle name="Normal 3 8 19 6 3" xfId="47895" xr:uid="{00000000-0005-0000-0000-000011BB0000}"/>
    <cellStyle name="Normal 3 8 19 7" xfId="47896" xr:uid="{00000000-0005-0000-0000-000012BB0000}"/>
    <cellStyle name="Normal 3 8 19 7 2" xfId="47897" xr:uid="{00000000-0005-0000-0000-000013BB0000}"/>
    <cellStyle name="Normal 3 8 19 7 3" xfId="47898" xr:uid="{00000000-0005-0000-0000-000014BB0000}"/>
    <cellStyle name="Normal 3 8 19 8" xfId="47899" xr:uid="{00000000-0005-0000-0000-000015BB0000}"/>
    <cellStyle name="Normal 3 8 19 8 2" xfId="47900" xr:uid="{00000000-0005-0000-0000-000016BB0000}"/>
    <cellStyle name="Normal 3 8 19 8 3" xfId="47901" xr:uid="{00000000-0005-0000-0000-000017BB0000}"/>
    <cellStyle name="Normal 3 8 19 9" xfId="47902" xr:uid="{00000000-0005-0000-0000-000018BB0000}"/>
    <cellStyle name="Normal 3 8 19 9 2" xfId="47903" xr:uid="{00000000-0005-0000-0000-000019BB0000}"/>
    <cellStyle name="Normal 3 8 19 9 3" xfId="47904" xr:uid="{00000000-0005-0000-0000-00001ABB0000}"/>
    <cellStyle name="Normal 3 8 2" xfId="47905" xr:uid="{00000000-0005-0000-0000-00001BBB0000}"/>
    <cellStyle name="Normal 3 8 20" xfId="47906" xr:uid="{00000000-0005-0000-0000-00001CBB0000}"/>
    <cellStyle name="Normal 3 8 20 10" xfId="47907" xr:uid="{00000000-0005-0000-0000-00001DBB0000}"/>
    <cellStyle name="Normal 3 8 20 10 2" xfId="47908" xr:uid="{00000000-0005-0000-0000-00001EBB0000}"/>
    <cellStyle name="Normal 3 8 20 10 3" xfId="47909" xr:uid="{00000000-0005-0000-0000-00001FBB0000}"/>
    <cellStyle name="Normal 3 8 20 11" xfId="47910" xr:uid="{00000000-0005-0000-0000-000020BB0000}"/>
    <cellStyle name="Normal 3 8 20 11 2" xfId="47911" xr:uid="{00000000-0005-0000-0000-000021BB0000}"/>
    <cellStyle name="Normal 3 8 20 11 3" xfId="47912" xr:uid="{00000000-0005-0000-0000-000022BB0000}"/>
    <cellStyle name="Normal 3 8 20 12" xfId="47913" xr:uid="{00000000-0005-0000-0000-000023BB0000}"/>
    <cellStyle name="Normal 3 8 20 12 2" xfId="47914" xr:uid="{00000000-0005-0000-0000-000024BB0000}"/>
    <cellStyle name="Normal 3 8 20 12 3" xfId="47915" xr:uid="{00000000-0005-0000-0000-000025BB0000}"/>
    <cellStyle name="Normal 3 8 20 13" xfId="47916" xr:uid="{00000000-0005-0000-0000-000026BB0000}"/>
    <cellStyle name="Normal 3 8 20 13 2" xfId="47917" xr:uid="{00000000-0005-0000-0000-000027BB0000}"/>
    <cellStyle name="Normal 3 8 20 13 3" xfId="47918" xr:uid="{00000000-0005-0000-0000-000028BB0000}"/>
    <cellStyle name="Normal 3 8 20 14" xfId="47919" xr:uid="{00000000-0005-0000-0000-000029BB0000}"/>
    <cellStyle name="Normal 3 8 20 14 2" xfId="47920" xr:uid="{00000000-0005-0000-0000-00002ABB0000}"/>
    <cellStyle name="Normal 3 8 20 14 3" xfId="47921" xr:uid="{00000000-0005-0000-0000-00002BBB0000}"/>
    <cellStyle name="Normal 3 8 20 15" xfId="47922" xr:uid="{00000000-0005-0000-0000-00002CBB0000}"/>
    <cellStyle name="Normal 3 8 20 16" xfId="47923" xr:uid="{00000000-0005-0000-0000-00002DBB0000}"/>
    <cellStyle name="Normal 3 8 20 2" xfId="47924" xr:uid="{00000000-0005-0000-0000-00002EBB0000}"/>
    <cellStyle name="Normal 3 8 20 2 2" xfId="47925" xr:uid="{00000000-0005-0000-0000-00002FBB0000}"/>
    <cellStyle name="Normal 3 8 20 2 3" xfId="47926" xr:uid="{00000000-0005-0000-0000-000030BB0000}"/>
    <cellStyle name="Normal 3 8 20 3" xfId="47927" xr:uid="{00000000-0005-0000-0000-000031BB0000}"/>
    <cellStyle name="Normal 3 8 20 3 2" xfId="47928" xr:uid="{00000000-0005-0000-0000-000032BB0000}"/>
    <cellStyle name="Normal 3 8 20 3 3" xfId="47929" xr:uid="{00000000-0005-0000-0000-000033BB0000}"/>
    <cellStyle name="Normal 3 8 20 4" xfId="47930" xr:uid="{00000000-0005-0000-0000-000034BB0000}"/>
    <cellStyle name="Normal 3 8 20 4 2" xfId="47931" xr:uid="{00000000-0005-0000-0000-000035BB0000}"/>
    <cellStyle name="Normal 3 8 20 4 3" xfId="47932" xr:uid="{00000000-0005-0000-0000-000036BB0000}"/>
    <cellStyle name="Normal 3 8 20 5" xfId="47933" xr:uid="{00000000-0005-0000-0000-000037BB0000}"/>
    <cellStyle name="Normal 3 8 20 5 2" xfId="47934" xr:uid="{00000000-0005-0000-0000-000038BB0000}"/>
    <cellStyle name="Normal 3 8 20 5 3" xfId="47935" xr:uid="{00000000-0005-0000-0000-000039BB0000}"/>
    <cellStyle name="Normal 3 8 20 6" xfId="47936" xr:uid="{00000000-0005-0000-0000-00003ABB0000}"/>
    <cellStyle name="Normal 3 8 20 6 2" xfId="47937" xr:uid="{00000000-0005-0000-0000-00003BBB0000}"/>
    <cellStyle name="Normal 3 8 20 6 3" xfId="47938" xr:uid="{00000000-0005-0000-0000-00003CBB0000}"/>
    <cellStyle name="Normal 3 8 20 7" xfId="47939" xr:uid="{00000000-0005-0000-0000-00003DBB0000}"/>
    <cellStyle name="Normal 3 8 20 7 2" xfId="47940" xr:uid="{00000000-0005-0000-0000-00003EBB0000}"/>
    <cellStyle name="Normal 3 8 20 7 3" xfId="47941" xr:uid="{00000000-0005-0000-0000-00003FBB0000}"/>
    <cellStyle name="Normal 3 8 20 8" xfId="47942" xr:uid="{00000000-0005-0000-0000-000040BB0000}"/>
    <cellStyle name="Normal 3 8 20 8 2" xfId="47943" xr:uid="{00000000-0005-0000-0000-000041BB0000}"/>
    <cellStyle name="Normal 3 8 20 8 3" xfId="47944" xr:uid="{00000000-0005-0000-0000-000042BB0000}"/>
    <cellStyle name="Normal 3 8 20 9" xfId="47945" xr:uid="{00000000-0005-0000-0000-000043BB0000}"/>
    <cellStyle name="Normal 3 8 20 9 2" xfId="47946" xr:uid="{00000000-0005-0000-0000-000044BB0000}"/>
    <cellStyle name="Normal 3 8 20 9 3" xfId="47947" xr:uid="{00000000-0005-0000-0000-000045BB0000}"/>
    <cellStyle name="Normal 3 8 21" xfId="47948" xr:uid="{00000000-0005-0000-0000-000046BB0000}"/>
    <cellStyle name="Normal 3 8 21 10" xfId="47949" xr:uid="{00000000-0005-0000-0000-000047BB0000}"/>
    <cellStyle name="Normal 3 8 21 10 2" xfId="47950" xr:uid="{00000000-0005-0000-0000-000048BB0000}"/>
    <cellStyle name="Normal 3 8 21 10 3" xfId="47951" xr:uid="{00000000-0005-0000-0000-000049BB0000}"/>
    <cellStyle name="Normal 3 8 21 11" xfId="47952" xr:uid="{00000000-0005-0000-0000-00004ABB0000}"/>
    <cellStyle name="Normal 3 8 21 11 2" xfId="47953" xr:uid="{00000000-0005-0000-0000-00004BBB0000}"/>
    <cellStyle name="Normal 3 8 21 11 3" xfId="47954" xr:uid="{00000000-0005-0000-0000-00004CBB0000}"/>
    <cellStyle name="Normal 3 8 21 12" xfId="47955" xr:uid="{00000000-0005-0000-0000-00004DBB0000}"/>
    <cellStyle name="Normal 3 8 21 12 2" xfId="47956" xr:uid="{00000000-0005-0000-0000-00004EBB0000}"/>
    <cellStyle name="Normal 3 8 21 12 3" xfId="47957" xr:uid="{00000000-0005-0000-0000-00004FBB0000}"/>
    <cellStyle name="Normal 3 8 21 13" xfId="47958" xr:uid="{00000000-0005-0000-0000-000050BB0000}"/>
    <cellStyle name="Normal 3 8 21 13 2" xfId="47959" xr:uid="{00000000-0005-0000-0000-000051BB0000}"/>
    <cellStyle name="Normal 3 8 21 13 3" xfId="47960" xr:uid="{00000000-0005-0000-0000-000052BB0000}"/>
    <cellStyle name="Normal 3 8 21 14" xfId="47961" xr:uid="{00000000-0005-0000-0000-000053BB0000}"/>
    <cellStyle name="Normal 3 8 21 14 2" xfId="47962" xr:uid="{00000000-0005-0000-0000-000054BB0000}"/>
    <cellStyle name="Normal 3 8 21 14 3" xfId="47963" xr:uid="{00000000-0005-0000-0000-000055BB0000}"/>
    <cellStyle name="Normal 3 8 21 15" xfId="47964" xr:uid="{00000000-0005-0000-0000-000056BB0000}"/>
    <cellStyle name="Normal 3 8 21 16" xfId="47965" xr:uid="{00000000-0005-0000-0000-000057BB0000}"/>
    <cellStyle name="Normal 3 8 21 2" xfId="47966" xr:uid="{00000000-0005-0000-0000-000058BB0000}"/>
    <cellStyle name="Normal 3 8 21 2 2" xfId="47967" xr:uid="{00000000-0005-0000-0000-000059BB0000}"/>
    <cellStyle name="Normal 3 8 21 2 3" xfId="47968" xr:uid="{00000000-0005-0000-0000-00005ABB0000}"/>
    <cellStyle name="Normal 3 8 21 3" xfId="47969" xr:uid="{00000000-0005-0000-0000-00005BBB0000}"/>
    <cellStyle name="Normal 3 8 21 3 2" xfId="47970" xr:uid="{00000000-0005-0000-0000-00005CBB0000}"/>
    <cellStyle name="Normal 3 8 21 3 3" xfId="47971" xr:uid="{00000000-0005-0000-0000-00005DBB0000}"/>
    <cellStyle name="Normal 3 8 21 4" xfId="47972" xr:uid="{00000000-0005-0000-0000-00005EBB0000}"/>
    <cellStyle name="Normal 3 8 21 4 2" xfId="47973" xr:uid="{00000000-0005-0000-0000-00005FBB0000}"/>
    <cellStyle name="Normal 3 8 21 4 3" xfId="47974" xr:uid="{00000000-0005-0000-0000-000060BB0000}"/>
    <cellStyle name="Normal 3 8 21 5" xfId="47975" xr:uid="{00000000-0005-0000-0000-000061BB0000}"/>
    <cellStyle name="Normal 3 8 21 5 2" xfId="47976" xr:uid="{00000000-0005-0000-0000-000062BB0000}"/>
    <cellStyle name="Normal 3 8 21 5 3" xfId="47977" xr:uid="{00000000-0005-0000-0000-000063BB0000}"/>
    <cellStyle name="Normal 3 8 21 6" xfId="47978" xr:uid="{00000000-0005-0000-0000-000064BB0000}"/>
    <cellStyle name="Normal 3 8 21 6 2" xfId="47979" xr:uid="{00000000-0005-0000-0000-000065BB0000}"/>
    <cellStyle name="Normal 3 8 21 6 3" xfId="47980" xr:uid="{00000000-0005-0000-0000-000066BB0000}"/>
    <cellStyle name="Normal 3 8 21 7" xfId="47981" xr:uid="{00000000-0005-0000-0000-000067BB0000}"/>
    <cellStyle name="Normal 3 8 21 7 2" xfId="47982" xr:uid="{00000000-0005-0000-0000-000068BB0000}"/>
    <cellStyle name="Normal 3 8 21 7 3" xfId="47983" xr:uid="{00000000-0005-0000-0000-000069BB0000}"/>
    <cellStyle name="Normal 3 8 21 8" xfId="47984" xr:uid="{00000000-0005-0000-0000-00006ABB0000}"/>
    <cellStyle name="Normal 3 8 21 8 2" xfId="47985" xr:uid="{00000000-0005-0000-0000-00006BBB0000}"/>
    <cellStyle name="Normal 3 8 21 8 3" xfId="47986" xr:uid="{00000000-0005-0000-0000-00006CBB0000}"/>
    <cellStyle name="Normal 3 8 21 9" xfId="47987" xr:uid="{00000000-0005-0000-0000-00006DBB0000}"/>
    <cellStyle name="Normal 3 8 21 9 2" xfId="47988" xr:uid="{00000000-0005-0000-0000-00006EBB0000}"/>
    <cellStyle name="Normal 3 8 21 9 3" xfId="47989" xr:uid="{00000000-0005-0000-0000-00006FBB0000}"/>
    <cellStyle name="Normal 3 8 22" xfId="47990" xr:uid="{00000000-0005-0000-0000-000070BB0000}"/>
    <cellStyle name="Normal 3 8 22 10" xfId="47991" xr:uid="{00000000-0005-0000-0000-000071BB0000}"/>
    <cellStyle name="Normal 3 8 22 10 2" xfId="47992" xr:uid="{00000000-0005-0000-0000-000072BB0000}"/>
    <cellStyle name="Normal 3 8 22 10 3" xfId="47993" xr:uid="{00000000-0005-0000-0000-000073BB0000}"/>
    <cellStyle name="Normal 3 8 22 11" xfId="47994" xr:uid="{00000000-0005-0000-0000-000074BB0000}"/>
    <cellStyle name="Normal 3 8 22 11 2" xfId="47995" xr:uid="{00000000-0005-0000-0000-000075BB0000}"/>
    <cellStyle name="Normal 3 8 22 11 3" xfId="47996" xr:uid="{00000000-0005-0000-0000-000076BB0000}"/>
    <cellStyle name="Normal 3 8 22 12" xfId="47997" xr:uid="{00000000-0005-0000-0000-000077BB0000}"/>
    <cellStyle name="Normal 3 8 22 12 2" xfId="47998" xr:uid="{00000000-0005-0000-0000-000078BB0000}"/>
    <cellStyle name="Normal 3 8 22 12 3" xfId="47999" xr:uid="{00000000-0005-0000-0000-000079BB0000}"/>
    <cellStyle name="Normal 3 8 22 13" xfId="48000" xr:uid="{00000000-0005-0000-0000-00007ABB0000}"/>
    <cellStyle name="Normal 3 8 22 13 2" xfId="48001" xr:uid="{00000000-0005-0000-0000-00007BBB0000}"/>
    <cellStyle name="Normal 3 8 22 13 3" xfId="48002" xr:uid="{00000000-0005-0000-0000-00007CBB0000}"/>
    <cellStyle name="Normal 3 8 22 14" xfId="48003" xr:uid="{00000000-0005-0000-0000-00007DBB0000}"/>
    <cellStyle name="Normal 3 8 22 14 2" xfId="48004" xr:uid="{00000000-0005-0000-0000-00007EBB0000}"/>
    <cellStyle name="Normal 3 8 22 14 3" xfId="48005" xr:uid="{00000000-0005-0000-0000-00007FBB0000}"/>
    <cellStyle name="Normal 3 8 22 15" xfId="48006" xr:uid="{00000000-0005-0000-0000-000080BB0000}"/>
    <cellStyle name="Normal 3 8 22 16" xfId="48007" xr:uid="{00000000-0005-0000-0000-000081BB0000}"/>
    <cellStyle name="Normal 3 8 22 2" xfId="48008" xr:uid="{00000000-0005-0000-0000-000082BB0000}"/>
    <cellStyle name="Normal 3 8 22 2 2" xfId="48009" xr:uid="{00000000-0005-0000-0000-000083BB0000}"/>
    <cellStyle name="Normal 3 8 22 2 3" xfId="48010" xr:uid="{00000000-0005-0000-0000-000084BB0000}"/>
    <cellStyle name="Normal 3 8 22 3" xfId="48011" xr:uid="{00000000-0005-0000-0000-000085BB0000}"/>
    <cellStyle name="Normal 3 8 22 3 2" xfId="48012" xr:uid="{00000000-0005-0000-0000-000086BB0000}"/>
    <cellStyle name="Normal 3 8 22 3 3" xfId="48013" xr:uid="{00000000-0005-0000-0000-000087BB0000}"/>
    <cellStyle name="Normal 3 8 22 4" xfId="48014" xr:uid="{00000000-0005-0000-0000-000088BB0000}"/>
    <cellStyle name="Normal 3 8 22 4 2" xfId="48015" xr:uid="{00000000-0005-0000-0000-000089BB0000}"/>
    <cellStyle name="Normal 3 8 22 4 3" xfId="48016" xr:uid="{00000000-0005-0000-0000-00008ABB0000}"/>
    <cellStyle name="Normal 3 8 22 5" xfId="48017" xr:uid="{00000000-0005-0000-0000-00008BBB0000}"/>
    <cellStyle name="Normal 3 8 22 5 2" xfId="48018" xr:uid="{00000000-0005-0000-0000-00008CBB0000}"/>
    <cellStyle name="Normal 3 8 22 5 3" xfId="48019" xr:uid="{00000000-0005-0000-0000-00008DBB0000}"/>
    <cellStyle name="Normal 3 8 22 6" xfId="48020" xr:uid="{00000000-0005-0000-0000-00008EBB0000}"/>
    <cellStyle name="Normal 3 8 22 6 2" xfId="48021" xr:uid="{00000000-0005-0000-0000-00008FBB0000}"/>
    <cellStyle name="Normal 3 8 22 6 3" xfId="48022" xr:uid="{00000000-0005-0000-0000-000090BB0000}"/>
    <cellStyle name="Normal 3 8 22 7" xfId="48023" xr:uid="{00000000-0005-0000-0000-000091BB0000}"/>
    <cellStyle name="Normal 3 8 22 7 2" xfId="48024" xr:uid="{00000000-0005-0000-0000-000092BB0000}"/>
    <cellStyle name="Normal 3 8 22 7 3" xfId="48025" xr:uid="{00000000-0005-0000-0000-000093BB0000}"/>
    <cellStyle name="Normal 3 8 22 8" xfId="48026" xr:uid="{00000000-0005-0000-0000-000094BB0000}"/>
    <cellStyle name="Normal 3 8 22 8 2" xfId="48027" xr:uid="{00000000-0005-0000-0000-000095BB0000}"/>
    <cellStyle name="Normal 3 8 22 8 3" xfId="48028" xr:uid="{00000000-0005-0000-0000-000096BB0000}"/>
    <cellStyle name="Normal 3 8 22 9" xfId="48029" xr:uid="{00000000-0005-0000-0000-000097BB0000}"/>
    <cellStyle name="Normal 3 8 22 9 2" xfId="48030" xr:uid="{00000000-0005-0000-0000-000098BB0000}"/>
    <cellStyle name="Normal 3 8 22 9 3" xfId="48031" xr:uid="{00000000-0005-0000-0000-000099BB0000}"/>
    <cellStyle name="Normal 3 8 23" xfId="48032" xr:uid="{00000000-0005-0000-0000-00009ABB0000}"/>
    <cellStyle name="Normal 3 8 24" xfId="48033" xr:uid="{00000000-0005-0000-0000-00009BBB0000}"/>
    <cellStyle name="Normal 3 8 25" xfId="48034" xr:uid="{00000000-0005-0000-0000-00009CBB0000}"/>
    <cellStyle name="Normal 3 8 25 10" xfId="48035" xr:uid="{00000000-0005-0000-0000-00009DBB0000}"/>
    <cellStyle name="Normal 3 8 25 10 2" xfId="48036" xr:uid="{00000000-0005-0000-0000-00009EBB0000}"/>
    <cellStyle name="Normal 3 8 25 10 3" xfId="48037" xr:uid="{00000000-0005-0000-0000-00009FBB0000}"/>
    <cellStyle name="Normal 3 8 25 11" xfId="48038" xr:uid="{00000000-0005-0000-0000-0000A0BB0000}"/>
    <cellStyle name="Normal 3 8 25 11 2" xfId="48039" xr:uid="{00000000-0005-0000-0000-0000A1BB0000}"/>
    <cellStyle name="Normal 3 8 25 11 3" xfId="48040" xr:uid="{00000000-0005-0000-0000-0000A2BB0000}"/>
    <cellStyle name="Normal 3 8 25 12" xfId="48041" xr:uid="{00000000-0005-0000-0000-0000A3BB0000}"/>
    <cellStyle name="Normal 3 8 25 12 2" xfId="48042" xr:uid="{00000000-0005-0000-0000-0000A4BB0000}"/>
    <cellStyle name="Normal 3 8 25 12 3" xfId="48043" xr:uid="{00000000-0005-0000-0000-0000A5BB0000}"/>
    <cellStyle name="Normal 3 8 25 13" xfId="48044" xr:uid="{00000000-0005-0000-0000-0000A6BB0000}"/>
    <cellStyle name="Normal 3 8 25 13 2" xfId="48045" xr:uid="{00000000-0005-0000-0000-0000A7BB0000}"/>
    <cellStyle name="Normal 3 8 25 13 3" xfId="48046" xr:uid="{00000000-0005-0000-0000-0000A8BB0000}"/>
    <cellStyle name="Normal 3 8 25 14" xfId="48047" xr:uid="{00000000-0005-0000-0000-0000A9BB0000}"/>
    <cellStyle name="Normal 3 8 25 14 2" xfId="48048" xr:uid="{00000000-0005-0000-0000-0000AABB0000}"/>
    <cellStyle name="Normal 3 8 25 14 3" xfId="48049" xr:uid="{00000000-0005-0000-0000-0000ABBB0000}"/>
    <cellStyle name="Normal 3 8 25 15" xfId="48050" xr:uid="{00000000-0005-0000-0000-0000ACBB0000}"/>
    <cellStyle name="Normal 3 8 25 16" xfId="48051" xr:uid="{00000000-0005-0000-0000-0000ADBB0000}"/>
    <cellStyle name="Normal 3 8 25 2" xfId="48052" xr:uid="{00000000-0005-0000-0000-0000AEBB0000}"/>
    <cellStyle name="Normal 3 8 25 2 2" xfId="48053" xr:uid="{00000000-0005-0000-0000-0000AFBB0000}"/>
    <cellStyle name="Normal 3 8 25 2 3" xfId="48054" xr:uid="{00000000-0005-0000-0000-0000B0BB0000}"/>
    <cellStyle name="Normal 3 8 25 3" xfId="48055" xr:uid="{00000000-0005-0000-0000-0000B1BB0000}"/>
    <cellStyle name="Normal 3 8 25 3 2" xfId="48056" xr:uid="{00000000-0005-0000-0000-0000B2BB0000}"/>
    <cellStyle name="Normal 3 8 25 3 3" xfId="48057" xr:uid="{00000000-0005-0000-0000-0000B3BB0000}"/>
    <cellStyle name="Normal 3 8 25 4" xfId="48058" xr:uid="{00000000-0005-0000-0000-0000B4BB0000}"/>
    <cellStyle name="Normal 3 8 25 4 2" xfId="48059" xr:uid="{00000000-0005-0000-0000-0000B5BB0000}"/>
    <cellStyle name="Normal 3 8 25 4 3" xfId="48060" xr:uid="{00000000-0005-0000-0000-0000B6BB0000}"/>
    <cellStyle name="Normal 3 8 25 5" xfId="48061" xr:uid="{00000000-0005-0000-0000-0000B7BB0000}"/>
    <cellStyle name="Normal 3 8 25 5 2" xfId="48062" xr:uid="{00000000-0005-0000-0000-0000B8BB0000}"/>
    <cellStyle name="Normal 3 8 25 5 3" xfId="48063" xr:uid="{00000000-0005-0000-0000-0000B9BB0000}"/>
    <cellStyle name="Normal 3 8 25 6" xfId="48064" xr:uid="{00000000-0005-0000-0000-0000BABB0000}"/>
    <cellStyle name="Normal 3 8 25 6 2" xfId="48065" xr:uid="{00000000-0005-0000-0000-0000BBBB0000}"/>
    <cellStyle name="Normal 3 8 25 6 3" xfId="48066" xr:uid="{00000000-0005-0000-0000-0000BCBB0000}"/>
    <cellStyle name="Normal 3 8 25 7" xfId="48067" xr:uid="{00000000-0005-0000-0000-0000BDBB0000}"/>
    <cellStyle name="Normal 3 8 25 7 2" xfId="48068" xr:uid="{00000000-0005-0000-0000-0000BEBB0000}"/>
    <cellStyle name="Normal 3 8 25 7 3" xfId="48069" xr:uid="{00000000-0005-0000-0000-0000BFBB0000}"/>
    <cellStyle name="Normal 3 8 25 8" xfId="48070" xr:uid="{00000000-0005-0000-0000-0000C0BB0000}"/>
    <cellStyle name="Normal 3 8 25 8 2" xfId="48071" xr:uid="{00000000-0005-0000-0000-0000C1BB0000}"/>
    <cellStyle name="Normal 3 8 25 8 3" xfId="48072" xr:uid="{00000000-0005-0000-0000-0000C2BB0000}"/>
    <cellStyle name="Normal 3 8 25 9" xfId="48073" xr:uid="{00000000-0005-0000-0000-0000C3BB0000}"/>
    <cellStyle name="Normal 3 8 25 9 2" xfId="48074" xr:uid="{00000000-0005-0000-0000-0000C4BB0000}"/>
    <cellStyle name="Normal 3 8 25 9 3" xfId="48075" xr:uid="{00000000-0005-0000-0000-0000C5BB0000}"/>
    <cellStyle name="Normal 3 8 26" xfId="48076" xr:uid="{00000000-0005-0000-0000-0000C6BB0000}"/>
    <cellStyle name="Normal 3 8 26 10" xfId="48077" xr:uid="{00000000-0005-0000-0000-0000C7BB0000}"/>
    <cellStyle name="Normal 3 8 26 10 2" xfId="48078" xr:uid="{00000000-0005-0000-0000-0000C8BB0000}"/>
    <cellStyle name="Normal 3 8 26 10 3" xfId="48079" xr:uid="{00000000-0005-0000-0000-0000C9BB0000}"/>
    <cellStyle name="Normal 3 8 26 11" xfId="48080" xr:uid="{00000000-0005-0000-0000-0000CABB0000}"/>
    <cellStyle name="Normal 3 8 26 11 2" xfId="48081" xr:uid="{00000000-0005-0000-0000-0000CBBB0000}"/>
    <cellStyle name="Normal 3 8 26 11 3" xfId="48082" xr:uid="{00000000-0005-0000-0000-0000CCBB0000}"/>
    <cellStyle name="Normal 3 8 26 12" xfId="48083" xr:uid="{00000000-0005-0000-0000-0000CDBB0000}"/>
    <cellStyle name="Normal 3 8 26 12 2" xfId="48084" xr:uid="{00000000-0005-0000-0000-0000CEBB0000}"/>
    <cellStyle name="Normal 3 8 26 12 3" xfId="48085" xr:uid="{00000000-0005-0000-0000-0000CFBB0000}"/>
    <cellStyle name="Normal 3 8 26 13" xfId="48086" xr:uid="{00000000-0005-0000-0000-0000D0BB0000}"/>
    <cellStyle name="Normal 3 8 26 13 2" xfId="48087" xr:uid="{00000000-0005-0000-0000-0000D1BB0000}"/>
    <cellStyle name="Normal 3 8 26 13 3" xfId="48088" xr:uid="{00000000-0005-0000-0000-0000D2BB0000}"/>
    <cellStyle name="Normal 3 8 26 14" xfId="48089" xr:uid="{00000000-0005-0000-0000-0000D3BB0000}"/>
    <cellStyle name="Normal 3 8 26 14 2" xfId="48090" xr:uid="{00000000-0005-0000-0000-0000D4BB0000}"/>
    <cellStyle name="Normal 3 8 26 14 3" xfId="48091" xr:uid="{00000000-0005-0000-0000-0000D5BB0000}"/>
    <cellStyle name="Normal 3 8 26 15" xfId="48092" xr:uid="{00000000-0005-0000-0000-0000D6BB0000}"/>
    <cellStyle name="Normal 3 8 26 16" xfId="48093" xr:uid="{00000000-0005-0000-0000-0000D7BB0000}"/>
    <cellStyle name="Normal 3 8 26 2" xfId="48094" xr:uid="{00000000-0005-0000-0000-0000D8BB0000}"/>
    <cellStyle name="Normal 3 8 26 2 2" xfId="48095" xr:uid="{00000000-0005-0000-0000-0000D9BB0000}"/>
    <cellStyle name="Normal 3 8 26 2 3" xfId="48096" xr:uid="{00000000-0005-0000-0000-0000DABB0000}"/>
    <cellStyle name="Normal 3 8 26 3" xfId="48097" xr:uid="{00000000-0005-0000-0000-0000DBBB0000}"/>
    <cellStyle name="Normal 3 8 26 3 2" xfId="48098" xr:uid="{00000000-0005-0000-0000-0000DCBB0000}"/>
    <cellStyle name="Normal 3 8 26 3 3" xfId="48099" xr:uid="{00000000-0005-0000-0000-0000DDBB0000}"/>
    <cellStyle name="Normal 3 8 26 4" xfId="48100" xr:uid="{00000000-0005-0000-0000-0000DEBB0000}"/>
    <cellStyle name="Normal 3 8 26 4 2" xfId="48101" xr:uid="{00000000-0005-0000-0000-0000DFBB0000}"/>
    <cellStyle name="Normal 3 8 26 4 3" xfId="48102" xr:uid="{00000000-0005-0000-0000-0000E0BB0000}"/>
    <cellStyle name="Normal 3 8 26 5" xfId="48103" xr:uid="{00000000-0005-0000-0000-0000E1BB0000}"/>
    <cellStyle name="Normal 3 8 26 5 2" xfId="48104" xr:uid="{00000000-0005-0000-0000-0000E2BB0000}"/>
    <cellStyle name="Normal 3 8 26 5 3" xfId="48105" xr:uid="{00000000-0005-0000-0000-0000E3BB0000}"/>
    <cellStyle name="Normal 3 8 26 6" xfId="48106" xr:uid="{00000000-0005-0000-0000-0000E4BB0000}"/>
    <cellStyle name="Normal 3 8 26 6 2" xfId="48107" xr:uid="{00000000-0005-0000-0000-0000E5BB0000}"/>
    <cellStyle name="Normal 3 8 26 6 3" xfId="48108" xr:uid="{00000000-0005-0000-0000-0000E6BB0000}"/>
    <cellStyle name="Normal 3 8 26 7" xfId="48109" xr:uid="{00000000-0005-0000-0000-0000E7BB0000}"/>
    <cellStyle name="Normal 3 8 26 7 2" xfId="48110" xr:uid="{00000000-0005-0000-0000-0000E8BB0000}"/>
    <cellStyle name="Normal 3 8 26 7 3" xfId="48111" xr:uid="{00000000-0005-0000-0000-0000E9BB0000}"/>
    <cellStyle name="Normal 3 8 26 8" xfId="48112" xr:uid="{00000000-0005-0000-0000-0000EABB0000}"/>
    <cellStyle name="Normal 3 8 26 8 2" xfId="48113" xr:uid="{00000000-0005-0000-0000-0000EBBB0000}"/>
    <cellStyle name="Normal 3 8 26 8 3" xfId="48114" xr:uid="{00000000-0005-0000-0000-0000ECBB0000}"/>
    <cellStyle name="Normal 3 8 26 9" xfId="48115" xr:uid="{00000000-0005-0000-0000-0000EDBB0000}"/>
    <cellStyle name="Normal 3 8 26 9 2" xfId="48116" xr:uid="{00000000-0005-0000-0000-0000EEBB0000}"/>
    <cellStyle name="Normal 3 8 26 9 3" xfId="48117" xr:uid="{00000000-0005-0000-0000-0000EFBB0000}"/>
    <cellStyle name="Normal 3 8 3" xfId="48118" xr:uid="{00000000-0005-0000-0000-0000F0BB0000}"/>
    <cellStyle name="Normal 3 8 4" xfId="48119" xr:uid="{00000000-0005-0000-0000-0000F1BB0000}"/>
    <cellStyle name="Normal 3 8 5" xfId="48120" xr:uid="{00000000-0005-0000-0000-0000F2BB0000}"/>
    <cellStyle name="Normal 3 8 6" xfId="48121" xr:uid="{00000000-0005-0000-0000-0000F3BB0000}"/>
    <cellStyle name="Normal 3 8 7" xfId="48122" xr:uid="{00000000-0005-0000-0000-0000F4BB0000}"/>
    <cellStyle name="Normal 3 8 8" xfId="48123" xr:uid="{00000000-0005-0000-0000-0000F5BB0000}"/>
    <cellStyle name="Normal 3 8 9" xfId="48124" xr:uid="{00000000-0005-0000-0000-0000F6BB0000}"/>
    <cellStyle name="Normal 3 8_End-use Summary" xfId="48125" xr:uid="{00000000-0005-0000-0000-0000F7BB0000}"/>
    <cellStyle name="Normal 3 9" xfId="48126" xr:uid="{00000000-0005-0000-0000-0000F8BB0000}"/>
    <cellStyle name="Normal 3 9 10" xfId="48127" xr:uid="{00000000-0005-0000-0000-0000F9BB0000}"/>
    <cellStyle name="Normal 3 9 11" xfId="48128" xr:uid="{00000000-0005-0000-0000-0000FABB0000}"/>
    <cellStyle name="Normal 3 9 11 10" xfId="48129" xr:uid="{00000000-0005-0000-0000-0000FBBB0000}"/>
    <cellStyle name="Normal 3 9 11 10 2" xfId="48130" xr:uid="{00000000-0005-0000-0000-0000FCBB0000}"/>
    <cellStyle name="Normal 3 9 11 10 3" xfId="48131" xr:uid="{00000000-0005-0000-0000-0000FDBB0000}"/>
    <cellStyle name="Normal 3 9 11 11" xfId="48132" xr:uid="{00000000-0005-0000-0000-0000FEBB0000}"/>
    <cellStyle name="Normal 3 9 11 11 2" xfId="48133" xr:uid="{00000000-0005-0000-0000-0000FFBB0000}"/>
    <cellStyle name="Normal 3 9 11 11 3" xfId="48134" xr:uid="{00000000-0005-0000-0000-000000BC0000}"/>
    <cellStyle name="Normal 3 9 11 12" xfId="48135" xr:uid="{00000000-0005-0000-0000-000001BC0000}"/>
    <cellStyle name="Normal 3 9 11 12 2" xfId="48136" xr:uid="{00000000-0005-0000-0000-000002BC0000}"/>
    <cellStyle name="Normal 3 9 11 12 3" xfId="48137" xr:uid="{00000000-0005-0000-0000-000003BC0000}"/>
    <cellStyle name="Normal 3 9 11 13" xfId="48138" xr:uid="{00000000-0005-0000-0000-000004BC0000}"/>
    <cellStyle name="Normal 3 9 11 13 2" xfId="48139" xr:uid="{00000000-0005-0000-0000-000005BC0000}"/>
    <cellStyle name="Normal 3 9 11 13 3" xfId="48140" xr:uid="{00000000-0005-0000-0000-000006BC0000}"/>
    <cellStyle name="Normal 3 9 11 14" xfId="48141" xr:uid="{00000000-0005-0000-0000-000007BC0000}"/>
    <cellStyle name="Normal 3 9 11 14 2" xfId="48142" xr:uid="{00000000-0005-0000-0000-000008BC0000}"/>
    <cellStyle name="Normal 3 9 11 14 3" xfId="48143" xr:uid="{00000000-0005-0000-0000-000009BC0000}"/>
    <cellStyle name="Normal 3 9 11 15" xfId="48144" xr:uid="{00000000-0005-0000-0000-00000ABC0000}"/>
    <cellStyle name="Normal 3 9 11 15 2" xfId="48145" xr:uid="{00000000-0005-0000-0000-00000BBC0000}"/>
    <cellStyle name="Normal 3 9 11 15 3" xfId="48146" xr:uid="{00000000-0005-0000-0000-00000CBC0000}"/>
    <cellStyle name="Normal 3 9 11 16" xfId="48147" xr:uid="{00000000-0005-0000-0000-00000DBC0000}"/>
    <cellStyle name="Normal 3 9 11 16 2" xfId="48148" xr:uid="{00000000-0005-0000-0000-00000EBC0000}"/>
    <cellStyle name="Normal 3 9 11 16 3" xfId="48149" xr:uid="{00000000-0005-0000-0000-00000FBC0000}"/>
    <cellStyle name="Normal 3 9 11 17" xfId="48150" xr:uid="{00000000-0005-0000-0000-000010BC0000}"/>
    <cellStyle name="Normal 3 9 11 17 2" xfId="48151" xr:uid="{00000000-0005-0000-0000-000011BC0000}"/>
    <cellStyle name="Normal 3 9 11 17 3" xfId="48152" xr:uid="{00000000-0005-0000-0000-000012BC0000}"/>
    <cellStyle name="Normal 3 9 11 18" xfId="48153" xr:uid="{00000000-0005-0000-0000-000013BC0000}"/>
    <cellStyle name="Normal 3 9 11 19" xfId="48154" xr:uid="{00000000-0005-0000-0000-000014BC0000}"/>
    <cellStyle name="Normal 3 9 11 2" xfId="48155" xr:uid="{00000000-0005-0000-0000-000015BC0000}"/>
    <cellStyle name="Normal 3 9 11 3" xfId="48156" xr:uid="{00000000-0005-0000-0000-000016BC0000}"/>
    <cellStyle name="Normal 3 9 11 4" xfId="48157" xr:uid="{00000000-0005-0000-0000-000017BC0000}"/>
    <cellStyle name="Normal 3 9 11 5" xfId="48158" xr:uid="{00000000-0005-0000-0000-000018BC0000}"/>
    <cellStyle name="Normal 3 9 11 5 2" xfId="48159" xr:uid="{00000000-0005-0000-0000-000019BC0000}"/>
    <cellStyle name="Normal 3 9 11 5 3" xfId="48160" xr:uid="{00000000-0005-0000-0000-00001ABC0000}"/>
    <cellStyle name="Normal 3 9 11 6" xfId="48161" xr:uid="{00000000-0005-0000-0000-00001BBC0000}"/>
    <cellStyle name="Normal 3 9 11 6 2" xfId="48162" xr:uid="{00000000-0005-0000-0000-00001CBC0000}"/>
    <cellStyle name="Normal 3 9 11 6 3" xfId="48163" xr:uid="{00000000-0005-0000-0000-00001DBC0000}"/>
    <cellStyle name="Normal 3 9 11 7" xfId="48164" xr:uid="{00000000-0005-0000-0000-00001EBC0000}"/>
    <cellStyle name="Normal 3 9 11 7 2" xfId="48165" xr:uid="{00000000-0005-0000-0000-00001FBC0000}"/>
    <cellStyle name="Normal 3 9 11 7 3" xfId="48166" xr:uid="{00000000-0005-0000-0000-000020BC0000}"/>
    <cellStyle name="Normal 3 9 11 8" xfId="48167" xr:uid="{00000000-0005-0000-0000-000021BC0000}"/>
    <cellStyle name="Normal 3 9 11 8 2" xfId="48168" xr:uid="{00000000-0005-0000-0000-000022BC0000}"/>
    <cellStyle name="Normal 3 9 11 8 3" xfId="48169" xr:uid="{00000000-0005-0000-0000-000023BC0000}"/>
    <cellStyle name="Normal 3 9 11 9" xfId="48170" xr:uid="{00000000-0005-0000-0000-000024BC0000}"/>
    <cellStyle name="Normal 3 9 11 9 2" xfId="48171" xr:uid="{00000000-0005-0000-0000-000025BC0000}"/>
    <cellStyle name="Normal 3 9 11 9 3" xfId="48172" xr:uid="{00000000-0005-0000-0000-000026BC0000}"/>
    <cellStyle name="Normal 3 9 12" xfId="48173" xr:uid="{00000000-0005-0000-0000-000027BC0000}"/>
    <cellStyle name="Normal 3 9 13" xfId="48174" xr:uid="{00000000-0005-0000-0000-000028BC0000}"/>
    <cellStyle name="Normal 3 9 14" xfId="48175" xr:uid="{00000000-0005-0000-0000-000029BC0000}"/>
    <cellStyle name="Normal 3 9 14 10" xfId="48176" xr:uid="{00000000-0005-0000-0000-00002ABC0000}"/>
    <cellStyle name="Normal 3 9 14 10 2" xfId="48177" xr:uid="{00000000-0005-0000-0000-00002BBC0000}"/>
    <cellStyle name="Normal 3 9 14 10 3" xfId="48178" xr:uid="{00000000-0005-0000-0000-00002CBC0000}"/>
    <cellStyle name="Normal 3 9 14 11" xfId="48179" xr:uid="{00000000-0005-0000-0000-00002DBC0000}"/>
    <cellStyle name="Normal 3 9 14 11 2" xfId="48180" xr:uid="{00000000-0005-0000-0000-00002EBC0000}"/>
    <cellStyle name="Normal 3 9 14 11 3" xfId="48181" xr:uid="{00000000-0005-0000-0000-00002FBC0000}"/>
    <cellStyle name="Normal 3 9 14 12" xfId="48182" xr:uid="{00000000-0005-0000-0000-000030BC0000}"/>
    <cellStyle name="Normal 3 9 14 12 2" xfId="48183" xr:uid="{00000000-0005-0000-0000-000031BC0000}"/>
    <cellStyle name="Normal 3 9 14 12 3" xfId="48184" xr:uid="{00000000-0005-0000-0000-000032BC0000}"/>
    <cellStyle name="Normal 3 9 14 13" xfId="48185" xr:uid="{00000000-0005-0000-0000-000033BC0000}"/>
    <cellStyle name="Normal 3 9 14 13 2" xfId="48186" xr:uid="{00000000-0005-0000-0000-000034BC0000}"/>
    <cellStyle name="Normal 3 9 14 13 3" xfId="48187" xr:uid="{00000000-0005-0000-0000-000035BC0000}"/>
    <cellStyle name="Normal 3 9 14 14" xfId="48188" xr:uid="{00000000-0005-0000-0000-000036BC0000}"/>
    <cellStyle name="Normal 3 9 14 14 2" xfId="48189" xr:uid="{00000000-0005-0000-0000-000037BC0000}"/>
    <cellStyle name="Normal 3 9 14 14 3" xfId="48190" xr:uid="{00000000-0005-0000-0000-000038BC0000}"/>
    <cellStyle name="Normal 3 9 14 15" xfId="48191" xr:uid="{00000000-0005-0000-0000-000039BC0000}"/>
    <cellStyle name="Normal 3 9 14 15 2" xfId="48192" xr:uid="{00000000-0005-0000-0000-00003ABC0000}"/>
    <cellStyle name="Normal 3 9 14 15 3" xfId="48193" xr:uid="{00000000-0005-0000-0000-00003BBC0000}"/>
    <cellStyle name="Normal 3 9 14 16" xfId="48194" xr:uid="{00000000-0005-0000-0000-00003CBC0000}"/>
    <cellStyle name="Normal 3 9 14 17" xfId="48195" xr:uid="{00000000-0005-0000-0000-00003DBC0000}"/>
    <cellStyle name="Normal 3 9 14 2" xfId="48196" xr:uid="{00000000-0005-0000-0000-00003EBC0000}"/>
    <cellStyle name="Normal 3 9 14 2 10" xfId="48197" xr:uid="{00000000-0005-0000-0000-00003FBC0000}"/>
    <cellStyle name="Normal 3 9 14 2 10 2" xfId="48198" xr:uid="{00000000-0005-0000-0000-000040BC0000}"/>
    <cellStyle name="Normal 3 9 14 2 10 3" xfId="48199" xr:uid="{00000000-0005-0000-0000-000041BC0000}"/>
    <cellStyle name="Normal 3 9 14 2 11" xfId="48200" xr:uid="{00000000-0005-0000-0000-000042BC0000}"/>
    <cellStyle name="Normal 3 9 14 2 11 2" xfId="48201" xr:uid="{00000000-0005-0000-0000-000043BC0000}"/>
    <cellStyle name="Normal 3 9 14 2 11 3" xfId="48202" xr:uid="{00000000-0005-0000-0000-000044BC0000}"/>
    <cellStyle name="Normal 3 9 14 2 12" xfId="48203" xr:uid="{00000000-0005-0000-0000-000045BC0000}"/>
    <cellStyle name="Normal 3 9 14 2 12 2" xfId="48204" xr:uid="{00000000-0005-0000-0000-000046BC0000}"/>
    <cellStyle name="Normal 3 9 14 2 12 3" xfId="48205" xr:uid="{00000000-0005-0000-0000-000047BC0000}"/>
    <cellStyle name="Normal 3 9 14 2 13" xfId="48206" xr:uid="{00000000-0005-0000-0000-000048BC0000}"/>
    <cellStyle name="Normal 3 9 14 2 13 2" xfId="48207" xr:uid="{00000000-0005-0000-0000-000049BC0000}"/>
    <cellStyle name="Normal 3 9 14 2 13 3" xfId="48208" xr:uid="{00000000-0005-0000-0000-00004ABC0000}"/>
    <cellStyle name="Normal 3 9 14 2 14" xfId="48209" xr:uid="{00000000-0005-0000-0000-00004BBC0000}"/>
    <cellStyle name="Normal 3 9 14 2 14 2" xfId="48210" xr:uid="{00000000-0005-0000-0000-00004CBC0000}"/>
    <cellStyle name="Normal 3 9 14 2 14 3" xfId="48211" xr:uid="{00000000-0005-0000-0000-00004DBC0000}"/>
    <cellStyle name="Normal 3 9 14 2 15" xfId="48212" xr:uid="{00000000-0005-0000-0000-00004EBC0000}"/>
    <cellStyle name="Normal 3 9 14 2 16" xfId="48213" xr:uid="{00000000-0005-0000-0000-00004FBC0000}"/>
    <cellStyle name="Normal 3 9 14 2 2" xfId="48214" xr:uid="{00000000-0005-0000-0000-000050BC0000}"/>
    <cellStyle name="Normal 3 9 14 2 2 2" xfId="48215" xr:uid="{00000000-0005-0000-0000-000051BC0000}"/>
    <cellStyle name="Normal 3 9 14 2 2 3" xfId="48216" xr:uid="{00000000-0005-0000-0000-000052BC0000}"/>
    <cellStyle name="Normal 3 9 14 2 3" xfId="48217" xr:uid="{00000000-0005-0000-0000-000053BC0000}"/>
    <cellStyle name="Normal 3 9 14 2 3 2" xfId="48218" xr:uid="{00000000-0005-0000-0000-000054BC0000}"/>
    <cellStyle name="Normal 3 9 14 2 3 3" xfId="48219" xr:uid="{00000000-0005-0000-0000-000055BC0000}"/>
    <cellStyle name="Normal 3 9 14 2 4" xfId="48220" xr:uid="{00000000-0005-0000-0000-000056BC0000}"/>
    <cellStyle name="Normal 3 9 14 2 4 2" xfId="48221" xr:uid="{00000000-0005-0000-0000-000057BC0000}"/>
    <cellStyle name="Normal 3 9 14 2 4 3" xfId="48222" xr:uid="{00000000-0005-0000-0000-000058BC0000}"/>
    <cellStyle name="Normal 3 9 14 2 5" xfId="48223" xr:uid="{00000000-0005-0000-0000-000059BC0000}"/>
    <cellStyle name="Normal 3 9 14 2 5 2" xfId="48224" xr:uid="{00000000-0005-0000-0000-00005ABC0000}"/>
    <cellStyle name="Normal 3 9 14 2 5 3" xfId="48225" xr:uid="{00000000-0005-0000-0000-00005BBC0000}"/>
    <cellStyle name="Normal 3 9 14 2 6" xfId="48226" xr:uid="{00000000-0005-0000-0000-00005CBC0000}"/>
    <cellStyle name="Normal 3 9 14 2 6 2" xfId="48227" xr:uid="{00000000-0005-0000-0000-00005DBC0000}"/>
    <cellStyle name="Normal 3 9 14 2 6 3" xfId="48228" xr:uid="{00000000-0005-0000-0000-00005EBC0000}"/>
    <cellStyle name="Normal 3 9 14 2 7" xfId="48229" xr:uid="{00000000-0005-0000-0000-00005FBC0000}"/>
    <cellStyle name="Normal 3 9 14 2 7 2" xfId="48230" xr:uid="{00000000-0005-0000-0000-000060BC0000}"/>
    <cellStyle name="Normal 3 9 14 2 7 3" xfId="48231" xr:uid="{00000000-0005-0000-0000-000061BC0000}"/>
    <cellStyle name="Normal 3 9 14 2 8" xfId="48232" xr:uid="{00000000-0005-0000-0000-000062BC0000}"/>
    <cellStyle name="Normal 3 9 14 2 8 2" xfId="48233" xr:uid="{00000000-0005-0000-0000-000063BC0000}"/>
    <cellStyle name="Normal 3 9 14 2 8 3" xfId="48234" xr:uid="{00000000-0005-0000-0000-000064BC0000}"/>
    <cellStyle name="Normal 3 9 14 2 9" xfId="48235" xr:uid="{00000000-0005-0000-0000-000065BC0000}"/>
    <cellStyle name="Normal 3 9 14 2 9 2" xfId="48236" xr:uid="{00000000-0005-0000-0000-000066BC0000}"/>
    <cellStyle name="Normal 3 9 14 2 9 3" xfId="48237" xr:uid="{00000000-0005-0000-0000-000067BC0000}"/>
    <cellStyle name="Normal 3 9 14 3" xfId="48238" xr:uid="{00000000-0005-0000-0000-000068BC0000}"/>
    <cellStyle name="Normal 3 9 14 3 2" xfId="48239" xr:uid="{00000000-0005-0000-0000-000069BC0000}"/>
    <cellStyle name="Normal 3 9 14 3 3" xfId="48240" xr:uid="{00000000-0005-0000-0000-00006ABC0000}"/>
    <cellStyle name="Normal 3 9 14 4" xfId="48241" xr:uid="{00000000-0005-0000-0000-00006BBC0000}"/>
    <cellStyle name="Normal 3 9 14 4 2" xfId="48242" xr:uid="{00000000-0005-0000-0000-00006CBC0000}"/>
    <cellStyle name="Normal 3 9 14 4 3" xfId="48243" xr:uid="{00000000-0005-0000-0000-00006DBC0000}"/>
    <cellStyle name="Normal 3 9 14 5" xfId="48244" xr:uid="{00000000-0005-0000-0000-00006EBC0000}"/>
    <cellStyle name="Normal 3 9 14 5 2" xfId="48245" xr:uid="{00000000-0005-0000-0000-00006FBC0000}"/>
    <cellStyle name="Normal 3 9 14 5 3" xfId="48246" xr:uid="{00000000-0005-0000-0000-000070BC0000}"/>
    <cellStyle name="Normal 3 9 14 6" xfId="48247" xr:uid="{00000000-0005-0000-0000-000071BC0000}"/>
    <cellStyle name="Normal 3 9 14 6 2" xfId="48248" xr:uid="{00000000-0005-0000-0000-000072BC0000}"/>
    <cellStyle name="Normal 3 9 14 6 3" xfId="48249" xr:uid="{00000000-0005-0000-0000-000073BC0000}"/>
    <cellStyle name="Normal 3 9 14 7" xfId="48250" xr:uid="{00000000-0005-0000-0000-000074BC0000}"/>
    <cellStyle name="Normal 3 9 14 7 2" xfId="48251" xr:uid="{00000000-0005-0000-0000-000075BC0000}"/>
    <cellStyle name="Normal 3 9 14 7 3" xfId="48252" xr:uid="{00000000-0005-0000-0000-000076BC0000}"/>
    <cellStyle name="Normal 3 9 14 8" xfId="48253" xr:uid="{00000000-0005-0000-0000-000077BC0000}"/>
    <cellStyle name="Normal 3 9 14 8 2" xfId="48254" xr:uid="{00000000-0005-0000-0000-000078BC0000}"/>
    <cellStyle name="Normal 3 9 14 8 3" xfId="48255" xr:uid="{00000000-0005-0000-0000-000079BC0000}"/>
    <cellStyle name="Normal 3 9 14 9" xfId="48256" xr:uid="{00000000-0005-0000-0000-00007ABC0000}"/>
    <cellStyle name="Normal 3 9 14 9 2" xfId="48257" xr:uid="{00000000-0005-0000-0000-00007BBC0000}"/>
    <cellStyle name="Normal 3 9 14 9 3" xfId="48258" xr:uid="{00000000-0005-0000-0000-00007CBC0000}"/>
    <cellStyle name="Normal 3 9 15" xfId="48259" xr:uid="{00000000-0005-0000-0000-00007DBC0000}"/>
    <cellStyle name="Normal 3 9 15 10" xfId="48260" xr:uid="{00000000-0005-0000-0000-00007EBC0000}"/>
    <cellStyle name="Normal 3 9 15 10 2" xfId="48261" xr:uid="{00000000-0005-0000-0000-00007FBC0000}"/>
    <cellStyle name="Normal 3 9 15 10 3" xfId="48262" xr:uid="{00000000-0005-0000-0000-000080BC0000}"/>
    <cellStyle name="Normal 3 9 15 11" xfId="48263" xr:uid="{00000000-0005-0000-0000-000081BC0000}"/>
    <cellStyle name="Normal 3 9 15 11 2" xfId="48264" xr:uid="{00000000-0005-0000-0000-000082BC0000}"/>
    <cellStyle name="Normal 3 9 15 11 3" xfId="48265" xr:uid="{00000000-0005-0000-0000-000083BC0000}"/>
    <cellStyle name="Normal 3 9 15 12" xfId="48266" xr:uid="{00000000-0005-0000-0000-000084BC0000}"/>
    <cellStyle name="Normal 3 9 15 12 2" xfId="48267" xr:uid="{00000000-0005-0000-0000-000085BC0000}"/>
    <cellStyle name="Normal 3 9 15 12 3" xfId="48268" xr:uid="{00000000-0005-0000-0000-000086BC0000}"/>
    <cellStyle name="Normal 3 9 15 13" xfId="48269" xr:uid="{00000000-0005-0000-0000-000087BC0000}"/>
    <cellStyle name="Normal 3 9 15 13 2" xfId="48270" xr:uid="{00000000-0005-0000-0000-000088BC0000}"/>
    <cellStyle name="Normal 3 9 15 13 3" xfId="48271" xr:uid="{00000000-0005-0000-0000-000089BC0000}"/>
    <cellStyle name="Normal 3 9 15 14" xfId="48272" xr:uid="{00000000-0005-0000-0000-00008ABC0000}"/>
    <cellStyle name="Normal 3 9 15 14 2" xfId="48273" xr:uid="{00000000-0005-0000-0000-00008BBC0000}"/>
    <cellStyle name="Normal 3 9 15 14 3" xfId="48274" xr:uid="{00000000-0005-0000-0000-00008CBC0000}"/>
    <cellStyle name="Normal 3 9 15 15" xfId="48275" xr:uid="{00000000-0005-0000-0000-00008DBC0000}"/>
    <cellStyle name="Normal 3 9 15 15 2" xfId="48276" xr:uid="{00000000-0005-0000-0000-00008EBC0000}"/>
    <cellStyle name="Normal 3 9 15 15 3" xfId="48277" xr:uid="{00000000-0005-0000-0000-00008FBC0000}"/>
    <cellStyle name="Normal 3 9 15 16" xfId="48278" xr:uid="{00000000-0005-0000-0000-000090BC0000}"/>
    <cellStyle name="Normal 3 9 15 17" xfId="48279" xr:uid="{00000000-0005-0000-0000-000091BC0000}"/>
    <cellStyle name="Normal 3 9 15 2" xfId="48280" xr:uid="{00000000-0005-0000-0000-000092BC0000}"/>
    <cellStyle name="Normal 3 9 15 2 10" xfId="48281" xr:uid="{00000000-0005-0000-0000-000093BC0000}"/>
    <cellStyle name="Normal 3 9 15 2 10 2" xfId="48282" xr:uid="{00000000-0005-0000-0000-000094BC0000}"/>
    <cellStyle name="Normal 3 9 15 2 10 3" xfId="48283" xr:uid="{00000000-0005-0000-0000-000095BC0000}"/>
    <cellStyle name="Normal 3 9 15 2 11" xfId="48284" xr:uid="{00000000-0005-0000-0000-000096BC0000}"/>
    <cellStyle name="Normal 3 9 15 2 11 2" xfId="48285" xr:uid="{00000000-0005-0000-0000-000097BC0000}"/>
    <cellStyle name="Normal 3 9 15 2 11 3" xfId="48286" xr:uid="{00000000-0005-0000-0000-000098BC0000}"/>
    <cellStyle name="Normal 3 9 15 2 12" xfId="48287" xr:uid="{00000000-0005-0000-0000-000099BC0000}"/>
    <cellStyle name="Normal 3 9 15 2 12 2" xfId="48288" xr:uid="{00000000-0005-0000-0000-00009ABC0000}"/>
    <cellStyle name="Normal 3 9 15 2 12 3" xfId="48289" xr:uid="{00000000-0005-0000-0000-00009BBC0000}"/>
    <cellStyle name="Normal 3 9 15 2 13" xfId="48290" xr:uid="{00000000-0005-0000-0000-00009CBC0000}"/>
    <cellStyle name="Normal 3 9 15 2 13 2" xfId="48291" xr:uid="{00000000-0005-0000-0000-00009DBC0000}"/>
    <cellStyle name="Normal 3 9 15 2 13 3" xfId="48292" xr:uid="{00000000-0005-0000-0000-00009EBC0000}"/>
    <cellStyle name="Normal 3 9 15 2 14" xfId="48293" xr:uid="{00000000-0005-0000-0000-00009FBC0000}"/>
    <cellStyle name="Normal 3 9 15 2 14 2" xfId="48294" xr:uid="{00000000-0005-0000-0000-0000A0BC0000}"/>
    <cellStyle name="Normal 3 9 15 2 14 3" xfId="48295" xr:uid="{00000000-0005-0000-0000-0000A1BC0000}"/>
    <cellStyle name="Normal 3 9 15 2 15" xfId="48296" xr:uid="{00000000-0005-0000-0000-0000A2BC0000}"/>
    <cellStyle name="Normal 3 9 15 2 16" xfId="48297" xr:uid="{00000000-0005-0000-0000-0000A3BC0000}"/>
    <cellStyle name="Normal 3 9 15 2 2" xfId="48298" xr:uid="{00000000-0005-0000-0000-0000A4BC0000}"/>
    <cellStyle name="Normal 3 9 15 2 2 2" xfId="48299" xr:uid="{00000000-0005-0000-0000-0000A5BC0000}"/>
    <cellStyle name="Normal 3 9 15 2 2 3" xfId="48300" xr:uid="{00000000-0005-0000-0000-0000A6BC0000}"/>
    <cellStyle name="Normal 3 9 15 2 3" xfId="48301" xr:uid="{00000000-0005-0000-0000-0000A7BC0000}"/>
    <cellStyle name="Normal 3 9 15 2 3 2" xfId="48302" xr:uid="{00000000-0005-0000-0000-0000A8BC0000}"/>
    <cellStyle name="Normal 3 9 15 2 3 3" xfId="48303" xr:uid="{00000000-0005-0000-0000-0000A9BC0000}"/>
    <cellStyle name="Normal 3 9 15 2 4" xfId="48304" xr:uid="{00000000-0005-0000-0000-0000AABC0000}"/>
    <cellStyle name="Normal 3 9 15 2 4 2" xfId="48305" xr:uid="{00000000-0005-0000-0000-0000ABBC0000}"/>
    <cellStyle name="Normal 3 9 15 2 4 3" xfId="48306" xr:uid="{00000000-0005-0000-0000-0000ACBC0000}"/>
    <cellStyle name="Normal 3 9 15 2 5" xfId="48307" xr:uid="{00000000-0005-0000-0000-0000ADBC0000}"/>
    <cellStyle name="Normal 3 9 15 2 5 2" xfId="48308" xr:uid="{00000000-0005-0000-0000-0000AEBC0000}"/>
    <cellStyle name="Normal 3 9 15 2 5 3" xfId="48309" xr:uid="{00000000-0005-0000-0000-0000AFBC0000}"/>
    <cellStyle name="Normal 3 9 15 2 6" xfId="48310" xr:uid="{00000000-0005-0000-0000-0000B0BC0000}"/>
    <cellStyle name="Normal 3 9 15 2 6 2" xfId="48311" xr:uid="{00000000-0005-0000-0000-0000B1BC0000}"/>
    <cellStyle name="Normal 3 9 15 2 6 3" xfId="48312" xr:uid="{00000000-0005-0000-0000-0000B2BC0000}"/>
    <cellStyle name="Normal 3 9 15 2 7" xfId="48313" xr:uid="{00000000-0005-0000-0000-0000B3BC0000}"/>
    <cellStyle name="Normal 3 9 15 2 7 2" xfId="48314" xr:uid="{00000000-0005-0000-0000-0000B4BC0000}"/>
    <cellStyle name="Normal 3 9 15 2 7 3" xfId="48315" xr:uid="{00000000-0005-0000-0000-0000B5BC0000}"/>
    <cellStyle name="Normal 3 9 15 2 8" xfId="48316" xr:uid="{00000000-0005-0000-0000-0000B6BC0000}"/>
    <cellStyle name="Normal 3 9 15 2 8 2" xfId="48317" xr:uid="{00000000-0005-0000-0000-0000B7BC0000}"/>
    <cellStyle name="Normal 3 9 15 2 8 3" xfId="48318" xr:uid="{00000000-0005-0000-0000-0000B8BC0000}"/>
    <cellStyle name="Normal 3 9 15 2 9" xfId="48319" xr:uid="{00000000-0005-0000-0000-0000B9BC0000}"/>
    <cellStyle name="Normal 3 9 15 2 9 2" xfId="48320" xr:uid="{00000000-0005-0000-0000-0000BABC0000}"/>
    <cellStyle name="Normal 3 9 15 2 9 3" xfId="48321" xr:uid="{00000000-0005-0000-0000-0000BBBC0000}"/>
    <cellStyle name="Normal 3 9 15 3" xfId="48322" xr:uid="{00000000-0005-0000-0000-0000BCBC0000}"/>
    <cellStyle name="Normal 3 9 15 3 2" xfId="48323" xr:uid="{00000000-0005-0000-0000-0000BDBC0000}"/>
    <cellStyle name="Normal 3 9 15 3 3" xfId="48324" xr:uid="{00000000-0005-0000-0000-0000BEBC0000}"/>
    <cellStyle name="Normal 3 9 15 4" xfId="48325" xr:uid="{00000000-0005-0000-0000-0000BFBC0000}"/>
    <cellStyle name="Normal 3 9 15 4 2" xfId="48326" xr:uid="{00000000-0005-0000-0000-0000C0BC0000}"/>
    <cellStyle name="Normal 3 9 15 4 3" xfId="48327" xr:uid="{00000000-0005-0000-0000-0000C1BC0000}"/>
    <cellStyle name="Normal 3 9 15 5" xfId="48328" xr:uid="{00000000-0005-0000-0000-0000C2BC0000}"/>
    <cellStyle name="Normal 3 9 15 5 2" xfId="48329" xr:uid="{00000000-0005-0000-0000-0000C3BC0000}"/>
    <cellStyle name="Normal 3 9 15 5 3" xfId="48330" xr:uid="{00000000-0005-0000-0000-0000C4BC0000}"/>
    <cellStyle name="Normal 3 9 15 6" xfId="48331" xr:uid="{00000000-0005-0000-0000-0000C5BC0000}"/>
    <cellStyle name="Normal 3 9 15 6 2" xfId="48332" xr:uid="{00000000-0005-0000-0000-0000C6BC0000}"/>
    <cellStyle name="Normal 3 9 15 6 3" xfId="48333" xr:uid="{00000000-0005-0000-0000-0000C7BC0000}"/>
    <cellStyle name="Normal 3 9 15 7" xfId="48334" xr:uid="{00000000-0005-0000-0000-0000C8BC0000}"/>
    <cellStyle name="Normal 3 9 15 7 2" xfId="48335" xr:uid="{00000000-0005-0000-0000-0000C9BC0000}"/>
    <cellStyle name="Normal 3 9 15 7 3" xfId="48336" xr:uid="{00000000-0005-0000-0000-0000CABC0000}"/>
    <cellStyle name="Normal 3 9 15 8" xfId="48337" xr:uid="{00000000-0005-0000-0000-0000CBBC0000}"/>
    <cellStyle name="Normal 3 9 15 8 2" xfId="48338" xr:uid="{00000000-0005-0000-0000-0000CCBC0000}"/>
    <cellStyle name="Normal 3 9 15 8 3" xfId="48339" xr:uid="{00000000-0005-0000-0000-0000CDBC0000}"/>
    <cellStyle name="Normal 3 9 15 9" xfId="48340" xr:uid="{00000000-0005-0000-0000-0000CEBC0000}"/>
    <cellStyle name="Normal 3 9 15 9 2" xfId="48341" xr:uid="{00000000-0005-0000-0000-0000CFBC0000}"/>
    <cellStyle name="Normal 3 9 15 9 3" xfId="48342" xr:uid="{00000000-0005-0000-0000-0000D0BC0000}"/>
    <cellStyle name="Normal 3 9 16" xfId="48343" xr:uid="{00000000-0005-0000-0000-0000D1BC0000}"/>
    <cellStyle name="Normal 3 9 16 10" xfId="48344" xr:uid="{00000000-0005-0000-0000-0000D2BC0000}"/>
    <cellStyle name="Normal 3 9 16 10 2" xfId="48345" xr:uid="{00000000-0005-0000-0000-0000D3BC0000}"/>
    <cellStyle name="Normal 3 9 16 10 3" xfId="48346" xr:uid="{00000000-0005-0000-0000-0000D4BC0000}"/>
    <cellStyle name="Normal 3 9 16 11" xfId="48347" xr:uid="{00000000-0005-0000-0000-0000D5BC0000}"/>
    <cellStyle name="Normal 3 9 16 11 2" xfId="48348" xr:uid="{00000000-0005-0000-0000-0000D6BC0000}"/>
    <cellStyle name="Normal 3 9 16 11 3" xfId="48349" xr:uid="{00000000-0005-0000-0000-0000D7BC0000}"/>
    <cellStyle name="Normal 3 9 16 12" xfId="48350" xr:uid="{00000000-0005-0000-0000-0000D8BC0000}"/>
    <cellStyle name="Normal 3 9 16 12 2" xfId="48351" xr:uid="{00000000-0005-0000-0000-0000D9BC0000}"/>
    <cellStyle name="Normal 3 9 16 12 3" xfId="48352" xr:uid="{00000000-0005-0000-0000-0000DABC0000}"/>
    <cellStyle name="Normal 3 9 16 13" xfId="48353" xr:uid="{00000000-0005-0000-0000-0000DBBC0000}"/>
    <cellStyle name="Normal 3 9 16 13 2" xfId="48354" xr:uid="{00000000-0005-0000-0000-0000DCBC0000}"/>
    <cellStyle name="Normal 3 9 16 13 3" xfId="48355" xr:uid="{00000000-0005-0000-0000-0000DDBC0000}"/>
    <cellStyle name="Normal 3 9 16 14" xfId="48356" xr:uid="{00000000-0005-0000-0000-0000DEBC0000}"/>
    <cellStyle name="Normal 3 9 16 14 2" xfId="48357" xr:uid="{00000000-0005-0000-0000-0000DFBC0000}"/>
    <cellStyle name="Normal 3 9 16 14 3" xfId="48358" xr:uid="{00000000-0005-0000-0000-0000E0BC0000}"/>
    <cellStyle name="Normal 3 9 16 15" xfId="48359" xr:uid="{00000000-0005-0000-0000-0000E1BC0000}"/>
    <cellStyle name="Normal 3 9 16 15 2" xfId="48360" xr:uid="{00000000-0005-0000-0000-0000E2BC0000}"/>
    <cellStyle name="Normal 3 9 16 15 3" xfId="48361" xr:uid="{00000000-0005-0000-0000-0000E3BC0000}"/>
    <cellStyle name="Normal 3 9 16 16" xfId="48362" xr:uid="{00000000-0005-0000-0000-0000E4BC0000}"/>
    <cellStyle name="Normal 3 9 16 17" xfId="48363" xr:uid="{00000000-0005-0000-0000-0000E5BC0000}"/>
    <cellStyle name="Normal 3 9 16 2" xfId="48364" xr:uid="{00000000-0005-0000-0000-0000E6BC0000}"/>
    <cellStyle name="Normal 3 9 16 2 10" xfId="48365" xr:uid="{00000000-0005-0000-0000-0000E7BC0000}"/>
    <cellStyle name="Normal 3 9 16 2 10 2" xfId="48366" xr:uid="{00000000-0005-0000-0000-0000E8BC0000}"/>
    <cellStyle name="Normal 3 9 16 2 10 3" xfId="48367" xr:uid="{00000000-0005-0000-0000-0000E9BC0000}"/>
    <cellStyle name="Normal 3 9 16 2 11" xfId="48368" xr:uid="{00000000-0005-0000-0000-0000EABC0000}"/>
    <cellStyle name="Normal 3 9 16 2 11 2" xfId="48369" xr:uid="{00000000-0005-0000-0000-0000EBBC0000}"/>
    <cellStyle name="Normal 3 9 16 2 11 3" xfId="48370" xr:uid="{00000000-0005-0000-0000-0000ECBC0000}"/>
    <cellStyle name="Normal 3 9 16 2 12" xfId="48371" xr:uid="{00000000-0005-0000-0000-0000EDBC0000}"/>
    <cellStyle name="Normal 3 9 16 2 12 2" xfId="48372" xr:uid="{00000000-0005-0000-0000-0000EEBC0000}"/>
    <cellStyle name="Normal 3 9 16 2 12 3" xfId="48373" xr:uid="{00000000-0005-0000-0000-0000EFBC0000}"/>
    <cellStyle name="Normal 3 9 16 2 13" xfId="48374" xr:uid="{00000000-0005-0000-0000-0000F0BC0000}"/>
    <cellStyle name="Normal 3 9 16 2 13 2" xfId="48375" xr:uid="{00000000-0005-0000-0000-0000F1BC0000}"/>
    <cellStyle name="Normal 3 9 16 2 13 3" xfId="48376" xr:uid="{00000000-0005-0000-0000-0000F2BC0000}"/>
    <cellStyle name="Normal 3 9 16 2 14" xfId="48377" xr:uid="{00000000-0005-0000-0000-0000F3BC0000}"/>
    <cellStyle name="Normal 3 9 16 2 14 2" xfId="48378" xr:uid="{00000000-0005-0000-0000-0000F4BC0000}"/>
    <cellStyle name="Normal 3 9 16 2 14 3" xfId="48379" xr:uid="{00000000-0005-0000-0000-0000F5BC0000}"/>
    <cellStyle name="Normal 3 9 16 2 15" xfId="48380" xr:uid="{00000000-0005-0000-0000-0000F6BC0000}"/>
    <cellStyle name="Normal 3 9 16 2 16" xfId="48381" xr:uid="{00000000-0005-0000-0000-0000F7BC0000}"/>
    <cellStyle name="Normal 3 9 16 2 2" xfId="48382" xr:uid="{00000000-0005-0000-0000-0000F8BC0000}"/>
    <cellStyle name="Normal 3 9 16 2 2 2" xfId="48383" xr:uid="{00000000-0005-0000-0000-0000F9BC0000}"/>
    <cellStyle name="Normal 3 9 16 2 2 3" xfId="48384" xr:uid="{00000000-0005-0000-0000-0000FABC0000}"/>
    <cellStyle name="Normal 3 9 16 2 3" xfId="48385" xr:uid="{00000000-0005-0000-0000-0000FBBC0000}"/>
    <cellStyle name="Normal 3 9 16 2 3 2" xfId="48386" xr:uid="{00000000-0005-0000-0000-0000FCBC0000}"/>
    <cellStyle name="Normal 3 9 16 2 3 3" xfId="48387" xr:uid="{00000000-0005-0000-0000-0000FDBC0000}"/>
    <cellStyle name="Normal 3 9 16 2 4" xfId="48388" xr:uid="{00000000-0005-0000-0000-0000FEBC0000}"/>
    <cellStyle name="Normal 3 9 16 2 4 2" xfId="48389" xr:uid="{00000000-0005-0000-0000-0000FFBC0000}"/>
    <cellStyle name="Normal 3 9 16 2 4 3" xfId="48390" xr:uid="{00000000-0005-0000-0000-000000BD0000}"/>
    <cellStyle name="Normal 3 9 16 2 5" xfId="48391" xr:uid="{00000000-0005-0000-0000-000001BD0000}"/>
    <cellStyle name="Normal 3 9 16 2 5 2" xfId="48392" xr:uid="{00000000-0005-0000-0000-000002BD0000}"/>
    <cellStyle name="Normal 3 9 16 2 5 3" xfId="48393" xr:uid="{00000000-0005-0000-0000-000003BD0000}"/>
    <cellStyle name="Normal 3 9 16 2 6" xfId="48394" xr:uid="{00000000-0005-0000-0000-000004BD0000}"/>
    <cellStyle name="Normal 3 9 16 2 6 2" xfId="48395" xr:uid="{00000000-0005-0000-0000-000005BD0000}"/>
    <cellStyle name="Normal 3 9 16 2 6 3" xfId="48396" xr:uid="{00000000-0005-0000-0000-000006BD0000}"/>
    <cellStyle name="Normal 3 9 16 2 7" xfId="48397" xr:uid="{00000000-0005-0000-0000-000007BD0000}"/>
    <cellStyle name="Normal 3 9 16 2 7 2" xfId="48398" xr:uid="{00000000-0005-0000-0000-000008BD0000}"/>
    <cellStyle name="Normal 3 9 16 2 7 3" xfId="48399" xr:uid="{00000000-0005-0000-0000-000009BD0000}"/>
    <cellStyle name="Normal 3 9 16 2 8" xfId="48400" xr:uid="{00000000-0005-0000-0000-00000ABD0000}"/>
    <cellStyle name="Normal 3 9 16 2 8 2" xfId="48401" xr:uid="{00000000-0005-0000-0000-00000BBD0000}"/>
    <cellStyle name="Normal 3 9 16 2 8 3" xfId="48402" xr:uid="{00000000-0005-0000-0000-00000CBD0000}"/>
    <cellStyle name="Normal 3 9 16 2 9" xfId="48403" xr:uid="{00000000-0005-0000-0000-00000DBD0000}"/>
    <cellStyle name="Normal 3 9 16 2 9 2" xfId="48404" xr:uid="{00000000-0005-0000-0000-00000EBD0000}"/>
    <cellStyle name="Normal 3 9 16 2 9 3" xfId="48405" xr:uid="{00000000-0005-0000-0000-00000FBD0000}"/>
    <cellStyle name="Normal 3 9 16 3" xfId="48406" xr:uid="{00000000-0005-0000-0000-000010BD0000}"/>
    <cellStyle name="Normal 3 9 16 3 2" xfId="48407" xr:uid="{00000000-0005-0000-0000-000011BD0000}"/>
    <cellStyle name="Normal 3 9 16 3 3" xfId="48408" xr:uid="{00000000-0005-0000-0000-000012BD0000}"/>
    <cellStyle name="Normal 3 9 16 4" xfId="48409" xr:uid="{00000000-0005-0000-0000-000013BD0000}"/>
    <cellStyle name="Normal 3 9 16 4 2" xfId="48410" xr:uid="{00000000-0005-0000-0000-000014BD0000}"/>
    <cellStyle name="Normal 3 9 16 4 3" xfId="48411" xr:uid="{00000000-0005-0000-0000-000015BD0000}"/>
    <cellStyle name="Normal 3 9 16 5" xfId="48412" xr:uid="{00000000-0005-0000-0000-000016BD0000}"/>
    <cellStyle name="Normal 3 9 16 5 2" xfId="48413" xr:uid="{00000000-0005-0000-0000-000017BD0000}"/>
    <cellStyle name="Normal 3 9 16 5 3" xfId="48414" xr:uid="{00000000-0005-0000-0000-000018BD0000}"/>
    <cellStyle name="Normal 3 9 16 6" xfId="48415" xr:uid="{00000000-0005-0000-0000-000019BD0000}"/>
    <cellStyle name="Normal 3 9 16 6 2" xfId="48416" xr:uid="{00000000-0005-0000-0000-00001ABD0000}"/>
    <cellStyle name="Normal 3 9 16 6 3" xfId="48417" xr:uid="{00000000-0005-0000-0000-00001BBD0000}"/>
    <cellStyle name="Normal 3 9 16 7" xfId="48418" xr:uid="{00000000-0005-0000-0000-00001CBD0000}"/>
    <cellStyle name="Normal 3 9 16 7 2" xfId="48419" xr:uid="{00000000-0005-0000-0000-00001DBD0000}"/>
    <cellStyle name="Normal 3 9 16 7 3" xfId="48420" xr:uid="{00000000-0005-0000-0000-00001EBD0000}"/>
    <cellStyle name="Normal 3 9 16 8" xfId="48421" xr:uid="{00000000-0005-0000-0000-00001FBD0000}"/>
    <cellStyle name="Normal 3 9 16 8 2" xfId="48422" xr:uid="{00000000-0005-0000-0000-000020BD0000}"/>
    <cellStyle name="Normal 3 9 16 8 3" xfId="48423" xr:uid="{00000000-0005-0000-0000-000021BD0000}"/>
    <cellStyle name="Normal 3 9 16 9" xfId="48424" xr:uid="{00000000-0005-0000-0000-000022BD0000}"/>
    <cellStyle name="Normal 3 9 16 9 2" xfId="48425" xr:uid="{00000000-0005-0000-0000-000023BD0000}"/>
    <cellStyle name="Normal 3 9 16 9 3" xfId="48426" xr:uid="{00000000-0005-0000-0000-000024BD0000}"/>
    <cellStyle name="Normal 3 9 17" xfId="48427" xr:uid="{00000000-0005-0000-0000-000025BD0000}"/>
    <cellStyle name="Normal 3 9 17 10" xfId="48428" xr:uid="{00000000-0005-0000-0000-000026BD0000}"/>
    <cellStyle name="Normal 3 9 17 10 2" xfId="48429" xr:uid="{00000000-0005-0000-0000-000027BD0000}"/>
    <cellStyle name="Normal 3 9 17 10 3" xfId="48430" xr:uid="{00000000-0005-0000-0000-000028BD0000}"/>
    <cellStyle name="Normal 3 9 17 11" xfId="48431" xr:uid="{00000000-0005-0000-0000-000029BD0000}"/>
    <cellStyle name="Normal 3 9 17 11 2" xfId="48432" xr:uid="{00000000-0005-0000-0000-00002ABD0000}"/>
    <cellStyle name="Normal 3 9 17 11 3" xfId="48433" xr:uid="{00000000-0005-0000-0000-00002BBD0000}"/>
    <cellStyle name="Normal 3 9 17 12" xfId="48434" xr:uid="{00000000-0005-0000-0000-00002CBD0000}"/>
    <cellStyle name="Normal 3 9 17 12 2" xfId="48435" xr:uid="{00000000-0005-0000-0000-00002DBD0000}"/>
    <cellStyle name="Normal 3 9 17 12 3" xfId="48436" xr:uid="{00000000-0005-0000-0000-00002EBD0000}"/>
    <cellStyle name="Normal 3 9 17 13" xfId="48437" xr:uid="{00000000-0005-0000-0000-00002FBD0000}"/>
    <cellStyle name="Normal 3 9 17 13 2" xfId="48438" xr:uid="{00000000-0005-0000-0000-000030BD0000}"/>
    <cellStyle name="Normal 3 9 17 13 3" xfId="48439" xr:uid="{00000000-0005-0000-0000-000031BD0000}"/>
    <cellStyle name="Normal 3 9 17 14" xfId="48440" xr:uid="{00000000-0005-0000-0000-000032BD0000}"/>
    <cellStyle name="Normal 3 9 17 14 2" xfId="48441" xr:uid="{00000000-0005-0000-0000-000033BD0000}"/>
    <cellStyle name="Normal 3 9 17 14 3" xfId="48442" xr:uid="{00000000-0005-0000-0000-000034BD0000}"/>
    <cellStyle name="Normal 3 9 17 15" xfId="48443" xr:uid="{00000000-0005-0000-0000-000035BD0000}"/>
    <cellStyle name="Normal 3 9 17 16" xfId="48444" xr:uid="{00000000-0005-0000-0000-000036BD0000}"/>
    <cellStyle name="Normal 3 9 17 2" xfId="48445" xr:uid="{00000000-0005-0000-0000-000037BD0000}"/>
    <cellStyle name="Normal 3 9 17 2 2" xfId="48446" xr:uid="{00000000-0005-0000-0000-000038BD0000}"/>
    <cellStyle name="Normal 3 9 17 2 3" xfId="48447" xr:uid="{00000000-0005-0000-0000-000039BD0000}"/>
    <cellStyle name="Normal 3 9 17 3" xfId="48448" xr:uid="{00000000-0005-0000-0000-00003ABD0000}"/>
    <cellStyle name="Normal 3 9 17 3 2" xfId="48449" xr:uid="{00000000-0005-0000-0000-00003BBD0000}"/>
    <cellStyle name="Normal 3 9 17 3 3" xfId="48450" xr:uid="{00000000-0005-0000-0000-00003CBD0000}"/>
    <cellStyle name="Normal 3 9 17 4" xfId="48451" xr:uid="{00000000-0005-0000-0000-00003DBD0000}"/>
    <cellStyle name="Normal 3 9 17 4 2" xfId="48452" xr:uid="{00000000-0005-0000-0000-00003EBD0000}"/>
    <cellStyle name="Normal 3 9 17 4 3" xfId="48453" xr:uid="{00000000-0005-0000-0000-00003FBD0000}"/>
    <cellStyle name="Normal 3 9 17 5" xfId="48454" xr:uid="{00000000-0005-0000-0000-000040BD0000}"/>
    <cellStyle name="Normal 3 9 17 5 2" xfId="48455" xr:uid="{00000000-0005-0000-0000-000041BD0000}"/>
    <cellStyle name="Normal 3 9 17 5 3" xfId="48456" xr:uid="{00000000-0005-0000-0000-000042BD0000}"/>
    <cellStyle name="Normal 3 9 17 6" xfId="48457" xr:uid="{00000000-0005-0000-0000-000043BD0000}"/>
    <cellStyle name="Normal 3 9 17 6 2" xfId="48458" xr:uid="{00000000-0005-0000-0000-000044BD0000}"/>
    <cellStyle name="Normal 3 9 17 6 3" xfId="48459" xr:uid="{00000000-0005-0000-0000-000045BD0000}"/>
    <cellStyle name="Normal 3 9 17 7" xfId="48460" xr:uid="{00000000-0005-0000-0000-000046BD0000}"/>
    <cellStyle name="Normal 3 9 17 7 2" xfId="48461" xr:uid="{00000000-0005-0000-0000-000047BD0000}"/>
    <cellStyle name="Normal 3 9 17 7 3" xfId="48462" xr:uid="{00000000-0005-0000-0000-000048BD0000}"/>
    <cellStyle name="Normal 3 9 17 8" xfId="48463" xr:uid="{00000000-0005-0000-0000-000049BD0000}"/>
    <cellStyle name="Normal 3 9 17 8 2" xfId="48464" xr:uid="{00000000-0005-0000-0000-00004ABD0000}"/>
    <cellStyle name="Normal 3 9 17 8 3" xfId="48465" xr:uid="{00000000-0005-0000-0000-00004BBD0000}"/>
    <cellStyle name="Normal 3 9 17 9" xfId="48466" xr:uid="{00000000-0005-0000-0000-00004CBD0000}"/>
    <cellStyle name="Normal 3 9 17 9 2" xfId="48467" xr:uid="{00000000-0005-0000-0000-00004DBD0000}"/>
    <cellStyle name="Normal 3 9 17 9 3" xfId="48468" xr:uid="{00000000-0005-0000-0000-00004EBD0000}"/>
    <cellStyle name="Normal 3 9 18" xfId="48469" xr:uid="{00000000-0005-0000-0000-00004FBD0000}"/>
    <cellStyle name="Normal 3 9 18 10" xfId="48470" xr:uid="{00000000-0005-0000-0000-000050BD0000}"/>
    <cellStyle name="Normal 3 9 18 10 2" xfId="48471" xr:uid="{00000000-0005-0000-0000-000051BD0000}"/>
    <cellStyle name="Normal 3 9 18 10 3" xfId="48472" xr:uid="{00000000-0005-0000-0000-000052BD0000}"/>
    <cellStyle name="Normal 3 9 18 11" xfId="48473" xr:uid="{00000000-0005-0000-0000-000053BD0000}"/>
    <cellStyle name="Normal 3 9 18 11 2" xfId="48474" xr:uid="{00000000-0005-0000-0000-000054BD0000}"/>
    <cellStyle name="Normal 3 9 18 11 3" xfId="48475" xr:uid="{00000000-0005-0000-0000-000055BD0000}"/>
    <cellStyle name="Normal 3 9 18 12" xfId="48476" xr:uid="{00000000-0005-0000-0000-000056BD0000}"/>
    <cellStyle name="Normal 3 9 18 12 2" xfId="48477" xr:uid="{00000000-0005-0000-0000-000057BD0000}"/>
    <cellStyle name="Normal 3 9 18 12 3" xfId="48478" xr:uid="{00000000-0005-0000-0000-000058BD0000}"/>
    <cellStyle name="Normal 3 9 18 13" xfId="48479" xr:uid="{00000000-0005-0000-0000-000059BD0000}"/>
    <cellStyle name="Normal 3 9 18 13 2" xfId="48480" xr:uid="{00000000-0005-0000-0000-00005ABD0000}"/>
    <cellStyle name="Normal 3 9 18 13 3" xfId="48481" xr:uid="{00000000-0005-0000-0000-00005BBD0000}"/>
    <cellStyle name="Normal 3 9 18 14" xfId="48482" xr:uid="{00000000-0005-0000-0000-00005CBD0000}"/>
    <cellStyle name="Normal 3 9 18 14 2" xfId="48483" xr:uid="{00000000-0005-0000-0000-00005DBD0000}"/>
    <cellStyle name="Normal 3 9 18 14 3" xfId="48484" xr:uid="{00000000-0005-0000-0000-00005EBD0000}"/>
    <cellStyle name="Normal 3 9 18 15" xfId="48485" xr:uid="{00000000-0005-0000-0000-00005FBD0000}"/>
    <cellStyle name="Normal 3 9 18 16" xfId="48486" xr:uid="{00000000-0005-0000-0000-000060BD0000}"/>
    <cellStyle name="Normal 3 9 18 2" xfId="48487" xr:uid="{00000000-0005-0000-0000-000061BD0000}"/>
    <cellStyle name="Normal 3 9 18 2 2" xfId="48488" xr:uid="{00000000-0005-0000-0000-000062BD0000}"/>
    <cellStyle name="Normal 3 9 18 2 3" xfId="48489" xr:uid="{00000000-0005-0000-0000-000063BD0000}"/>
    <cellStyle name="Normal 3 9 18 3" xfId="48490" xr:uid="{00000000-0005-0000-0000-000064BD0000}"/>
    <cellStyle name="Normal 3 9 18 3 2" xfId="48491" xr:uid="{00000000-0005-0000-0000-000065BD0000}"/>
    <cellStyle name="Normal 3 9 18 3 3" xfId="48492" xr:uid="{00000000-0005-0000-0000-000066BD0000}"/>
    <cellStyle name="Normal 3 9 18 4" xfId="48493" xr:uid="{00000000-0005-0000-0000-000067BD0000}"/>
    <cellStyle name="Normal 3 9 18 4 2" xfId="48494" xr:uid="{00000000-0005-0000-0000-000068BD0000}"/>
    <cellStyle name="Normal 3 9 18 4 3" xfId="48495" xr:uid="{00000000-0005-0000-0000-000069BD0000}"/>
    <cellStyle name="Normal 3 9 18 5" xfId="48496" xr:uid="{00000000-0005-0000-0000-00006ABD0000}"/>
    <cellStyle name="Normal 3 9 18 5 2" xfId="48497" xr:uid="{00000000-0005-0000-0000-00006BBD0000}"/>
    <cellStyle name="Normal 3 9 18 5 3" xfId="48498" xr:uid="{00000000-0005-0000-0000-00006CBD0000}"/>
    <cellStyle name="Normal 3 9 18 6" xfId="48499" xr:uid="{00000000-0005-0000-0000-00006DBD0000}"/>
    <cellStyle name="Normal 3 9 18 6 2" xfId="48500" xr:uid="{00000000-0005-0000-0000-00006EBD0000}"/>
    <cellStyle name="Normal 3 9 18 6 3" xfId="48501" xr:uid="{00000000-0005-0000-0000-00006FBD0000}"/>
    <cellStyle name="Normal 3 9 18 7" xfId="48502" xr:uid="{00000000-0005-0000-0000-000070BD0000}"/>
    <cellStyle name="Normal 3 9 18 7 2" xfId="48503" xr:uid="{00000000-0005-0000-0000-000071BD0000}"/>
    <cellStyle name="Normal 3 9 18 7 3" xfId="48504" xr:uid="{00000000-0005-0000-0000-000072BD0000}"/>
    <cellStyle name="Normal 3 9 18 8" xfId="48505" xr:uid="{00000000-0005-0000-0000-000073BD0000}"/>
    <cellStyle name="Normal 3 9 18 8 2" xfId="48506" xr:uid="{00000000-0005-0000-0000-000074BD0000}"/>
    <cellStyle name="Normal 3 9 18 8 3" xfId="48507" xr:uid="{00000000-0005-0000-0000-000075BD0000}"/>
    <cellStyle name="Normal 3 9 18 9" xfId="48508" xr:uid="{00000000-0005-0000-0000-000076BD0000}"/>
    <cellStyle name="Normal 3 9 18 9 2" xfId="48509" xr:uid="{00000000-0005-0000-0000-000077BD0000}"/>
    <cellStyle name="Normal 3 9 18 9 3" xfId="48510" xr:uid="{00000000-0005-0000-0000-000078BD0000}"/>
    <cellStyle name="Normal 3 9 19" xfId="48511" xr:uid="{00000000-0005-0000-0000-000079BD0000}"/>
    <cellStyle name="Normal 3 9 19 10" xfId="48512" xr:uid="{00000000-0005-0000-0000-00007ABD0000}"/>
    <cellStyle name="Normal 3 9 19 10 2" xfId="48513" xr:uid="{00000000-0005-0000-0000-00007BBD0000}"/>
    <cellStyle name="Normal 3 9 19 10 3" xfId="48514" xr:uid="{00000000-0005-0000-0000-00007CBD0000}"/>
    <cellStyle name="Normal 3 9 19 11" xfId="48515" xr:uid="{00000000-0005-0000-0000-00007DBD0000}"/>
    <cellStyle name="Normal 3 9 19 11 2" xfId="48516" xr:uid="{00000000-0005-0000-0000-00007EBD0000}"/>
    <cellStyle name="Normal 3 9 19 11 3" xfId="48517" xr:uid="{00000000-0005-0000-0000-00007FBD0000}"/>
    <cellStyle name="Normal 3 9 19 12" xfId="48518" xr:uid="{00000000-0005-0000-0000-000080BD0000}"/>
    <cellStyle name="Normal 3 9 19 12 2" xfId="48519" xr:uid="{00000000-0005-0000-0000-000081BD0000}"/>
    <cellStyle name="Normal 3 9 19 12 3" xfId="48520" xr:uid="{00000000-0005-0000-0000-000082BD0000}"/>
    <cellStyle name="Normal 3 9 19 13" xfId="48521" xr:uid="{00000000-0005-0000-0000-000083BD0000}"/>
    <cellStyle name="Normal 3 9 19 13 2" xfId="48522" xr:uid="{00000000-0005-0000-0000-000084BD0000}"/>
    <cellStyle name="Normal 3 9 19 13 3" xfId="48523" xr:uid="{00000000-0005-0000-0000-000085BD0000}"/>
    <cellStyle name="Normal 3 9 19 14" xfId="48524" xr:uid="{00000000-0005-0000-0000-000086BD0000}"/>
    <cellStyle name="Normal 3 9 19 14 2" xfId="48525" xr:uid="{00000000-0005-0000-0000-000087BD0000}"/>
    <cellStyle name="Normal 3 9 19 14 3" xfId="48526" xr:uid="{00000000-0005-0000-0000-000088BD0000}"/>
    <cellStyle name="Normal 3 9 19 15" xfId="48527" xr:uid="{00000000-0005-0000-0000-000089BD0000}"/>
    <cellStyle name="Normal 3 9 19 16" xfId="48528" xr:uid="{00000000-0005-0000-0000-00008ABD0000}"/>
    <cellStyle name="Normal 3 9 19 2" xfId="48529" xr:uid="{00000000-0005-0000-0000-00008BBD0000}"/>
    <cellStyle name="Normal 3 9 19 2 2" xfId="48530" xr:uid="{00000000-0005-0000-0000-00008CBD0000}"/>
    <cellStyle name="Normal 3 9 19 2 3" xfId="48531" xr:uid="{00000000-0005-0000-0000-00008DBD0000}"/>
    <cellStyle name="Normal 3 9 19 3" xfId="48532" xr:uid="{00000000-0005-0000-0000-00008EBD0000}"/>
    <cellStyle name="Normal 3 9 19 3 2" xfId="48533" xr:uid="{00000000-0005-0000-0000-00008FBD0000}"/>
    <cellStyle name="Normal 3 9 19 3 3" xfId="48534" xr:uid="{00000000-0005-0000-0000-000090BD0000}"/>
    <cellStyle name="Normal 3 9 19 4" xfId="48535" xr:uid="{00000000-0005-0000-0000-000091BD0000}"/>
    <cellStyle name="Normal 3 9 19 4 2" xfId="48536" xr:uid="{00000000-0005-0000-0000-000092BD0000}"/>
    <cellStyle name="Normal 3 9 19 4 3" xfId="48537" xr:uid="{00000000-0005-0000-0000-000093BD0000}"/>
    <cellStyle name="Normal 3 9 19 5" xfId="48538" xr:uid="{00000000-0005-0000-0000-000094BD0000}"/>
    <cellStyle name="Normal 3 9 19 5 2" xfId="48539" xr:uid="{00000000-0005-0000-0000-000095BD0000}"/>
    <cellStyle name="Normal 3 9 19 5 3" xfId="48540" xr:uid="{00000000-0005-0000-0000-000096BD0000}"/>
    <cellStyle name="Normal 3 9 19 6" xfId="48541" xr:uid="{00000000-0005-0000-0000-000097BD0000}"/>
    <cellStyle name="Normal 3 9 19 6 2" xfId="48542" xr:uid="{00000000-0005-0000-0000-000098BD0000}"/>
    <cellStyle name="Normal 3 9 19 6 3" xfId="48543" xr:uid="{00000000-0005-0000-0000-000099BD0000}"/>
    <cellStyle name="Normal 3 9 19 7" xfId="48544" xr:uid="{00000000-0005-0000-0000-00009ABD0000}"/>
    <cellStyle name="Normal 3 9 19 7 2" xfId="48545" xr:uid="{00000000-0005-0000-0000-00009BBD0000}"/>
    <cellStyle name="Normal 3 9 19 7 3" xfId="48546" xr:uid="{00000000-0005-0000-0000-00009CBD0000}"/>
    <cellStyle name="Normal 3 9 19 8" xfId="48547" xr:uid="{00000000-0005-0000-0000-00009DBD0000}"/>
    <cellStyle name="Normal 3 9 19 8 2" xfId="48548" xr:uid="{00000000-0005-0000-0000-00009EBD0000}"/>
    <cellStyle name="Normal 3 9 19 8 3" xfId="48549" xr:uid="{00000000-0005-0000-0000-00009FBD0000}"/>
    <cellStyle name="Normal 3 9 19 9" xfId="48550" xr:uid="{00000000-0005-0000-0000-0000A0BD0000}"/>
    <cellStyle name="Normal 3 9 19 9 2" xfId="48551" xr:uid="{00000000-0005-0000-0000-0000A1BD0000}"/>
    <cellStyle name="Normal 3 9 19 9 3" xfId="48552" xr:uid="{00000000-0005-0000-0000-0000A2BD0000}"/>
    <cellStyle name="Normal 3 9 2" xfId="48553" xr:uid="{00000000-0005-0000-0000-0000A3BD0000}"/>
    <cellStyle name="Normal 3 9 20" xfId="48554" xr:uid="{00000000-0005-0000-0000-0000A4BD0000}"/>
    <cellStyle name="Normal 3 9 20 10" xfId="48555" xr:uid="{00000000-0005-0000-0000-0000A5BD0000}"/>
    <cellStyle name="Normal 3 9 20 10 2" xfId="48556" xr:uid="{00000000-0005-0000-0000-0000A6BD0000}"/>
    <cellStyle name="Normal 3 9 20 10 3" xfId="48557" xr:uid="{00000000-0005-0000-0000-0000A7BD0000}"/>
    <cellStyle name="Normal 3 9 20 11" xfId="48558" xr:uid="{00000000-0005-0000-0000-0000A8BD0000}"/>
    <cellStyle name="Normal 3 9 20 11 2" xfId="48559" xr:uid="{00000000-0005-0000-0000-0000A9BD0000}"/>
    <cellStyle name="Normal 3 9 20 11 3" xfId="48560" xr:uid="{00000000-0005-0000-0000-0000AABD0000}"/>
    <cellStyle name="Normal 3 9 20 12" xfId="48561" xr:uid="{00000000-0005-0000-0000-0000ABBD0000}"/>
    <cellStyle name="Normal 3 9 20 12 2" xfId="48562" xr:uid="{00000000-0005-0000-0000-0000ACBD0000}"/>
    <cellStyle name="Normal 3 9 20 12 3" xfId="48563" xr:uid="{00000000-0005-0000-0000-0000ADBD0000}"/>
    <cellStyle name="Normal 3 9 20 13" xfId="48564" xr:uid="{00000000-0005-0000-0000-0000AEBD0000}"/>
    <cellStyle name="Normal 3 9 20 13 2" xfId="48565" xr:uid="{00000000-0005-0000-0000-0000AFBD0000}"/>
    <cellStyle name="Normal 3 9 20 13 3" xfId="48566" xr:uid="{00000000-0005-0000-0000-0000B0BD0000}"/>
    <cellStyle name="Normal 3 9 20 14" xfId="48567" xr:uid="{00000000-0005-0000-0000-0000B1BD0000}"/>
    <cellStyle name="Normal 3 9 20 14 2" xfId="48568" xr:uid="{00000000-0005-0000-0000-0000B2BD0000}"/>
    <cellStyle name="Normal 3 9 20 14 3" xfId="48569" xr:uid="{00000000-0005-0000-0000-0000B3BD0000}"/>
    <cellStyle name="Normal 3 9 20 15" xfId="48570" xr:uid="{00000000-0005-0000-0000-0000B4BD0000}"/>
    <cellStyle name="Normal 3 9 20 16" xfId="48571" xr:uid="{00000000-0005-0000-0000-0000B5BD0000}"/>
    <cellStyle name="Normal 3 9 20 2" xfId="48572" xr:uid="{00000000-0005-0000-0000-0000B6BD0000}"/>
    <cellStyle name="Normal 3 9 20 2 2" xfId="48573" xr:uid="{00000000-0005-0000-0000-0000B7BD0000}"/>
    <cellStyle name="Normal 3 9 20 2 3" xfId="48574" xr:uid="{00000000-0005-0000-0000-0000B8BD0000}"/>
    <cellStyle name="Normal 3 9 20 3" xfId="48575" xr:uid="{00000000-0005-0000-0000-0000B9BD0000}"/>
    <cellStyle name="Normal 3 9 20 3 2" xfId="48576" xr:uid="{00000000-0005-0000-0000-0000BABD0000}"/>
    <cellStyle name="Normal 3 9 20 3 3" xfId="48577" xr:uid="{00000000-0005-0000-0000-0000BBBD0000}"/>
    <cellStyle name="Normal 3 9 20 4" xfId="48578" xr:uid="{00000000-0005-0000-0000-0000BCBD0000}"/>
    <cellStyle name="Normal 3 9 20 4 2" xfId="48579" xr:uid="{00000000-0005-0000-0000-0000BDBD0000}"/>
    <cellStyle name="Normal 3 9 20 4 3" xfId="48580" xr:uid="{00000000-0005-0000-0000-0000BEBD0000}"/>
    <cellStyle name="Normal 3 9 20 5" xfId="48581" xr:uid="{00000000-0005-0000-0000-0000BFBD0000}"/>
    <cellStyle name="Normal 3 9 20 5 2" xfId="48582" xr:uid="{00000000-0005-0000-0000-0000C0BD0000}"/>
    <cellStyle name="Normal 3 9 20 5 3" xfId="48583" xr:uid="{00000000-0005-0000-0000-0000C1BD0000}"/>
    <cellStyle name="Normal 3 9 20 6" xfId="48584" xr:uid="{00000000-0005-0000-0000-0000C2BD0000}"/>
    <cellStyle name="Normal 3 9 20 6 2" xfId="48585" xr:uid="{00000000-0005-0000-0000-0000C3BD0000}"/>
    <cellStyle name="Normal 3 9 20 6 3" xfId="48586" xr:uid="{00000000-0005-0000-0000-0000C4BD0000}"/>
    <cellStyle name="Normal 3 9 20 7" xfId="48587" xr:uid="{00000000-0005-0000-0000-0000C5BD0000}"/>
    <cellStyle name="Normal 3 9 20 7 2" xfId="48588" xr:uid="{00000000-0005-0000-0000-0000C6BD0000}"/>
    <cellStyle name="Normal 3 9 20 7 3" xfId="48589" xr:uid="{00000000-0005-0000-0000-0000C7BD0000}"/>
    <cellStyle name="Normal 3 9 20 8" xfId="48590" xr:uid="{00000000-0005-0000-0000-0000C8BD0000}"/>
    <cellStyle name="Normal 3 9 20 8 2" xfId="48591" xr:uid="{00000000-0005-0000-0000-0000C9BD0000}"/>
    <cellStyle name="Normal 3 9 20 8 3" xfId="48592" xr:uid="{00000000-0005-0000-0000-0000CABD0000}"/>
    <cellStyle name="Normal 3 9 20 9" xfId="48593" xr:uid="{00000000-0005-0000-0000-0000CBBD0000}"/>
    <cellStyle name="Normal 3 9 20 9 2" xfId="48594" xr:uid="{00000000-0005-0000-0000-0000CCBD0000}"/>
    <cellStyle name="Normal 3 9 20 9 3" xfId="48595" xr:uid="{00000000-0005-0000-0000-0000CDBD0000}"/>
    <cellStyle name="Normal 3 9 21" xfId="48596" xr:uid="{00000000-0005-0000-0000-0000CEBD0000}"/>
    <cellStyle name="Normal 3 9 21 10" xfId="48597" xr:uid="{00000000-0005-0000-0000-0000CFBD0000}"/>
    <cellStyle name="Normal 3 9 21 10 2" xfId="48598" xr:uid="{00000000-0005-0000-0000-0000D0BD0000}"/>
    <cellStyle name="Normal 3 9 21 10 3" xfId="48599" xr:uid="{00000000-0005-0000-0000-0000D1BD0000}"/>
    <cellStyle name="Normal 3 9 21 11" xfId="48600" xr:uid="{00000000-0005-0000-0000-0000D2BD0000}"/>
    <cellStyle name="Normal 3 9 21 11 2" xfId="48601" xr:uid="{00000000-0005-0000-0000-0000D3BD0000}"/>
    <cellStyle name="Normal 3 9 21 11 3" xfId="48602" xr:uid="{00000000-0005-0000-0000-0000D4BD0000}"/>
    <cellStyle name="Normal 3 9 21 12" xfId="48603" xr:uid="{00000000-0005-0000-0000-0000D5BD0000}"/>
    <cellStyle name="Normal 3 9 21 12 2" xfId="48604" xr:uid="{00000000-0005-0000-0000-0000D6BD0000}"/>
    <cellStyle name="Normal 3 9 21 12 3" xfId="48605" xr:uid="{00000000-0005-0000-0000-0000D7BD0000}"/>
    <cellStyle name="Normal 3 9 21 13" xfId="48606" xr:uid="{00000000-0005-0000-0000-0000D8BD0000}"/>
    <cellStyle name="Normal 3 9 21 13 2" xfId="48607" xr:uid="{00000000-0005-0000-0000-0000D9BD0000}"/>
    <cellStyle name="Normal 3 9 21 13 3" xfId="48608" xr:uid="{00000000-0005-0000-0000-0000DABD0000}"/>
    <cellStyle name="Normal 3 9 21 14" xfId="48609" xr:uid="{00000000-0005-0000-0000-0000DBBD0000}"/>
    <cellStyle name="Normal 3 9 21 14 2" xfId="48610" xr:uid="{00000000-0005-0000-0000-0000DCBD0000}"/>
    <cellStyle name="Normal 3 9 21 14 3" xfId="48611" xr:uid="{00000000-0005-0000-0000-0000DDBD0000}"/>
    <cellStyle name="Normal 3 9 21 15" xfId="48612" xr:uid="{00000000-0005-0000-0000-0000DEBD0000}"/>
    <cellStyle name="Normal 3 9 21 16" xfId="48613" xr:uid="{00000000-0005-0000-0000-0000DFBD0000}"/>
    <cellStyle name="Normal 3 9 21 2" xfId="48614" xr:uid="{00000000-0005-0000-0000-0000E0BD0000}"/>
    <cellStyle name="Normal 3 9 21 2 2" xfId="48615" xr:uid="{00000000-0005-0000-0000-0000E1BD0000}"/>
    <cellStyle name="Normal 3 9 21 2 3" xfId="48616" xr:uid="{00000000-0005-0000-0000-0000E2BD0000}"/>
    <cellStyle name="Normal 3 9 21 3" xfId="48617" xr:uid="{00000000-0005-0000-0000-0000E3BD0000}"/>
    <cellStyle name="Normal 3 9 21 3 2" xfId="48618" xr:uid="{00000000-0005-0000-0000-0000E4BD0000}"/>
    <cellStyle name="Normal 3 9 21 3 3" xfId="48619" xr:uid="{00000000-0005-0000-0000-0000E5BD0000}"/>
    <cellStyle name="Normal 3 9 21 4" xfId="48620" xr:uid="{00000000-0005-0000-0000-0000E6BD0000}"/>
    <cellStyle name="Normal 3 9 21 4 2" xfId="48621" xr:uid="{00000000-0005-0000-0000-0000E7BD0000}"/>
    <cellStyle name="Normal 3 9 21 4 3" xfId="48622" xr:uid="{00000000-0005-0000-0000-0000E8BD0000}"/>
    <cellStyle name="Normal 3 9 21 5" xfId="48623" xr:uid="{00000000-0005-0000-0000-0000E9BD0000}"/>
    <cellStyle name="Normal 3 9 21 5 2" xfId="48624" xr:uid="{00000000-0005-0000-0000-0000EABD0000}"/>
    <cellStyle name="Normal 3 9 21 5 3" xfId="48625" xr:uid="{00000000-0005-0000-0000-0000EBBD0000}"/>
    <cellStyle name="Normal 3 9 21 6" xfId="48626" xr:uid="{00000000-0005-0000-0000-0000ECBD0000}"/>
    <cellStyle name="Normal 3 9 21 6 2" xfId="48627" xr:uid="{00000000-0005-0000-0000-0000EDBD0000}"/>
    <cellStyle name="Normal 3 9 21 6 3" xfId="48628" xr:uid="{00000000-0005-0000-0000-0000EEBD0000}"/>
    <cellStyle name="Normal 3 9 21 7" xfId="48629" xr:uid="{00000000-0005-0000-0000-0000EFBD0000}"/>
    <cellStyle name="Normal 3 9 21 7 2" xfId="48630" xr:uid="{00000000-0005-0000-0000-0000F0BD0000}"/>
    <cellStyle name="Normal 3 9 21 7 3" xfId="48631" xr:uid="{00000000-0005-0000-0000-0000F1BD0000}"/>
    <cellStyle name="Normal 3 9 21 8" xfId="48632" xr:uid="{00000000-0005-0000-0000-0000F2BD0000}"/>
    <cellStyle name="Normal 3 9 21 8 2" xfId="48633" xr:uid="{00000000-0005-0000-0000-0000F3BD0000}"/>
    <cellStyle name="Normal 3 9 21 8 3" xfId="48634" xr:uid="{00000000-0005-0000-0000-0000F4BD0000}"/>
    <cellStyle name="Normal 3 9 21 9" xfId="48635" xr:uid="{00000000-0005-0000-0000-0000F5BD0000}"/>
    <cellStyle name="Normal 3 9 21 9 2" xfId="48636" xr:uid="{00000000-0005-0000-0000-0000F6BD0000}"/>
    <cellStyle name="Normal 3 9 21 9 3" xfId="48637" xr:uid="{00000000-0005-0000-0000-0000F7BD0000}"/>
    <cellStyle name="Normal 3 9 22" xfId="48638" xr:uid="{00000000-0005-0000-0000-0000F8BD0000}"/>
    <cellStyle name="Normal 3 9 22 10" xfId="48639" xr:uid="{00000000-0005-0000-0000-0000F9BD0000}"/>
    <cellStyle name="Normal 3 9 22 10 2" xfId="48640" xr:uid="{00000000-0005-0000-0000-0000FABD0000}"/>
    <cellStyle name="Normal 3 9 22 10 3" xfId="48641" xr:uid="{00000000-0005-0000-0000-0000FBBD0000}"/>
    <cellStyle name="Normal 3 9 22 11" xfId="48642" xr:uid="{00000000-0005-0000-0000-0000FCBD0000}"/>
    <cellStyle name="Normal 3 9 22 11 2" xfId="48643" xr:uid="{00000000-0005-0000-0000-0000FDBD0000}"/>
    <cellStyle name="Normal 3 9 22 11 3" xfId="48644" xr:uid="{00000000-0005-0000-0000-0000FEBD0000}"/>
    <cellStyle name="Normal 3 9 22 12" xfId="48645" xr:uid="{00000000-0005-0000-0000-0000FFBD0000}"/>
    <cellStyle name="Normal 3 9 22 12 2" xfId="48646" xr:uid="{00000000-0005-0000-0000-000000BE0000}"/>
    <cellStyle name="Normal 3 9 22 12 3" xfId="48647" xr:uid="{00000000-0005-0000-0000-000001BE0000}"/>
    <cellStyle name="Normal 3 9 22 13" xfId="48648" xr:uid="{00000000-0005-0000-0000-000002BE0000}"/>
    <cellStyle name="Normal 3 9 22 13 2" xfId="48649" xr:uid="{00000000-0005-0000-0000-000003BE0000}"/>
    <cellStyle name="Normal 3 9 22 13 3" xfId="48650" xr:uid="{00000000-0005-0000-0000-000004BE0000}"/>
    <cellStyle name="Normal 3 9 22 14" xfId="48651" xr:uid="{00000000-0005-0000-0000-000005BE0000}"/>
    <cellStyle name="Normal 3 9 22 14 2" xfId="48652" xr:uid="{00000000-0005-0000-0000-000006BE0000}"/>
    <cellStyle name="Normal 3 9 22 14 3" xfId="48653" xr:uid="{00000000-0005-0000-0000-000007BE0000}"/>
    <cellStyle name="Normal 3 9 22 15" xfId="48654" xr:uid="{00000000-0005-0000-0000-000008BE0000}"/>
    <cellStyle name="Normal 3 9 22 16" xfId="48655" xr:uid="{00000000-0005-0000-0000-000009BE0000}"/>
    <cellStyle name="Normal 3 9 22 2" xfId="48656" xr:uid="{00000000-0005-0000-0000-00000ABE0000}"/>
    <cellStyle name="Normal 3 9 22 2 2" xfId="48657" xr:uid="{00000000-0005-0000-0000-00000BBE0000}"/>
    <cellStyle name="Normal 3 9 22 2 3" xfId="48658" xr:uid="{00000000-0005-0000-0000-00000CBE0000}"/>
    <cellStyle name="Normal 3 9 22 3" xfId="48659" xr:uid="{00000000-0005-0000-0000-00000DBE0000}"/>
    <cellStyle name="Normal 3 9 22 3 2" xfId="48660" xr:uid="{00000000-0005-0000-0000-00000EBE0000}"/>
    <cellStyle name="Normal 3 9 22 3 3" xfId="48661" xr:uid="{00000000-0005-0000-0000-00000FBE0000}"/>
    <cellStyle name="Normal 3 9 22 4" xfId="48662" xr:uid="{00000000-0005-0000-0000-000010BE0000}"/>
    <cellStyle name="Normal 3 9 22 4 2" xfId="48663" xr:uid="{00000000-0005-0000-0000-000011BE0000}"/>
    <cellStyle name="Normal 3 9 22 4 3" xfId="48664" xr:uid="{00000000-0005-0000-0000-000012BE0000}"/>
    <cellStyle name="Normal 3 9 22 5" xfId="48665" xr:uid="{00000000-0005-0000-0000-000013BE0000}"/>
    <cellStyle name="Normal 3 9 22 5 2" xfId="48666" xr:uid="{00000000-0005-0000-0000-000014BE0000}"/>
    <cellStyle name="Normal 3 9 22 5 3" xfId="48667" xr:uid="{00000000-0005-0000-0000-000015BE0000}"/>
    <cellStyle name="Normal 3 9 22 6" xfId="48668" xr:uid="{00000000-0005-0000-0000-000016BE0000}"/>
    <cellStyle name="Normal 3 9 22 6 2" xfId="48669" xr:uid="{00000000-0005-0000-0000-000017BE0000}"/>
    <cellStyle name="Normal 3 9 22 6 3" xfId="48670" xr:uid="{00000000-0005-0000-0000-000018BE0000}"/>
    <cellStyle name="Normal 3 9 22 7" xfId="48671" xr:uid="{00000000-0005-0000-0000-000019BE0000}"/>
    <cellStyle name="Normal 3 9 22 7 2" xfId="48672" xr:uid="{00000000-0005-0000-0000-00001ABE0000}"/>
    <cellStyle name="Normal 3 9 22 7 3" xfId="48673" xr:uid="{00000000-0005-0000-0000-00001BBE0000}"/>
    <cellStyle name="Normal 3 9 22 8" xfId="48674" xr:uid="{00000000-0005-0000-0000-00001CBE0000}"/>
    <cellStyle name="Normal 3 9 22 8 2" xfId="48675" xr:uid="{00000000-0005-0000-0000-00001DBE0000}"/>
    <cellStyle name="Normal 3 9 22 8 3" xfId="48676" xr:uid="{00000000-0005-0000-0000-00001EBE0000}"/>
    <cellStyle name="Normal 3 9 22 9" xfId="48677" xr:uid="{00000000-0005-0000-0000-00001FBE0000}"/>
    <cellStyle name="Normal 3 9 22 9 2" xfId="48678" xr:uid="{00000000-0005-0000-0000-000020BE0000}"/>
    <cellStyle name="Normal 3 9 22 9 3" xfId="48679" xr:uid="{00000000-0005-0000-0000-000021BE0000}"/>
    <cellStyle name="Normal 3 9 23" xfId="48680" xr:uid="{00000000-0005-0000-0000-000022BE0000}"/>
    <cellStyle name="Normal 3 9 24" xfId="48681" xr:uid="{00000000-0005-0000-0000-000023BE0000}"/>
    <cellStyle name="Normal 3 9 25" xfId="48682" xr:uid="{00000000-0005-0000-0000-000024BE0000}"/>
    <cellStyle name="Normal 3 9 25 10" xfId="48683" xr:uid="{00000000-0005-0000-0000-000025BE0000}"/>
    <cellStyle name="Normal 3 9 25 10 2" xfId="48684" xr:uid="{00000000-0005-0000-0000-000026BE0000}"/>
    <cellStyle name="Normal 3 9 25 10 3" xfId="48685" xr:uid="{00000000-0005-0000-0000-000027BE0000}"/>
    <cellStyle name="Normal 3 9 25 11" xfId="48686" xr:uid="{00000000-0005-0000-0000-000028BE0000}"/>
    <cellStyle name="Normal 3 9 25 11 2" xfId="48687" xr:uid="{00000000-0005-0000-0000-000029BE0000}"/>
    <cellStyle name="Normal 3 9 25 11 3" xfId="48688" xr:uid="{00000000-0005-0000-0000-00002ABE0000}"/>
    <cellStyle name="Normal 3 9 25 12" xfId="48689" xr:uid="{00000000-0005-0000-0000-00002BBE0000}"/>
    <cellStyle name="Normal 3 9 25 12 2" xfId="48690" xr:uid="{00000000-0005-0000-0000-00002CBE0000}"/>
    <cellStyle name="Normal 3 9 25 12 3" xfId="48691" xr:uid="{00000000-0005-0000-0000-00002DBE0000}"/>
    <cellStyle name="Normal 3 9 25 13" xfId="48692" xr:uid="{00000000-0005-0000-0000-00002EBE0000}"/>
    <cellStyle name="Normal 3 9 25 13 2" xfId="48693" xr:uid="{00000000-0005-0000-0000-00002FBE0000}"/>
    <cellStyle name="Normal 3 9 25 13 3" xfId="48694" xr:uid="{00000000-0005-0000-0000-000030BE0000}"/>
    <cellStyle name="Normal 3 9 25 14" xfId="48695" xr:uid="{00000000-0005-0000-0000-000031BE0000}"/>
    <cellStyle name="Normal 3 9 25 14 2" xfId="48696" xr:uid="{00000000-0005-0000-0000-000032BE0000}"/>
    <cellStyle name="Normal 3 9 25 14 3" xfId="48697" xr:uid="{00000000-0005-0000-0000-000033BE0000}"/>
    <cellStyle name="Normal 3 9 25 15" xfId="48698" xr:uid="{00000000-0005-0000-0000-000034BE0000}"/>
    <cellStyle name="Normal 3 9 25 16" xfId="48699" xr:uid="{00000000-0005-0000-0000-000035BE0000}"/>
    <cellStyle name="Normal 3 9 25 2" xfId="48700" xr:uid="{00000000-0005-0000-0000-000036BE0000}"/>
    <cellStyle name="Normal 3 9 25 2 2" xfId="48701" xr:uid="{00000000-0005-0000-0000-000037BE0000}"/>
    <cellStyle name="Normal 3 9 25 2 3" xfId="48702" xr:uid="{00000000-0005-0000-0000-000038BE0000}"/>
    <cellStyle name="Normal 3 9 25 3" xfId="48703" xr:uid="{00000000-0005-0000-0000-000039BE0000}"/>
    <cellStyle name="Normal 3 9 25 3 2" xfId="48704" xr:uid="{00000000-0005-0000-0000-00003ABE0000}"/>
    <cellStyle name="Normal 3 9 25 3 3" xfId="48705" xr:uid="{00000000-0005-0000-0000-00003BBE0000}"/>
    <cellStyle name="Normal 3 9 25 4" xfId="48706" xr:uid="{00000000-0005-0000-0000-00003CBE0000}"/>
    <cellStyle name="Normal 3 9 25 4 2" xfId="48707" xr:uid="{00000000-0005-0000-0000-00003DBE0000}"/>
    <cellStyle name="Normal 3 9 25 4 3" xfId="48708" xr:uid="{00000000-0005-0000-0000-00003EBE0000}"/>
    <cellStyle name="Normal 3 9 25 5" xfId="48709" xr:uid="{00000000-0005-0000-0000-00003FBE0000}"/>
    <cellStyle name="Normal 3 9 25 5 2" xfId="48710" xr:uid="{00000000-0005-0000-0000-000040BE0000}"/>
    <cellStyle name="Normal 3 9 25 5 3" xfId="48711" xr:uid="{00000000-0005-0000-0000-000041BE0000}"/>
    <cellStyle name="Normal 3 9 25 6" xfId="48712" xr:uid="{00000000-0005-0000-0000-000042BE0000}"/>
    <cellStyle name="Normal 3 9 25 6 2" xfId="48713" xr:uid="{00000000-0005-0000-0000-000043BE0000}"/>
    <cellStyle name="Normal 3 9 25 6 3" xfId="48714" xr:uid="{00000000-0005-0000-0000-000044BE0000}"/>
    <cellStyle name="Normal 3 9 25 7" xfId="48715" xr:uid="{00000000-0005-0000-0000-000045BE0000}"/>
    <cellStyle name="Normal 3 9 25 7 2" xfId="48716" xr:uid="{00000000-0005-0000-0000-000046BE0000}"/>
    <cellStyle name="Normal 3 9 25 7 3" xfId="48717" xr:uid="{00000000-0005-0000-0000-000047BE0000}"/>
    <cellStyle name="Normal 3 9 25 8" xfId="48718" xr:uid="{00000000-0005-0000-0000-000048BE0000}"/>
    <cellStyle name="Normal 3 9 25 8 2" xfId="48719" xr:uid="{00000000-0005-0000-0000-000049BE0000}"/>
    <cellStyle name="Normal 3 9 25 8 3" xfId="48720" xr:uid="{00000000-0005-0000-0000-00004ABE0000}"/>
    <cellStyle name="Normal 3 9 25 9" xfId="48721" xr:uid="{00000000-0005-0000-0000-00004BBE0000}"/>
    <cellStyle name="Normal 3 9 25 9 2" xfId="48722" xr:uid="{00000000-0005-0000-0000-00004CBE0000}"/>
    <cellStyle name="Normal 3 9 25 9 3" xfId="48723" xr:uid="{00000000-0005-0000-0000-00004DBE0000}"/>
    <cellStyle name="Normal 3 9 26" xfId="48724" xr:uid="{00000000-0005-0000-0000-00004EBE0000}"/>
    <cellStyle name="Normal 3 9 26 10" xfId="48725" xr:uid="{00000000-0005-0000-0000-00004FBE0000}"/>
    <cellStyle name="Normal 3 9 26 10 2" xfId="48726" xr:uid="{00000000-0005-0000-0000-000050BE0000}"/>
    <cellStyle name="Normal 3 9 26 10 3" xfId="48727" xr:uid="{00000000-0005-0000-0000-000051BE0000}"/>
    <cellStyle name="Normal 3 9 26 11" xfId="48728" xr:uid="{00000000-0005-0000-0000-000052BE0000}"/>
    <cellStyle name="Normal 3 9 26 11 2" xfId="48729" xr:uid="{00000000-0005-0000-0000-000053BE0000}"/>
    <cellStyle name="Normal 3 9 26 11 3" xfId="48730" xr:uid="{00000000-0005-0000-0000-000054BE0000}"/>
    <cellStyle name="Normal 3 9 26 12" xfId="48731" xr:uid="{00000000-0005-0000-0000-000055BE0000}"/>
    <cellStyle name="Normal 3 9 26 12 2" xfId="48732" xr:uid="{00000000-0005-0000-0000-000056BE0000}"/>
    <cellStyle name="Normal 3 9 26 12 3" xfId="48733" xr:uid="{00000000-0005-0000-0000-000057BE0000}"/>
    <cellStyle name="Normal 3 9 26 13" xfId="48734" xr:uid="{00000000-0005-0000-0000-000058BE0000}"/>
    <cellStyle name="Normal 3 9 26 13 2" xfId="48735" xr:uid="{00000000-0005-0000-0000-000059BE0000}"/>
    <cellStyle name="Normal 3 9 26 13 3" xfId="48736" xr:uid="{00000000-0005-0000-0000-00005ABE0000}"/>
    <cellStyle name="Normal 3 9 26 14" xfId="48737" xr:uid="{00000000-0005-0000-0000-00005BBE0000}"/>
    <cellStyle name="Normal 3 9 26 14 2" xfId="48738" xr:uid="{00000000-0005-0000-0000-00005CBE0000}"/>
    <cellStyle name="Normal 3 9 26 14 3" xfId="48739" xr:uid="{00000000-0005-0000-0000-00005DBE0000}"/>
    <cellStyle name="Normal 3 9 26 15" xfId="48740" xr:uid="{00000000-0005-0000-0000-00005EBE0000}"/>
    <cellStyle name="Normal 3 9 26 16" xfId="48741" xr:uid="{00000000-0005-0000-0000-00005FBE0000}"/>
    <cellStyle name="Normal 3 9 26 2" xfId="48742" xr:uid="{00000000-0005-0000-0000-000060BE0000}"/>
    <cellStyle name="Normal 3 9 26 2 2" xfId="48743" xr:uid="{00000000-0005-0000-0000-000061BE0000}"/>
    <cellStyle name="Normal 3 9 26 2 3" xfId="48744" xr:uid="{00000000-0005-0000-0000-000062BE0000}"/>
    <cellStyle name="Normal 3 9 26 3" xfId="48745" xr:uid="{00000000-0005-0000-0000-000063BE0000}"/>
    <cellStyle name="Normal 3 9 26 3 2" xfId="48746" xr:uid="{00000000-0005-0000-0000-000064BE0000}"/>
    <cellStyle name="Normal 3 9 26 3 3" xfId="48747" xr:uid="{00000000-0005-0000-0000-000065BE0000}"/>
    <cellStyle name="Normal 3 9 26 4" xfId="48748" xr:uid="{00000000-0005-0000-0000-000066BE0000}"/>
    <cellStyle name="Normal 3 9 26 4 2" xfId="48749" xr:uid="{00000000-0005-0000-0000-000067BE0000}"/>
    <cellStyle name="Normal 3 9 26 4 3" xfId="48750" xr:uid="{00000000-0005-0000-0000-000068BE0000}"/>
    <cellStyle name="Normal 3 9 26 5" xfId="48751" xr:uid="{00000000-0005-0000-0000-000069BE0000}"/>
    <cellStyle name="Normal 3 9 26 5 2" xfId="48752" xr:uid="{00000000-0005-0000-0000-00006ABE0000}"/>
    <cellStyle name="Normal 3 9 26 5 3" xfId="48753" xr:uid="{00000000-0005-0000-0000-00006BBE0000}"/>
    <cellStyle name="Normal 3 9 26 6" xfId="48754" xr:uid="{00000000-0005-0000-0000-00006CBE0000}"/>
    <cellStyle name="Normal 3 9 26 6 2" xfId="48755" xr:uid="{00000000-0005-0000-0000-00006DBE0000}"/>
    <cellStyle name="Normal 3 9 26 6 3" xfId="48756" xr:uid="{00000000-0005-0000-0000-00006EBE0000}"/>
    <cellStyle name="Normal 3 9 26 7" xfId="48757" xr:uid="{00000000-0005-0000-0000-00006FBE0000}"/>
    <cellStyle name="Normal 3 9 26 7 2" xfId="48758" xr:uid="{00000000-0005-0000-0000-000070BE0000}"/>
    <cellStyle name="Normal 3 9 26 7 3" xfId="48759" xr:uid="{00000000-0005-0000-0000-000071BE0000}"/>
    <cellStyle name="Normal 3 9 26 8" xfId="48760" xr:uid="{00000000-0005-0000-0000-000072BE0000}"/>
    <cellStyle name="Normal 3 9 26 8 2" xfId="48761" xr:uid="{00000000-0005-0000-0000-000073BE0000}"/>
    <cellStyle name="Normal 3 9 26 8 3" xfId="48762" xr:uid="{00000000-0005-0000-0000-000074BE0000}"/>
    <cellStyle name="Normal 3 9 26 9" xfId="48763" xr:uid="{00000000-0005-0000-0000-000075BE0000}"/>
    <cellStyle name="Normal 3 9 26 9 2" xfId="48764" xr:uid="{00000000-0005-0000-0000-000076BE0000}"/>
    <cellStyle name="Normal 3 9 26 9 3" xfId="48765" xr:uid="{00000000-0005-0000-0000-000077BE0000}"/>
    <cellStyle name="Normal 3 9 3" xfId="48766" xr:uid="{00000000-0005-0000-0000-000078BE0000}"/>
    <cellStyle name="Normal 3 9 4" xfId="48767" xr:uid="{00000000-0005-0000-0000-000079BE0000}"/>
    <cellStyle name="Normal 3 9 5" xfId="48768" xr:uid="{00000000-0005-0000-0000-00007ABE0000}"/>
    <cellStyle name="Normal 3 9 6" xfId="48769" xr:uid="{00000000-0005-0000-0000-00007BBE0000}"/>
    <cellStyle name="Normal 3 9 7" xfId="48770" xr:uid="{00000000-0005-0000-0000-00007CBE0000}"/>
    <cellStyle name="Normal 3 9 8" xfId="48771" xr:uid="{00000000-0005-0000-0000-00007DBE0000}"/>
    <cellStyle name="Normal 3 9 9" xfId="48772" xr:uid="{00000000-0005-0000-0000-00007EBE0000}"/>
    <cellStyle name="Normal 3 9_End-use Summary" xfId="48773" xr:uid="{00000000-0005-0000-0000-00007FBE0000}"/>
    <cellStyle name="Normal 30" xfId="48774" xr:uid="{00000000-0005-0000-0000-000080BE0000}"/>
    <cellStyle name="Normal 30 2" xfId="48775" xr:uid="{00000000-0005-0000-0000-000081BE0000}"/>
    <cellStyle name="Normal 30 2 10" xfId="48776" xr:uid="{00000000-0005-0000-0000-000082BE0000}"/>
    <cellStyle name="Normal 30 2 10 10" xfId="48777" xr:uid="{00000000-0005-0000-0000-000083BE0000}"/>
    <cellStyle name="Normal 30 2 10 10 2" xfId="48778" xr:uid="{00000000-0005-0000-0000-000084BE0000}"/>
    <cellStyle name="Normal 30 2 10 10 3" xfId="48779" xr:uid="{00000000-0005-0000-0000-000085BE0000}"/>
    <cellStyle name="Normal 30 2 10 11" xfId="48780" xr:uid="{00000000-0005-0000-0000-000086BE0000}"/>
    <cellStyle name="Normal 30 2 10 11 2" xfId="48781" xr:uid="{00000000-0005-0000-0000-000087BE0000}"/>
    <cellStyle name="Normal 30 2 10 11 3" xfId="48782" xr:uid="{00000000-0005-0000-0000-000088BE0000}"/>
    <cellStyle name="Normal 30 2 10 12" xfId="48783" xr:uid="{00000000-0005-0000-0000-000089BE0000}"/>
    <cellStyle name="Normal 30 2 10 12 2" xfId="48784" xr:uid="{00000000-0005-0000-0000-00008ABE0000}"/>
    <cellStyle name="Normal 30 2 10 12 3" xfId="48785" xr:uid="{00000000-0005-0000-0000-00008BBE0000}"/>
    <cellStyle name="Normal 30 2 10 13" xfId="48786" xr:uid="{00000000-0005-0000-0000-00008CBE0000}"/>
    <cellStyle name="Normal 30 2 10 13 2" xfId="48787" xr:uid="{00000000-0005-0000-0000-00008DBE0000}"/>
    <cellStyle name="Normal 30 2 10 13 3" xfId="48788" xr:uid="{00000000-0005-0000-0000-00008EBE0000}"/>
    <cellStyle name="Normal 30 2 10 14" xfId="48789" xr:uid="{00000000-0005-0000-0000-00008FBE0000}"/>
    <cellStyle name="Normal 30 2 10 14 2" xfId="48790" xr:uid="{00000000-0005-0000-0000-000090BE0000}"/>
    <cellStyle name="Normal 30 2 10 14 3" xfId="48791" xr:uid="{00000000-0005-0000-0000-000091BE0000}"/>
    <cellStyle name="Normal 30 2 10 15" xfId="48792" xr:uid="{00000000-0005-0000-0000-000092BE0000}"/>
    <cellStyle name="Normal 30 2 10 16" xfId="48793" xr:uid="{00000000-0005-0000-0000-000093BE0000}"/>
    <cellStyle name="Normal 30 2 10 2" xfId="48794" xr:uid="{00000000-0005-0000-0000-000094BE0000}"/>
    <cellStyle name="Normal 30 2 10 2 2" xfId="48795" xr:uid="{00000000-0005-0000-0000-000095BE0000}"/>
    <cellStyle name="Normal 30 2 10 2 3" xfId="48796" xr:uid="{00000000-0005-0000-0000-000096BE0000}"/>
    <cellStyle name="Normal 30 2 10 3" xfId="48797" xr:uid="{00000000-0005-0000-0000-000097BE0000}"/>
    <cellStyle name="Normal 30 2 10 3 2" xfId="48798" xr:uid="{00000000-0005-0000-0000-000098BE0000}"/>
    <cellStyle name="Normal 30 2 10 3 3" xfId="48799" xr:uid="{00000000-0005-0000-0000-000099BE0000}"/>
    <cellStyle name="Normal 30 2 10 4" xfId="48800" xr:uid="{00000000-0005-0000-0000-00009ABE0000}"/>
    <cellStyle name="Normal 30 2 10 4 2" xfId="48801" xr:uid="{00000000-0005-0000-0000-00009BBE0000}"/>
    <cellStyle name="Normal 30 2 10 4 3" xfId="48802" xr:uid="{00000000-0005-0000-0000-00009CBE0000}"/>
    <cellStyle name="Normal 30 2 10 5" xfId="48803" xr:uid="{00000000-0005-0000-0000-00009DBE0000}"/>
    <cellStyle name="Normal 30 2 10 5 2" xfId="48804" xr:uid="{00000000-0005-0000-0000-00009EBE0000}"/>
    <cellStyle name="Normal 30 2 10 5 3" xfId="48805" xr:uid="{00000000-0005-0000-0000-00009FBE0000}"/>
    <cellStyle name="Normal 30 2 10 6" xfId="48806" xr:uid="{00000000-0005-0000-0000-0000A0BE0000}"/>
    <cellStyle name="Normal 30 2 10 6 2" xfId="48807" xr:uid="{00000000-0005-0000-0000-0000A1BE0000}"/>
    <cellStyle name="Normal 30 2 10 6 3" xfId="48808" xr:uid="{00000000-0005-0000-0000-0000A2BE0000}"/>
    <cellStyle name="Normal 30 2 10 7" xfId="48809" xr:uid="{00000000-0005-0000-0000-0000A3BE0000}"/>
    <cellStyle name="Normal 30 2 10 7 2" xfId="48810" xr:uid="{00000000-0005-0000-0000-0000A4BE0000}"/>
    <cellStyle name="Normal 30 2 10 7 3" xfId="48811" xr:uid="{00000000-0005-0000-0000-0000A5BE0000}"/>
    <cellStyle name="Normal 30 2 10 8" xfId="48812" xr:uid="{00000000-0005-0000-0000-0000A6BE0000}"/>
    <cellStyle name="Normal 30 2 10 8 2" xfId="48813" xr:uid="{00000000-0005-0000-0000-0000A7BE0000}"/>
    <cellStyle name="Normal 30 2 10 8 3" xfId="48814" xr:uid="{00000000-0005-0000-0000-0000A8BE0000}"/>
    <cellStyle name="Normal 30 2 10 9" xfId="48815" xr:uid="{00000000-0005-0000-0000-0000A9BE0000}"/>
    <cellStyle name="Normal 30 2 10 9 2" xfId="48816" xr:uid="{00000000-0005-0000-0000-0000AABE0000}"/>
    <cellStyle name="Normal 30 2 10 9 3" xfId="48817" xr:uid="{00000000-0005-0000-0000-0000ABBE0000}"/>
    <cellStyle name="Normal 30 2 11" xfId="48818" xr:uid="{00000000-0005-0000-0000-0000ACBE0000}"/>
    <cellStyle name="Normal 30 2 11 10" xfId="48819" xr:uid="{00000000-0005-0000-0000-0000ADBE0000}"/>
    <cellStyle name="Normal 30 2 11 10 2" xfId="48820" xr:uid="{00000000-0005-0000-0000-0000AEBE0000}"/>
    <cellStyle name="Normal 30 2 11 10 3" xfId="48821" xr:uid="{00000000-0005-0000-0000-0000AFBE0000}"/>
    <cellStyle name="Normal 30 2 11 11" xfId="48822" xr:uid="{00000000-0005-0000-0000-0000B0BE0000}"/>
    <cellStyle name="Normal 30 2 11 11 2" xfId="48823" xr:uid="{00000000-0005-0000-0000-0000B1BE0000}"/>
    <cellStyle name="Normal 30 2 11 11 3" xfId="48824" xr:uid="{00000000-0005-0000-0000-0000B2BE0000}"/>
    <cellStyle name="Normal 30 2 11 12" xfId="48825" xr:uid="{00000000-0005-0000-0000-0000B3BE0000}"/>
    <cellStyle name="Normal 30 2 11 12 2" xfId="48826" xr:uid="{00000000-0005-0000-0000-0000B4BE0000}"/>
    <cellStyle name="Normal 30 2 11 12 3" xfId="48827" xr:uid="{00000000-0005-0000-0000-0000B5BE0000}"/>
    <cellStyle name="Normal 30 2 11 13" xfId="48828" xr:uid="{00000000-0005-0000-0000-0000B6BE0000}"/>
    <cellStyle name="Normal 30 2 11 13 2" xfId="48829" xr:uid="{00000000-0005-0000-0000-0000B7BE0000}"/>
    <cellStyle name="Normal 30 2 11 13 3" xfId="48830" xr:uid="{00000000-0005-0000-0000-0000B8BE0000}"/>
    <cellStyle name="Normal 30 2 11 14" xfId="48831" xr:uid="{00000000-0005-0000-0000-0000B9BE0000}"/>
    <cellStyle name="Normal 30 2 11 14 2" xfId="48832" xr:uid="{00000000-0005-0000-0000-0000BABE0000}"/>
    <cellStyle name="Normal 30 2 11 14 3" xfId="48833" xr:uid="{00000000-0005-0000-0000-0000BBBE0000}"/>
    <cellStyle name="Normal 30 2 11 15" xfId="48834" xr:uid="{00000000-0005-0000-0000-0000BCBE0000}"/>
    <cellStyle name="Normal 30 2 11 16" xfId="48835" xr:uid="{00000000-0005-0000-0000-0000BDBE0000}"/>
    <cellStyle name="Normal 30 2 11 2" xfId="48836" xr:uid="{00000000-0005-0000-0000-0000BEBE0000}"/>
    <cellStyle name="Normal 30 2 11 2 2" xfId="48837" xr:uid="{00000000-0005-0000-0000-0000BFBE0000}"/>
    <cellStyle name="Normal 30 2 11 2 3" xfId="48838" xr:uid="{00000000-0005-0000-0000-0000C0BE0000}"/>
    <cellStyle name="Normal 30 2 11 3" xfId="48839" xr:uid="{00000000-0005-0000-0000-0000C1BE0000}"/>
    <cellStyle name="Normal 30 2 11 3 2" xfId="48840" xr:uid="{00000000-0005-0000-0000-0000C2BE0000}"/>
    <cellStyle name="Normal 30 2 11 3 3" xfId="48841" xr:uid="{00000000-0005-0000-0000-0000C3BE0000}"/>
    <cellStyle name="Normal 30 2 11 4" xfId="48842" xr:uid="{00000000-0005-0000-0000-0000C4BE0000}"/>
    <cellStyle name="Normal 30 2 11 4 2" xfId="48843" xr:uid="{00000000-0005-0000-0000-0000C5BE0000}"/>
    <cellStyle name="Normal 30 2 11 4 3" xfId="48844" xr:uid="{00000000-0005-0000-0000-0000C6BE0000}"/>
    <cellStyle name="Normal 30 2 11 5" xfId="48845" xr:uid="{00000000-0005-0000-0000-0000C7BE0000}"/>
    <cellStyle name="Normal 30 2 11 5 2" xfId="48846" xr:uid="{00000000-0005-0000-0000-0000C8BE0000}"/>
    <cellStyle name="Normal 30 2 11 5 3" xfId="48847" xr:uid="{00000000-0005-0000-0000-0000C9BE0000}"/>
    <cellStyle name="Normal 30 2 11 6" xfId="48848" xr:uid="{00000000-0005-0000-0000-0000CABE0000}"/>
    <cellStyle name="Normal 30 2 11 6 2" xfId="48849" xr:uid="{00000000-0005-0000-0000-0000CBBE0000}"/>
    <cellStyle name="Normal 30 2 11 6 3" xfId="48850" xr:uid="{00000000-0005-0000-0000-0000CCBE0000}"/>
    <cellStyle name="Normal 30 2 11 7" xfId="48851" xr:uid="{00000000-0005-0000-0000-0000CDBE0000}"/>
    <cellStyle name="Normal 30 2 11 7 2" xfId="48852" xr:uid="{00000000-0005-0000-0000-0000CEBE0000}"/>
    <cellStyle name="Normal 30 2 11 7 3" xfId="48853" xr:uid="{00000000-0005-0000-0000-0000CFBE0000}"/>
    <cellStyle name="Normal 30 2 11 8" xfId="48854" xr:uid="{00000000-0005-0000-0000-0000D0BE0000}"/>
    <cellStyle name="Normal 30 2 11 8 2" xfId="48855" xr:uid="{00000000-0005-0000-0000-0000D1BE0000}"/>
    <cellStyle name="Normal 30 2 11 8 3" xfId="48856" xr:uid="{00000000-0005-0000-0000-0000D2BE0000}"/>
    <cellStyle name="Normal 30 2 11 9" xfId="48857" xr:uid="{00000000-0005-0000-0000-0000D3BE0000}"/>
    <cellStyle name="Normal 30 2 11 9 2" xfId="48858" xr:uid="{00000000-0005-0000-0000-0000D4BE0000}"/>
    <cellStyle name="Normal 30 2 11 9 3" xfId="48859" xr:uid="{00000000-0005-0000-0000-0000D5BE0000}"/>
    <cellStyle name="Normal 30 2 12" xfId="48860" xr:uid="{00000000-0005-0000-0000-0000D6BE0000}"/>
    <cellStyle name="Normal 30 2 12 10" xfId="48861" xr:uid="{00000000-0005-0000-0000-0000D7BE0000}"/>
    <cellStyle name="Normal 30 2 12 10 2" xfId="48862" xr:uid="{00000000-0005-0000-0000-0000D8BE0000}"/>
    <cellStyle name="Normal 30 2 12 10 3" xfId="48863" xr:uid="{00000000-0005-0000-0000-0000D9BE0000}"/>
    <cellStyle name="Normal 30 2 12 11" xfId="48864" xr:uid="{00000000-0005-0000-0000-0000DABE0000}"/>
    <cellStyle name="Normal 30 2 12 11 2" xfId="48865" xr:uid="{00000000-0005-0000-0000-0000DBBE0000}"/>
    <cellStyle name="Normal 30 2 12 11 3" xfId="48866" xr:uid="{00000000-0005-0000-0000-0000DCBE0000}"/>
    <cellStyle name="Normal 30 2 12 12" xfId="48867" xr:uid="{00000000-0005-0000-0000-0000DDBE0000}"/>
    <cellStyle name="Normal 30 2 12 12 2" xfId="48868" xr:uid="{00000000-0005-0000-0000-0000DEBE0000}"/>
    <cellStyle name="Normal 30 2 12 12 3" xfId="48869" xr:uid="{00000000-0005-0000-0000-0000DFBE0000}"/>
    <cellStyle name="Normal 30 2 12 13" xfId="48870" xr:uid="{00000000-0005-0000-0000-0000E0BE0000}"/>
    <cellStyle name="Normal 30 2 12 13 2" xfId="48871" xr:uid="{00000000-0005-0000-0000-0000E1BE0000}"/>
    <cellStyle name="Normal 30 2 12 13 3" xfId="48872" xr:uid="{00000000-0005-0000-0000-0000E2BE0000}"/>
    <cellStyle name="Normal 30 2 12 14" xfId="48873" xr:uid="{00000000-0005-0000-0000-0000E3BE0000}"/>
    <cellStyle name="Normal 30 2 12 14 2" xfId="48874" xr:uid="{00000000-0005-0000-0000-0000E4BE0000}"/>
    <cellStyle name="Normal 30 2 12 14 3" xfId="48875" xr:uid="{00000000-0005-0000-0000-0000E5BE0000}"/>
    <cellStyle name="Normal 30 2 12 15" xfId="48876" xr:uid="{00000000-0005-0000-0000-0000E6BE0000}"/>
    <cellStyle name="Normal 30 2 12 16" xfId="48877" xr:uid="{00000000-0005-0000-0000-0000E7BE0000}"/>
    <cellStyle name="Normal 30 2 12 2" xfId="48878" xr:uid="{00000000-0005-0000-0000-0000E8BE0000}"/>
    <cellStyle name="Normal 30 2 12 2 2" xfId="48879" xr:uid="{00000000-0005-0000-0000-0000E9BE0000}"/>
    <cellStyle name="Normal 30 2 12 2 3" xfId="48880" xr:uid="{00000000-0005-0000-0000-0000EABE0000}"/>
    <cellStyle name="Normal 30 2 12 3" xfId="48881" xr:uid="{00000000-0005-0000-0000-0000EBBE0000}"/>
    <cellStyle name="Normal 30 2 12 3 2" xfId="48882" xr:uid="{00000000-0005-0000-0000-0000ECBE0000}"/>
    <cellStyle name="Normal 30 2 12 3 3" xfId="48883" xr:uid="{00000000-0005-0000-0000-0000EDBE0000}"/>
    <cellStyle name="Normal 30 2 12 4" xfId="48884" xr:uid="{00000000-0005-0000-0000-0000EEBE0000}"/>
    <cellStyle name="Normal 30 2 12 4 2" xfId="48885" xr:uid="{00000000-0005-0000-0000-0000EFBE0000}"/>
    <cellStyle name="Normal 30 2 12 4 3" xfId="48886" xr:uid="{00000000-0005-0000-0000-0000F0BE0000}"/>
    <cellStyle name="Normal 30 2 12 5" xfId="48887" xr:uid="{00000000-0005-0000-0000-0000F1BE0000}"/>
    <cellStyle name="Normal 30 2 12 5 2" xfId="48888" xr:uid="{00000000-0005-0000-0000-0000F2BE0000}"/>
    <cellStyle name="Normal 30 2 12 5 3" xfId="48889" xr:uid="{00000000-0005-0000-0000-0000F3BE0000}"/>
    <cellStyle name="Normal 30 2 12 6" xfId="48890" xr:uid="{00000000-0005-0000-0000-0000F4BE0000}"/>
    <cellStyle name="Normal 30 2 12 6 2" xfId="48891" xr:uid="{00000000-0005-0000-0000-0000F5BE0000}"/>
    <cellStyle name="Normal 30 2 12 6 3" xfId="48892" xr:uid="{00000000-0005-0000-0000-0000F6BE0000}"/>
    <cellStyle name="Normal 30 2 12 7" xfId="48893" xr:uid="{00000000-0005-0000-0000-0000F7BE0000}"/>
    <cellStyle name="Normal 30 2 12 7 2" xfId="48894" xr:uid="{00000000-0005-0000-0000-0000F8BE0000}"/>
    <cellStyle name="Normal 30 2 12 7 3" xfId="48895" xr:uid="{00000000-0005-0000-0000-0000F9BE0000}"/>
    <cellStyle name="Normal 30 2 12 8" xfId="48896" xr:uid="{00000000-0005-0000-0000-0000FABE0000}"/>
    <cellStyle name="Normal 30 2 12 8 2" xfId="48897" xr:uid="{00000000-0005-0000-0000-0000FBBE0000}"/>
    <cellStyle name="Normal 30 2 12 8 3" xfId="48898" xr:uid="{00000000-0005-0000-0000-0000FCBE0000}"/>
    <cellStyle name="Normal 30 2 12 9" xfId="48899" xr:uid="{00000000-0005-0000-0000-0000FDBE0000}"/>
    <cellStyle name="Normal 30 2 12 9 2" xfId="48900" xr:uid="{00000000-0005-0000-0000-0000FEBE0000}"/>
    <cellStyle name="Normal 30 2 12 9 3" xfId="48901" xr:uid="{00000000-0005-0000-0000-0000FFBE0000}"/>
    <cellStyle name="Normal 30 2 13" xfId="48902" xr:uid="{00000000-0005-0000-0000-000000BF0000}"/>
    <cellStyle name="Normal 30 2 13 10" xfId="48903" xr:uid="{00000000-0005-0000-0000-000001BF0000}"/>
    <cellStyle name="Normal 30 2 13 10 2" xfId="48904" xr:uid="{00000000-0005-0000-0000-000002BF0000}"/>
    <cellStyle name="Normal 30 2 13 10 3" xfId="48905" xr:uid="{00000000-0005-0000-0000-000003BF0000}"/>
    <cellStyle name="Normal 30 2 13 11" xfId="48906" xr:uid="{00000000-0005-0000-0000-000004BF0000}"/>
    <cellStyle name="Normal 30 2 13 11 2" xfId="48907" xr:uid="{00000000-0005-0000-0000-000005BF0000}"/>
    <cellStyle name="Normal 30 2 13 11 3" xfId="48908" xr:uid="{00000000-0005-0000-0000-000006BF0000}"/>
    <cellStyle name="Normal 30 2 13 12" xfId="48909" xr:uid="{00000000-0005-0000-0000-000007BF0000}"/>
    <cellStyle name="Normal 30 2 13 12 2" xfId="48910" xr:uid="{00000000-0005-0000-0000-000008BF0000}"/>
    <cellStyle name="Normal 30 2 13 12 3" xfId="48911" xr:uid="{00000000-0005-0000-0000-000009BF0000}"/>
    <cellStyle name="Normal 30 2 13 13" xfId="48912" xr:uid="{00000000-0005-0000-0000-00000ABF0000}"/>
    <cellStyle name="Normal 30 2 13 13 2" xfId="48913" xr:uid="{00000000-0005-0000-0000-00000BBF0000}"/>
    <cellStyle name="Normal 30 2 13 13 3" xfId="48914" xr:uid="{00000000-0005-0000-0000-00000CBF0000}"/>
    <cellStyle name="Normal 30 2 13 14" xfId="48915" xr:uid="{00000000-0005-0000-0000-00000DBF0000}"/>
    <cellStyle name="Normal 30 2 13 14 2" xfId="48916" xr:uid="{00000000-0005-0000-0000-00000EBF0000}"/>
    <cellStyle name="Normal 30 2 13 14 3" xfId="48917" xr:uid="{00000000-0005-0000-0000-00000FBF0000}"/>
    <cellStyle name="Normal 30 2 13 15" xfId="48918" xr:uid="{00000000-0005-0000-0000-000010BF0000}"/>
    <cellStyle name="Normal 30 2 13 16" xfId="48919" xr:uid="{00000000-0005-0000-0000-000011BF0000}"/>
    <cellStyle name="Normal 30 2 13 2" xfId="48920" xr:uid="{00000000-0005-0000-0000-000012BF0000}"/>
    <cellStyle name="Normal 30 2 13 2 2" xfId="48921" xr:uid="{00000000-0005-0000-0000-000013BF0000}"/>
    <cellStyle name="Normal 30 2 13 2 3" xfId="48922" xr:uid="{00000000-0005-0000-0000-000014BF0000}"/>
    <cellStyle name="Normal 30 2 13 3" xfId="48923" xr:uid="{00000000-0005-0000-0000-000015BF0000}"/>
    <cellStyle name="Normal 30 2 13 3 2" xfId="48924" xr:uid="{00000000-0005-0000-0000-000016BF0000}"/>
    <cellStyle name="Normal 30 2 13 3 3" xfId="48925" xr:uid="{00000000-0005-0000-0000-000017BF0000}"/>
    <cellStyle name="Normal 30 2 13 4" xfId="48926" xr:uid="{00000000-0005-0000-0000-000018BF0000}"/>
    <cellStyle name="Normal 30 2 13 4 2" xfId="48927" xr:uid="{00000000-0005-0000-0000-000019BF0000}"/>
    <cellStyle name="Normal 30 2 13 4 3" xfId="48928" xr:uid="{00000000-0005-0000-0000-00001ABF0000}"/>
    <cellStyle name="Normal 30 2 13 5" xfId="48929" xr:uid="{00000000-0005-0000-0000-00001BBF0000}"/>
    <cellStyle name="Normal 30 2 13 5 2" xfId="48930" xr:uid="{00000000-0005-0000-0000-00001CBF0000}"/>
    <cellStyle name="Normal 30 2 13 5 3" xfId="48931" xr:uid="{00000000-0005-0000-0000-00001DBF0000}"/>
    <cellStyle name="Normal 30 2 13 6" xfId="48932" xr:uid="{00000000-0005-0000-0000-00001EBF0000}"/>
    <cellStyle name="Normal 30 2 13 6 2" xfId="48933" xr:uid="{00000000-0005-0000-0000-00001FBF0000}"/>
    <cellStyle name="Normal 30 2 13 6 3" xfId="48934" xr:uid="{00000000-0005-0000-0000-000020BF0000}"/>
    <cellStyle name="Normal 30 2 13 7" xfId="48935" xr:uid="{00000000-0005-0000-0000-000021BF0000}"/>
    <cellStyle name="Normal 30 2 13 7 2" xfId="48936" xr:uid="{00000000-0005-0000-0000-000022BF0000}"/>
    <cellStyle name="Normal 30 2 13 7 3" xfId="48937" xr:uid="{00000000-0005-0000-0000-000023BF0000}"/>
    <cellStyle name="Normal 30 2 13 8" xfId="48938" xr:uid="{00000000-0005-0000-0000-000024BF0000}"/>
    <cellStyle name="Normal 30 2 13 8 2" xfId="48939" xr:uid="{00000000-0005-0000-0000-000025BF0000}"/>
    <cellStyle name="Normal 30 2 13 8 3" xfId="48940" xr:uid="{00000000-0005-0000-0000-000026BF0000}"/>
    <cellStyle name="Normal 30 2 13 9" xfId="48941" xr:uid="{00000000-0005-0000-0000-000027BF0000}"/>
    <cellStyle name="Normal 30 2 13 9 2" xfId="48942" xr:uid="{00000000-0005-0000-0000-000028BF0000}"/>
    <cellStyle name="Normal 30 2 13 9 3" xfId="48943" xr:uid="{00000000-0005-0000-0000-000029BF0000}"/>
    <cellStyle name="Normal 30 2 14" xfId="48944" xr:uid="{00000000-0005-0000-0000-00002ABF0000}"/>
    <cellStyle name="Normal 30 2 14 10" xfId="48945" xr:uid="{00000000-0005-0000-0000-00002BBF0000}"/>
    <cellStyle name="Normal 30 2 14 10 2" xfId="48946" xr:uid="{00000000-0005-0000-0000-00002CBF0000}"/>
    <cellStyle name="Normal 30 2 14 10 3" xfId="48947" xr:uid="{00000000-0005-0000-0000-00002DBF0000}"/>
    <cellStyle name="Normal 30 2 14 11" xfId="48948" xr:uid="{00000000-0005-0000-0000-00002EBF0000}"/>
    <cellStyle name="Normal 30 2 14 11 2" xfId="48949" xr:uid="{00000000-0005-0000-0000-00002FBF0000}"/>
    <cellStyle name="Normal 30 2 14 11 3" xfId="48950" xr:uid="{00000000-0005-0000-0000-000030BF0000}"/>
    <cellStyle name="Normal 30 2 14 12" xfId="48951" xr:uid="{00000000-0005-0000-0000-000031BF0000}"/>
    <cellStyle name="Normal 30 2 14 12 2" xfId="48952" xr:uid="{00000000-0005-0000-0000-000032BF0000}"/>
    <cellStyle name="Normal 30 2 14 12 3" xfId="48953" xr:uid="{00000000-0005-0000-0000-000033BF0000}"/>
    <cellStyle name="Normal 30 2 14 13" xfId="48954" xr:uid="{00000000-0005-0000-0000-000034BF0000}"/>
    <cellStyle name="Normal 30 2 14 13 2" xfId="48955" xr:uid="{00000000-0005-0000-0000-000035BF0000}"/>
    <cellStyle name="Normal 30 2 14 13 3" xfId="48956" xr:uid="{00000000-0005-0000-0000-000036BF0000}"/>
    <cellStyle name="Normal 30 2 14 14" xfId="48957" xr:uid="{00000000-0005-0000-0000-000037BF0000}"/>
    <cellStyle name="Normal 30 2 14 14 2" xfId="48958" xr:uid="{00000000-0005-0000-0000-000038BF0000}"/>
    <cellStyle name="Normal 30 2 14 14 3" xfId="48959" xr:uid="{00000000-0005-0000-0000-000039BF0000}"/>
    <cellStyle name="Normal 30 2 14 15" xfId="48960" xr:uid="{00000000-0005-0000-0000-00003ABF0000}"/>
    <cellStyle name="Normal 30 2 14 16" xfId="48961" xr:uid="{00000000-0005-0000-0000-00003BBF0000}"/>
    <cellStyle name="Normal 30 2 14 2" xfId="48962" xr:uid="{00000000-0005-0000-0000-00003CBF0000}"/>
    <cellStyle name="Normal 30 2 14 2 2" xfId="48963" xr:uid="{00000000-0005-0000-0000-00003DBF0000}"/>
    <cellStyle name="Normal 30 2 14 2 3" xfId="48964" xr:uid="{00000000-0005-0000-0000-00003EBF0000}"/>
    <cellStyle name="Normal 30 2 14 3" xfId="48965" xr:uid="{00000000-0005-0000-0000-00003FBF0000}"/>
    <cellStyle name="Normal 30 2 14 3 2" xfId="48966" xr:uid="{00000000-0005-0000-0000-000040BF0000}"/>
    <cellStyle name="Normal 30 2 14 3 3" xfId="48967" xr:uid="{00000000-0005-0000-0000-000041BF0000}"/>
    <cellStyle name="Normal 30 2 14 4" xfId="48968" xr:uid="{00000000-0005-0000-0000-000042BF0000}"/>
    <cellStyle name="Normal 30 2 14 4 2" xfId="48969" xr:uid="{00000000-0005-0000-0000-000043BF0000}"/>
    <cellStyle name="Normal 30 2 14 4 3" xfId="48970" xr:uid="{00000000-0005-0000-0000-000044BF0000}"/>
    <cellStyle name="Normal 30 2 14 5" xfId="48971" xr:uid="{00000000-0005-0000-0000-000045BF0000}"/>
    <cellStyle name="Normal 30 2 14 5 2" xfId="48972" xr:uid="{00000000-0005-0000-0000-000046BF0000}"/>
    <cellStyle name="Normal 30 2 14 5 3" xfId="48973" xr:uid="{00000000-0005-0000-0000-000047BF0000}"/>
    <cellStyle name="Normal 30 2 14 6" xfId="48974" xr:uid="{00000000-0005-0000-0000-000048BF0000}"/>
    <cellStyle name="Normal 30 2 14 6 2" xfId="48975" xr:uid="{00000000-0005-0000-0000-000049BF0000}"/>
    <cellStyle name="Normal 30 2 14 6 3" xfId="48976" xr:uid="{00000000-0005-0000-0000-00004ABF0000}"/>
    <cellStyle name="Normal 30 2 14 7" xfId="48977" xr:uid="{00000000-0005-0000-0000-00004BBF0000}"/>
    <cellStyle name="Normal 30 2 14 7 2" xfId="48978" xr:uid="{00000000-0005-0000-0000-00004CBF0000}"/>
    <cellStyle name="Normal 30 2 14 7 3" xfId="48979" xr:uid="{00000000-0005-0000-0000-00004DBF0000}"/>
    <cellStyle name="Normal 30 2 14 8" xfId="48980" xr:uid="{00000000-0005-0000-0000-00004EBF0000}"/>
    <cellStyle name="Normal 30 2 14 8 2" xfId="48981" xr:uid="{00000000-0005-0000-0000-00004FBF0000}"/>
    <cellStyle name="Normal 30 2 14 8 3" xfId="48982" xr:uid="{00000000-0005-0000-0000-000050BF0000}"/>
    <cellStyle name="Normal 30 2 14 9" xfId="48983" xr:uid="{00000000-0005-0000-0000-000051BF0000}"/>
    <cellStyle name="Normal 30 2 14 9 2" xfId="48984" xr:uid="{00000000-0005-0000-0000-000052BF0000}"/>
    <cellStyle name="Normal 30 2 14 9 3" xfId="48985" xr:uid="{00000000-0005-0000-0000-000053BF0000}"/>
    <cellStyle name="Normal 30 2 15" xfId="48986" xr:uid="{00000000-0005-0000-0000-000054BF0000}"/>
    <cellStyle name="Normal 30 2 15 10" xfId="48987" xr:uid="{00000000-0005-0000-0000-000055BF0000}"/>
    <cellStyle name="Normal 30 2 15 10 2" xfId="48988" xr:uid="{00000000-0005-0000-0000-000056BF0000}"/>
    <cellStyle name="Normal 30 2 15 10 3" xfId="48989" xr:uid="{00000000-0005-0000-0000-000057BF0000}"/>
    <cellStyle name="Normal 30 2 15 11" xfId="48990" xr:uid="{00000000-0005-0000-0000-000058BF0000}"/>
    <cellStyle name="Normal 30 2 15 11 2" xfId="48991" xr:uid="{00000000-0005-0000-0000-000059BF0000}"/>
    <cellStyle name="Normal 30 2 15 11 3" xfId="48992" xr:uid="{00000000-0005-0000-0000-00005ABF0000}"/>
    <cellStyle name="Normal 30 2 15 12" xfId="48993" xr:uid="{00000000-0005-0000-0000-00005BBF0000}"/>
    <cellStyle name="Normal 30 2 15 12 2" xfId="48994" xr:uid="{00000000-0005-0000-0000-00005CBF0000}"/>
    <cellStyle name="Normal 30 2 15 12 3" xfId="48995" xr:uid="{00000000-0005-0000-0000-00005DBF0000}"/>
    <cellStyle name="Normal 30 2 15 13" xfId="48996" xr:uid="{00000000-0005-0000-0000-00005EBF0000}"/>
    <cellStyle name="Normal 30 2 15 13 2" xfId="48997" xr:uid="{00000000-0005-0000-0000-00005FBF0000}"/>
    <cellStyle name="Normal 30 2 15 13 3" xfId="48998" xr:uid="{00000000-0005-0000-0000-000060BF0000}"/>
    <cellStyle name="Normal 30 2 15 14" xfId="48999" xr:uid="{00000000-0005-0000-0000-000061BF0000}"/>
    <cellStyle name="Normal 30 2 15 14 2" xfId="49000" xr:uid="{00000000-0005-0000-0000-000062BF0000}"/>
    <cellStyle name="Normal 30 2 15 14 3" xfId="49001" xr:uid="{00000000-0005-0000-0000-000063BF0000}"/>
    <cellStyle name="Normal 30 2 15 15" xfId="49002" xr:uid="{00000000-0005-0000-0000-000064BF0000}"/>
    <cellStyle name="Normal 30 2 15 16" xfId="49003" xr:uid="{00000000-0005-0000-0000-000065BF0000}"/>
    <cellStyle name="Normal 30 2 15 2" xfId="49004" xr:uid="{00000000-0005-0000-0000-000066BF0000}"/>
    <cellStyle name="Normal 30 2 15 2 2" xfId="49005" xr:uid="{00000000-0005-0000-0000-000067BF0000}"/>
    <cellStyle name="Normal 30 2 15 2 3" xfId="49006" xr:uid="{00000000-0005-0000-0000-000068BF0000}"/>
    <cellStyle name="Normal 30 2 15 3" xfId="49007" xr:uid="{00000000-0005-0000-0000-000069BF0000}"/>
    <cellStyle name="Normal 30 2 15 3 2" xfId="49008" xr:uid="{00000000-0005-0000-0000-00006ABF0000}"/>
    <cellStyle name="Normal 30 2 15 3 3" xfId="49009" xr:uid="{00000000-0005-0000-0000-00006BBF0000}"/>
    <cellStyle name="Normal 30 2 15 4" xfId="49010" xr:uid="{00000000-0005-0000-0000-00006CBF0000}"/>
    <cellStyle name="Normal 30 2 15 4 2" xfId="49011" xr:uid="{00000000-0005-0000-0000-00006DBF0000}"/>
    <cellStyle name="Normal 30 2 15 4 3" xfId="49012" xr:uid="{00000000-0005-0000-0000-00006EBF0000}"/>
    <cellStyle name="Normal 30 2 15 5" xfId="49013" xr:uid="{00000000-0005-0000-0000-00006FBF0000}"/>
    <cellStyle name="Normal 30 2 15 5 2" xfId="49014" xr:uid="{00000000-0005-0000-0000-000070BF0000}"/>
    <cellStyle name="Normal 30 2 15 5 3" xfId="49015" xr:uid="{00000000-0005-0000-0000-000071BF0000}"/>
    <cellStyle name="Normal 30 2 15 6" xfId="49016" xr:uid="{00000000-0005-0000-0000-000072BF0000}"/>
    <cellStyle name="Normal 30 2 15 6 2" xfId="49017" xr:uid="{00000000-0005-0000-0000-000073BF0000}"/>
    <cellStyle name="Normal 30 2 15 6 3" xfId="49018" xr:uid="{00000000-0005-0000-0000-000074BF0000}"/>
    <cellStyle name="Normal 30 2 15 7" xfId="49019" xr:uid="{00000000-0005-0000-0000-000075BF0000}"/>
    <cellStyle name="Normal 30 2 15 7 2" xfId="49020" xr:uid="{00000000-0005-0000-0000-000076BF0000}"/>
    <cellStyle name="Normal 30 2 15 7 3" xfId="49021" xr:uid="{00000000-0005-0000-0000-000077BF0000}"/>
    <cellStyle name="Normal 30 2 15 8" xfId="49022" xr:uid="{00000000-0005-0000-0000-000078BF0000}"/>
    <cellStyle name="Normal 30 2 15 8 2" xfId="49023" xr:uid="{00000000-0005-0000-0000-000079BF0000}"/>
    <cellStyle name="Normal 30 2 15 8 3" xfId="49024" xr:uid="{00000000-0005-0000-0000-00007ABF0000}"/>
    <cellStyle name="Normal 30 2 15 9" xfId="49025" xr:uid="{00000000-0005-0000-0000-00007BBF0000}"/>
    <cellStyle name="Normal 30 2 15 9 2" xfId="49026" xr:uid="{00000000-0005-0000-0000-00007CBF0000}"/>
    <cellStyle name="Normal 30 2 15 9 3" xfId="49027" xr:uid="{00000000-0005-0000-0000-00007DBF0000}"/>
    <cellStyle name="Normal 30 2 16" xfId="49028" xr:uid="{00000000-0005-0000-0000-00007EBF0000}"/>
    <cellStyle name="Normal 30 2 16 2" xfId="49029" xr:uid="{00000000-0005-0000-0000-00007FBF0000}"/>
    <cellStyle name="Normal 30 2 16 3" xfId="49030" xr:uid="{00000000-0005-0000-0000-000080BF0000}"/>
    <cellStyle name="Normal 30 2 17" xfId="49031" xr:uid="{00000000-0005-0000-0000-000081BF0000}"/>
    <cellStyle name="Normal 30 2 17 2" xfId="49032" xr:uid="{00000000-0005-0000-0000-000082BF0000}"/>
    <cellStyle name="Normal 30 2 17 3" xfId="49033" xr:uid="{00000000-0005-0000-0000-000083BF0000}"/>
    <cellStyle name="Normal 30 2 18" xfId="49034" xr:uid="{00000000-0005-0000-0000-000084BF0000}"/>
    <cellStyle name="Normal 30 2 18 2" xfId="49035" xr:uid="{00000000-0005-0000-0000-000085BF0000}"/>
    <cellStyle name="Normal 30 2 18 3" xfId="49036" xr:uid="{00000000-0005-0000-0000-000086BF0000}"/>
    <cellStyle name="Normal 30 2 19" xfId="49037" xr:uid="{00000000-0005-0000-0000-000087BF0000}"/>
    <cellStyle name="Normal 30 2 19 2" xfId="49038" xr:uid="{00000000-0005-0000-0000-000088BF0000}"/>
    <cellStyle name="Normal 30 2 19 3" xfId="49039" xr:uid="{00000000-0005-0000-0000-000089BF0000}"/>
    <cellStyle name="Normal 30 2 2" xfId="49040" xr:uid="{00000000-0005-0000-0000-00008ABF0000}"/>
    <cellStyle name="Normal 30 2 2 10" xfId="49041" xr:uid="{00000000-0005-0000-0000-00008BBF0000}"/>
    <cellStyle name="Normal 30 2 2 10 2" xfId="49042" xr:uid="{00000000-0005-0000-0000-00008CBF0000}"/>
    <cellStyle name="Normal 30 2 2 10 3" xfId="49043" xr:uid="{00000000-0005-0000-0000-00008DBF0000}"/>
    <cellStyle name="Normal 30 2 2 11" xfId="49044" xr:uid="{00000000-0005-0000-0000-00008EBF0000}"/>
    <cellStyle name="Normal 30 2 2 11 2" xfId="49045" xr:uid="{00000000-0005-0000-0000-00008FBF0000}"/>
    <cellStyle name="Normal 30 2 2 11 3" xfId="49046" xr:uid="{00000000-0005-0000-0000-000090BF0000}"/>
    <cellStyle name="Normal 30 2 2 12" xfId="49047" xr:uid="{00000000-0005-0000-0000-000091BF0000}"/>
    <cellStyle name="Normal 30 2 2 12 2" xfId="49048" xr:uid="{00000000-0005-0000-0000-000092BF0000}"/>
    <cellStyle name="Normal 30 2 2 12 3" xfId="49049" xr:uid="{00000000-0005-0000-0000-000093BF0000}"/>
    <cellStyle name="Normal 30 2 2 13" xfId="49050" xr:uid="{00000000-0005-0000-0000-000094BF0000}"/>
    <cellStyle name="Normal 30 2 2 13 2" xfId="49051" xr:uid="{00000000-0005-0000-0000-000095BF0000}"/>
    <cellStyle name="Normal 30 2 2 13 3" xfId="49052" xr:uid="{00000000-0005-0000-0000-000096BF0000}"/>
    <cellStyle name="Normal 30 2 2 14" xfId="49053" xr:uid="{00000000-0005-0000-0000-000097BF0000}"/>
    <cellStyle name="Normal 30 2 2 14 2" xfId="49054" xr:uid="{00000000-0005-0000-0000-000098BF0000}"/>
    <cellStyle name="Normal 30 2 2 14 3" xfId="49055" xr:uid="{00000000-0005-0000-0000-000099BF0000}"/>
    <cellStyle name="Normal 30 2 2 15" xfId="49056" xr:uid="{00000000-0005-0000-0000-00009ABF0000}"/>
    <cellStyle name="Normal 30 2 2 15 2" xfId="49057" xr:uid="{00000000-0005-0000-0000-00009BBF0000}"/>
    <cellStyle name="Normal 30 2 2 15 3" xfId="49058" xr:uid="{00000000-0005-0000-0000-00009CBF0000}"/>
    <cellStyle name="Normal 30 2 2 16" xfId="49059" xr:uid="{00000000-0005-0000-0000-00009DBF0000}"/>
    <cellStyle name="Normal 30 2 2 17" xfId="49060" xr:uid="{00000000-0005-0000-0000-00009EBF0000}"/>
    <cellStyle name="Normal 30 2 2 2" xfId="49061" xr:uid="{00000000-0005-0000-0000-00009FBF0000}"/>
    <cellStyle name="Normal 30 2 2 2 10" xfId="49062" xr:uid="{00000000-0005-0000-0000-0000A0BF0000}"/>
    <cellStyle name="Normal 30 2 2 2 10 2" xfId="49063" xr:uid="{00000000-0005-0000-0000-0000A1BF0000}"/>
    <cellStyle name="Normal 30 2 2 2 10 3" xfId="49064" xr:uid="{00000000-0005-0000-0000-0000A2BF0000}"/>
    <cellStyle name="Normal 30 2 2 2 11" xfId="49065" xr:uid="{00000000-0005-0000-0000-0000A3BF0000}"/>
    <cellStyle name="Normal 30 2 2 2 11 2" xfId="49066" xr:uid="{00000000-0005-0000-0000-0000A4BF0000}"/>
    <cellStyle name="Normal 30 2 2 2 11 3" xfId="49067" xr:uid="{00000000-0005-0000-0000-0000A5BF0000}"/>
    <cellStyle name="Normal 30 2 2 2 12" xfId="49068" xr:uid="{00000000-0005-0000-0000-0000A6BF0000}"/>
    <cellStyle name="Normal 30 2 2 2 12 2" xfId="49069" xr:uid="{00000000-0005-0000-0000-0000A7BF0000}"/>
    <cellStyle name="Normal 30 2 2 2 12 3" xfId="49070" xr:uid="{00000000-0005-0000-0000-0000A8BF0000}"/>
    <cellStyle name="Normal 30 2 2 2 13" xfId="49071" xr:uid="{00000000-0005-0000-0000-0000A9BF0000}"/>
    <cellStyle name="Normal 30 2 2 2 13 2" xfId="49072" xr:uid="{00000000-0005-0000-0000-0000AABF0000}"/>
    <cellStyle name="Normal 30 2 2 2 13 3" xfId="49073" xr:uid="{00000000-0005-0000-0000-0000ABBF0000}"/>
    <cellStyle name="Normal 30 2 2 2 14" xfId="49074" xr:uid="{00000000-0005-0000-0000-0000ACBF0000}"/>
    <cellStyle name="Normal 30 2 2 2 14 2" xfId="49075" xr:uid="{00000000-0005-0000-0000-0000ADBF0000}"/>
    <cellStyle name="Normal 30 2 2 2 14 3" xfId="49076" xr:uid="{00000000-0005-0000-0000-0000AEBF0000}"/>
    <cellStyle name="Normal 30 2 2 2 15" xfId="49077" xr:uid="{00000000-0005-0000-0000-0000AFBF0000}"/>
    <cellStyle name="Normal 30 2 2 2 16" xfId="49078" xr:uid="{00000000-0005-0000-0000-0000B0BF0000}"/>
    <cellStyle name="Normal 30 2 2 2 2" xfId="49079" xr:uid="{00000000-0005-0000-0000-0000B1BF0000}"/>
    <cellStyle name="Normal 30 2 2 2 2 2" xfId="49080" xr:uid="{00000000-0005-0000-0000-0000B2BF0000}"/>
    <cellStyle name="Normal 30 2 2 2 2 3" xfId="49081" xr:uid="{00000000-0005-0000-0000-0000B3BF0000}"/>
    <cellStyle name="Normal 30 2 2 2 3" xfId="49082" xr:uid="{00000000-0005-0000-0000-0000B4BF0000}"/>
    <cellStyle name="Normal 30 2 2 2 3 2" xfId="49083" xr:uid="{00000000-0005-0000-0000-0000B5BF0000}"/>
    <cellStyle name="Normal 30 2 2 2 3 3" xfId="49084" xr:uid="{00000000-0005-0000-0000-0000B6BF0000}"/>
    <cellStyle name="Normal 30 2 2 2 4" xfId="49085" xr:uid="{00000000-0005-0000-0000-0000B7BF0000}"/>
    <cellStyle name="Normal 30 2 2 2 4 2" xfId="49086" xr:uid="{00000000-0005-0000-0000-0000B8BF0000}"/>
    <cellStyle name="Normal 30 2 2 2 4 3" xfId="49087" xr:uid="{00000000-0005-0000-0000-0000B9BF0000}"/>
    <cellStyle name="Normal 30 2 2 2 5" xfId="49088" xr:uid="{00000000-0005-0000-0000-0000BABF0000}"/>
    <cellStyle name="Normal 30 2 2 2 5 2" xfId="49089" xr:uid="{00000000-0005-0000-0000-0000BBBF0000}"/>
    <cellStyle name="Normal 30 2 2 2 5 3" xfId="49090" xr:uid="{00000000-0005-0000-0000-0000BCBF0000}"/>
    <cellStyle name="Normal 30 2 2 2 6" xfId="49091" xr:uid="{00000000-0005-0000-0000-0000BDBF0000}"/>
    <cellStyle name="Normal 30 2 2 2 6 2" xfId="49092" xr:uid="{00000000-0005-0000-0000-0000BEBF0000}"/>
    <cellStyle name="Normal 30 2 2 2 6 3" xfId="49093" xr:uid="{00000000-0005-0000-0000-0000BFBF0000}"/>
    <cellStyle name="Normal 30 2 2 2 7" xfId="49094" xr:uid="{00000000-0005-0000-0000-0000C0BF0000}"/>
    <cellStyle name="Normal 30 2 2 2 7 2" xfId="49095" xr:uid="{00000000-0005-0000-0000-0000C1BF0000}"/>
    <cellStyle name="Normal 30 2 2 2 7 3" xfId="49096" xr:uid="{00000000-0005-0000-0000-0000C2BF0000}"/>
    <cellStyle name="Normal 30 2 2 2 8" xfId="49097" xr:uid="{00000000-0005-0000-0000-0000C3BF0000}"/>
    <cellStyle name="Normal 30 2 2 2 8 2" xfId="49098" xr:uid="{00000000-0005-0000-0000-0000C4BF0000}"/>
    <cellStyle name="Normal 30 2 2 2 8 3" xfId="49099" xr:uid="{00000000-0005-0000-0000-0000C5BF0000}"/>
    <cellStyle name="Normal 30 2 2 2 9" xfId="49100" xr:uid="{00000000-0005-0000-0000-0000C6BF0000}"/>
    <cellStyle name="Normal 30 2 2 2 9 2" xfId="49101" xr:uid="{00000000-0005-0000-0000-0000C7BF0000}"/>
    <cellStyle name="Normal 30 2 2 2 9 3" xfId="49102" xr:uid="{00000000-0005-0000-0000-0000C8BF0000}"/>
    <cellStyle name="Normal 30 2 2 3" xfId="49103" xr:uid="{00000000-0005-0000-0000-0000C9BF0000}"/>
    <cellStyle name="Normal 30 2 2 3 2" xfId="49104" xr:uid="{00000000-0005-0000-0000-0000CABF0000}"/>
    <cellStyle name="Normal 30 2 2 3 3" xfId="49105" xr:uid="{00000000-0005-0000-0000-0000CBBF0000}"/>
    <cellStyle name="Normal 30 2 2 4" xfId="49106" xr:uid="{00000000-0005-0000-0000-0000CCBF0000}"/>
    <cellStyle name="Normal 30 2 2 4 2" xfId="49107" xr:uid="{00000000-0005-0000-0000-0000CDBF0000}"/>
    <cellStyle name="Normal 30 2 2 4 3" xfId="49108" xr:uid="{00000000-0005-0000-0000-0000CEBF0000}"/>
    <cellStyle name="Normal 30 2 2 5" xfId="49109" xr:uid="{00000000-0005-0000-0000-0000CFBF0000}"/>
    <cellStyle name="Normal 30 2 2 5 2" xfId="49110" xr:uid="{00000000-0005-0000-0000-0000D0BF0000}"/>
    <cellStyle name="Normal 30 2 2 5 3" xfId="49111" xr:uid="{00000000-0005-0000-0000-0000D1BF0000}"/>
    <cellStyle name="Normal 30 2 2 6" xfId="49112" xr:uid="{00000000-0005-0000-0000-0000D2BF0000}"/>
    <cellStyle name="Normal 30 2 2 6 2" xfId="49113" xr:uid="{00000000-0005-0000-0000-0000D3BF0000}"/>
    <cellStyle name="Normal 30 2 2 6 3" xfId="49114" xr:uid="{00000000-0005-0000-0000-0000D4BF0000}"/>
    <cellStyle name="Normal 30 2 2 7" xfId="49115" xr:uid="{00000000-0005-0000-0000-0000D5BF0000}"/>
    <cellStyle name="Normal 30 2 2 7 2" xfId="49116" xr:uid="{00000000-0005-0000-0000-0000D6BF0000}"/>
    <cellStyle name="Normal 30 2 2 7 3" xfId="49117" xr:uid="{00000000-0005-0000-0000-0000D7BF0000}"/>
    <cellStyle name="Normal 30 2 2 8" xfId="49118" xr:uid="{00000000-0005-0000-0000-0000D8BF0000}"/>
    <cellStyle name="Normal 30 2 2 8 2" xfId="49119" xr:uid="{00000000-0005-0000-0000-0000D9BF0000}"/>
    <cellStyle name="Normal 30 2 2 8 3" xfId="49120" xr:uid="{00000000-0005-0000-0000-0000DABF0000}"/>
    <cellStyle name="Normal 30 2 2 9" xfId="49121" xr:uid="{00000000-0005-0000-0000-0000DBBF0000}"/>
    <cellStyle name="Normal 30 2 2 9 2" xfId="49122" xr:uid="{00000000-0005-0000-0000-0000DCBF0000}"/>
    <cellStyle name="Normal 30 2 2 9 3" xfId="49123" xr:uid="{00000000-0005-0000-0000-0000DDBF0000}"/>
    <cellStyle name="Normal 30 2 20" xfId="49124" xr:uid="{00000000-0005-0000-0000-0000DEBF0000}"/>
    <cellStyle name="Normal 30 2 20 2" xfId="49125" xr:uid="{00000000-0005-0000-0000-0000DFBF0000}"/>
    <cellStyle name="Normal 30 2 20 3" xfId="49126" xr:uid="{00000000-0005-0000-0000-0000E0BF0000}"/>
    <cellStyle name="Normal 30 2 21" xfId="49127" xr:uid="{00000000-0005-0000-0000-0000E1BF0000}"/>
    <cellStyle name="Normal 30 2 21 2" xfId="49128" xr:uid="{00000000-0005-0000-0000-0000E2BF0000}"/>
    <cellStyle name="Normal 30 2 21 3" xfId="49129" xr:uid="{00000000-0005-0000-0000-0000E3BF0000}"/>
    <cellStyle name="Normal 30 2 22" xfId="49130" xr:uid="{00000000-0005-0000-0000-0000E4BF0000}"/>
    <cellStyle name="Normal 30 2 22 2" xfId="49131" xr:uid="{00000000-0005-0000-0000-0000E5BF0000}"/>
    <cellStyle name="Normal 30 2 22 3" xfId="49132" xr:uid="{00000000-0005-0000-0000-0000E6BF0000}"/>
    <cellStyle name="Normal 30 2 23" xfId="49133" xr:uid="{00000000-0005-0000-0000-0000E7BF0000}"/>
    <cellStyle name="Normal 30 2 23 2" xfId="49134" xr:uid="{00000000-0005-0000-0000-0000E8BF0000}"/>
    <cellStyle name="Normal 30 2 23 3" xfId="49135" xr:uid="{00000000-0005-0000-0000-0000E9BF0000}"/>
    <cellStyle name="Normal 30 2 24" xfId="49136" xr:uid="{00000000-0005-0000-0000-0000EABF0000}"/>
    <cellStyle name="Normal 30 2 24 2" xfId="49137" xr:uid="{00000000-0005-0000-0000-0000EBBF0000}"/>
    <cellStyle name="Normal 30 2 24 3" xfId="49138" xr:uid="{00000000-0005-0000-0000-0000ECBF0000}"/>
    <cellStyle name="Normal 30 2 25" xfId="49139" xr:uid="{00000000-0005-0000-0000-0000EDBF0000}"/>
    <cellStyle name="Normal 30 2 25 2" xfId="49140" xr:uid="{00000000-0005-0000-0000-0000EEBF0000}"/>
    <cellStyle name="Normal 30 2 25 3" xfId="49141" xr:uid="{00000000-0005-0000-0000-0000EFBF0000}"/>
    <cellStyle name="Normal 30 2 26" xfId="49142" xr:uid="{00000000-0005-0000-0000-0000F0BF0000}"/>
    <cellStyle name="Normal 30 2 26 2" xfId="49143" xr:uid="{00000000-0005-0000-0000-0000F1BF0000}"/>
    <cellStyle name="Normal 30 2 26 3" xfId="49144" xr:uid="{00000000-0005-0000-0000-0000F2BF0000}"/>
    <cellStyle name="Normal 30 2 27" xfId="49145" xr:uid="{00000000-0005-0000-0000-0000F3BF0000}"/>
    <cellStyle name="Normal 30 2 27 2" xfId="49146" xr:uid="{00000000-0005-0000-0000-0000F4BF0000}"/>
    <cellStyle name="Normal 30 2 27 3" xfId="49147" xr:uid="{00000000-0005-0000-0000-0000F5BF0000}"/>
    <cellStyle name="Normal 30 2 28" xfId="49148" xr:uid="{00000000-0005-0000-0000-0000F6BF0000}"/>
    <cellStyle name="Normal 30 2 28 2" xfId="49149" xr:uid="{00000000-0005-0000-0000-0000F7BF0000}"/>
    <cellStyle name="Normal 30 2 28 3" xfId="49150" xr:uid="{00000000-0005-0000-0000-0000F8BF0000}"/>
    <cellStyle name="Normal 30 2 29" xfId="49151" xr:uid="{00000000-0005-0000-0000-0000F9BF0000}"/>
    <cellStyle name="Normal 30 2 3" xfId="49152" xr:uid="{00000000-0005-0000-0000-0000FABF0000}"/>
    <cellStyle name="Normal 30 2 3 10" xfId="49153" xr:uid="{00000000-0005-0000-0000-0000FBBF0000}"/>
    <cellStyle name="Normal 30 2 3 10 2" xfId="49154" xr:uid="{00000000-0005-0000-0000-0000FCBF0000}"/>
    <cellStyle name="Normal 30 2 3 10 3" xfId="49155" xr:uid="{00000000-0005-0000-0000-0000FDBF0000}"/>
    <cellStyle name="Normal 30 2 3 11" xfId="49156" xr:uid="{00000000-0005-0000-0000-0000FEBF0000}"/>
    <cellStyle name="Normal 30 2 3 11 2" xfId="49157" xr:uid="{00000000-0005-0000-0000-0000FFBF0000}"/>
    <cellStyle name="Normal 30 2 3 11 3" xfId="49158" xr:uid="{00000000-0005-0000-0000-000000C00000}"/>
    <cellStyle name="Normal 30 2 3 12" xfId="49159" xr:uid="{00000000-0005-0000-0000-000001C00000}"/>
    <cellStyle name="Normal 30 2 3 12 2" xfId="49160" xr:uid="{00000000-0005-0000-0000-000002C00000}"/>
    <cellStyle name="Normal 30 2 3 12 3" xfId="49161" xr:uid="{00000000-0005-0000-0000-000003C00000}"/>
    <cellStyle name="Normal 30 2 3 13" xfId="49162" xr:uid="{00000000-0005-0000-0000-000004C00000}"/>
    <cellStyle name="Normal 30 2 3 13 2" xfId="49163" xr:uid="{00000000-0005-0000-0000-000005C00000}"/>
    <cellStyle name="Normal 30 2 3 13 3" xfId="49164" xr:uid="{00000000-0005-0000-0000-000006C00000}"/>
    <cellStyle name="Normal 30 2 3 14" xfId="49165" xr:uid="{00000000-0005-0000-0000-000007C00000}"/>
    <cellStyle name="Normal 30 2 3 14 2" xfId="49166" xr:uid="{00000000-0005-0000-0000-000008C00000}"/>
    <cellStyle name="Normal 30 2 3 14 3" xfId="49167" xr:uid="{00000000-0005-0000-0000-000009C00000}"/>
    <cellStyle name="Normal 30 2 3 15" xfId="49168" xr:uid="{00000000-0005-0000-0000-00000AC00000}"/>
    <cellStyle name="Normal 30 2 3 15 2" xfId="49169" xr:uid="{00000000-0005-0000-0000-00000BC00000}"/>
    <cellStyle name="Normal 30 2 3 15 3" xfId="49170" xr:uid="{00000000-0005-0000-0000-00000CC00000}"/>
    <cellStyle name="Normal 30 2 3 16" xfId="49171" xr:uid="{00000000-0005-0000-0000-00000DC00000}"/>
    <cellStyle name="Normal 30 2 3 17" xfId="49172" xr:uid="{00000000-0005-0000-0000-00000EC00000}"/>
    <cellStyle name="Normal 30 2 3 2" xfId="49173" xr:uid="{00000000-0005-0000-0000-00000FC00000}"/>
    <cellStyle name="Normal 30 2 3 2 10" xfId="49174" xr:uid="{00000000-0005-0000-0000-000010C00000}"/>
    <cellStyle name="Normal 30 2 3 2 10 2" xfId="49175" xr:uid="{00000000-0005-0000-0000-000011C00000}"/>
    <cellStyle name="Normal 30 2 3 2 10 3" xfId="49176" xr:uid="{00000000-0005-0000-0000-000012C00000}"/>
    <cellStyle name="Normal 30 2 3 2 11" xfId="49177" xr:uid="{00000000-0005-0000-0000-000013C00000}"/>
    <cellStyle name="Normal 30 2 3 2 11 2" xfId="49178" xr:uid="{00000000-0005-0000-0000-000014C00000}"/>
    <cellStyle name="Normal 30 2 3 2 11 3" xfId="49179" xr:uid="{00000000-0005-0000-0000-000015C00000}"/>
    <cellStyle name="Normal 30 2 3 2 12" xfId="49180" xr:uid="{00000000-0005-0000-0000-000016C00000}"/>
    <cellStyle name="Normal 30 2 3 2 12 2" xfId="49181" xr:uid="{00000000-0005-0000-0000-000017C00000}"/>
    <cellStyle name="Normal 30 2 3 2 12 3" xfId="49182" xr:uid="{00000000-0005-0000-0000-000018C00000}"/>
    <cellStyle name="Normal 30 2 3 2 13" xfId="49183" xr:uid="{00000000-0005-0000-0000-000019C00000}"/>
    <cellStyle name="Normal 30 2 3 2 13 2" xfId="49184" xr:uid="{00000000-0005-0000-0000-00001AC00000}"/>
    <cellStyle name="Normal 30 2 3 2 13 3" xfId="49185" xr:uid="{00000000-0005-0000-0000-00001BC00000}"/>
    <cellStyle name="Normal 30 2 3 2 14" xfId="49186" xr:uid="{00000000-0005-0000-0000-00001CC00000}"/>
    <cellStyle name="Normal 30 2 3 2 14 2" xfId="49187" xr:uid="{00000000-0005-0000-0000-00001DC00000}"/>
    <cellStyle name="Normal 30 2 3 2 14 3" xfId="49188" xr:uid="{00000000-0005-0000-0000-00001EC00000}"/>
    <cellStyle name="Normal 30 2 3 2 15" xfId="49189" xr:uid="{00000000-0005-0000-0000-00001FC00000}"/>
    <cellStyle name="Normal 30 2 3 2 16" xfId="49190" xr:uid="{00000000-0005-0000-0000-000020C00000}"/>
    <cellStyle name="Normal 30 2 3 2 2" xfId="49191" xr:uid="{00000000-0005-0000-0000-000021C00000}"/>
    <cellStyle name="Normal 30 2 3 2 2 2" xfId="49192" xr:uid="{00000000-0005-0000-0000-000022C00000}"/>
    <cellStyle name="Normal 30 2 3 2 2 3" xfId="49193" xr:uid="{00000000-0005-0000-0000-000023C00000}"/>
    <cellStyle name="Normal 30 2 3 2 3" xfId="49194" xr:uid="{00000000-0005-0000-0000-000024C00000}"/>
    <cellStyle name="Normal 30 2 3 2 3 2" xfId="49195" xr:uid="{00000000-0005-0000-0000-000025C00000}"/>
    <cellStyle name="Normal 30 2 3 2 3 3" xfId="49196" xr:uid="{00000000-0005-0000-0000-000026C00000}"/>
    <cellStyle name="Normal 30 2 3 2 4" xfId="49197" xr:uid="{00000000-0005-0000-0000-000027C00000}"/>
    <cellStyle name="Normal 30 2 3 2 4 2" xfId="49198" xr:uid="{00000000-0005-0000-0000-000028C00000}"/>
    <cellStyle name="Normal 30 2 3 2 4 3" xfId="49199" xr:uid="{00000000-0005-0000-0000-000029C00000}"/>
    <cellStyle name="Normal 30 2 3 2 5" xfId="49200" xr:uid="{00000000-0005-0000-0000-00002AC00000}"/>
    <cellStyle name="Normal 30 2 3 2 5 2" xfId="49201" xr:uid="{00000000-0005-0000-0000-00002BC00000}"/>
    <cellStyle name="Normal 30 2 3 2 5 3" xfId="49202" xr:uid="{00000000-0005-0000-0000-00002CC00000}"/>
    <cellStyle name="Normal 30 2 3 2 6" xfId="49203" xr:uid="{00000000-0005-0000-0000-00002DC00000}"/>
    <cellStyle name="Normal 30 2 3 2 6 2" xfId="49204" xr:uid="{00000000-0005-0000-0000-00002EC00000}"/>
    <cellStyle name="Normal 30 2 3 2 6 3" xfId="49205" xr:uid="{00000000-0005-0000-0000-00002FC00000}"/>
    <cellStyle name="Normal 30 2 3 2 7" xfId="49206" xr:uid="{00000000-0005-0000-0000-000030C00000}"/>
    <cellStyle name="Normal 30 2 3 2 7 2" xfId="49207" xr:uid="{00000000-0005-0000-0000-000031C00000}"/>
    <cellStyle name="Normal 30 2 3 2 7 3" xfId="49208" xr:uid="{00000000-0005-0000-0000-000032C00000}"/>
    <cellStyle name="Normal 30 2 3 2 8" xfId="49209" xr:uid="{00000000-0005-0000-0000-000033C00000}"/>
    <cellStyle name="Normal 30 2 3 2 8 2" xfId="49210" xr:uid="{00000000-0005-0000-0000-000034C00000}"/>
    <cellStyle name="Normal 30 2 3 2 8 3" xfId="49211" xr:uid="{00000000-0005-0000-0000-000035C00000}"/>
    <cellStyle name="Normal 30 2 3 2 9" xfId="49212" xr:uid="{00000000-0005-0000-0000-000036C00000}"/>
    <cellStyle name="Normal 30 2 3 2 9 2" xfId="49213" xr:uid="{00000000-0005-0000-0000-000037C00000}"/>
    <cellStyle name="Normal 30 2 3 2 9 3" xfId="49214" xr:uid="{00000000-0005-0000-0000-000038C00000}"/>
    <cellStyle name="Normal 30 2 3 3" xfId="49215" xr:uid="{00000000-0005-0000-0000-000039C00000}"/>
    <cellStyle name="Normal 30 2 3 3 2" xfId="49216" xr:uid="{00000000-0005-0000-0000-00003AC00000}"/>
    <cellStyle name="Normal 30 2 3 3 3" xfId="49217" xr:uid="{00000000-0005-0000-0000-00003BC00000}"/>
    <cellStyle name="Normal 30 2 3 4" xfId="49218" xr:uid="{00000000-0005-0000-0000-00003CC00000}"/>
    <cellStyle name="Normal 30 2 3 4 2" xfId="49219" xr:uid="{00000000-0005-0000-0000-00003DC00000}"/>
    <cellStyle name="Normal 30 2 3 4 3" xfId="49220" xr:uid="{00000000-0005-0000-0000-00003EC00000}"/>
    <cellStyle name="Normal 30 2 3 5" xfId="49221" xr:uid="{00000000-0005-0000-0000-00003FC00000}"/>
    <cellStyle name="Normal 30 2 3 5 2" xfId="49222" xr:uid="{00000000-0005-0000-0000-000040C00000}"/>
    <cellStyle name="Normal 30 2 3 5 3" xfId="49223" xr:uid="{00000000-0005-0000-0000-000041C00000}"/>
    <cellStyle name="Normal 30 2 3 6" xfId="49224" xr:uid="{00000000-0005-0000-0000-000042C00000}"/>
    <cellStyle name="Normal 30 2 3 6 2" xfId="49225" xr:uid="{00000000-0005-0000-0000-000043C00000}"/>
    <cellStyle name="Normal 30 2 3 6 3" xfId="49226" xr:uid="{00000000-0005-0000-0000-000044C00000}"/>
    <cellStyle name="Normal 30 2 3 7" xfId="49227" xr:uid="{00000000-0005-0000-0000-000045C00000}"/>
    <cellStyle name="Normal 30 2 3 7 2" xfId="49228" xr:uid="{00000000-0005-0000-0000-000046C00000}"/>
    <cellStyle name="Normal 30 2 3 7 3" xfId="49229" xr:uid="{00000000-0005-0000-0000-000047C00000}"/>
    <cellStyle name="Normal 30 2 3 8" xfId="49230" xr:uid="{00000000-0005-0000-0000-000048C00000}"/>
    <cellStyle name="Normal 30 2 3 8 2" xfId="49231" xr:uid="{00000000-0005-0000-0000-000049C00000}"/>
    <cellStyle name="Normal 30 2 3 8 3" xfId="49232" xr:uid="{00000000-0005-0000-0000-00004AC00000}"/>
    <cellStyle name="Normal 30 2 3 9" xfId="49233" xr:uid="{00000000-0005-0000-0000-00004BC00000}"/>
    <cellStyle name="Normal 30 2 3 9 2" xfId="49234" xr:uid="{00000000-0005-0000-0000-00004CC00000}"/>
    <cellStyle name="Normal 30 2 3 9 3" xfId="49235" xr:uid="{00000000-0005-0000-0000-00004DC00000}"/>
    <cellStyle name="Normal 30 2 30" xfId="49236" xr:uid="{00000000-0005-0000-0000-00004EC00000}"/>
    <cellStyle name="Normal 30 2 31" xfId="49237" xr:uid="{00000000-0005-0000-0000-00004FC00000}"/>
    <cellStyle name="Normal 30 2 32" xfId="49238" xr:uid="{00000000-0005-0000-0000-000050C00000}"/>
    <cellStyle name="Normal 30 2 33" xfId="49239" xr:uid="{00000000-0005-0000-0000-000051C00000}"/>
    <cellStyle name="Normal 30 2 34" xfId="49240" xr:uid="{00000000-0005-0000-0000-000052C00000}"/>
    <cellStyle name="Normal 30 2 35" xfId="49241" xr:uid="{00000000-0005-0000-0000-000053C00000}"/>
    <cellStyle name="Normal 30 2 36" xfId="49242" xr:uid="{00000000-0005-0000-0000-000054C00000}"/>
    <cellStyle name="Normal 30 2 37" xfId="49243" xr:uid="{00000000-0005-0000-0000-000055C00000}"/>
    <cellStyle name="Normal 30 2 38" xfId="49244" xr:uid="{00000000-0005-0000-0000-000056C00000}"/>
    <cellStyle name="Normal 30 2 39" xfId="49245" xr:uid="{00000000-0005-0000-0000-000057C00000}"/>
    <cellStyle name="Normal 30 2 4" xfId="49246" xr:uid="{00000000-0005-0000-0000-000058C00000}"/>
    <cellStyle name="Normal 30 2 4 10" xfId="49247" xr:uid="{00000000-0005-0000-0000-000059C00000}"/>
    <cellStyle name="Normal 30 2 4 10 2" xfId="49248" xr:uid="{00000000-0005-0000-0000-00005AC00000}"/>
    <cellStyle name="Normal 30 2 4 10 3" xfId="49249" xr:uid="{00000000-0005-0000-0000-00005BC00000}"/>
    <cellStyle name="Normal 30 2 4 11" xfId="49250" xr:uid="{00000000-0005-0000-0000-00005CC00000}"/>
    <cellStyle name="Normal 30 2 4 11 2" xfId="49251" xr:uid="{00000000-0005-0000-0000-00005DC00000}"/>
    <cellStyle name="Normal 30 2 4 11 3" xfId="49252" xr:uid="{00000000-0005-0000-0000-00005EC00000}"/>
    <cellStyle name="Normal 30 2 4 12" xfId="49253" xr:uid="{00000000-0005-0000-0000-00005FC00000}"/>
    <cellStyle name="Normal 30 2 4 12 2" xfId="49254" xr:uid="{00000000-0005-0000-0000-000060C00000}"/>
    <cellStyle name="Normal 30 2 4 12 3" xfId="49255" xr:uid="{00000000-0005-0000-0000-000061C00000}"/>
    <cellStyle name="Normal 30 2 4 13" xfId="49256" xr:uid="{00000000-0005-0000-0000-000062C00000}"/>
    <cellStyle name="Normal 30 2 4 13 2" xfId="49257" xr:uid="{00000000-0005-0000-0000-000063C00000}"/>
    <cellStyle name="Normal 30 2 4 13 3" xfId="49258" xr:uid="{00000000-0005-0000-0000-000064C00000}"/>
    <cellStyle name="Normal 30 2 4 14" xfId="49259" xr:uid="{00000000-0005-0000-0000-000065C00000}"/>
    <cellStyle name="Normal 30 2 4 14 2" xfId="49260" xr:uid="{00000000-0005-0000-0000-000066C00000}"/>
    <cellStyle name="Normal 30 2 4 14 3" xfId="49261" xr:uid="{00000000-0005-0000-0000-000067C00000}"/>
    <cellStyle name="Normal 30 2 4 15" xfId="49262" xr:uid="{00000000-0005-0000-0000-000068C00000}"/>
    <cellStyle name="Normal 30 2 4 15 2" xfId="49263" xr:uid="{00000000-0005-0000-0000-000069C00000}"/>
    <cellStyle name="Normal 30 2 4 15 3" xfId="49264" xr:uid="{00000000-0005-0000-0000-00006AC00000}"/>
    <cellStyle name="Normal 30 2 4 16" xfId="49265" xr:uid="{00000000-0005-0000-0000-00006BC00000}"/>
    <cellStyle name="Normal 30 2 4 17" xfId="49266" xr:uid="{00000000-0005-0000-0000-00006CC00000}"/>
    <cellStyle name="Normal 30 2 4 2" xfId="49267" xr:uid="{00000000-0005-0000-0000-00006DC00000}"/>
    <cellStyle name="Normal 30 2 4 2 10" xfId="49268" xr:uid="{00000000-0005-0000-0000-00006EC00000}"/>
    <cellStyle name="Normal 30 2 4 2 10 2" xfId="49269" xr:uid="{00000000-0005-0000-0000-00006FC00000}"/>
    <cellStyle name="Normal 30 2 4 2 10 3" xfId="49270" xr:uid="{00000000-0005-0000-0000-000070C00000}"/>
    <cellStyle name="Normal 30 2 4 2 11" xfId="49271" xr:uid="{00000000-0005-0000-0000-000071C00000}"/>
    <cellStyle name="Normal 30 2 4 2 11 2" xfId="49272" xr:uid="{00000000-0005-0000-0000-000072C00000}"/>
    <cellStyle name="Normal 30 2 4 2 11 3" xfId="49273" xr:uid="{00000000-0005-0000-0000-000073C00000}"/>
    <cellStyle name="Normal 30 2 4 2 12" xfId="49274" xr:uid="{00000000-0005-0000-0000-000074C00000}"/>
    <cellStyle name="Normal 30 2 4 2 12 2" xfId="49275" xr:uid="{00000000-0005-0000-0000-000075C00000}"/>
    <cellStyle name="Normal 30 2 4 2 12 3" xfId="49276" xr:uid="{00000000-0005-0000-0000-000076C00000}"/>
    <cellStyle name="Normal 30 2 4 2 13" xfId="49277" xr:uid="{00000000-0005-0000-0000-000077C00000}"/>
    <cellStyle name="Normal 30 2 4 2 13 2" xfId="49278" xr:uid="{00000000-0005-0000-0000-000078C00000}"/>
    <cellStyle name="Normal 30 2 4 2 13 3" xfId="49279" xr:uid="{00000000-0005-0000-0000-000079C00000}"/>
    <cellStyle name="Normal 30 2 4 2 14" xfId="49280" xr:uid="{00000000-0005-0000-0000-00007AC00000}"/>
    <cellStyle name="Normal 30 2 4 2 14 2" xfId="49281" xr:uid="{00000000-0005-0000-0000-00007BC00000}"/>
    <cellStyle name="Normal 30 2 4 2 14 3" xfId="49282" xr:uid="{00000000-0005-0000-0000-00007CC00000}"/>
    <cellStyle name="Normal 30 2 4 2 15" xfId="49283" xr:uid="{00000000-0005-0000-0000-00007DC00000}"/>
    <cellStyle name="Normal 30 2 4 2 16" xfId="49284" xr:uid="{00000000-0005-0000-0000-00007EC00000}"/>
    <cellStyle name="Normal 30 2 4 2 2" xfId="49285" xr:uid="{00000000-0005-0000-0000-00007FC00000}"/>
    <cellStyle name="Normal 30 2 4 2 2 2" xfId="49286" xr:uid="{00000000-0005-0000-0000-000080C00000}"/>
    <cellStyle name="Normal 30 2 4 2 2 3" xfId="49287" xr:uid="{00000000-0005-0000-0000-000081C00000}"/>
    <cellStyle name="Normal 30 2 4 2 3" xfId="49288" xr:uid="{00000000-0005-0000-0000-000082C00000}"/>
    <cellStyle name="Normal 30 2 4 2 3 2" xfId="49289" xr:uid="{00000000-0005-0000-0000-000083C00000}"/>
    <cellStyle name="Normal 30 2 4 2 3 3" xfId="49290" xr:uid="{00000000-0005-0000-0000-000084C00000}"/>
    <cellStyle name="Normal 30 2 4 2 4" xfId="49291" xr:uid="{00000000-0005-0000-0000-000085C00000}"/>
    <cellStyle name="Normal 30 2 4 2 4 2" xfId="49292" xr:uid="{00000000-0005-0000-0000-000086C00000}"/>
    <cellStyle name="Normal 30 2 4 2 4 3" xfId="49293" xr:uid="{00000000-0005-0000-0000-000087C00000}"/>
    <cellStyle name="Normal 30 2 4 2 5" xfId="49294" xr:uid="{00000000-0005-0000-0000-000088C00000}"/>
    <cellStyle name="Normal 30 2 4 2 5 2" xfId="49295" xr:uid="{00000000-0005-0000-0000-000089C00000}"/>
    <cellStyle name="Normal 30 2 4 2 5 3" xfId="49296" xr:uid="{00000000-0005-0000-0000-00008AC00000}"/>
    <cellStyle name="Normal 30 2 4 2 6" xfId="49297" xr:uid="{00000000-0005-0000-0000-00008BC00000}"/>
    <cellStyle name="Normal 30 2 4 2 6 2" xfId="49298" xr:uid="{00000000-0005-0000-0000-00008CC00000}"/>
    <cellStyle name="Normal 30 2 4 2 6 3" xfId="49299" xr:uid="{00000000-0005-0000-0000-00008DC00000}"/>
    <cellStyle name="Normal 30 2 4 2 7" xfId="49300" xr:uid="{00000000-0005-0000-0000-00008EC00000}"/>
    <cellStyle name="Normal 30 2 4 2 7 2" xfId="49301" xr:uid="{00000000-0005-0000-0000-00008FC00000}"/>
    <cellStyle name="Normal 30 2 4 2 7 3" xfId="49302" xr:uid="{00000000-0005-0000-0000-000090C00000}"/>
    <cellStyle name="Normal 30 2 4 2 8" xfId="49303" xr:uid="{00000000-0005-0000-0000-000091C00000}"/>
    <cellStyle name="Normal 30 2 4 2 8 2" xfId="49304" xr:uid="{00000000-0005-0000-0000-000092C00000}"/>
    <cellStyle name="Normal 30 2 4 2 8 3" xfId="49305" xr:uid="{00000000-0005-0000-0000-000093C00000}"/>
    <cellStyle name="Normal 30 2 4 2 9" xfId="49306" xr:uid="{00000000-0005-0000-0000-000094C00000}"/>
    <cellStyle name="Normal 30 2 4 2 9 2" xfId="49307" xr:uid="{00000000-0005-0000-0000-000095C00000}"/>
    <cellStyle name="Normal 30 2 4 2 9 3" xfId="49308" xr:uid="{00000000-0005-0000-0000-000096C00000}"/>
    <cellStyle name="Normal 30 2 4 3" xfId="49309" xr:uid="{00000000-0005-0000-0000-000097C00000}"/>
    <cellStyle name="Normal 30 2 4 3 2" xfId="49310" xr:uid="{00000000-0005-0000-0000-000098C00000}"/>
    <cellStyle name="Normal 30 2 4 3 3" xfId="49311" xr:uid="{00000000-0005-0000-0000-000099C00000}"/>
    <cellStyle name="Normal 30 2 4 4" xfId="49312" xr:uid="{00000000-0005-0000-0000-00009AC00000}"/>
    <cellStyle name="Normal 30 2 4 4 2" xfId="49313" xr:uid="{00000000-0005-0000-0000-00009BC00000}"/>
    <cellStyle name="Normal 30 2 4 4 3" xfId="49314" xr:uid="{00000000-0005-0000-0000-00009CC00000}"/>
    <cellStyle name="Normal 30 2 4 5" xfId="49315" xr:uid="{00000000-0005-0000-0000-00009DC00000}"/>
    <cellStyle name="Normal 30 2 4 5 2" xfId="49316" xr:uid="{00000000-0005-0000-0000-00009EC00000}"/>
    <cellStyle name="Normal 30 2 4 5 3" xfId="49317" xr:uid="{00000000-0005-0000-0000-00009FC00000}"/>
    <cellStyle name="Normal 30 2 4 6" xfId="49318" xr:uid="{00000000-0005-0000-0000-0000A0C00000}"/>
    <cellStyle name="Normal 30 2 4 6 2" xfId="49319" xr:uid="{00000000-0005-0000-0000-0000A1C00000}"/>
    <cellStyle name="Normal 30 2 4 6 3" xfId="49320" xr:uid="{00000000-0005-0000-0000-0000A2C00000}"/>
    <cellStyle name="Normal 30 2 4 7" xfId="49321" xr:uid="{00000000-0005-0000-0000-0000A3C00000}"/>
    <cellStyle name="Normal 30 2 4 7 2" xfId="49322" xr:uid="{00000000-0005-0000-0000-0000A4C00000}"/>
    <cellStyle name="Normal 30 2 4 7 3" xfId="49323" xr:uid="{00000000-0005-0000-0000-0000A5C00000}"/>
    <cellStyle name="Normal 30 2 4 8" xfId="49324" xr:uid="{00000000-0005-0000-0000-0000A6C00000}"/>
    <cellStyle name="Normal 30 2 4 8 2" xfId="49325" xr:uid="{00000000-0005-0000-0000-0000A7C00000}"/>
    <cellStyle name="Normal 30 2 4 8 3" xfId="49326" xr:uid="{00000000-0005-0000-0000-0000A8C00000}"/>
    <cellStyle name="Normal 30 2 4 9" xfId="49327" xr:uid="{00000000-0005-0000-0000-0000A9C00000}"/>
    <cellStyle name="Normal 30 2 4 9 2" xfId="49328" xr:uid="{00000000-0005-0000-0000-0000AAC00000}"/>
    <cellStyle name="Normal 30 2 4 9 3" xfId="49329" xr:uid="{00000000-0005-0000-0000-0000ABC00000}"/>
    <cellStyle name="Normal 30 2 40" xfId="49330" xr:uid="{00000000-0005-0000-0000-0000ACC00000}"/>
    <cellStyle name="Normal 30 2 41" xfId="49331" xr:uid="{00000000-0005-0000-0000-0000ADC00000}"/>
    <cellStyle name="Normal 30 2 5" xfId="49332" xr:uid="{00000000-0005-0000-0000-0000AEC00000}"/>
    <cellStyle name="Normal 30 2 5 10" xfId="49333" xr:uid="{00000000-0005-0000-0000-0000AFC00000}"/>
    <cellStyle name="Normal 30 2 5 10 2" xfId="49334" xr:uid="{00000000-0005-0000-0000-0000B0C00000}"/>
    <cellStyle name="Normal 30 2 5 10 3" xfId="49335" xr:uid="{00000000-0005-0000-0000-0000B1C00000}"/>
    <cellStyle name="Normal 30 2 5 11" xfId="49336" xr:uid="{00000000-0005-0000-0000-0000B2C00000}"/>
    <cellStyle name="Normal 30 2 5 11 2" xfId="49337" xr:uid="{00000000-0005-0000-0000-0000B3C00000}"/>
    <cellStyle name="Normal 30 2 5 11 3" xfId="49338" xr:uid="{00000000-0005-0000-0000-0000B4C00000}"/>
    <cellStyle name="Normal 30 2 5 12" xfId="49339" xr:uid="{00000000-0005-0000-0000-0000B5C00000}"/>
    <cellStyle name="Normal 30 2 5 12 2" xfId="49340" xr:uid="{00000000-0005-0000-0000-0000B6C00000}"/>
    <cellStyle name="Normal 30 2 5 12 3" xfId="49341" xr:uid="{00000000-0005-0000-0000-0000B7C00000}"/>
    <cellStyle name="Normal 30 2 5 13" xfId="49342" xr:uid="{00000000-0005-0000-0000-0000B8C00000}"/>
    <cellStyle name="Normal 30 2 5 13 2" xfId="49343" xr:uid="{00000000-0005-0000-0000-0000B9C00000}"/>
    <cellStyle name="Normal 30 2 5 13 3" xfId="49344" xr:uid="{00000000-0005-0000-0000-0000BAC00000}"/>
    <cellStyle name="Normal 30 2 5 14" xfId="49345" xr:uid="{00000000-0005-0000-0000-0000BBC00000}"/>
    <cellStyle name="Normal 30 2 5 14 2" xfId="49346" xr:uid="{00000000-0005-0000-0000-0000BCC00000}"/>
    <cellStyle name="Normal 30 2 5 14 3" xfId="49347" xr:uid="{00000000-0005-0000-0000-0000BDC00000}"/>
    <cellStyle name="Normal 30 2 5 15" xfId="49348" xr:uid="{00000000-0005-0000-0000-0000BEC00000}"/>
    <cellStyle name="Normal 30 2 5 16" xfId="49349" xr:uid="{00000000-0005-0000-0000-0000BFC00000}"/>
    <cellStyle name="Normal 30 2 5 2" xfId="49350" xr:uid="{00000000-0005-0000-0000-0000C0C00000}"/>
    <cellStyle name="Normal 30 2 5 2 2" xfId="49351" xr:uid="{00000000-0005-0000-0000-0000C1C00000}"/>
    <cellStyle name="Normal 30 2 5 2 3" xfId="49352" xr:uid="{00000000-0005-0000-0000-0000C2C00000}"/>
    <cellStyle name="Normal 30 2 5 3" xfId="49353" xr:uid="{00000000-0005-0000-0000-0000C3C00000}"/>
    <cellStyle name="Normal 30 2 5 3 2" xfId="49354" xr:uid="{00000000-0005-0000-0000-0000C4C00000}"/>
    <cellStyle name="Normal 30 2 5 3 3" xfId="49355" xr:uid="{00000000-0005-0000-0000-0000C5C00000}"/>
    <cellStyle name="Normal 30 2 5 4" xfId="49356" xr:uid="{00000000-0005-0000-0000-0000C6C00000}"/>
    <cellStyle name="Normal 30 2 5 4 2" xfId="49357" xr:uid="{00000000-0005-0000-0000-0000C7C00000}"/>
    <cellStyle name="Normal 30 2 5 4 3" xfId="49358" xr:uid="{00000000-0005-0000-0000-0000C8C00000}"/>
    <cellStyle name="Normal 30 2 5 5" xfId="49359" xr:uid="{00000000-0005-0000-0000-0000C9C00000}"/>
    <cellStyle name="Normal 30 2 5 5 2" xfId="49360" xr:uid="{00000000-0005-0000-0000-0000CAC00000}"/>
    <cellStyle name="Normal 30 2 5 5 3" xfId="49361" xr:uid="{00000000-0005-0000-0000-0000CBC00000}"/>
    <cellStyle name="Normal 30 2 5 6" xfId="49362" xr:uid="{00000000-0005-0000-0000-0000CCC00000}"/>
    <cellStyle name="Normal 30 2 5 6 2" xfId="49363" xr:uid="{00000000-0005-0000-0000-0000CDC00000}"/>
    <cellStyle name="Normal 30 2 5 6 3" xfId="49364" xr:uid="{00000000-0005-0000-0000-0000CEC00000}"/>
    <cellStyle name="Normal 30 2 5 7" xfId="49365" xr:uid="{00000000-0005-0000-0000-0000CFC00000}"/>
    <cellStyle name="Normal 30 2 5 7 2" xfId="49366" xr:uid="{00000000-0005-0000-0000-0000D0C00000}"/>
    <cellStyle name="Normal 30 2 5 7 3" xfId="49367" xr:uid="{00000000-0005-0000-0000-0000D1C00000}"/>
    <cellStyle name="Normal 30 2 5 8" xfId="49368" xr:uid="{00000000-0005-0000-0000-0000D2C00000}"/>
    <cellStyle name="Normal 30 2 5 8 2" xfId="49369" xr:uid="{00000000-0005-0000-0000-0000D3C00000}"/>
    <cellStyle name="Normal 30 2 5 8 3" xfId="49370" xr:uid="{00000000-0005-0000-0000-0000D4C00000}"/>
    <cellStyle name="Normal 30 2 5 9" xfId="49371" xr:uid="{00000000-0005-0000-0000-0000D5C00000}"/>
    <cellStyle name="Normal 30 2 5 9 2" xfId="49372" xr:uid="{00000000-0005-0000-0000-0000D6C00000}"/>
    <cellStyle name="Normal 30 2 5 9 3" xfId="49373" xr:uid="{00000000-0005-0000-0000-0000D7C00000}"/>
    <cellStyle name="Normal 30 2 6" xfId="49374" xr:uid="{00000000-0005-0000-0000-0000D8C00000}"/>
    <cellStyle name="Normal 30 2 6 10" xfId="49375" xr:uid="{00000000-0005-0000-0000-0000D9C00000}"/>
    <cellStyle name="Normal 30 2 6 10 2" xfId="49376" xr:uid="{00000000-0005-0000-0000-0000DAC00000}"/>
    <cellStyle name="Normal 30 2 6 10 3" xfId="49377" xr:uid="{00000000-0005-0000-0000-0000DBC00000}"/>
    <cellStyle name="Normal 30 2 6 11" xfId="49378" xr:uid="{00000000-0005-0000-0000-0000DCC00000}"/>
    <cellStyle name="Normal 30 2 6 11 2" xfId="49379" xr:uid="{00000000-0005-0000-0000-0000DDC00000}"/>
    <cellStyle name="Normal 30 2 6 11 3" xfId="49380" xr:uid="{00000000-0005-0000-0000-0000DEC00000}"/>
    <cellStyle name="Normal 30 2 6 12" xfId="49381" xr:uid="{00000000-0005-0000-0000-0000DFC00000}"/>
    <cellStyle name="Normal 30 2 6 12 2" xfId="49382" xr:uid="{00000000-0005-0000-0000-0000E0C00000}"/>
    <cellStyle name="Normal 30 2 6 12 3" xfId="49383" xr:uid="{00000000-0005-0000-0000-0000E1C00000}"/>
    <cellStyle name="Normal 30 2 6 13" xfId="49384" xr:uid="{00000000-0005-0000-0000-0000E2C00000}"/>
    <cellStyle name="Normal 30 2 6 13 2" xfId="49385" xr:uid="{00000000-0005-0000-0000-0000E3C00000}"/>
    <cellStyle name="Normal 30 2 6 13 3" xfId="49386" xr:uid="{00000000-0005-0000-0000-0000E4C00000}"/>
    <cellStyle name="Normal 30 2 6 14" xfId="49387" xr:uid="{00000000-0005-0000-0000-0000E5C00000}"/>
    <cellStyle name="Normal 30 2 6 14 2" xfId="49388" xr:uid="{00000000-0005-0000-0000-0000E6C00000}"/>
    <cellStyle name="Normal 30 2 6 14 3" xfId="49389" xr:uid="{00000000-0005-0000-0000-0000E7C00000}"/>
    <cellStyle name="Normal 30 2 6 15" xfId="49390" xr:uid="{00000000-0005-0000-0000-0000E8C00000}"/>
    <cellStyle name="Normal 30 2 6 16" xfId="49391" xr:uid="{00000000-0005-0000-0000-0000E9C00000}"/>
    <cellStyle name="Normal 30 2 6 2" xfId="49392" xr:uid="{00000000-0005-0000-0000-0000EAC00000}"/>
    <cellStyle name="Normal 30 2 6 2 2" xfId="49393" xr:uid="{00000000-0005-0000-0000-0000EBC00000}"/>
    <cellStyle name="Normal 30 2 6 2 3" xfId="49394" xr:uid="{00000000-0005-0000-0000-0000ECC00000}"/>
    <cellStyle name="Normal 30 2 6 3" xfId="49395" xr:uid="{00000000-0005-0000-0000-0000EDC00000}"/>
    <cellStyle name="Normal 30 2 6 3 2" xfId="49396" xr:uid="{00000000-0005-0000-0000-0000EEC00000}"/>
    <cellStyle name="Normal 30 2 6 3 3" xfId="49397" xr:uid="{00000000-0005-0000-0000-0000EFC00000}"/>
    <cellStyle name="Normal 30 2 6 4" xfId="49398" xr:uid="{00000000-0005-0000-0000-0000F0C00000}"/>
    <cellStyle name="Normal 30 2 6 4 2" xfId="49399" xr:uid="{00000000-0005-0000-0000-0000F1C00000}"/>
    <cellStyle name="Normal 30 2 6 4 3" xfId="49400" xr:uid="{00000000-0005-0000-0000-0000F2C00000}"/>
    <cellStyle name="Normal 30 2 6 5" xfId="49401" xr:uid="{00000000-0005-0000-0000-0000F3C00000}"/>
    <cellStyle name="Normal 30 2 6 5 2" xfId="49402" xr:uid="{00000000-0005-0000-0000-0000F4C00000}"/>
    <cellStyle name="Normal 30 2 6 5 3" xfId="49403" xr:uid="{00000000-0005-0000-0000-0000F5C00000}"/>
    <cellStyle name="Normal 30 2 6 6" xfId="49404" xr:uid="{00000000-0005-0000-0000-0000F6C00000}"/>
    <cellStyle name="Normal 30 2 6 6 2" xfId="49405" xr:uid="{00000000-0005-0000-0000-0000F7C00000}"/>
    <cellStyle name="Normal 30 2 6 6 3" xfId="49406" xr:uid="{00000000-0005-0000-0000-0000F8C00000}"/>
    <cellStyle name="Normal 30 2 6 7" xfId="49407" xr:uid="{00000000-0005-0000-0000-0000F9C00000}"/>
    <cellStyle name="Normal 30 2 6 7 2" xfId="49408" xr:uid="{00000000-0005-0000-0000-0000FAC00000}"/>
    <cellStyle name="Normal 30 2 6 7 3" xfId="49409" xr:uid="{00000000-0005-0000-0000-0000FBC00000}"/>
    <cellStyle name="Normal 30 2 6 8" xfId="49410" xr:uid="{00000000-0005-0000-0000-0000FCC00000}"/>
    <cellStyle name="Normal 30 2 6 8 2" xfId="49411" xr:uid="{00000000-0005-0000-0000-0000FDC00000}"/>
    <cellStyle name="Normal 30 2 6 8 3" xfId="49412" xr:uid="{00000000-0005-0000-0000-0000FEC00000}"/>
    <cellStyle name="Normal 30 2 6 9" xfId="49413" xr:uid="{00000000-0005-0000-0000-0000FFC00000}"/>
    <cellStyle name="Normal 30 2 6 9 2" xfId="49414" xr:uid="{00000000-0005-0000-0000-000000C10000}"/>
    <cellStyle name="Normal 30 2 6 9 3" xfId="49415" xr:uid="{00000000-0005-0000-0000-000001C10000}"/>
    <cellStyle name="Normal 30 2 7" xfId="49416" xr:uid="{00000000-0005-0000-0000-000002C10000}"/>
    <cellStyle name="Normal 30 2 7 10" xfId="49417" xr:uid="{00000000-0005-0000-0000-000003C10000}"/>
    <cellStyle name="Normal 30 2 7 10 2" xfId="49418" xr:uid="{00000000-0005-0000-0000-000004C10000}"/>
    <cellStyle name="Normal 30 2 7 10 3" xfId="49419" xr:uid="{00000000-0005-0000-0000-000005C10000}"/>
    <cellStyle name="Normal 30 2 7 11" xfId="49420" xr:uid="{00000000-0005-0000-0000-000006C10000}"/>
    <cellStyle name="Normal 30 2 7 11 2" xfId="49421" xr:uid="{00000000-0005-0000-0000-000007C10000}"/>
    <cellStyle name="Normal 30 2 7 11 3" xfId="49422" xr:uid="{00000000-0005-0000-0000-000008C10000}"/>
    <cellStyle name="Normal 30 2 7 12" xfId="49423" xr:uid="{00000000-0005-0000-0000-000009C10000}"/>
    <cellStyle name="Normal 30 2 7 12 2" xfId="49424" xr:uid="{00000000-0005-0000-0000-00000AC10000}"/>
    <cellStyle name="Normal 30 2 7 12 3" xfId="49425" xr:uid="{00000000-0005-0000-0000-00000BC10000}"/>
    <cellStyle name="Normal 30 2 7 13" xfId="49426" xr:uid="{00000000-0005-0000-0000-00000CC10000}"/>
    <cellStyle name="Normal 30 2 7 13 2" xfId="49427" xr:uid="{00000000-0005-0000-0000-00000DC10000}"/>
    <cellStyle name="Normal 30 2 7 13 3" xfId="49428" xr:uid="{00000000-0005-0000-0000-00000EC10000}"/>
    <cellStyle name="Normal 30 2 7 14" xfId="49429" xr:uid="{00000000-0005-0000-0000-00000FC10000}"/>
    <cellStyle name="Normal 30 2 7 14 2" xfId="49430" xr:uid="{00000000-0005-0000-0000-000010C10000}"/>
    <cellStyle name="Normal 30 2 7 14 3" xfId="49431" xr:uid="{00000000-0005-0000-0000-000011C10000}"/>
    <cellStyle name="Normal 30 2 7 15" xfId="49432" xr:uid="{00000000-0005-0000-0000-000012C10000}"/>
    <cellStyle name="Normal 30 2 7 16" xfId="49433" xr:uid="{00000000-0005-0000-0000-000013C10000}"/>
    <cellStyle name="Normal 30 2 7 2" xfId="49434" xr:uid="{00000000-0005-0000-0000-000014C10000}"/>
    <cellStyle name="Normal 30 2 7 2 2" xfId="49435" xr:uid="{00000000-0005-0000-0000-000015C10000}"/>
    <cellStyle name="Normal 30 2 7 2 3" xfId="49436" xr:uid="{00000000-0005-0000-0000-000016C10000}"/>
    <cellStyle name="Normal 30 2 7 3" xfId="49437" xr:uid="{00000000-0005-0000-0000-000017C10000}"/>
    <cellStyle name="Normal 30 2 7 3 2" xfId="49438" xr:uid="{00000000-0005-0000-0000-000018C10000}"/>
    <cellStyle name="Normal 30 2 7 3 3" xfId="49439" xr:uid="{00000000-0005-0000-0000-000019C10000}"/>
    <cellStyle name="Normal 30 2 7 4" xfId="49440" xr:uid="{00000000-0005-0000-0000-00001AC10000}"/>
    <cellStyle name="Normal 30 2 7 4 2" xfId="49441" xr:uid="{00000000-0005-0000-0000-00001BC10000}"/>
    <cellStyle name="Normal 30 2 7 4 3" xfId="49442" xr:uid="{00000000-0005-0000-0000-00001CC10000}"/>
    <cellStyle name="Normal 30 2 7 5" xfId="49443" xr:uid="{00000000-0005-0000-0000-00001DC10000}"/>
    <cellStyle name="Normal 30 2 7 5 2" xfId="49444" xr:uid="{00000000-0005-0000-0000-00001EC10000}"/>
    <cellStyle name="Normal 30 2 7 5 3" xfId="49445" xr:uid="{00000000-0005-0000-0000-00001FC10000}"/>
    <cellStyle name="Normal 30 2 7 6" xfId="49446" xr:uid="{00000000-0005-0000-0000-000020C10000}"/>
    <cellStyle name="Normal 30 2 7 6 2" xfId="49447" xr:uid="{00000000-0005-0000-0000-000021C10000}"/>
    <cellStyle name="Normal 30 2 7 6 3" xfId="49448" xr:uid="{00000000-0005-0000-0000-000022C10000}"/>
    <cellStyle name="Normal 30 2 7 7" xfId="49449" xr:uid="{00000000-0005-0000-0000-000023C10000}"/>
    <cellStyle name="Normal 30 2 7 7 2" xfId="49450" xr:uid="{00000000-0005-0000-0000-000024C10000}"/>
    <cellStyle name="Normal 30 2 7 7 3" xfId="49451" xr:uid="{00000000-0005-0000-0000-000025C10000}"/>
    <cellStyle name="Normal 30 2 7 8" xfId="49452" xr:uid="{00000000-0005-0000-0000-000026C10000}"/>
    <cellStyle name="Normal 30 2 7 8 2" xfId="49453" xr:uid="{00000000-0005-0000-0000-000027C10000}"/>
    <cellStyle name="Normal 30 2 7 8 3" xfId="49454" xr:uid="{00000000-0005-0000-0000-000028C10000}"/>
    <cellStyle name="Normal 30 2 7 9" xfId="49455" xr:uid="{00000000-0005-0000-0000-000029C10000}"/>
    <cellStyle name="Normal 30 2 7 9 2" xfId="49456" xr:uid="{00000000-0005-0000-0000-00002AC10000}"/>
    <cellStyle name="Normal 30 2 7 9 3" xfId="49457" xr:uid="{00000000-0005-0000-0000-00002BC10000}"/>
    <cellStyle name="Normal 30 2 8" xfId="49458" xr:uid="{00000000-0005-0000-0000-00002CC10000}"/>
    <cellStyle name="Normal 30 2 8 10" xfId="49459" xr:uid="{00000000-0005-0000-0000-00002DC10000}"/>
    <cellStyle name="Normal 30 2 8 10 2" xfId="49460" xr:uid="{00000000-0005-0000-0000-00002EC10000}"/>
    <cellStyle name="Normal 30 2 8 10 3" xfId="49461" xr:uid="{00000000-0005-0000-0000-00002FC10000}"/>
    <cellStyle name="Normal 30 2 8 11" xfId="49462" xr:uid="{00000000-0005-0000-0000-000030C10000}"/>
    <cellStyle name="Normal 30 2 8 11 2" xfId="49463" xr:uid="{00000000-0005-0000-0000-000031C10000}"/>
    <cellStyle name="Normal 30 2 8 11 3" xfId="49464" xr:uid="{00000000-0005-0000-0000-000032C10000}"/>
    <cellStyle name="Normal 30 2 8 12" xfId="49465" xr:uid="{00000000-0005-0000-0000-000033C10000}"/>
    <cellStyle name="Normal 30 2 8 12 2" xfId="49466" xr:uid="{00000000-0005-0000-0000-000034C10000}"/>
    <cellStyle name="Normal 30 2 8 12 3" xfId="49467" xr:uid="{00000000-0005-0000-0000-000035C10000}"/>
    <cellStyle name="Normal 30 2 8 13" xfId="49468" xr:uid="{00000000-0005-0000-0000-000036C10000}"/>
    <cellStyle name="Normal 30 2 8 13 2" xfId="49469" xr:uid="{00000000-0005-0000-0000-000037C10000}"/>
    <cellStyle name="Normal 30 2 8 13 3" xfId="49470" xr:uid="{00000000-0005-0000-0000-000038C10000}"/>
    <cellStyle name="Normal 30 2 8 14" xfId="49471" xr:uid="{00000000-0005-0000-0000-000039C10000}"/>
    <cellStyle name="Normal 30 2 8 14 2" xfId="49472" xr:uid="{00000000-0005-0000-0000-00003AC10000}"/>
    <cellStyle name="Normal 30 2 8 14 3" xfId="49473" xr:uid="{00000000-0005-0000-0000-00003BC10000}"/>
    <cellStyle name="Normal 30 2 8 15" xfId="49474" xr:uid="{00000000-0005-0000-0000-00003CC10000}"/>
    <cellStyle name="Normal 30 2 8 16" xfId="49475" xr:uid="{00000000-0005-0000-0000-00003DC10000}"/>
    <cellStyle name="Normal 30 2 8 2" xfId="49476" xr:uid="{00000000-0005-0000-0000-00003EC10000}"/>
    <cellStyle name="Normal 30 2 8 2 2" xfId="49477" xr:uid="{00000000-0005-0000-0000-00003FC10000}"/>
    <cellStyle name="Normal 30 2 8 2 3" xfId="49478" xr:uid="{00000000-0005-0000-0000-000040C10000}"/>
    <cellStyle name="Normal 30 2 8 3" xfId="49479" xr:uid="{00000000-0005-0000-0000-000041C10000}"/>
    <cellStyle name="Normal 30 2 8 3 2" xfId="49480" xr:uid="{00000000-0005-0000-0000-000042C10000}"/>
    <cellStyle name="Normal 30 2 8 3 3" xfId="49481" xr:uid="{00000000-0005-0000-0000-000043C10000}"/>
    <cellStyle name="Normal 30 2 8 4" xfId="49482" xr:uid="{00000000-0005-0000-0000-000044C10000}"/>
    <cellStyle name="Normal 30 2 8 4 2" xfId="49483" xr:uid="{00000000-0005-0000-0000-000045C10000}"/>
    <cellStyle name="Normal 30 2 8 4 3" xfId="49484" xr:uid="{00000000-0005-0000-0000-000046C10000}"/>
    <cellStyle name="Normal 30 2 8 5" xfId="49485" xr:uid="{00000000-0005-0000-0000-000047C10000}"/>
    <cellStyle name="Normal 30 2 8 5 2" xfId="49486" xr:uid="{00000000-0005-0000-0000-000048C10000}"/>
    <cellStyle name="Normal 30 2 8 5 3" xfId="49487" xr:uid="{00000000-0005-0000-0000-000049C10000}"/>
    <cellStyle name="Normal 30 2 8 6" xfId="49488" xr:uid="{00000000-0005-0000-0000-00004AC10000}"/>
    <cellStyle name="Normal 30 2 8 6 2" xfId="49489" xr:uid="{00000000-0005-0000-0000-00004BC10000}"/>
    <cellStyle name="Normal 30 2 8 6 3" xfId="49490" xr:uid="{00000000-0005-0000-0000-00004CC10000}"/>
    <cellStyle name="Normal 30 2 8 7" xfId="49491" xr:uid="{00000000-0005-0000-0000-00004DC10000}"/>
    <cellStyle name="Normal 30 2 8 7 2" xfId="49492" xr:uid="{00000000-0005-0000-0000-00004EC10000}"/>
    <cellStyle name="Normal 30 2 8 7 3" xfId="49493" xr:uid="{00000000-0005-0000-0000-00004FC10000}"/>
    <cellStyle name="Normal 30 2 8 8" xfId="49494" xr:uid="{00000000-0005-0000-0000-000050C10000}"/>
    <cellStyle name="Normal 30 2 8 8 2" xfId="49495" xr:uid="{00000000-0005-0000-0000-000051C10000}"/>
    <cellStyle name="Normal 30 2 8 8 3" xfId="49496" xr:uid="{00000000-0005-0000-0000-000052C10000}"/>
    <cellStyle name="Normal 30 2 8 9" xfId="49497" xr:uid="{00000000-0005-0000-0000-000053C10000}"/>
    <cellStyle name="Normal 30 2 8 9 2" xfId="49498" xr:uid="{00000000-0005-0000-0000-000054C10000}"/>
    <cellStyle name="Normal 30 2 8 9 3" xfId="49499" xr:uid="{00000000-0005-0000-0000-000055C10000}"/>
    <cellStyle name="Normal 30 2 9" xfId="49500" xr:uid="{00000000-0005-0000-0000-000056C10000}"/>
    <cellStyle name="Normal 30 2 9 10" xfId="49501" xr:uid="{00000000-0005-0000-0000-000057C10000}"/>
    <cellStyle name="Normal 30 2 9 10 2" xfId="49502" xr:uid="{00000000-0005-0000-0000-000058C10000}"/>
    <cellStyle name="Normal 30 2 9 10 3" xfId="49503" xr:uid="{00000000-0005-0000-0000-000059C10000}"/>
    <cellStyle name="Normal 30 2 9 11" xfId="49504" xr:uid="{00000000-0005-0000-0000-00005AC10000}"/>
    <cellStyle name="Normal 30 2 9 11 2" xfId="49505" xr:uid="{00000000-0005-0000-0000-00005BC10000}"/>
    <cellStyle name="Normal 30 2 9 11 3" xfId="49506" xr:uid="{00000000-0005-0000-0000-00005CC10000}"/>
    <cellStyle name="Normal 30 2 9 12" xfId="49507" xr:uid="{00000000-0005-0000-0000-00005DC10000}"/>
    <cellStyle name="Normal 30 2 9 12 2" xfId="49508" xr:uid="{00000000-0005-0000-0000-00005EC10000}"/>
    <cellStyle name="Normal 30 2 9 12 3" xfId="49509" xr:uid="{00000000-0005-0000-0000-00005FC10000}"/>
    <cellStyle name="Normal 30 2 9 13" xfId="49510" xr:uid="{00000000-0005-0000-0000-000060C10000}"/>
    <cellStyle name="Normal 30 2 9 13 2" xfId="49511" xr:uid="{00000000-0005-0000-0000-000061C10000}"/>
    <cellStyle name="Normal 30 2 9 13 3" xfId="49512" xr:uid="{00000000-0005-0000-0000-000062C10000}"/>
    <cellStyle name="Normal 30 2 9 14" xfId="49513" xr:uid="{00000000-0005-0000-0000-000063C10000}"/>
    <cellStyle name="Normal 30 2 9 14 2" xfId="49514" xr:uid="{00000000-0005-0000-0000-000064C10000}"/>
    <cellStyle name="Normal 30 2 9 14 3" xfId="49515" xr:uid="{00000000-0005-0000-0000-000065C10000}"/>
    <cellStyle name="Normal 30 2 9 15" xfId="49516" xr:uid="{00000000-0005-0000-0000-000066C10000}"/>
    <cellStyle name="Normal 30 2 9 16" xfId="49517" xr:uid="{00000000-0005-0000-0000-000067C10000}"/>
    <cellStyle name="Normal 30 2 9 2" xfId="49518" xr:uid="{00000000-0005-0000-0000-000068C10000}"/>
    <cellStyle name="Normal 30 2 9 2 2" xfId="49519" xr:uid="{00000000-0005-0000-0000-000069C10000}"/>
    <cellStyle name="Normal 30 2 9 2 3" xfId="49520" xr:uid="{00000000-0005-0000-0000-00006AC10000}"/>
    <cellStyle name="Normal 30 2 9 3" xfId="49521" xr:uid="{00000000-0005-0000-0000-00006BC10000}"/>
    <cellStyle name="Normal 30 2 9 3 2" xfId="49522" xr:uid="{00000000-0005-0000-0000-00006CC10000}"/>
    <cellStyle name="Normal 30 2 9 3 3" xfId="49523" xr:uid="{00000000-0005-0000-0000-00006DC10000}"/>
    <cellStyle name="Normal 30 2 9 4" xfId="49524" xr:uid="{00000000-0005-0000-0000-00006EC10000}"/>
    <cellStyle name="Normal 30 2 9 4 2" xfId="49525" xr:uid="{00000000-0005-0000-0000-00006FC10000}"/>
    <cellStyle name="Normal 30 2 9 4 3" xfId="49526" xr:uid="{00000000-0005-0000-0000-000070C10000}"/>
    <cellStyle name="Normal 30 2 9 5" xfId="49527" xr:uid="{00000000-0005-0000-0000-000071C10000}"/>
    <cellStyle name="Normal 30 2 9 5 2" xfId="49528" xr:uid="{00000000-0005-0000-0000-000072C10000}"/>
    <cellStyle name="Normal 30 2 9 5 3" xfId="49529" xr:uid="{00000000-0005-0000-0000-000073C10000}"/>
    <cellStyle name="Normal 30 2 9 6" xfId="49530" xr:uid="{00000000-0005-0000-0000-000074C10000}"/>
    <cellStyle name="Normal 30 2 9 6 2" xfId="49531" xr:uid="{00000000-0005-0000-0000-000075C10000}"/>
    <cellStyle name="Normal 30 2 9 6 3" xfId="49532" xr:uid="{00000000-0005-0000-0000-000076C10000}"/>
    <cellStyle name="Normal 30 2 9 7" xfId="49533" xr:uid="{00000000-0005-0000-0000-000077C10000}"/>
    <cellStyle name="Normal 30 2 9 7 2" xfId="49534" xr:uid="{00000000-0005-0000-0000-000078C10000}"/>
    <cellStyle name="Normal 30 2 9 7 3" xfId="49535" xr:uid="{00000000-0005-0000-0000-000079C10000}"/>
    <cellStyle name="Normal 30 2 9 8" xfId="49536" xr:uid="{00000000-0005-0000-0000-00007AC10000}"/>
    <cellStyle name="Normal 30 2 9 8 2" xfId="49537" xr:uid="{00000000-0005-0000-0000-00007BC10000}"/>
    <cellStyle name="Normal 30 2 9 8 3" xfId="49538" xr:uid="{00000000-0005-0000-0000-00007CC10000}"/>
    <cellStyle name="Normal 30 2 9 9" xfId="49539" xr:uid="{00000000-0005-0000-0000-00007DC10000}"/>
    <cellStyle name="Normal 30 2 9 9 2" xfId="49540" xr:uid="{00000000-0005-0000-0000-00007EC10000}"/>
    <cellStyle name="Normal 30 2 9 9 3" xfId="49541" xr:uid="{00000000-0005-0000-0000-00007FC10000}"/>
    <cellStyle name="Normal 30 3" xfId="49542" xr:uid="{00000000-0005-0000-0000-000080C10000}"/>
    <cellStyle name="Normal 30 3 10" xfId="49543" xr:uid="{00000000-0005-0000-0000-000081C10000}"/>
    <cellStyle name="Normal 30 3 10 10" xfId="49544" xr:uid="{00000000-0005-0000-0000-000082C10000}"/>
    <cellStyle name="Normal 30 3 10 10 2" xfId="49545" xr:uid="{00000000-0005-0000-0000-000083C10000}"/>
    <cellStyle name="Normal 30 3 10 10 3" xfId="49546" xr:uid="{00000000-0005-0000-0000-000084C10000}"/>
    <cellStyle name="Normal 30 3 10 11" xfId="49547" xr:uid="{00000000-0005-0000-0000-000085C10000}"/>
    <cellStyle name="Normal 30 3 10 11 2" xfId="49548" xr:uid="{00000000-0005-0000-0000-000086C10000}"/>
    <cellStyle name="Normal 30 3 10 11 3" xfId="49549" xr:uid="{00000000-0005-0000-0000-000087C10000}"/>
    <cellStyle name="Normal 30 3 10 12" xfId="49550" xr:uid="{00000000-0005-0000-0000-000088C10000}"/>
    <cellStyle name="Normal 30 3 10 12 2" xfId="49551" xr:uid="{00000000-0005-0000-0000-000089C10000}"/>
    <cellStyle name="Normal 30 3 10 12 3" xfId="49552" xr:uid="{00000000-0005-0000-0000-00008AC10000}"/>
    <cellStyle name="Normal 30 3 10 13" xfId="49553" xr:uid="{00000000-0005-0000-0000-00008BC10000}"/>
    <cellStyle name="Normal 30 3 10 13 2" xfId="49554" xr:uid="{00000000-0005-0000-0000-00008CC10000}"/>
    <cellStyle name="Normal 30 3 10 13 3" xfId="49555" xr:uid="{00000000-0005-0000-0000-00008DC10000}"/>
    <cellStyle name="Normal 30 3 10 14" xfId="49556" xr:uid="{00000000-0005-0000-0000-00008EC10000}"/>
    <cellStyle name="Normal 30 3 10 14 2" xfId="49557" xr:uid="{00000000-0005-0000-0000-00008FC10000}"/>
    <cellStyle name="Normal 30 3 10 14 3" xfId="49558" xr:uid="{00000000-0005-0000-0000-000090C10000}"/>
    <cellStyle name="Normal 30 3 10 15" xfId="49559" xr:uid="{00000000-0005-0000-0000-000091C10000}"/>
    <cellStyle name="Normal 30 3 10 16" xfId="49560" xr:uid="{00000000-0005-0000-0000-000092C10000}"/>
    <cellStyle name="Normal 30 3 10 2" xfId="49561" xr:uid="{00000000-0005-0000-0000-000093C10000}"/>
    <cellStyle name="Normal 30 3 10 2 2" xfId="49562" xr:uid="{00000000-0005-0000-0000-000094C10000}"/>
    <cellStyle name="Normal 30 3 10 2 3" xfId="49563" xr:uid="{00000000-0005-0000-0000-000095C10000}"/>
    <cellStyle name="Normal 30 3 10 3" xfId="49564" xr:uid="{00000000-0005-0000-0000-000096C10000}"/>
    <cellStyle name="Normal 30 3 10 3 2" xfId="49565" xr:uid="{00000000-0005-0000-0000-000097C10000}"/>
    <cellStyle name="Normal 30 3 10 3 3" xfId="49566" xr:uid="{00000000-0005-0000-0000-000098C10000}"/>
    <cellStyle name="Normal 30 3 10 4" xfId="49567" xr:uid="{00000000-0005-0000-0000-000099C10000}"/>
    <cellStyle name="Normal 30 3 10 4 2" xfId="49568" xr:uid="{00000000-0005-0000-0000-00009AC10000}"/>
    <cellStyle name="Normal 30 3 10 4 3" xfId="49569" xr:uid="{00000000-0005-0000-0000-00009BC10000}"/>
    <cellStyle name="Normal 30 3 10 5" xfId="49570" xr:uid="{00000000-0005-0000-0000-00009CC10000}"/>
    <cellStyle name="Normal 30 3 10 5 2" xfId="49571" xr:uid="{00000000-0005-0000-0000-00009DC10000}"/>
    <cellStyle name="Normal 30 3 10 5 3" xfId="49572" xr:uid="{00000000-0005-0000-0000-00009EC10000}"/>
    <cellStyle name="Normal 30 3 10 6" xfId="49573" xr:uid="{00000000-0005-0000-0000-00009FC10000}"/>
    <cellStyle name="Normal 30 3 10 6 2" xfId="49574" xr:uid="{00000000-0005-0000-0000-0000A0C10000}"/>
    <cellStyle name="Normal 30 3 10 6 3" xfId="49575" xr:uid="{00000000-0005-0000-0000-0000A1C10000}"/>
    <cellStyle name="Normal 30 3 10 7" xfId="49576" xr:uid="{00000000-0005-0000-0000-0000A2C10000}"/>
    <cellStyle name="Normal 30 3 10 7 2" xfId="49577" xr:uid="{00000000-0005-0000-0000-0000A3C10000}"/>
    <cellStyle name="Normal 30 3 10 7 3" xfId="49578" xr:uid="{00000000-0005-0000-0000-0000A4C10000}"/>
    <cellStyle name="Normal 30 3 10 8" xfId="49579" xr:uid="{00000000-0005-0000-0000-0000A5C10000}"/>
    <cellStyle name="Normal 30 3 10 8 2" xfId="49580" xr:uid="{00000000-0005-0000-0000-0000A6C10000}"/>
    <cellStyle name="Normal 30 3 10 8 3" xfId="49581" xr:uid="{00000000-0005-0000-0000-0000A7C10000}"/>
    <cellStyle name="Normal 30 3 10 9" xfId="49582" xr:uid="{00000000-0005-0000-0000-0000A8C10000}"/>
    <cellStyle name="Normal 30 3 10 9 2" xfId="49583" xr:uid="{00000000-0005-0000-0000-0000A9C10000}"/>
    <cellStyle name="Normal 30 3 10 9 3" xfId="49584" xr:uid="{00000000-0005-0000-0000-0000AAC10000}"/>
    <cellStyle name="Normal 30 3 11" xfId="49585" xr:uid="{00000000-0005-0000-0000-0000ABC10000}"/>
    <cellStyle name="Normal 30 3 11 10" xfId="49586" xr:uid="{00000000-0005-0000-0000-0000ACC10000}"/>
    <cellStyle name="Normal 30 3 11 10 2" xfId="49587" xr:uid="{00000000-0005-0000-0000-0000ADC10000}"/>
    <cellStyle name="Normal 30 3 11 10 3" xfId="49588" xr:uid="{00000000-0005-0000-0000-0000AEC10000}"/>
    <cellStyle name="Normal 30 3 11 11" xfId="49589" xr:uid="{00000000-0005-0000-0000-0000AFC10000}"/>
    <cellStyle name="Normal 30 3 11 11 2" xfId="49590" xr:uid="{00000000-0005-0000-0000-0000B0C10000}"/>
    <cellStyle name="Normal 30 3 11 11 3" xfId="49591" xr:uid="{00000000-0005-0000-0000-0000B1C10000}"/>
    <cellStyle name="Normal 30 3 11 12" xfId="49592" xr:uid="{00000000-0005-0000-0000-0000B2C10000}"/>
    <cellStyle name="Normal 30 3 11 12 2" xfId="49593" xr:uid="{00000000-0005-0000-0000-0000B3C10000}"/>
    <cellStyle name="Normal 30 3 11 12 3" xfId="49594" xr:uid="{00000000-0005-0000-0000-0000B4C10000}"/>
    <cellStyle name="Normal 30 3 11 13" xfId="49595" xr:uid="{00000000-0005-0000-0000-0000B5C10000}"/>
    <cellStyle name="Normal 30 3 11 13 2" xfId="49596" xr:uid="{00000000-0005-0000-0000-0000B6C10000}"/>
    <cellStyle name="Normal 30 3 11 13 3" xfId="49597" xr:uid="{00000000-0005-0000-0000-0000B7C10000}"/>
    <cellStyle name="Normal 30 3 11 14" xfId="49598" xr:uid="{00000000-0005-0000-0000-0000B8C10000}"/>
    <cellStyle name="Normal 30 3 11 14 2" xfId="49599" xr:uid="{00000000-0005-0000-0000-0000B9C10000}"/>
    <cellStyle name="Normal 30 3 11 14 3" xfId="49600" xr:uid="{00000000-0005-0000-0000-0000BAC10000}"/>
    <cellStyle name="Normal 30 3 11 15" xfId="49601" xr:uid="{00000000-0005-0000-0000-0000BBC10000}"/>
    <cellStyle name="Normal 30 3 11 16" xfId="49602" xr:uid="{00000000-0005-0000-0000-0000BCC10000}"/>
    <cellStyle name="Normal 30 3 11 2" xfId="49603" xr:uid="{00000000-0005-0000-0000-0000BDC10000}"/>
    <cellStyle name="Normal 30 3 11 2 2" xfId="49604" xr:uid="{00000000-0005-0000-0000-0000BEC10000}"/>
    <cellStyle name="Normal 30 3 11 2 3" xfId="49605" xr:uid="{00000000-0005-0000-0000-0000BFC10000}"/>
    <cellStyle name="Normal 30 3 11 3" xfId="49606" xr:uid="{00000000-0005-0000-0000-0000C0C10000}"/>
    <cellStyle name="Normal 30 3 11 3 2" xfId="49607" xr:uid="{00000000-0005-0000-0000-0000C1C10000}"/>
    <cellStyle name="Normal 30 3 11 3 3" xfId="49608" xr:uid="{00000000-0005-0000-0000-0000C2C10000}"/>
    <cellStyle name="Normal 30 3 11 4" xfId="49609" xr:uid="{00000000-0005-0000-0000-0000C3C10000}"/>
    <cellStyle name="Normal 30 3 11 4 2" xfId="49610" xr:uid="{00000000-0005-0000-0000-0000C4C10000}"/>
    <cellStyle name="Normal 30 3 11 4 3" xfId="49611" xr:uid="{00000000-0005-0000-0000-0000C5C10000}"/>
    <cellStyle name="Normal 30 3 11 5" xfId="49612" xr:uid="{00000000-0005-0000-0000-0000C6C10000}"/>
    <cellStyle name="Normal 30 3 11 5 2" xfId="49613" xr:uid="{00000000-0005-0000-0000-0000C7C10000}"/>
    <cellStyle name="Normal 30 3 11 5 3" xfId="49614" xr:uid="{00000000-0005-0000-0000-0000C8C10000}"/>
    <cellStyle name="Normal 30 3 11 6" xfId="49615" xr:uid="{00000000-0005-0000-0000-0000C9C10000}"/>
    <cellStyle name="Normal 30 3 11 6 2" xfId="49616" xr:uid="{00000000-0005-0000-0000-0000CAC10000}"/>
    <cellStyle name="Normal 30 3 11 6 3" xfId="49617" xr:uid="{00000000-0005-0000-0000-0000CBC10000}"/>
    <cellStyle name="Normal 30 3 11 7" xfId="49618" xr:uid="{00000000-0005-0000-0000-0000CCC10000}"/>
    <cellStyle name="Normal 30 3 11 7 2" xfId="49619" xr:uid="{00000000-0005-0000-0000-0000CDC10000}"/>
    <cellStyle name="Normal 30 3 11 7 3" xfId="49620" xr:uid="{00000000-0005-0000-0000-0000CEC10000}"/>
    <cellStyle name="Normal 30 3 11 8" xfId="49621" xr:uid="{00000000-0005-0000-0000-0000CFC10000}"/>
    <cellStyle name="Normal 30 3 11 8 2" xfId="49622" xr:uid="{00000000-0005-0000-0000-0000D0C10000}"/>
    <cellStyle name="Normal 30 3 11 8 3" xfId="49623" xr:uid="{00000000-0005-0000-0000-0000D1C10000}"/>
    <cellStyle name="Normal 30 3 11 9" xfId="49624" xr:uid="{00000000-0005-0000-0000-0000D2C10000}"/>
    <cellStyle name="Normal 30 3 11 9 2" xfId="49625" xr:uid="{00000000-0005-0000-0000-0000D3C10000}"/>
    <cellStyle name="Normal 30 3 11 9 3" xfId="49626" xr:uid="{00000000-0005-0000-0000-0000D4C10000}"/>
    <cellStyle name="Normal 30 3 12" xfId="49627" xr:uid="{00000000-0005-0000-0000-0000D5C10000}"/>
    <cellStyle name="Normal 30 3 12 10" xfId="49628" xr:uid="{00000000-0005-0000-0000-0000D6C10000}"/>
    <cellStyle name="Normal 30 3 12 10 2" xfId="49629" xr:uid="{00000000-0005-0000-0000-0000D7C10000}"/>
    <cellStyle name="Normal 30 3 12 10 3" xfId="49630" xr:uid="{00000000-0005-0000-0000-0000D8C10000}"/>
    <cellStyle name="Normal 30 3 12 11" xfId="49631" xr:uid="{00000000-0005-0000-0000-0000D9C10000}"/>
    <cellStyle name="Normal 30 3 12 11 2" xfId="49632" xr:uid="{00000000-0005-0000-0000-0000DAC10000}"/>
    <cellStyle name="Normal 30 3 12 11 3" xfId="49633" xr:uid="{00000000-0005-0000-0000-0000DBC10000}"/>
    <cellStyle name="Normal 30 3 12 12" xfId="49634" xr:uid="{00000000-0005-0000-0000-0000DCC10000}"/>
    <cellStyle name="Normal 30 3 12 12 2" xfId="49635" xr:uid="{00000000-0005-0000-0000-0000DDC10000}"/>
    <cellStyle name="Normal 30 3 12 12 3" xfId="49636" xr:uid="{00000000-0005-0000-0000-0000DEC10000}"/>
    <cellStyle name="Normal 30 3 12 13" xfId="49637" xr:uid="{00000000-0005-0000-0000-0000DFC10000}"/>
    <cellStyle name="Normal 30 3 12 13 2" xfId="49638" xr:uid="{00000000-0005-0000-0000-0000E0C10000}"/>
    <cellStyle name="Normal 30 3 12 13 3" xfId="49639" xr:uid="{00000000-0005-0000-0000-0000E1C10000}"/>
    <cellStyle name="Normal 30 3 12 14" xfId="49640" xr:uid="{00000000-0005-0000-0000-0000E2C10000}"/>
    <cellStyle name="Normal 30 3 12 14 2" xfId="49641" xr:uid="{00000000-0005-0000-0000-0000E3C10000}"/>
    <cellStyle name="Normal 30 3 12 14 3" xfId="49642" xr:uid="{00000000-0005-0000-0000-0000E4C10000}"/>
    <cellStyle name="Normal 30 3 12 15" xfId="49643" xr:uid="{00000000-0005-0000-0000-0000E5C10000}"/>
    <cellStyle name="Normal 30 3 12 16" xfId="49644" xr:uid="{00000000-0005-0000-0000-0000E6C10000}"/>
    <cellStyle name="Normal 30 3 12 2" xfId="49645" xr:uid="{00000000-0005-0000-0000-0000E7C10000}"/>
    <cellStyle name="Normal 30 3 12 2 2" xfId="49646" xr:uid="{00000000-0005-0000-0000-0000E8C10000}"/>
    <cellStyle name="Normal 30 3 12 2 3" xfId="49647" xr:uid="{00000000-0005-0000-0000-0000E9C10000}"/>
    <cellStyle name="Normal 30 3 12 3" xfId="49648" xr:uid="{00000000-0005-0000-0000-0000EAC10000}"/>
    <cellStyle name="Normal 30 3 12 3 2" xfId="49649" xr:uid="{00000000-0005-0000-0000-0000EBC10000}"/>
    <cellStyle name="Normal 30 3 12 3 3" xfId="49650" xr:uid="{00000000-0005-0000-0000-0000ECC10000}"/>
    <cellStyle name="Normal 30 3 12 4" xfId="49651" xr:uid="{00000000-0005-0000-0000-0000EDC10000}"/>
    <cellStyle name="Normal 30 3 12 4 2" xfId="49652" xr:uid="{00000000-0005-0000-0000-0000EEC10000}"/>
    <cellStyle name="Normal 30 3 12 4 3" xfId="49653" xr:uid="{00000000-0005-0000-0000-0000EFC10000}"/>
    <cellStyle name="Normal 30 3 12 5" xfId="49654" xr:uid="{00000000-0005-0000-0000-0000F0C10000}"/>
    <cellStyle name="Normal 30 3 12 5 2" xfId="49655" xr:uid="{00000000-0005-0000-0000-0000F1C10000}"/>
    <cellStyle name="Normal 30 3 12 5 3" xfId="49656" xr:uid="{00000000-0005-0000-0000-0000F2C10000}"/>
    <cellStyle name="Normal 30 3 12 6" xfId="49657" xr:uid="{00000000-0005-0000-0000-0000F3C10000}"/>
    <cellStyle name="Normal 30 3 12 6 2" xfId="49658" xr:uid="{00000000-0005-0000-0000-0000F4C10000}"/>
    <cellStyle name="Normal 30 3 12 6 3" xfId="49659" xr:uid="{00000000-0005-0000-0000-0000F5C10000}"/>
    <cellStyle name="Normal 30 3 12 7" xfId="49660" xr:uid="{00000000-0005-0000-0000-0000F6C10000}"/>
    <cellStyle name="Normal 30 3 12 7 2" xfId="49661" xr:uid="{00000000-0005-0000-0000-0000F7C10000}"/>
    <cellStyle name="Normal 30 3 12 7 3" xfId="49662" xr:uid="{00000000-0005-0000-0000-0000F8C10000}"/>
    <cellStyle name="Normal 30 3 12 8" xfId="49663" xr:uid="{00000000-0005-0000-0000-0000F9C10000}"/>
    <cellStyle name="Normal 30 3 12 8 2" xfId="49664" xr:uid="{00000000-0005-0000-0000-0000FAC10000}"/>
    <cellStyle name="Normal 30 3 12 8 3" xfId="49665" xr:uid="{00000000-0005-0000-0000-0000FBC10000}"/>
    <cellStyle name="Normal 30 3 12 9" xfId="49666" xr:uid="{00000000-0005-0000-0000-0000FCC10000}"/>
    <cellStyle name="Normal 30 3 12 9 2" xfId="49667" xr:uid="{00000000-0005-0000-0000-0000FDC10000}"/>
    <cellStyle name="Normal 30 3 12 9 3" xfId="49668" xr:uid="{00000000-0005-0000-0000-0000FEC10000}"/>
    <cellStyle name="Normal 30 3 13" xfId="49669" xr:uid="{00000000-0005-0000-0000-0000FFC10000}"/>
    <cellStyle name="Normal 30 3 13 10" xfId="49670" xr:uid="{00000000-0005-0000-0000-000000C20000}"/>
    <cellStyle name="Normal 30 3 13 10 2" xfId="49671" xr:uid="{00000000-0005-0000-0000-000001C20000}"/>
    <cellStyle name="Normal 30 3 13 10 3" xfId="49672" xr:uid="{00000000-0005-0000-0000-000002C20000}"/>
    <cellStyle name="Normal 30 3 13 11" xfId="49673" xr:uid="{00000000-0005-0000-0000-000003C20000}"/>
    <cellStyle name="Normal 30 3 13 11 2" xfId="49674" xr:uid="{00000000-0005-0000-0000-000004C20000}"/>
    <cellStyle name="Normal 30 3 13 11 3" xfId="49675" xr:uid="{00000000-0005-0000-0000-000005C20000}"/>
    <cellStyle name="Normal 30 3 13 12" xfId="49676" xr:uid="{00000000-0005-0000-0000-000006C20000}"/>
    <cellStyle name="Normal 30 3 13 12 2" xfId="49677" xr:uid="{00000000-0005-0000-0000-000007C20000}"/>
    <cellStyle name="Normal 30 3 13 12 3" xfId="49678" xr:uid="{00000000-0005-0000-0000-000008C20000}"/>
    <cellStyle name="Normal 30 3 13 13" xfId="49679" xr:uid="{00000000-0005-0000-0000-000009C20000}"/>
    <cellStyle name="Normal 30 3 13 13 2" xfId="49680" xr:uid="{00000000-0005-0000-0000-00000AC20000}"/>
    <cellStyle name="Normal 30 3 13 13 3" xfId="49681" xr:uid="{00000000-0005-0000-0000-00000BC20000}"/>
    <cellStyle name="Normal 30 3 13 14" xfId="49682" xr:uid="{00000000-0005-0000-0000-00000CC20000}"/>
    <cellStyle name="Normal 30 3 13 14 2" xfId="49683" xr:uid="{00000000-0005-0000-0000-00000DC20000}"/>
    <cellStyle name="Normal 30 3 13 14 3" xfId="49684" xr:uid="{00000000-0005-0000-0000-00000EC20000}"/>
    <cellStyle name="Normal 30 3 13 15" xfId="49685" xr:uid="{00000000-0005-0000-0000-00000FC20000}"/>
    <cellStyle name="Normal 30 3 13 16" xfId="49686" xr:uid="{00000000-0005-0000-0000-000010C20000}"/>
    <cellStyle name="Normal 30 3 13 2" xfId="49687" xr:uid="{00000000-0005-0000-0000-000011C20000}"/>
    <cellStyle name="Normal 30 3 13 2 2" xfId="49688" xr:uid="{00000000-0005-0000-0000-000012C20000}"/>
    <cellStyle name="Normal 30 3 13 2 3" xfId="49689" xr:uid="{00000000-0005-0000-0000-000013C20000}"/>
    <cellStyle name="Normal 30 3 13 3" xfId="49690" xr:uid="{00000000-0005-0000-0000-000014C20000}"/>
    <cellStyle name="Normal 30 3 13 3 2" xfId="49691" xr:uid="{00000000-0005-0000-0000-000015C20000}"/>
    <cellStyle name="Normal 30 3 13 3 3" xfId="49692" xr:uid="{00000000-0005-0000-0000-000016C20000}"/>
    <cellStyle name="Normal 30 3 13 4" xfId="49693" xr:uid="{00000000-0005-0000-0000-000017C20000}"/>
    <cellStyle name="Normal 30 3 13 4 2" xfId="49694" xr:uid="{00000000-0005-0000-0000-000018C20000}"/>
    <cellStyle name="Normal 30 3 13 4 3" xfId="49695" xr:uid="{00000000-0005-0000-0000-000019C20000}"/>
    <cellStyle name="Normal 30 3 13 5" xfId="49696" xr:uid="{00000000-0005-0000-0000-00001AC20000}"/>
    <cellStyle name="Normal 30 3 13 5 2" xfId="49697" xr:uid="{00000000-0005-0000-0000-00001BC20000}"/>
    <cellStyle name="Normal 30 3 13 5 3" xfId="49698" xr:uid="{00000000-0005-0000-0000-00001CC20000}"/>
    <cellStyle name="Normal 30 3 13 6" xfId="49699" xr:uid="{00000000-0005-0000-0000-00001DC20000}"/>
    <cellStyle name="Normal 30 3 13 6 2" xfId="49700" xr:uid="{00000000-0005-0000-0000-00001EC20000}"/>
    <cellStyle name="Normal 30 3 13 6 3" xfId="49701" xr:uid="{00000000-0005-0000-0000-00001FC20000}"/>
    <cellStyle name="Normal 30 3 13 7" xfId="49702" xr:uid="{00000000-0005-0000-0000-000020C20000}"/>
    <cellStyle name="Normal 30 3 13 7 2" xfId="49703" xr:uid="{00000000-0005-0000-0000-000021C20000}"/>
    <cellStyle name="Normal 30 3 13 7 3" xfId="49704" xr:uid="{00000000-0005-0000-0000-000022C20000}"/>
    <cellStyle name="Normal 30 3 13 8" xfId="49705" xr:uid="{00000000-0005-0000-0000-000023C20000}"/>
    <cellStyle name="Normal 30 3 13 8 2" xfId="49706" xr:uid="{00000000-0005-0000-0000-000024C20000}"/>
    <cellStyle name="Normal 30 3 13 8 3" xfId="49707" xr:uid="{00000000-0005-0000-0000-000025C20000}"/>
    <cellStyle name="Normal 30 3 13 9" xfId="49708" xr:uid="{00000000-0005-0000-0000-000026C20000}"/>
    <cellStyle name="Normal 30 3 13 9 2" xfId="49709" xr:uid="{00000000-0005-0000-0000-000027C20000}"/>
    <cellStyle name="Normal 30 3 13 9 3" xfId="49710" xr:uid="{00000000-0005-0000-0000-000028C20000}"/>
    <cellStyle name="Normal 30 3 14" xfId="49711" xr:uid="{00000000-0005-0000-0000-000029C20000}"/>
    <cellStyle name="Normal 30 3 14 10" xfId="49712" xr:uid="{00000000-0005-0000-0000-00002AC20000}"/>
    <cellStyle name="Normal 30 3 14 10 2" xfId="49713" xr:uid="{00000000-0005-0000-0000-00002BC20000}"/>
    <cellStyle name="Normal 30 3 14 10 3" xfId="49714" xr:uid="{00000000-0005-0000-0000-00002CC20000}"/>
    <cellStyle name="Normal 30 3 14 11" xfId="49715" xr:uid="{00000000-0005-0000-0000-00002DC20000}"/>
    <cellStyle name="Normal 30 3 14 11 2" xfId="49716" xr:uid="{00000000-0005-0000-0000-00002EC20000}"/>
    <cellStyle name="Normal 30 3 14 11 3" xfId="49717" xr:uid="{00000000-0005-0000-0000-00002FC20000}"/>
    <cellStyle name="Normal 30 3 14 12" xfId="49718" xr:uid="{00000000-0005-0000-0000-000030C20000}"/>
    <cellStyle name="Normal 30 3 14 12 2" xfId="49719" xr:uid="{00000000-0005-0000-0000-000031C20000}"/>
    <cellStyle name="Normal 30 3 14 12 3" xfId="49720" xr:uid="{00000000-0005-0000-0000-000032C20000}"/>
    <cellStyle name="Normal 30 3 14 13" xfId="49721" xr:uid="{00000000-0005-0000-0000-000033C20000}"/>
    <cellStyle name="Normal 30 3 14 13 2" xfId="49722" xr:uid="{00000000-0005-0000-0000-000034C20000}"/>
    <cellStyle name="Normal 30 3 14 13 3" xfId="49723" xr:uid="{00000000-0005-0000-0000-000035C20000}"/>
    <cellStyle name="Normal 30 3 14 14" xfId="49724" xr:uid="{00000000-0005-0000-0000-000036C20000}"/>
    <cellStyle name="Normal 30 3 14 14 2" xfId="49725" xr:uid="{00000000-0005-0000-0000-000037C20000}"/>
    <cellStyle name="Normal 30 3 14 14 3" xfId="49726" xr:uid="{00000000-0005-0000-0000-000038C20000}"/>
    <cellStyle name="Normal 30 3 14 15" xfId="49727" xr:uid="{00000000-0005-0000-0000-000039C20000}"/>
    <cellStyle name="Normal 30 3 14 16" xfId="49728" xr:uid="{00000000-0005-0000-0000-00003AC20000}"/>
    <cellStyle name="Normal 30 3 14 2" xfId="49729" xr:uid="{00000000-0005-0000-0000-00003BC20000}"/>
    <cellStyle name="Normal 30 3 14 2 2" xfId="49730" xr:uid="{00000000-0005-0000-0000-00003CC20000}"/>
    <cellStyle name="Normal 30 3 14 2 3" xfId="49731" xr:uid="{00000000-0005-0000-0000-00003DC20000}"/>
    <cellStyle name="Normal 30 3 14 3" xfId="49732" xr:uid="{00000000-0005-0000-0000-00003EC20000}"/>
    <cellStyle name="Normal 30 3 14 3 2" xfId="49733" xr:uid="{00000000-0005-0000-0000-00003FC20000}"/>
    <cellStyle name="Normal 30 3 14 3 3" xfId="49734" xr:uid="{00000000-0005-0000-0000-000040C20000}"/>
    <cellStyle name="Normal 30 3 14 4" xfId="49735" xr:uid="{00000000-0005-0000-0000-000041C20000}"/>
    <cellStyle name="Normal 30 3 14 4 2" xfId="49736" xr:uid="{00000000-0005-0000-0000-000042C20000}"/>
    <cellStyle name="Normal 30 3 14 4 3" xfId="49737" xr:uid="{00000000-0005-0000-0000-000043C20000}"/>
    <cellStyle name="Normal 30 3 14 5" xfId="49738" xr:uid="{00000000-0005-0000-0000-000044C20000}"/>
    <cellStyle name="Normal 30 3 14 5 2" xfId="49739" xr:uid="{00000000-0005-0000-0000-000045C20000}"/>
    <cellStyle name="Normal 30 3 14 5 3" xfId="49740" xr:uid="{00000000-0005-0000-0000-000046C20000}"/>
    <cellStyle name="Normal 30 3 14 6" xfId="49741" xr:uid="{00000000-0005-0000-0000-000047C20000}"/>
    <cellStyle name="Normal 30 3 14 6 2" xfId="49742" xr:uid="{00000000-0005-0000-0000-000048C20000}"/>
    <cellStyle name="Normal 30 3 14 6 3" xfId="49743" xr:uid="{00000000-0005-0000-0000-000049C20000}"/>
    <cellStyle name="Normal 30 3 14 7" xfId="49744" xr:uid="{00000000-0005-0000-0000-00004AC20000}"/>
    <cellStyle name="Normal 30 3 14 7 2" xfId="49745" xr:uid="{00000000-0005-0000-0000-00004BC20000}"/>
    <cellStyle name="Normal 30 3 14 7 3" xfId="49746" xr:uid="{00000000-0005-0000-0000-00004CC20000}"/>
    <cellStyle name="Normal 30 3 14 8" xfId="49747" xr:uid="{00000000-0005-0000-0000-00004DC20000}"/>
    <cellStyle name="Normal 30 3 14 8 2" xfId="49748" xr:uid="{00000000-0005-0000-0000-00004EC20000}"/>
    <cellStyle name="Normal 30 3 14 8 3" xfId="49749" xr:uid="{00000000-0005-0000-0000-00004FC20000}"/>
    <cellStyle name="Normal 30 3 14 9" xfId="49750" xr:uid="{00000000-0005-0000-0000-000050C20000}"/>
    <cellStyle name="Normal 30 3 14 9 2" xfId="49751" xr:uid="{00000000-0005-0000-0000-000051C20000}"/>
    <cellStyle name="Normal 30 3 14 9 3" xfId="49752" xr:uid="{00000000-0005-0000-0000-000052C20000}"/>
    <cellStyle name="Normal 30 3 15" xfId="49753" xr:uid="{00000000-0005-0000-0000-000053C20000}"/>
    <cellStyle name="Normal 30 3 15 10" xfId="49754" xr:uid="{00000000-0005-0000-0000-000054C20000}"/>
    <cellStyle name="Normal 30 3 15 10 2" xfId="49755" xr:uid="{00000000-0005-0000-0000-000055C20000}"/>
    <cellStyle name="Normal 30 3 15 10 3" xfId="49756" xr:uid="{00000000-0005-0000-0000-000056C20000}"/>
    <cellStyle name="Normal 30 3 15 11" xfId="49757" xr:uid="{00000000-0005-0000-0000-000057C20000}"/>
    <cellStyle name="Normal 30 3 15 11 2" xfId="49758" xr:uid="{00000000-0005-0000-0000-000058C20000}"/>
    <cellStyle name="Normal 30 3 15 11 3" xfId="49759" xr:uid="{00000000-0005-0000-0000-000059C20000}"/>
    <cellStyle name="Normal 30 3 15 12" xfId="49760" xr:uid="{00000000-0005-0000-0000-00005AC20000}"/>
    <cellStyle name="Normal 30 3 15 12 2" xfId="49761" xr:uid="{00000000-0005-0000-0000-00005BC20000}"/>
    <cellStyle name="Normal 30 3 15 12 3" xfId="49762" xr:uid="{00000000-0005-0000-0000-00005CC20000}"/>
    <cellStyle name="Normal 30 3 15 13" xfId="49763" xr:uid="{00000000-0005-0000-0000-00005DC20000}"/>
    <cellStyle name="Normal 30 3 15 13 2" xfId="49764" xr:uid="{00000000-0005-0000-0000-00005EC20000}"/>
    <cellStyle name="Normal 30 3 15 13 3" xfId="49765" xr:uid="{00000000-0005-0000-0000-00005FC20000}"/>
    <cellStyle name="Normal 30 3 15 14" xfId="49766" xr:uid="{00000000-0005-0000-0000-000060C20000}"/>
    <cellStyle name="Normal 30 3 15 14 2" xfId="49767" xr:uid="{00000000-0005-0000-0000-000061C20000}"/>
    <cellStyle name="Normal 30 3 15 14 3" xfId="49768" xr:uid="{00000000-0005-0000-0000-000062C20000}"/>
    <cellStyle name="Normal 30 3 15 15" xfId="49769" xr:uid="{00000000-0005-0000-0000-000063C20000}"/>
    <cellStyle name="Normal 30 3 15 16" xfId="49770" xr:uid="{00000000-0005-0000-0000-000064C20000}"/>
    <cellStyle name="Normal 30 3 15 2" xfId="49771" xr:uid="{00000000-0005-0000-0000-000065C20000}"/>
    <cellStyle name="Normal 30 3 15 2 2" xfId="49772" xr:uid="{00000000-0005-0000-0000-000066C20000}"/>
    <cellStyle name="Normal 30 3 15 2 3" xfId="49773" xr:uid="{00000000-0005-0000-0000-000067C20000}"/>
    <cellStyle name="Normal 30 3 15 3" xfId="49774" xr:uid="{00000000-0005-0000-0000-000068C20000}"/>
    <cellStyle name="Normal 30 3 15 3 2" xfId="49775" xr:uid="{00000000-0005-0000-0000-000069C20000}"/>
    <cellStyle name="Normal 30 3 15 3 3" xfId="49776" xr:uid="{00000000-0005-0000-0000-00006AC20000}"/>
    <cellStyle name="Normal 30 3 15 4" xfId="49777" xr:uid="{00000000-0005-0000-0000-00006BC20000}"/>
    <cellStyle name="Normal 30 3 15 4 2" xfId="49778" xr:uid="{00000000-0005-0000-0000-00006CC20000}"/>
    <cellStyle name="Normal 30 3 15 4 3" xfId="49779" xr:uid="{00000000-0005-0000-0000-00006DC20000}"/>
    <cellStyle name="Normal 30 3 15 5" xfId="49780" xr:uid="{00000000-0005-0000-0000-00006EC20000}"/>
    <cellStyle name="Normal 30 3 15 5 2" xfId="49781" xr:uid="{00000000-0005-0000-0000-00006FC20000}"/>
    <cellStyle name="Normal 30 3 15 5 3" xfId="49782" xr:uid="{00000000-0005-0000-0000-000070C20000}"/>
    <cellStyle name="Normal 30 3 15 6" xfId="49783" xr:uid="{00000000-0005-0000-0000-000071C20000}"/>
    <cellStyle name="Normal 30 3 15 6 2" xfId="49784" xr:uid="{00000000-0005-0000-0000-000072C20000}"/>
    <cellStyle name="Normal 30 3 15 6 3" xfId="49785" xr:uid="{00000000-0005-0000-0000-000073C20000}"/>
    <cellStyle name="Normal 30 3 15 7" xfId="49786" xr:uid="{00000000-0005-0000-0000-000074C20000}"/>
    <cellStyle name="Normal 30 3 15 7 2" xfId="49787" xr:uid="{00000000-0005-0000-0000-000075C20000}"/>
    <cellStyle name="Normal 30 3 15 7 3" xfId="49788" xr:uid="{00000000-0005-0000-0000-000076C20000}"/>
    <cellStyle name="Normal 30 3 15 8" xfId="49789" xr:uid="{00000000-0005-0000-0000-000077C20000}"/>
    <cellStyle name="Normal 30 3 15 8 2" xfId="49790" xr:uid="{00000000-0005-0000-0000-000078C20000}"/>
    <cellStyle name="Normal 30 3 15 8 3" xfId="49791" xr:uid="{00000000-0005-0000-0000-000079C20000}"/>
    <cellStyle name="Normal 30 3 15 9" xfId="49792" xr:uid="{00000000-0005-0000-0000-00007AC20000}"/>
    <cellStyle name="Normal 30 3 15 9 2" xfId="49793" xr:uid="{00000000-0005-0000-0000-00007BC20000}"/>
    <cellStyle name="Normal 30 3 15 9 3" xfId="49794" xr:uid="{00000000-0005-0000-0000-00007CC20000}"/>
    <cellStyle name="Normal 30 3 16" xfId="49795" xr:uid="{00000000-0005-0000-0000-00007DC20000}"/>
    <cellStyle name="Normal 30 3 16 2" xfId="49796" xr:uid="{00000000-0005-0000-0000-00007EC20000}"/>
    <cellStyle name="Normal 30 3 16 3" xfId="49797" xr:uid="{00000000-0005-0000-0000-00007FC20000}"/>
    <cellStyle name="Normal 30 3 17" xfId="49798" xr:uid="{00000000-0005-0000-0000-000080C20000}"/>
    <cellStyle name="Normal 30 3 17 2" xfId="49799" xr:uid="{00000000-0005-0000-0000-000081C20000}"/>
    <cellStyle name="Normal 30 3 17 3" xfId="49800" xr:uid="{00000000-0005-0000-0000-000082C20000}"/>
    <cellStyle name="Normal 30 3 18" xfId="49801" xr:uid="{00000000-0005-0000-0000-000083C20000}"/>
    <cellStyle name="Normal 30 3 18 2" xfId="49802" xr:uid="{00000000-0005-0000-0000-000084C20000}"/>
    <cellStyle name="Normal 30 3 18 3" xfId="49803" xr:uid="{00000000-0005-0000-0000-000085C20000}"/>
    <cellStyle name="Normal 30 3 19" xfId="49804" xr:uid="{00000000-0005-0000-0000-000086C20000}"/>
    <cellStyle name="Normal 30 3 19 2" xfId="49805" xr:uid="{00000000-0005-0000-0000-000087C20000}"/>
    <cellStyle name="Normal 30 3 19 3" xfId="49806" xr:uid="{00000000-0005-0000-0000-000088C20000}"/>
    <cellStyle name="Normal 30 3 2" xfId="49807" xr:uid="{00000000-0005-0000-0000-000089C20000}"/>
    <cellStyle name="Normal 30 3 2 10" xfId="49808" xr:uid="{00000000-0005-0000-0000-00008AC20000}"/>
    <cellStyle name="Normal 30 3 2 10 2" xfId="49809" xr:uid="{00000000-0005-0000-0000-00008BC20000}"/>
    <cellStyle name="Normal 30 3 2 10 3" xfId="49810" xr:uid="{00000000-0005-0000-0000-00008CC20000}"/>
    <cellStyle name="Normal 30 3 2 11" xfId="49811" xr:uid="{00000000-0005-0000-0000-00008DC20000}"/>
    <cellStyle name="Normal 30 3 2 11 2" xfId="49812" xr:uid="{00000000-0005-0000-0000-00008EC20000}"/>
    <cellStyle name="Normal 30 3 2 11 3" xfId="49813" xr:uid="{00000000-0005-0000-0000-00008FC20000}"/>
    <cellStyle name="Normal 30 3 2 12" xfId="49814" xr:uid="{00000000-0005-0000-0000-000090C20000}"/>
    <cellStyle name="Normal 30 3 2 12 2" xfId="49815" xr:uid="{00000000-0005-0000-0000-000091C20000}"/>
    <cellStyle name="Normal 30 3 2 12 3" xfId="49816" xr:uid="{00000000-0005-0000-0000-000092C20000}"/>
    <cellStyle name="Normal 30 3 2 13" xfId="49817" xr:uid="{00000000-0005-0000-0000-000093C20000}"/>
    <cellStyle name="Normal 30 3 2 13 2" xfId="49818" xr:uid="{00000000-0005-0000-0000-000094C20000}"/>
    <cellStyle name="Normal 30 3 2 13 3" xfId="49819" xr:uid="{00000000-0005-0000-0000-000095C20000}"/>
    <cellStyle name="Normal 30 3 2 14" xfId="49820" xr:uid="{00000000-0005-0000-0000-000096C20000}"/>
    <cellStyle name="Normal 30 3 2 14 2" xfId="49821" xr:uid="{00000000-0005-0000-0000-000097C20000}"/>
    <cellStyle name="Normal 30 3 2 14 3" xfId="49822" xr:uid="{00000000-0005-0000-0000-000098C20000}"/>
    <cellStyle name="Normal 30 3 2 15" xfId="49823" xr:uid="{00000000-0005-0000-0000-000099C20000}"/>
    <cellStyle name="Normal 30 3 2 15 2" xfId="49824" xr:uid="{00000000-0005-0000-0000-00009AC20000}"/>
    <cellStyle name="Normal 30 3 2 15 3" xfId="49825" xr:uid="{00000000-0005-0000-0000-00009BC20000}"/>
    <cellStyle name="Normal 30 3 2 16" xfId="49826" xr:uid="{00000000-0005-0000-0000-00009CC20000}"/>
    <cellStyle name="Normal 30 3 2 17" xfId="49827" xr:uid="{00000000-0005-0000-0000-00009DC20000}"/>
    <cellStyle name="Normal 30 3 2 2" xfId="49828" xr:uid="{00000000-0005-0000-0000-00009EC20000}"/>
    <cellStyle name="Normal 30 3 2 2 10" xfId="49829" xr:uid="{00000000-0005-0000-0000-00009FC20000}"/>
    <cellStyle name="Normal 30 3 2 2 10 2" xfId="49830" xr:uid="{00000000-0005-0000-0000-0000A0C20000}"/>
    <cellStyle name="Normal 30 3 2 2 10 3" xfId="49831" xr:uid="{00000000-0005-0000-0000-0000A1C20000}"/>
    <cellStyle name="Normal 30 3 2 2 11" xfId="49832" xr:uid="{00000000-0005-0000-0000-0000A2C20000}"/>
    <cellStyle name="Normal 30 3 2 2 11 2" xfId="49833" xr:uid="{00000000-0005-0000-0000-0000A3C20000}"/>
    <cellStyle name="Normal 30 3 2 2 11 3" xfId="49834" xr:uid="{00000000-0005-0000-0000-0000A4C20000}"/>
    <cellStyle name="Normal 30 3 2 2 12" xfId="49835" xr:uid="{00000000-0005-0000-0000-0000A5C20000}"/>
    <cellStyle name="Normal 30 3 2 2 12 2" xfId="49836" xr:uid="{00000000-0005-0000-0000-0000A6C20000}"/>
    <cellStyle name="Normal 30 3 2 2 12 3" xfId="49837" xr:uid="{00000000-0005-0000-0000-0000A7C20000}"/>
    <cellStyle name="Normal 30 3 2 2 13" xfId="49838" xr:uid="{00000000-0005-0000-0000-0000A8C20000}"/>
    <cellStyle name="Normal 30 3 2 2 13 2" xfId="49839" xr:uid="{00000000-0005-0000-0000-0000A9C20000}"/>
    <cellStyle name="Normal 30 3 2 2 13 3" xfId="49840" xr:uid="{00000000-0005-0000-0000-0000AAC20000}"/>
    <cellStyle name="Normal 30 3 2 2 14" xfId="49841" xr:uid="{00000000-0005-0000-0000-0000ABC20000}"/>
    <cellStyle name="Normal 30 3 2 2 14 2" xfId="49842" xr:uid="{00000000-0005-0000-0000-0000ACC20000}"/>
    <cellStyle name="Normal 30 3 2 2 14 3" xfId="49843" xr:uid="{00000000-0005-0000-0000-0000ADC20000}"/>
    <cellStyle name="Normal 30 3 2 2 15" xfId="49844" xr:uid="{00000000-0005-0000-0000-0000AEC20000}"/>
    <cellStyle name="Normal 30 3 2 2 16" xfId="49845" xr:uid="{00000000-0005-0000-0000-0000AFC20000}"/>
    <cellStyle name="Normal 30 3 2 2 2" xfId="49846" xr:uid="{00000000-0005-0000-0000-0000B0C20000}"/>
    <cellStyle name="Normal 30 3 2 2 2 2" xfId="49847" xr:uid="{00000000-0005-0000-0000-0000B1C20000}"/>
    <cellStyle name="Normal 30 3 2 2 2 3" xfId="49848" xr:uid="{00000000-0005-0000-0000-0000B2C20000}"/>
    <cellStyle name="Normal 30 3 2 2 3" xfId="49849" xr:uid="{00000000-0005-0000-0000-0000B3C20000}"/>
    <cellStyle name="Normal 30 3 2 2 3 2" xfId="49850" xr:uid="{00000000-0005-0000-0000-0000B4C20000}"/>
    <cellStyle name="Normal 30 3 2 2 3 3" xfId="49851" xr:uid="{00000000-0005-0000-0000-0000B5C20000}"/>
    <cellStyle name="Normal 30 3 2 2 4" xfId="49852" xr:uid="{00000000-0005-0000-0000-0000B6C20000}"/>
    <cellStyle name="Normal 30 3 2 2 4 2" xfId="49853" xr:uid="{00000000-0005-0000-0000-0000B7C20000}"/>
    <cellStyle name="Normal 30 3 2 2 4 3" xfId="49854" xr:uid="{00000000-0005-0000-0000-0000B8C20000}"/>
    <cellStyle name="Normal 30 3 2 2 5" xfId="49855" xr:uid="{00000000-0005-0000-0000-0000B9C20000}"/>
    <cellStyle name="Normal 30 3 2 2 5 2" xfId="49856" xr:uid="{00000000-0005-0000-0000-0000BAC20000}"/>
    <cellStyle name="Normal 30 3 2 2 5 3" xfId="49857" xr:uid="{00000000-0005-0000-0000-0000BBC20000}"/>
    <cellStyle name="Normal 30 3 2 2 6" xfId="49858" xr:uid="{00000000-0005-0000-0000-0000BCC20000}"/>
    <cellStyle name="Normal 30 3 2 2 6 2" xfId="49859" xr:uid="{00000000-0005-0000-0000-0000BDC20000}"/>
    <cellStyle name="Normal 30 3 2 2 6 3" xfId="49860" xr:uid="{00000000-0005-0000-0000-0000BEC20000}"/>
    <cellStyle name="Normal 30 3 2 2 7" xfId="49861" xr:uid="{00000000-0005-0000-0000-0000BFC20000}"/>
    <cellStyle name="Normal 30 3 2 2 7 2" xfId="49862" xr:uid="{00000000-0005-0000-0000-0000C0C20000}"/>
    <cellStyle name="Normal 30 3 2 2 7 3" xfId="49863" xr:uid="{00000000-0005-0000-0000-0000C1C20000}"/>
    <cellStyle name="Normal 30 3 2 2 8" xfId="49864" xr:uid="{00000000-0005-0000-0000-0000C2C20000}"/>
    <cellStyle name="Normal 30 3 2 2 8 2" xfId="49865" xr:uid="{00000000-0005-0000-0000-0000C3C20000}"/>
    <cellStyle name="Normal 30 3 2 2 8 3" xfId="49866" xr:uid="{00000000-0005-0000-0000-0000C4C20000}"/>
    <cellStyle name="Normal 30 3 2 2 9" xfId="49867" xr:uid="{00000000-0005-0000-0000-0000C5C20000}"/>
    <cellStyle name="Normal 30 3 2 2 9 2" xfId="49868" xr:uid="{00000000-0005-0000-0000-0000C6C20000}"/>
    <cellStyle name="Normal 30 3 2 2 9 3" xfId="49869" xr:uid="{00000000-0005-0000-0000-0000C7C20000}"/>
    <cellStyle name="Normal 30 3 2 3" xfId="49870" xr:uid="{00000000-0005-0000-0000-0000C8C20000}"/>
    <cellStyle name="Normal 30 3 2 3 2" xfId="49871" xr:uid="{00000000-0005-0000-0000-0000C9C20000}"/>
    <cellStyle name="Normal 30 3 2 3 3" xfId="49872" xr:uid="{00000000-0005-0000-0000-0000CAC20000}"/>
    <cellStyle name="Normal 30 3 2 4" xfId="49873" xr:uid="{00000000-0005-0000-0000-0000CBC20000}"/>
    <cellStyle name="Normal 30 3 2 4 2" xfId="49874" xr:uid="{00000000-0005-0000-0000-0000CCC20000}"/>
    <cellStyle name="Normal 30 3 2 4 3" xfId="49875" xr:uid="{00000000-0005-0000-0000-0000CDC20000}"/>
    <cellStyle name="Normal 30 3 2 5" xfId="49876" xr:uid="{00000000-0005-0000-0000-0000CEC20000}"/>
    <cellStyle name="Normal 30 3 2 5 2" xfId="49877" xr:uid="{00000000-0005-0000-0000-0000CFC20000}"/>
    <cellStyle name="Normal 30 3 2 5 3" xfId="49878" xr:uid="{00000000-0005-0000-0000-0000D0C20000}"/>
    <cellStyle name="Normal 30 3 2 6" xfId="49879" xr:uid="{00000000-0005-0000-0000-0000D1C20000}"/>
    <cellStyle name="Normal 30 3 2 6 2" xfId="49880" xr:uid="{00000000-0005-0000-0000-0000D2C20000}"/>
    <cellStyle name="Normal 30 3 2 6 3" xfId="49881" xr:uid="{00000000-0005-0000-0000-0000D3C20000}"/>
    <cellStyle name="Normal 30 3 2 7" xfId="49882" xr:uid="{00000000-0005-0000-0000-0000D4C20000}"/>
    <cellStyle name="Normal 30 3 2 7 2" xfId="49883" xr:uid="{00000000-0005-0000-0000-0000D5C20000}"/>
    <cellStyle name="Normal 30 3 2 7 3" xfId="49884" xr:uid="{00000000-0005-0000-0000-0000D6C20000}"/>
    <cellStyle name="Normal 30 3 2 8" xfId="49885" xr:uid="{00000000-0005-0000-0000-0000D7C20000}"/>
    <cellStyle name="Normal 30 3 2 8 2" xfId="49886" xr:uid="{00000000-0005-0000-0000-0000D8C20000}"/>
    <cellStyle name="Normal 30 3 2 8 3" xfId="49887" xr:uid="{00000000-0005-0000-0000-0000D9C20000}"/>
    <cellStyle name="Normal 30 3 2 9" xfId="49888" xr:uid="{00000000-0005-0000-0000-0000DAC20000}"/>
    <cellStyle name="Normal 30 3 2 9 2" xfId="49889" xr:uid="{00000000-0005-0000-0000-0000DBC20000}"/>
    <cellStyle name="Normal 30 3 2 9 3" xfId="49890" xr:uid="{00000000-0005-0000-0000-0000DCC20000}"/>
    <cellStyle name="Normal 30 3 20" xfId="49891" xr:uid="{00000000-0005-0000-0000-0000DDC20000}"/>
    <cellStyle name="Normal 30 3 20 2" xfId="49892" xr:uid="{00000000-0005-0000-0000-0000DEC20000}"/>
    <cellStyle name="Normal 30 3 20 3" xfId="49893" xr:uid="{00000000-0005-0000-0000-0000DFC20000}"/>
    <cellStyle name="Normal 30 3 21" xfId="49894" xr:uid="{00000000-0005-0000-0000-0000E0C20000}"/>
    <cellStyle name="Normal 30 3 21 2" xfId="49895" xr:uid="{00000000-0005-0000-0000-0000E1C20000}"/>
    <cellStyle name="Normal 30 3 21 3" xfId="49896" xr:uid="{00000000-0005-0000-0000-0000E2C20000}"/>
    <cellStyle name="Normal 30 3 22" xfId="49897" xr:uid="{00000000-0005-0000-0000-0000E3C20000}"/>
    <cellStyle name="Normal 30 3 22 2" xfId="49898" xr:uid="{00000000-0005-0000-0000-0000E4C20000}"/>
    <cellStyle name="Normal 30 3 22 3" xfId="49899" xr:uid="{00000000-0005-0000-0000-0000E5C20000}"/>
    <cellStyle name="Normal 30 3 23" xfId="49900" xr:uid="{00000000-0005-0000-0000-0000E6C20000}"/>
    <cellStyle name="Normal 30 3 23 2" xfId="49901" xr:uid="{00000000-0005-0000-0000-0000E7C20000}"/>
    <cellStyle name="Normal 30 3 23 3" xfId="49902" xr:uid="{00000000-0005-0000-0000-0000E8C20000}"/>
    <cellStyle name="Normal 30 3 24" xfId="49903" xr:uid="{00000000-0005-0000-0000-0000E9C20000}"/>
    <cellStyle name="Normal 30 3 24 2" xfId="49904" xr:uid="{00000000-0005-0000-0000-0000EAC20000}"/>
    <cellStyle name="Normal 30 3 24 3" xfId="49905" xr:uid="{00000000-0005-0000-0000-0000EBC20000}"/>
    <cellStyle name="Normal 30 3 25" xfId="49906" xr:uid="{00000000-0005-0000-0000-0000ECC20000}"/>
    <cellStyle name="Normal 30 3 25 2" xfId="49907" xr:uid="{00000000-0005-0000-0000-0000EDC20000}"/>
    <cellStyle name="Normal 30 3 25 3" xfId="49908" xr:uid="{00000000-0005-0000-0000-0000EEC20000}"/>
    <cellStyle name="Normal 30 3 26" xfId="49909" xr:uid="{00000000-0005-0000-0000-0000EFC20000}"/>
    <cellStyle name="Normal 30 3 26 2" xfId="49910" xr:uid="{00000000-0005-0000-0000-0000F0C20000}"/>
    <cellStyle name="Normal 30 3 26 3" xfId="49911" xr:uid="{00000000-0005-0000-0000-0000F1C20000}"/>
    <cellStyle name="Normal 30 3 27" xfId="49912" xr:uid="{00000000-0005-0000-0000-0000F2C20000}"/>
    <cellStyle name="Normal 30 3 27 2" xfId="49913" xr:uid="{00000000-0005-0000-0000-0000F3C20000}"/>
    <cellStyle name="Normal 30 3 27 3" xfId="49914" xr:uid="{00000000-0005-0000-0000-0000F4C20000}"/>
    <cellStyle name="Normal 30 3 28" xfId="49915" xr:uid="{00000000-0005-0000-0000-0000F5C20000}"/>
    <cellStyle name="Normal 30 3 28 2" xfId="49916" xr:uid="{00000000-0005-0000-0000-0000F6C20000}"/>
    <cellStyle name="Normal 30 3 28 3" xfId="49917" xr:uid="{00000000-0005-0000-0000-0000F7C20000}"/>
    <cellStyle name="Normal 30 3 29" xfId="49918" xr:uid="{00000000-0005-0000-0000-0000F8C20000}"/>
    <cellStyle name="Normal 30 3 3" xfId="49919" xr:uid="{00000000-0005-0000-0000-0000F9C20000}"/>
    <cellStyle name="Normal 30 3 3 10" xfId="49920" xr:uid="{00000000-0005-0000-0000-0000FAC20000}"/>
    <cellStyle name="Normal 30 3 3 10 2" xfId="49921" xr:uid="{00000000-0005-0000-0000-0000FBC20000}"/>
    <cellStyle name="Normal 30 3 3 10 3" xfId="49922" xr:uid="{00000000-0005-0000-0000-0000FCC20000}"/>
    <cellStyle name="Normal 30 3 3 11" xfId="49923" xr:uid="{00000000-0005-0000-0000-0000FDC20000}"/>
    <cellStyle name="Normal 30 3 3 11 2" xfId="49924" xr:uid="{00000000-0005-0000-0000-0000FEC20000}"/>
    <cellStyle name="Normal 30 3 3 11 3" xfId="49925" xr:uid="{00000000-0005-0000-0000-0000FFC20000}"/>
    <cellStyle name="Normal 30 3 3 12" xfId="49926" xr:uid="{00000000-0005-0000-0000-000000C30000}"/>
    <cellStyle name="Normal 30 3 3 12 2" xfId="49927" xr:uid="{00000000-0005-0000-0000-000001C30000}"/>
    <cellStyle name="Normal 30 3 3 12 3" xfId="49928" xr:uid="{00000000-0005-0000-0000-000002C30000}"/>
    <cellStyle name="Normal 30 3 3 13" xfId="49929" xr:uid="{00000000-0005-0000-0000-000003C30000}"/>
    <cellStyle name="Normal 30 3 3 13 2" xfId="49930" xr:uid="{00000000-0005-0000-0000-000004C30000}"/>
    <cellStyle name="Normal 30 3 3 13 3" xfId="49931" xr:uid="{00000000-0005-0000-0000-000005C30000}"/>
    <cellStyle name="Normal 30 3 3 14" xfId="49932" xr:uid="{00000000-0005-0000-0000-000006C30000}"/>
    <cellStyle name="Normal 30 3 3 14 2" xfId="49933" xr:uid="{00000000-0005-0000-0000-000007C30000}"/>
    <cellStyle name="Normal 30 3 3 14 3" xfId="49934" xr:uid="{00000000-0005-0000-0000-000008C30000}"/>
    <cellStyle name="Normal 30 3 3 15" xfId="49935" xr:uid="{00000000-0005-0000-0000-000009C30000}"/>
    <cellStyle name="Normal 30 3 3 15 2" xfId="49936" xr:uid="{00000000-0005-0000-0000-00000AC30000}"/>
    <cellStyle name="Normal 30 3 3 15 3" xfId="49937" xr:uid="{00000000-0005-0000-0000-00000BC30000}"/>
    <cellStyle name="Normal 30 3 3 16" xfId="49938" xr:uid="{00000000-0005-0000-0000-00000CC30000}"/>
    <cellStyle name="Normal 30 3 3 17" xfId="49939" xr:uid="{00000000-0005-0000-0000-00000DC30000}"/>
    <cellStyle name="Normal 30 3 3 2" xfId="49940" xr:uid="{00000000-0005-0000-0000-00000EC30000}"/>
    <cellStyle name="Normal 30 3 3 2 10" xfId="49941" xr:uid="{00000000-0005-0000-0000-00000FC30000}"/>
    <cellStyle name="Normal 30 3 3 2 10 2" xfId="49942" xr:uid="{00000000-0005-0000-0000-000010C30000}"/>
    <cellStyle name="Normal 30 3 3 2 10 3" xfId="49943" xr:uid="{00000000-0005-0000-0000-000011C30000}"/>
    <cellStyle name="Normal 30 3 3 2 11" xfId="49944" xr:uid="{00000000-0005-0000-0000-000012C30000}"/>
    <cellStyle name="Normal 30 3 3 2 11 2" xfId="49945" xr:uid="{00000000-0005-0000-0000-000013C30000}"/>
    <cellStyle name="Normal 30 3 3 2 11 3" xfId="49946" xr:uid="{00000000-0005-0000-0000-000014C30000}"/>
    <cellStyle name="Normal 30 3 3 2 12" xfId="49947" xr:uid="{00000000-0005-0000-0000-000015C30000}"/>
    <cellStyle name="Normal 30 3 3 2 12 2" xfId="49948" xr:uid="{00000000-0005-0000-0000-000016C30000}"/>
    <cellStyle name="Normal 30 3 3 2 12 3" xfId="49949" xr:uid="{00000000-0005-0000-0000-000017C30000}"/>
    <cellStyle name="Normal 30 3 3 2 13" xfId="49950" xr:uid="{00000000-0005-0000-0000-000018C30000}"/>
    <cellStyle name="Normal 30 3 3 2 13 2" xfId="49951" xr:uid="{00000000-0005-0000-0000-000019C30000}"/>
    <cellStyle name="Normal 30 3 3 2 13 3" xfId="49952" xr:uid="{00000000-0005-0000-0000-00001AC30000}"/>
    <cellStyle name="Normal 30 3 3 2 14" xfId="49953" xr:uid="{00000000-0005-0000-0000-00001BC30000}"/>
    <cellStyle name="Normal 30 3 3 2 14 2" xfId="49954" xr:uid="{00000000-0005-0000-0000-00001CC30000}"/>
    <cellStyle name="Normal 30 3 3 2 14 3" xfId="49955" xr:uid="{00000000-0005-0000-0000-00001DC30000}"/>
    <cellStyle name="Normal 30 3 3 2 15" xfId="49956" xr:uid="{00000000-0005-0000-0000-00001EC30000}"/>
    <cellStyle name="Normal 30 3 3 2 16" xfId="49957" xr:uid="{00000000-0005-0000-0000-00001FC30000}"/>
    <cellStyle name="Normal 30 3 3 2 2" xfId="49958" xr:uid="{00000000-0005-0000-0000-000020C30000}"/>
    <cellStyle name="Normal 30 3 3 2 2 2" xfId="49959" xr:uid="{00000000-0005-0000-0000-000021C30000}"/>
    <cellStyle name="Normal 30 3 3 2 2 3" xfId="49960" xr:uid="{00000000-0005-0000-0000-000022C30000}"/>
    <cellStyle name="Normal 30 3 3 2 3" xfId="49961" xr:uid="{00000000-0005-0000-0000-000023C30000}"/>
    <cellStyle name="Normal 30 3 3 2 3 2" xfId="49962" xr:uid="{00000000-0005-0000-0000-000024C30000}"/>
    <cellStyle name="Normal 30 3 3 2 3 3" xfId="49963" xr:uid="{00000000-0005-0000-0000-000025C30000}"/>
    <cellStyle name="Normal 30 3 3 2 4" xfId="49964" xr:uid="{00000000-0005-0000-0000-000026C30000}"/>
    <cellStyle name="Normal 30 3 3 2 4 2" xfId="49965" xr:uid="{00000000-0005-0000-0000-000027C30000}"/>
    <cellStyle name="Normal 30 3 3 2 4 3" xfId="49966" xr:uid="{00000000-0005-0000-0000-000028C30000}"/>
    <cellStyle name="Normal 30 3 3 2 5" xfId="49967" xr:uid="{00000000-0005-0000-0000-000029C30000}"/>
    <cellStyle name="Normal 30 3 3 2 5 2" xfId="49968" xr:uid="{00000000-0005-0000-0000-00002AC30000}"/>
    <cellStyle name="Normal 30 3 3 2 5 3" xfId="49969" xr:uid="{00000000-0005-0000-0000-00002BC30000}"/>
    <cellStyle name="Normal 30 3 3 2 6" xfId="49970" xr:uid="{00000000-0005-0000-0000-00002CC30000}"/>
    <cellStyle name="Normal 30 3 3 2 6 2" xfId="49971" xr:uid="{00000000-0005-0000-0000-00002DC30000}"/>
    <cellStyle name="Normal 30 3 3 2 6 3" xfId="49972" xr:uid="{00000000-0005-0000-0000-00002EC30000}"/>
    <cellStyle name="Normal 30 3 3 2 7" xfId="49973" xr:uid="{00000000-0005-0000-0000-00002FC30000}"/>
    <cellStyle name="Normal 30 3 3 2 7 2" xfId="49974" xr:uid="{00000000-0005-0000-0000-000030C30000}"/>
    <cellStyle name="Normal 30 3 3 2 7 3" xfId="49975" xr:uid="{00000000-0005-0000-0000-000031C30000}"/>
    <cellStyle name="Normal 30 3 3 2 8" xfId="49976" xr:uid="{00000000-0005-0000-0000-000032C30000}"/>
    <cellStyle name="Normal 30 3 3 2 8 2" xfId="49977" xr:uid="{00000000-0005-0000-0000-000033C30000}"/>
    <cellStyle name="Normal 30 3 3 2 8 3" xfId="49978" xr:uid="{00000000-0005-0000-0000-000034C30000}"/>
    <cellStyle name="Normal 30 3 3 2 9" xfId="49979" xr:uid="{00000000-0005-0000-0000-000035C30000}"/>
    <cellStyle name="Normal 30 3 3 2 9 2" xfId="49980" xr:uid="{00000000-0005-0000-0000-000036C30000}"/>
    <cellStyle name="Normal 30 3 3 2 9 3" xfId="49981" xr:uid="{00000000-0005-0000-0000-000037C30000}"/>
    <cellStyle name="Normal 30 3 3 3" xfId="49982" xr:uid="{00000000-0005-0000-0000-000038C30000}"/>
    <cellStyle name="Normal 30 3 3 3 2" xfId="49983" xr:uid="{00000000-0005-0000-0000-000039C30000}"/>
    <cellStyle name="Normal 30 3 3 3 3" xfId="49984" xr:uid="{00000000-0005-0000-0000-00003AC30000}"/>
    <cellStyle name="Normal 30 3 3 4" xfId="49985" xr:uid="{00000000-0005-0000-0000-00003BC30000}"/>
    <cellStyle name="Normal 30 3 3 4 2" xfId="49986" xr:uid="{00000000-0005-0000-0000-00003CC30000}"/>
    <cellStyle name="Normal 30 3 3 4 3" xfId="49987" xr:uid="{00000000-0005-0000-0000-00003DC30000}"/>
    <cellStyle name="Normal 30 3 3 5" xfId="49988" xr:uid="{00000000-0005-0000-0000-00003EC30000}"/>
    <cellStyle name="Normal 30 3 3 5 2" xfId="49989" xr:uid="{00000000-0005-0000-0000-00003FC30000}"/>
    <cellStyle name="Normal 30 3 3 5 3" xfId="49990" xr:uid="{00000000-0005-0000-0000-000040C30000}"/>
    <cellStyle name="Normal 30 3 3 6" xfId="49991" xr:uid="{00000000-0005-0000-0000-000041C30000}"/>
    <cellStyle name="Normal 30 3 3 6 2" xfId="49992" xr:uid="{00000000-0005-0000-0000-000042C30000}"/>
    <cellStyle name="Normal 30 3 3 6 3" xfId="49993" xr:uid="{00000000-0005-0000-0000-000043C30000}"/>
    <cellStyle name="Normal 30 3 3 7" xfId="49994" xr:uid="{00000000-0005-0000-0000-000044C30000}"/>
    <cellStyle name="Normal 30 3 3 7 2" xfId="49995" xr:uid="{00000000-0005-0000-0000-000045C30000}"/>
    <cellStyle name="Normal 30 3 3 7 3" xfId="49996" xr:uid="{00000000-0005-0000-0000-000046C30000}"/>
    <cellStyle name="Normal 30 3 3 8" xfId="49997" xr:uid="{00000000-0005-0000-0000-000047C30000}"/>
    <cellStyle name="Normal 30 3 3 8 2" xfId="49998" xr:uid="{00000000-0005-0000-0000-000048C30000}"/>
    <cellStyle name="Normal 30 3 3 8 3" xfId="49999" xr:uid="{00000000-0005-0000-0000-000049C30000}"/>
    <cellStyle name="Normal 30 3 3 9" xfId="50000" xr:uid="{00000000-0005-0000-0000-00004AC30000}"/>
    <cellStyle name="Normal 30 3 3 9 2" xfId="50001" xr:uid="{00000000-0005-0000-0000-00004BC30000}"/>
    <cellStyle name="Normal 30 3 3 9 3" xfId="50002" xr:uid="{00000000-0005-0000-0000-00004CC30000}"/>
    <cellStyle name="Normal 30 3 30" xfId="50003" xr:uid="{00000000-0005-0000-0000-00004DC30000}"/>
    <cellStyle name="Normal 30 3 31" xfId="50004" xr:uid="{00000000-0005-0000-0000-00004EC30000}"/>
    <cellStyle name="Normal 30 3 32" xfId="50005" xr:uid="{00000000-0005-0000-0000-00004FC30000}"/>
    <cellStyle name="Normal 30 3 33" xfId="50006" xr:uid="{00000000-0005-0000-0000-000050C30000}"/>
    <cellStyle name="Normal 30 3 34" xfId="50007" xr:uid="{00000000-0005-0000-0000-000051C30000}"/>
    <cellStyle name="Normal 30 3 35" xfId="50008" xr:uid="{00000000-0005-0000-0000-000052C30000}"/>
    <cellStyle name="Normal 30 3 36" xfId="50009" xr:uid="{00000000-0005-0000-0000-000053C30000}"/>
    <cellStyle name="Normal 30 3 37" xfId="50010" xr:uid="{00000000-0005-0000-0000-000054C30000}"/>
    <cellStyle name="Normal 30 3 38" xfId="50011" xr:uid="{00000000-0005-0000-0000-000055C30000}"/>
    <cellStyle name="Normal 30 3 39" xfId="50012" xr:uid="{00000000-0005-0000-0000-000056C30000}"/>
    <cellStyle name="Normal 30 3 4" xfId="50013" xr:uid="{00000000-0005-0000-0000-000057C30000}"/>
    <cellStyle name="Normal 30 3 4 10" xfId="50014" xr:uid="{00000000-0005-0000-0000-000058C30000}"/>
    <cellStyle name="Normal 30 3 4 10 2" xfId="50015" xr:uid="{00000000-0005-0000-0000-000059C30000}"/>
    <cellStyle name="Normal 30 3 4 10 3" xfId="50016" xr:uid="{00000000-0005-0000-0000-00005AC30000}"/>
    <cellStyle name="Normal 30 3 4 11" xfId="50017" xr:uid="{00000000-0005-0000-0000-00005BC30000}"/>
    <cellStyle name="Normal 30 3 4 11 2" xfId="50018" xr:uid="{00000000-0005-0000-0000-00005CC30000}"/>
    <cellStyle name="Normal 30 3 4 11 3" xfId="50019" xr:uid="{00000000-0005-0000-0000-00005DC30000}"/>
    <cellStyle name="Normal 30 3 4 12" xfId="50020" xr:uid="{00000000-0005-0000-0000-00005EC30000}"/>
    <cellStyle name="Normal 30 3 4 12 2" xfId="50021" xr:uid="{00000000-0005-0000-0000-00005FC30000}"/>
    <cellStyle name="Normal 30 3 4 12 3" xfId="50022" xr:uid="{00000000-0005-0000-0000-000060C30000}"/>
    <cellStyle name="Normal 30 3 4 13" xfId="50023" xr:uid="{00000000-0005-0000-0000-000061C30000}"/>
    <cellStyle name="Normal 30 3 4 13 2" xfId="50024" xr:uid="{00000000-0005-0000-0000-000062C30000}"/>
    <cellStyle name="Normal 30 3 4 13 3" xfId="50025" xr:uid="{00000000-0005-0000-0000-000063C30000}"/>
    <cellStyle name="Normal 30 3 4 14" xfId="50026" xr:uid="{00000000-0005-0000-0000-000064C30000}"/>
    <cellStyle name="Normal 30 3 4 14 2" xfId="50027" xr:uid="{00000000-0005-0000-0000-000065C30000}"/>
    <cellStyle name="Normal 30 3 4 14 3" xfId="50028" xr:uid="{00000000-0005-0000-0000-000066C30000}"/>
    <cellStyle name="Normal 30 3 4 15" xfId="50029" xr:uid="{00000000-0005-0000-0000-000067C30000}"/>
    <cellStyle name="Normal 30 3 4 15 2" xfId="50030" xr:uid="{00000000-0005-0000-0000-000068C30000}"/>
    <cellStyle name="Normal 30 3 4 15 3" xfId="50031" xr:uid="{00000000-0005-0000-0000-000069C30000}"/>
    <cellStyle name="Normal 30 3 4 16" xfId="50032" xr:uid="{00000000-0005-0000-0000-00006AC30000}"/>
    <cellStyle name="Normal 30 3 4 17" xfId="50033" xr:uid="{00000000-0005-0000-0000-00006BC30000}"/>
    <cellStyle name="Normal 30 3 4 2" xfId="50034" xr:uid="{00000000-0005-0000-0000-00006CC30000}"/>
    <cellStyle name="Normal 30 3 4 2 10" xfId="50035" xr:uid="{00000000-0005-0000-0000-00006DC30000}"/>
    <cellStyle name="Normal 30 3 4 2 10 2" xfId="50036" xr:uid="{00000000-0005-0000-0000-00006EC30000}"/>
    <cellStyle name="Normal 30 3 4 2 10 3" xfId="50037" xr:uid="{00000000-0005-0000-0000-00006FC30000}"/>
    <cellStyle name="Normal 30 3 4 2 11" xfId="50038" xr:uid="{00000000-0005-0000-0000-000070C30000}"/>
    <cellStyle name="Normal 30 3 4 2 11 2" xfId="50039" xr:uid="{00000000-0005-0000-0000-000071C30000}"/>
    <cellStyle name="Normal 30 3 4 2 11 3" xfId="50040" xr:uid="{00000000-0005-0000-0000-000072C30000}"/>
    <cellStyle name="Normal 30 3 4 2 12" xfId="50041" xr:uid="{00000000-0005-0000-0000-000073C30000}"/>
    <cellStyle name="Normal 30 3 4 2 12 2" xfId="50042" xr:uid="{00000000-0005-0000-0000-000074C30000}"/>
    <cellStyle name="Normal 30 3 4 2 12 3" xfId="50043" xr:uid="{00000000-0005-0000-0000-000075C30000}"/>
    <cellStyle name="Normal 30 3 4 2 13" xfId="50044" xr:uid="{00000000-0005-0000-0000-000076C30000}"/>
    <cellStyle name="Normal 30 3 4 2 13 2" xfId="50045" xr:uid="{00000000-0005-0000-0000-000077C30000}"/>
    <cellStyle name="Normal 30 3 4 2 13 3" xfId="50046" xr:uid="{00000000-0005-0000-0000-000078C30000}"/>
    <cellStyle name="Normal 30 3 4 2 14" xfId="50047" xr:uid="{00000000-0005-0000-0000-000079C30000}"/>
    <cellStyle name="Normal 30 3 4 2 14 2" xfId="50048" xr:uid="{00000000-0005-0000-0000-00007AC30000}"/>
    <cellStyle name="Normal 30 3 4 2 14 3" xfId="50049" xr:uid="{00000000-0005-0000-0000-00007BC30000}"/>
    <cellStyle name="Normal 30 3 4 2 15" xfId="50050" xr:uid="{00000000-0005-0000-0000-00007CC30000}"/>
    <cellStyle name="Normal 30 3 4 2 16" xfId="50051" xr:uid="{00000000-0005-0000-0000-00007DC30000}"/>
    <cellStyle name="Normal 30 3 4 2 2" xfId="50052" xr:uid="{00000000-0005-0000-0000-00007EC30000}"/>
    <cellStyle name="Normal 30 3 4 2 2 2" xfId="50053" xr:uid="{00000000-0005-0000-0000-00007FC30000}"/>
    <cellStyle name="Normal 30 3 4 2 2 3" xfId="50054" xr:uid="{00000000-0005-0000-0000-000080C30000}"/>
    <cellStyle name="Normal 30 3 4 2 3" xfId="50055" xr:uid="{00000000-0005-0000-0000-000081C30000}"/>
    <cellStyle name="Normal 30 3 4 2 3 2" xfId="50056" xr:uid="{00000000-0005-0000-0000-000082C30000}"/>
    <cellStyle name="Normal 30 3 4 2 3 3" xfId="50057" xr:uid="{00000000-0005-0000-0000-000083C30000}"/>
    <cellStyle name="Normal 30 3 4 2 4" xfId="50058" xr:uid="{00000000-0005-0000-0000-000084C30000}"/>
    <cellStyle name="Normal 30 3 4 2 4 2" xfId="50059" xr:uid="{00000000-0005-0000-0000-000085C30000}"/>
    <cellStyle name="Normal 30 3 4 2 4 3" xfId="50060" xr:uid="{00000000-0005-0000-0000-000086C30000}"/>
    <cellStyle name="Normal 30 3 4 2 5" xfId="50061" xr:uid="{00000000-0005-0000-0000-000087C30000}"/>
    <cellStyle name="Normal 30 3 4 2 5 2" xfId="50062" xr:uid="{00000000-0005-0000-0000-000088C30000}"/>
    <cellStyle name="Normal 30 3 4 2 5 3" xfId="50063" xr:uid="{00000000-0005-0000-0000-000089C30000}"/>
    <cellStyle name="Normal 30 3 4 2 6" xfId="50064" xr:uid="{00000000-0005-0000-0000-00008AC30000}"/>
    <cellStyle name="Normal 30 3 4 2 6 2" xfId="50065" xr:uid="{00000000-0005-0000-0000-00008BC30000}"/>
    <cellStyle name="Normal 30 3 4 2 6 3" xfId="50066" xr:uid="{00000000-0005-0000-0000-00008CC30000}"/>
    <cellStyle name="Normal 30 3 4 2 7" xfId="50067" xr:uid="{00000000-0005-0000-0000-00008DC30000}"/>
    <cellStyle name="Normal 30 3 4 2 7 2" xfId="50068" xr:uid="{00000000-0005-0000-0000-00008EC30000}"/>
    <cellStyle name="Normal 30 3 4 2 7 3" xfId="50069" xr:uid="{00000000-0005-0000-0000-00008FC30000}"/>
    <cellStyle name="Normal 30 3 4 2 8" xfId="50070" xr:uid="{00000000-0005-0000-0000-000090C30000}"/>
    <cellStyle name="Normal 30 3 4 2 8 2" xfId="50071" xr:uid="{00000000-0005-0000-0000-000091C30000}"/>
    <cellStyle name="Normal 30 3 4 2 8 3" xfId="50072" xr:uid="{00000000-0005-0000-0000-000092C30000}"/>
    <cellStyle name="Normal 30 3 4 2 9" xfId="50073" xr:uid="{00000000-0005-0000-0000-000093C30000}"/>
    <cellStyle name="Normal 30 3 4 2 9 2" xfId="50074" xr:uid="{00000000-0005-0000-0000-000094C30000}"/>
    <cellStyle name="Normal 30 3 4 2 9 3" xfId="50075" xr:uid="{00000000-0005-0000-0000-000095C30000}"/>
    <cellStyle name="Normal 30 3 4 3" xfId="50076" xr:uid="{00000000-0005-0000-0000-000096C30000}"/>
    <cellStyle name="Normal 30 3 4 3 2" xfId="50077" xr:uid="{00000000-0005-0000-0000-000097C30000}"/>
    <cellStyle name="Normal 30 3 4 3 3" xfId="50078" xr:uid="{00000000-0005-0000-0000-000098C30000}"/>
    <cellStyle name="Normal 30 3 4 4" xfId="50079" xr:uid="{00000000-0005-0000-0000-000099C30000}"/>
    <cellStyle name="Normal 30 3 4 4 2" xfId="50080" xr:uid="{00000000-0005-0000-0000-00009AC30000}"/>
    <cellStyle name="Normal 30 3 4 4 3" xfId="50081" xr:uid="{00000000-0005-0000-0000-00009BC30000}"/>
    <cellStyle name="Normal 30 3 4 5" xfId="50082" xr:uid="{00000000-0005-0000-0000-00009CC30000}"/>
    <cellStyle name="Normal 30 3 4 5 2" xfId="50083" xr:uid="{00000000-0005-0000-0000-00009DC30000}"/>
    <cellStyle name="Normal 30 3 4 5 3" xfId="50084" xr:uid="{00000000-0005-0000-0000-00009EC30000}"/>
    <cellStyle name="Normal 30 3 4 6" xfId="50085" xr:uid="{00000000-0005-0000-0000-00009FC30000}"/>
    <cellStyle name="Normal 30 3 4 6 2" xfId="50086" xr:uid="{00000000-0005-0000-0000-0000A0C30000}"/>
    <cellStyle name="Normal 30 3 4 6 3" xfId="50087" xr:uid="{00000000-0005-0000-0000-0000A1C30000}"/>
    <cellStyle name="Normal 30 3 4 7" xfId="50088" xr:uid="{00000000-0005-0000-0000-0000A2C30000}"/>
    <cellStyle name="Normal 30 3 4 7 2" xfId="50089" xr:uid="{00000000-0005-0000-0000-0000A3C30000}"/>
    <cellStyle name="Normal 30 3 4 7 3" xfId="50090" xr:uid="{00000000-0005-0000-0000-0000A4C30000}"/>
    <cellStyle name="Normal 30 3 4 8" xfId="50091" xr:uid="{00000000-0005-0000-0000-0000A5C30000}"/>
    <cellStyle name="Normal 30 3 4 8 2" xfId="50092" xr:uid="{00000000-0005-0000-0000-0000A6C30000}"/>
    <cellStyle name="Normal 30 3 4 8 3" xfId="50093" xr:uid="{00000000-0005-0000-0000-0000A7C30000}"/>
    <cellStyle name="Normal 30 3 4 9" xfId="50094" xr:uid="{00000000-0005-0000-0000-0000A8C30000}"/>
    <cellStyle name="Normal 30 3 4 9 2" xfId="50095" xr:uid="{00000000-0005-0000-0000-0000A9C30000}"/>
    <cellStyle name="Normal 30 3 4 9 3" xfId="50096" xr:uid="{00000000-0005-0000-0000-0000AAC30000}"/>
    <cellStyle name="Normal 30 3 40" xfId="50097" xr:uid="{00000000-0005-0000-0000-0000ABC30000}"/>
    <cellStyle name="Normal 30 3 41" xfId="50098" xr:uid="{00000000-0005-0000-0000-0000ACC30000}"/>
    <cellStyle name="Normal 30 3 5" xfId="50099" xr:uid="{00000000-0005-0000-0000-0000ADC30000}"/>
    <cellStyle name="Normal 30 3 5 10" xfId="50100" xr:uid="{00000000-0005-0000-0000-0000AEC30000}"/>
    <cellStyle name="Normal 30 3 5 10 2" xfId="50101" xr:uid="{00000000-0005-0000-0000-0000AFC30000}"/>
    <cellStyle name="Normal 30 3 5 10 3" xfId="50102" xr:uid="{00000000-0005-0000-0000-0000B0C30000}"/>
    <cellStyle name="Normal 30 3 5 11" xfId="50103" xr:uid="{00000000-0005-0000-0000-0000B1C30000}"/>
    <cellStyle name="Normal 30 3 5 11 2" xfId="50104" xr:uid="{00000000-0005-0000-0000-0000B2C30000}"/>
    <cellStyle name="Normal 30 3 5 11 3" xfId="50105" xr:uid="{00000000-0005-0000-0000-0000B3C30000}"/>
    <cellStyle name="Normal 30 3 5 12" xfId="50106" xr:uid="{00000000-0005-0000-0000-0000B4C30000}"/>
    <cellStyle name="Normal 30 3 5 12 2" xfId="50107" xr:uid="{00000000-0005-0000-0000-0000B5C30000}"/>
    <cellStyle name="Normal 30 3 5 12 3" xfId="50108" xr:uid="{00000000-0005-0000-0000-0000B6C30000}"/>
    <cellStyle name="Normal 30 3 5 13" xfId="50109" xr:uid="{00000000-0005-0000-0000-0000B7C30000}"/>
    <cellStyle name="Normal 30 3 5 13 2" xfId="50110" xr:uid="{00000000-0005-0000-0000-0000B8C30000}"/>
    <cellStyle name="Normal 30 3 5 13 3" xfId="50111" xr:uid="{00000000-0005-0000-0000-0000B9C30000}"/>
    <cellStyle name="Normal 30 3 5 14" xfId="50112" xr:uid="{00000000-0005-0000-0000-0000BAC30000}"/>
    <cellStyle name="Normal 30 3 5 14 2" xfId="50113" xr:uid="{00000000-0005-0000-0000-0000BBC30000}"/>
    <cellStyle name="Normal 30 3 5 14 3" xfId="50114" xr:uid="{00000000-0005-0000-0000-0000BCC30000}"/>
    <cellStyle name="Normal 30 3 5 15" xfId="50115" xr:uid="{00000000-0005-0000-0000-0000BDC30000}"/>
    <cellStyle name="Normal 30 3 5 16" xfId="50116" xr:uid="{00000000-0005-0000-0000-0000BEC30000}"/>
    <cellStyle name="Normal 30 3 5 2" xfId="50117" xr:uid="{00000000-0005-0000-0000-0000BFC30000}"/>
    <cellStyle name="Normal 30 3 5 2 2" xfId="50118" xr:uid="{00000000-0005-0000-0000-0000C0C30000}"/>
    <cellStyle name="Normal 30 3 5 2 3" xfId="50119" xr:uid="{00000000-0005-0000-0000-0000C1C30000}"/>
    <cellStyle name="Normal 30 3 5 3" xfId="50120" xr:uid="{00000000-0005-0000-0000-0000C2C30000}"/>
    <cellStyle name="Normal 30 3 5 3 2" xfId="50121" xr:uid="{00000000-0005-0000-0000-0000C3C30000}"/>
    <cellStyle name="Normal 30 3 5 3 3" xfId="50122" xr:uid="{00000000-0005-0000-0000-0000C4C30000}"/>
    <cellStyle name="Normal 30 3 5 4" xfId="50123" xr:uid="{00000000-0005-0000-0000-0000C5C30000}"/>
    <cellStyle name="Normal 30 3 5 4 2" xfId="50124" xr:uid="{00000000-0005-0000-0000-0000C6C30000}"/>
    <cellStyle name="Normal 30 3 5 4 3" xfId="50125" xr:uid="{00000000-0005-0000-0000-0000C7C30000}"/>
    <cellStyle name="Normal 30 3 5 5" xfId="50126" xr:uid="{00000000-0005-0000-0000-0000C8C30000}"/>
    <cellStyle name="Normal 30 3 5 5 2" xfId="50127" xr:uid="{00000000-0005-0000-0000-0000C9C30000}"/>
    <cellStyle name="Normal 30 3 5 5 3" xfId="50128" xr:uid="{00000000-0005-0000-0000-0000CAC30000}"/>
    <cellStyle name="Normal 30 3 5 6" xfId="50129" xr:uid="{00000000-0005-0000-0000-0000CBC30000}"/>
    <cellStyle name="Normal 30 3 5 6 2" xfId="50130" xr:uid="{00000000-0005-0000-0000-0000CCC30000}"/>
    <cellStyle name="Normal 30 3 5 6 3" xfId="50131" xr:uid="{00000000-0005-0000-0000-0000CDC30000}"/>
    <cellStyle name="Normal 30 3 5 7" xfId="50132" xr:uid="{00000000-0005-0000-0000-0000CEC30000}"/>
    <cellStyle name="Normal 30 3 5 7 2" xfId="50133" xr:uid="{00000000-0005-0000-0000-0000CFC30000}"/>
    <cellStyle name="Normal 30 3 5 7 3" xfId="50134" xr:uid="{00000000-0005-0000-0000-0000D0C30000}"/>
    <cellStyle name="Normal 30 3 5 8" xfId="50135" xr:uid="{00000000-0005-0000-0000-0000D1C30000}"/>
    <cellStyle name="Normal 30 3 5 8 2" xfId="50136" xr:uid="{00000000-0005-0000-0000-0000D2C30000}"/>
    <cellStyle name="Normal 30 3 5 8 3" xfId="50137" xr:uid="{00000000-0005-0000-0000-0000D3C30000}"/>
    <cellStyle name="Normal 30 3 5 9" xfId="50138" xr:uid="{00000000-0005-0000-0000-0000D4C30000}"/>
    <cellStyle name="Normal 30 3 5 9 2" xfId="50139" xr:uid="{00000000-0005-0000-0000-0000D5C30000}"/>
    <cellStyle name="Normal 30 3 5 9 3" xfId="50140" xr:uid="{00000000-0005-0000-0000-0000D6C30000}"/>
    <cellStyle name="Normal 30 3 6" xfId="50141" xr:uid="{00000000-0005-0000-0000-0000D7C30000}"/>
    <cellStyle name="Normal 30 3 6 10" xfId="50142" xr:uid="{00000000-0005-0000-0000-0000D8C30000}"/>
    <cellStyle name="Normal 30 3 6 10 2" xfId="50143" xr:uid="{00000000-0005-0000-0000-0000D9C30000}"/>
    <cellStyle name="Normal 30 3 6 10 3" xfId="50144" xr:uid="{00000000-0005-0000-0000-0000DAC30000}"/>
    <cellStyle name="Normal 30 3 6 11" xfId="50145" xr:uid="{00000000-0005-0000-0000-0000DBC30000}"/>
    <cellStyle name="Normal 30 3 6 11 2" xfId="50146" xr:uid="{00000000-0005-0000-0000-0000DCC30000}"/>
    <cellStyle name="Normal 30 3 6 11 3" xfId="50147" xr:uid="{00000000-0005-0000-0000-0000DDC30000}"/>
    <cellStyle name="Normal 30 3 6 12" xfId="50148" xr:uid="{00000000-0005-0000-0000-0000DEC30000}"/>
    <cellStyle name="Normal 30 3 6 12 2" xfId="50149" xr:uid="{00000000-0005-0000-0000-0000DFC30000}"/>
    <cellStyle name="Normal 30 3 6 12 3" xfId="50150" xr:uid="{00000000-0005-0000-0000-0000E0C30000}"/>
    <cellStyle name="Normal 30 3 6 13" xfId="50151" xr:uid="{00000000-0005-0000-0000-0000E1C30000}"/>
    <cellStyle name="Normal 30 3 6 13 2" xfId="50152" xr:uid="{00000000-0005-0000-0000-0000E2C30000}"/>
    <cellStyle name="Normal 30 3 6 13 3" xfId="50153" xr:uid="{00000000-0005-0000-0000-0000E3C30000}"/>
    <cellStyle name="Normal 30 3 6 14" xfId="50154" xr:uid="{00000000-0005-0000-0000-0000E4C30000}"/>
    <cellStyle name="Normal 30 3 6 14 2" xfId="50155" xr:uid="{00000000-0005-0000-0000-0000E5C30000}"/>
    <cellStyle name="Normal 30 3 6 14 3" xfId="50156" xr:uid="{00000000-0005-0000-0000-0000E6C30000}"/>
    <cellStyle name="Normal 30 3 6 15" xfId="50157" xr:uid="{00000000-0005-0000-0000-0000E7C30000}"/>
    <cellStyle name="Normal 30 3 6 16" xfId="50158" xr:uid="{00000000-0005-0000-0000-0000E8C30000}"/>
    <cellStyle name="Normal 30 3 6 2" xfId="50159" xr:uid="{00000000-0005-0000-0000-0000E9C30000}"/>
    <cellStyle name="Normal 30 3 6 2 2" xfId="50160" xr:uid="{00000000-0005-0000-0000-0000EAC30000}"/>
    <cellStyle name="Normal 30 3 6 2 3" xfId="50161" xr:uid="{00000000-0005-0000-0000-0000EBC30000}"/>
    <cellStyle name="Normal 30 3 6 3" xfId="50162" xr:uid="{00000000-0005-0000-0000-0000ECC30000}"/>
    <cellStyle name="Normal 30 3 6 3 2" xfId="50163" xr:uid="{00000000-0005-0000-0000-0000EDC30000}"/>
    <cellStyle name="Normal 30 3 6 3 3" xfId="50164" xr:uid="{00000000-0005-0000-0000-0000EEC30000}"/>
    <cellStyle name="Normal 30 3 6 4" xfId="50165" xr:uid="{00000000-0005-0000-0000-0000EFC30000}"/>
    <cellStyle name="Normal 30 3 6 4 2" xfId="50166" xr:uid="{00000000-0005-0000-0000-0000F0C30000}"/>
    <cellStyle name="Normal 30 3 6 4 3" xfId="50167" xr:uid="{00000000-0005-0000-0000-0000F1C30000}"/>
    <cellStyle name="Normal 30 3 6 5" xfId="50168" xr:uid="{00000000-0005-0000-0000-0000F2C30000}"/>
    <cellStyle name="Normal 30 3 6 5 2" xfId="50169" xr:uid="{00000000-0005-0000-0000-0000F3C30000}"/>
    <cellStyle name="Normal 30 3 6 5 3" xfId="50170" xr:uid="{00000000-0005-0000-0000-0000F4C30000}"/>
    <cellStyle name="Normal 30 3 6 6" xfId="50171" xr:uid="{00000000-0005-0000-0000-0000F5C30000}"/>
    <cellStyle name="Normal 30 3 6 6 2" xfId="50172" xr:uid="{00000000-0005-0000-0000-0000F6C30000}"/>
    <cellStyle name="Normal 30 3 6 6 3" xfId="50173" xr:uid="{00000000-0005-0000-0000-0000F7C30000}"/>
    <cellStyle name="Normal 30 3 6 7" xfId="50174" xr:uid="{00000000-0005-0000-0000-0000F8C30000}"/>
    <cellStyle name="Normal 30 3 6 7 2" xfId="50175" xr:uid="{00000000-0005-0000-0000-0000F9C30000}"/>
    <cellStyle name="Normal 30 3 6 7 3" xfId="50176" xr:uid="{00000000-0005-0000-0000-0000FAC30000}"/>
    <cellStyle name="Normal 30 3 6 8" xfId="50177" xr:uid="{00000000-0005-0000-0000-0000FBC30000}"/>
    <cellStyle name="Normal 30 3 6 8 2" xfId="50178" xr:uid="{00000000-0005-0000-0000-0000FCC30000}"/>
    <cellStyle name="Normal 30 3 6 8 3" xfId="50179" xr:uid="{00000000-0005-0000-0000-0000FDC30000}"/>
    <cellStyle name="Normal 30 3 6 9" xfId="50180" xr:uid="{00000000-0005-0000-0000-0000FEC30000}"/>
    <cellStyle name="Normal 30 3 6 9 2" xfId="50181" xr:uid="{00000000-0005-0000-0000-0000FFC30000}"/>
    <cellStyle name="Normal 30 3 6 9 3" xfId="50182" xr:uid="{00000000-0005-0000-0000-000000C40000}"/>
    <cellStyle name="Normal 30 3 7" xfId="50183" xr:uid="{00000000-0005-0000-0000-000001C40000}"/>
    <cellStyle name="Normal 30 3 7 10" xfId="50184" xr:uid="{00000000-0005-0000-0000-000002C40000}"/>
    <cellStyle name="Normal 30 3 7 10 2" xfId="50185" xr:uid="{00000000-0005-0000-0000-000003C40000}"/>
    <cellStyle name="Normal 30 3 7 10 3" xfId="50186" xr:uid="{00000000-0005-0000-0000-000004C40000}"/>
    <cellStyle name="Normal 30 3 7 11" xfId="50187" xr:uid="{00000000-0005-0000-0000-000005C40000}"/>
    <cellStyle name="Normal 30 3 7 11 2" xfId="50188" xr:uid="{00000000-0005-0000-0000-000006C40000}"/>
    <cellStyle name="Normal 30 3 7 11 3" xfId="50189" xr:uid="{00000000-0005-0000-0000-000007C40000}"/>
    <cellStyle name="Normal 30 3 7 12" xfId="50190" xr:uid="{00000000-0005-0000-0000-000008C40000}"/>
    <cellStyle name="Normal 30 3 7 12 2" xfId="50191" xr:uid="{00000000-0005-0000-0000-000009C40000}"/>
    <cellStyle name="Normal 30 3 7 12 3" xfId="50192" xr:uid="{00000000-0005-0000-0000-00000AC40000}"/>
    <cellStyle name="Normal 30 3 7 13" xfId="50193" xr:uid="{00000000-0005-0000-0000-00000BC40000}"/>
    <cellStyle name="Normal 30 3 7 13 2" xfId="50194" xr:uid="{00000000-0005-0000-0000-00000CC40000}"/>
    <cellStyle name="Normal 30 3 7 13 3" xfId="50195" xr:uid="{00000000-0005-0000-0000-00000DC40000}"/>
    <cellStyle name="Normal 30 3 7 14" xfId="50196" xr:uid="{00000000-0005-0000-0000-00000EC40000}"/>
    <cellStyle name="Normal 30 3 7 14 2" xfId="50197" xr:uid="{00000000-0005-0000-0000-00000FC40000}"/>
    <cellStyle name="Normal 30 3 7 14 3" xfId="50198" xr:uid="{00000000-0005-0000-0000-000010C40000}"/>
    <cellStyle name="Normal 30 3 7 15" xfId="50199" xr:uid="{00000000-0005-0000-0000-000011C40000}"/>
    <cellStyle name="Normal 30 3 7 16" xfId="50200" xr:uid="{00000000-0005-0000-0000-000012C40000}"/>
    <cellStyle name="Normal 30 3 7 2" xfId="50201" xr:uid="{00000000-0005-0000-0000-000013C40000}"/>
    <cellStyle name="Normal 30 3 7 2 2" xfId="50202" xr:uid="{00000000-0005-0000-0000-000014C40000}"/>
    <cellStyle name="Normal 30 3 7 2 3" xfId="50203" xr:uid="{00000000-0005-0000-0000-000015C40000}"/>
    <cellStyle name="Normal 30 3 7 3" xfId="50204" xr:uid="{00000000-0005-0000-0000-000016C40000}"/>
    <cellStyle name="Normal 30 3 7 3 2" xfId="50205" xr:uid="{00000000-0005-0000-0000-000017C40000}"/>
    <cellStyle name="Normal 30 3 7 3 3" xfId="50206" xr:uid="{00000000-0005-0000-0000-000018C40000}"/>
    <cellStyle name="Normal 30 3 7 4" xfId="50207" xr:uid="{00000000-0005-0000-0000-000019C40000}"/>
    <cellStyle name="Normal 30 3 7 4 2" xfId="50208" xr:uid="{00000000-0005-0000-0000-00001AC40000}"/>
    <cellStyle name="Normal 30 3 7 4 3" xfId="50209" xr:uid="{00000000-0005-0000-0000-00001BC40000}"/>
    <cellStyle name="Normal 30 3 7 5" xfId="50210" xr:uid="{00000000-0005-0000-0000-00001CC40000}"/>
    <cellStyle name="Normal 30 3 7 5 2" xfId="50211" xr:uid="{00000000-0005-0000-0000-00001DC40000}"/>
    <cellStyle name="Normal 30 3 7 5 3" xfId="50212" xr:uid="{00000000-0005-0000-0000-00001EC40000}"/>
    <cellStyle name="Normal 30 3 7 6" xfId="50213" xr:uid="{00000000-0005-0000-0000-00001FC40000}"/>
    <cellStyle name="Normal 30 3 7 6 2" xfId="50214" xr:uid="{00000000-0005-0000-0000-000020C40000}"/>
    <cellStyle name="Normal 30 3 7 6 3" xfId="50215" xr:uid="{00000000-0005-0000-0000-000021C40000}"/>
    <cellStyle name="Normal 30 3 7 7" xfId="50216" xr:uid="{00000000-0005-0000-0000-000022C40000}"/>
    <cellStyle name="Normal 30 3 7 7 2" xfId="50217" xr:uid="{00000000-0005-0000-0000-000023C40000}"/>
    <cellStyle name="Normal 30 3 7 7 3" xfId="50218" xr:uid="{00000000-0005-0000-0000-000024C40000}"/>
    <cellStyle name="Normal 30 3 7 8" xfId="50219" xr:uid="{00000000-0005-0000-0000-000025C40000}"/>
    <cellStyle name="Normal 30 3 7 8 2" xfId="50220" xr:uid="{00000000-0005-0000-0000-000026C40000}"/>
    <cellStyle name="Normal 30 3 7 8 3" xfId="50221" xr:uid="{00000000-0005-0000-0000-000027C40000}"/>
    <cellStyle name="Normal 30 3 7 9" xfId="50222" xr:uid="{00000000-0005-0000-0000-000028C40000}"/>
    <cellStyle name="Normal 30 3 7 9 2" xfId="50223" xr:uid="{00000000-0005-0000-0000-000029C40000}"/>
    <cellStyle name="Normal 30 3 7 9 3" xfId="50224" xr:uid="{00000000-0005-0000-0000-00002AC40000}"/>
    <cellStyle name="Normal 30 3 8" xfId="50225" xr:uid="{00000000-0005-0000-0000-00002BC40000}"/>
    <cellStyle name="Normal 30 3 8 10" xfId="50226" xr:uid="{00000000-0005-0000-0000-00002CC40000}"/>
    <cellStyle name="Normal 30 3 8 10 2" xfId="50227" xr:uid="{00000000-0005-0000-0000-00002DC40000}"/>
    <cellStyle name="Normal 30 3 8 10 3" xfId="50228" xr:uid="{00000000-0005-0000-0000-00002EC40000}"/>
    <cellStyle name="Normal 30 3 8 11" xfId="50229" xr:uid="{00000000-0005-0000-0000-00002FC40000}"/>
    <cellStyle name="Normal 30 3 8 11 2" xfId="50230" xr:uid="{00000000-0005-0000-0000-000030C40000}"/>
    <cellStyle name="Normal 30 3 8 11 3" xfId="50231" xr:uid="{00000000-0005-0000-0000-000031C40000}"/>
    <cellStyle name="Normal 30 3 8 12" xfId="50232" xr:uid="{00000000-0005-0000-0000-000032C40000}"/>
    <cellStyle name="Normal 30 3 8 12 2" xfId="50233" xr:uid="{00000000-0005-0000-0000-000033C40000}"/>
    <cellStyle name="Normal 30 3 8 12 3" xfId="50234" xr:uid="{00000000-0005-0000-0000-000034C40000}"/>
    <cellStyle name="Normal 30 3 8 13" xfId="50235" xr:uid="{00000000-0005-0000-0000-000035C40000}"/>
    <cellStyle name="Normal 30 3 8 13 2" xfId="50236" xr:uid="{00000000-0005-0000-0000-000036C40000}"/>
    <cellStyle name="Normal 30 3 8 13 3" xfId="50237" xr:uid="{00000000-0005-0000-0000-000037C40000}"/>
    <cellStyle name="Normal 30 3 8 14" xfId="50238" xr:uid="{00000000-0005-0000-0000-000038C40000}"/>
    <cellStyle name="Normal 30 3 8 14 2" xfId="50239" xr:uid="{00000000-0005-0000-0000-000039C40000}"/>
    <cellStyle name="Normal 30 3 8 14 3" xfId="50240" xr:uid="{00000000-0005-0000-0000-00003AC40000}"/>
    <cellStyle name="Normal 30 3 8 15" xfId="50241" xr:uid="{00000000-0005-0000-0000-00003BC40000}"/>
    <cellStyle name="Normal 30 3 8 16" xfId="50242" xr:uid="{00000000-0005-0000-0000-00003CC40000}"/>
    <cellStyle name="Normal 30 3 8 2" xfId="50243" xr:uid="{00000000-0005-0000-0000-00003DC40000}"/>
    <cellStyle name="Normal 30 3 8 2 2" xfId="50244" xr:uid="{00000000-0005-0000-0000-00003EC40000}"/>
    <cellStyle name="Normal 30 3 8 2 3" xfId="50245" xr:uid="{00000000-0005-0000-0000-00003FC40000}"/>
    <cellStyle name="Normal 30 3 8 3" xfId="50246" xr:uid="{00000000-0005-0000-0000-000040C40000}"/>
    <cellStyle name="Normal 30 3 8 3 2" xfId="50247" xr:uid="{00000000-0005-0000-0000-000041C40000}"/>
    <cellStyle name="Normal 30 3 8 3 3" xfId="50248" xr:uid="{00000000-0005-0000-0000-000042C40000}"/>
    <cellStyle name="Normal 30 3 8 4" xfId="50249" xr:uid="{00000000-0005-0000-0000-000043C40000}"/>
    <cellStyle name="Normal 30 3 8 4 2" xfId="50250" xr:uid="{00000000-0005-0000-0000-000044C40000}"/>
    <cellStyle name="Normal 30 3 8 4 3" xfId="50251" xr:uid="{00000000-0005-0000-0000-000045C40000}"/>
    <cellStyle name="Normal 30 3 8 5" xfId="50252" xr:uid="{00000000-0005-0000-0000-000046C40000}"/>
    <cellStyle name="Normal 30 3 8 5 2" xfId="50253" xr:uid="{00000000-0005-0000-0000-000047C40000}"/>
    <cellStyle name="Normal 30 3 8 5 3" xfId="50254" xr:uid="{00000000-0005-0000-0000-000048C40000}"/>
    <cellStyle name="Normal 30 3 8 6" xfId="50255" xr:uid="{00000000-0005-0000-0000-000049C40000}"/>
    <cellStyle name="Normal 30 3 8 6 2" xfId="50256" xr:uid="{00000000-0005-0000-0000-00004AC40000}"/>
    <cellStyle name="Normal 30 3 8 6 3" xfId="50257" xr:uid="{00000000-0005-0000-0000-00004BC40000}"/>
    <cellStyle name="Normal 30 3 8 7" xfId="50258" xr:uid="{00000000-0005-0000-0000-00004CC40000}"/>
    <cellStyle name="Normal 30 3 8 7 2" xfId="50259" xr:uid="{00000000-0005-0000-0000-00004DC40000}"/>
    <cellStyle name="Normal 30 3 8 7 3" xfId="50260" xr:uid="{00000000-0005-0000-0000-00004EC40000}"/>
    <cellStyle name="Normal 30 3 8 8" xfId="50261" xr:uid="{00000000-0005-0000-0000-00004FC40000}"/>
    <cellStyle name="Normal 30 3 8 8 2" xfId="50262" xr:uid="{00000000-0005-0000-0000-000050C40000}"/>
    <cellStyle name="Normal 30 3 8 8 3" xfId="50263" xr:uid="{00000000-0005-0000-0000-000051C40000}"/>
    <cellStyle name="Normal 30 3 8 9" xfId="50264" xr:uid="{00000000-0005-0000-0000-000052C40000}"/>
    <cellStyle name="Normal 30 3 8 9 2" xfId="50265" xr:uid="{00000000-0005-0000-0000-000053C40000}"/>
    <cellStyle name="Normal 30 3 8 9 3" xfId="50266" xr:uid="{00000000-0005-0000-0000-000054C40000}"/>
    <cellStyle name="Normal 30 3 9" xfId="50267" xr:uid="{00000000-0005-0000-0000-000055C40000}"/>
    <cellStyle name="Normal 30 3 9 10" xfId="50268" xr:uid="{00000000-0005-0000-0000-000056C40000}"/>
    <cellStyle name="Normal 30 3 9 10 2" xfId="50269" xr:uid="{00000000-0005-0000-0000-000057C40000}"/>
    <cellStyle name="Normal 30 3 9 10 3" xfId="50270" xr:uid="{00000000-0005-0000-0000-000058C40000}"/>
    <cellStyle name="Normal 30 3 9 11" xfId="50271" xr:uid="{00000000-0005-0000-0000-000059C40000}"/>
    <cellStyle name="Normal 30 3 9 11 2" xfId="50272" xr:uid="{00000000-0005-0000-0000-00005AC40000}"/>
    <cellStyle name="Normal 30 3 9 11 3" xfId="50273" xr:uid="{00000000-0005-0000-0000-00005BC40000}"/>
    <cellStyle name="Normal 30 3 9 12" xfId="50274" xr:uid="{00000000-0005-0000-0000-00005CC40000}"/>
    <cellStyle name="Normal 30 3 9 12 2" xfId="50275" xr:uid="{00000000-0005-0000-0000-00005DC40000}"/>
    <cellStyle name="Normal 30 3 9 12 3" xfId="50276" xr:uid="{00000000-0005-0000-0000-00005EC40000}"/>
    <cellStyle name="Normal 30 3 9 13" xfId="50277" xr:uid="{00000000-0005-0000-0000-00005FC40000}"/>
    <cellStyle name="Normal 30 3 9 13 2" xfId="50278" xr:uid="{00000000-0005-0000-0000-000060C40000}"/>
    <cellStyle name="Normal 30 3 9 13 3" xfId="50279" xr:uid="{00000000-0005-0000-0000-000061C40000}"/>
    <cellStyle name="Normal 30 3 9 14" xfId="50280" xr:uid="{00000000-0005-0000-0000-000062C40000}"/>
    <cellStyle name="Normal 30 3 9 14 2" xfId="50281" xr:uid="{00000000-0005-0000-0000-000063C40000}"/>
    <cellStyle name="Normal 30 3 9 14 3" xfId="50282" xr:uid="{00000000-0005-0000-0000-000064C40000}"/>
    <cellStyle name="Normal 30 3 9 15" xfId="50283" xr:uid="{00000000-0005-0000-0000-000065C40000}"/>
    <cellStyle name="Normal 30 3 9 16" xfId="50284" xr:uid="{00000000-0005-0000-0000-000066C40000}"/>
    <cellStyle name="Normal 30 3 9 2" xfId="50285" xr:uid="{00000000-0005-0000-0000-000067C40000}"/>
    <cellStyle name="Normal 30 3 9 2 2" xfId="50286" xr:uid="{00000000-0005-0000-0000-000068C40000}"/>
    <cellStyle name="Normal 30 3 9 2 3" xfId="50287" xr:uid="{00000000-0005-0000-0000-000069C40000}"/>
    <cellStyle name="Normal 30 3 9 3" xfId="50288" xr:uid="{00000000-0005-0000-0000-00006AC40000}"/>
    <cellStyle name="Normal 30 3 9 3 2" xfId="50289" xr:uid="{00000000-0005-0000-0000-00006BC40000}"/>
    <cellStyle name="Normal 30 3 9 3 3" xfId="50290" xr:uid="{00000000-0005-0000-0000-00006CC40000}"/>
    <cellStyle name="Normal 30 3 9 4" xfId="50291" xr:uid="{00000000-0005-0000-0000-00006DC40000}"/>
    <cellStyle name="Normal 30 3 9 4 2" xfId="50292" xr:uid="{00000000-0005-0000-0000-00006EC40000}"/>
    <cellStyle name="Normal 30 3 9 4 3" xfId="50293" xr:uid="{00000000-0005-0000-0000-00006FC40000}"/>
    <cellStyle name="Normal 30 3 9 5" xfId="50294" xr:uid="{00000000-0005-0000-0000-000070C40000}"/>
    <cellStyle name="Normal 30 3 9 5 2" xfId="50295" xr:uid="{00000000-0005-0000-0000-000071C40000}"/>
    <cellStyle name="Normal 30 3 9 5 3" xfId="50296" xr:uid="{00000000-0005-0000-0000-000072C40000}"/>
    <cellStyle name="Normal 30 3 9 6" xfId="50297" xr:uid="{00000000-0005-0000-0000-000073C40000}"/>
    <cellStyle name="Normal 30 3 9 6 2" xfId="50298" xr:uid="{00000000-0005-0000-0000-000074C40000}"/>
    <cellStyle name="Normal 30 3 9 6 3" xfId="50299" xr:uid="{00000000-0005-0000-0000-000075C40000}"/>
    <cellStyle name="Normal 30 3 9 7" xfId="50300" xr:uid="{00000000-0005-0000-0000-000076C40000}"/>
    <cellStyle name="Normal 30 3 9 7 2" xfId="50301" xr:uid="{00000000-0005-0000-0000-000077C40000}"/>
    <cellStyle name="Normal 30 3 9 7 3" xfId="50302" xr:uid="{00000000-0005-0000-0000-000078C40000}"/>
    <cellStyle name="Normal 30 3 9 8" xfId="50303" xr:uid="{00000000-0005-0000-0000-000079C40000}"/>
    <cellStyle name="Normal 30 3 9 8 2" xfId="50304" xr:uid="{00000000-0005-0000-0000-00007AC40000}"/>
    <cellStyle name="Normal 30 3 9 8 3" xfId="50305" xr:uid="{00000000-0005-0000-0000-00007BC40000}"/>
    <cellStyle name="Normal 30 3 9 9" xfId="50306" xr:uid="{00000000-0005-0000-0000-00007CC40000}"/>
    <cellStyle name="Normal 30 3 9 9 2" xfId="50307" xr:uid="{00000000-0005-0000-0000-00007DC40000}"/>
    <cellStyle name="Normal 30 3 9 9 3" xfId="50308" xr:uid="{00000000-0005-0000-0000-00007EC40000}"/>
    <cellStyle name="Normal 30 4" xfId="50309" xr:uid="{00000000-0005-0000-0000-00007FC40000}"/>
    <cellStyle name="Normal 30 5" xfId="50310" xr:uid="{00000000-0005-0000-0000-000080C40000}"/>
    <cellStyle name="Normal 30 6" xfId="50311" xr:uid="{00000000-0005-0000-0000-000081C40000}"/>
    <cellStyle name="Normal 30 7" xfId="50312" xr:uid="{00000000-0005-0000-0000-000082C40000}"/>
    <cellStyle name="Normal 30 8" xfId="50313" xr:uid="{00000000-0005-0000-0000-000083C40000}"/>
    <cellStyle name="Normal 30 8 10" xfId="50314" xr:uid="{00000000-0005-0000-0000-000084C40000}"/>
    <cellStyle name="Normal 30 8 10 10" xfId="50315" xr:uid="{00000000-0005-0000-0000-000085C40000}"/>
    <cellStyle name="Normal 30 8 10 10 2" xfId="50316" xr:uid="{00000000-0005-0000-0000-000086C40000}"/>
    <cellStyle name="Normal 30 8 10 10 3" xfId="50317" xr:uid="{00000000-0005-0000-0000-000087C40000}"/>
    <cellStyle name="Normal 30 8 10 11" xfId="50318" xr:uid="{00000000-0005-0000-0000-000088C40000}"/>
    <cellStyle name="Normal 30 8 10 11 2" xfId="50319" xr:uid="{00000000-0005-0000-0000-000089C40000}"/>
    <cellStyle name="Normal 30 8 10 11 3" xfId="50320" xr:uid="{00000000-0005-0000-0000-00008AC40000}"/>
    <cellStyle name="Normal 30 8 10 12" xfId="50321" xr:uid="{00000000-0005-0000-0000-00008BC40000}"/>
    <cellStyle name="Normal 30 8 10 12 2" xfId="50322" xr:uid="{00000000-0005-0000-0000-00008CC40000}"/>
    <cellStyle name="Normal 30 8 10 12 3" xfId="50323" xr:uid="{00000000-0005-0000-0000-00008DC40000}"/>
    <cellStyle name="Normal 30 8 10 13" xfId="50324" xr:uid="{00000000-0005-0000-0000-00008EC40000}"/>
    <cellStyle name="Normal 30 8 10 13 2" xfId="50325" xr:uid="{00000000-0005-0000-0000-00008FC40000}"/>
    <cellStyle name="Normal 30 8 10 13 3" xfId="50326" xr:uid="{00000000-0005-0000-0000-000090C40000}"/>
    <cellStyle name="Normal 30 8 10 14" xfId="50327" xr:uid="{00000000-0005-0000-0000-000091C40000}"/>
    <cellStyle name="Normal 30 8 10 14 2" xfId="50328" xr:uid="{00000000-0005-0000-0000-000092C40000}"/>
    <cellStyle name="Normal 30 8 10 14 3" xfId="50329" xr:uid="{00000000-0005-0000-0000-000093C40000}"/>
    <cellStyle name="Normal 30 8 10 15" xfId="50330" xr:uid="{00000000-0005-0000-0000-000094C40000}"/>
    <cellStyle name="Normal 30 8 10 16" xfId="50331" xr:uid="{00000000-0005-0000-0000-000095C40000}"/>
    <cellStyle name="Normal 30 8 10 2" xfId="50332" xr:uid="{00000000-0005-0000-0000-000096C40000}"/>
    <cellStyle name="Normal 30 8 10 2 2" xfId="50333" xr:uid="{00000000-0005-0000-0000-000097C40000}"/>
    <cellStyle name="Normal 30 8 10 2 3" xfId="50334" xr:uid="{00000000-0005-0000-0000-000098C40000}"/>
    <cellStyle name="Normal 30 8 10 3" xfId="50335" xr:uid="{00000000-0005-0000-0000-000099C40000}"/>
    <cellStyle name="Normal 30 8 10 3 2" xfId="50336" xr:uid="{00000000-0005-0000-0000-00009AC40000}"/>
    <cellStyle name="Normal 30 8 10 3 3" xfId="50337" xr:uid="{00000000-0005-0000-0000-00009BC40000}"/>
    <cellStyle name="Normal 30 8 10 4" xfId="50338" xr:uid="{00000000-0005-0000-0000-00009CC40000}"/>
    <cellStyle name="Normal 30 8 10 4 2" xfId="50339" xr:uid="{00000000-0005-0000-0000-00009DC40000}"/>
    <cellStyle name="Normal 30 8 10 4 3" xfId="50340" xr:uid="{00000000-0005-0000-0000-00009EC40000}"/>
    <cellStyle name="Normal 30 8 10 5" xfId="50341" xr:uid="{00000000-0005-0000-0000-00009FC40000}"/>
    <cellStyle name="Normal 30 8 10 5 2" xfId="50342" xr:uid="{00000000-0005-0000-0000-0000A0C40000}"/>
    <cellStyle name="Normal 30 8 10 5 3" xfId="50343" xr:uid="{00000000-0005-0000-0000-0000A1C40000}"/>
    <cellStyle name="Normal 30 8 10 6" xfId="50344" xr:uid="{00000000-0005-0000-0000-0000A2C40000}"/>
    <cellStyle name="Normal 30 8 10 6 2" xfId="50345" xr:uid="{00000000-0005-0000-0000-0000A3C40000}"/>
    <cellStyle name="Normal 30 8 10 6 3" xfId="50346" xr:uid="{00000000-0005-0000-0000-0000A4C40000}"/>
    <cellStyle name="Normal 30 8 10 7" xfId="50347" xr:uid="{00000000-0005-0000-0000-0000A5C40000}"/>
    <cellStyle name="Normal 30 8 10 7 2" xfId="50348" xr:uid="{00000000-0005-0000-0000-0000A6C40000}"/>
    <cellStyle name="Normal 30 8 10 7 3" xfId="50349" xr:uid="{00000000-0005-0000-0000-0000A7C40000}"/>
    <cellStyle name="Normal 30 8 10 8" xfId="50350" xr:uid="{00000000-0005-0000-0000-0000A8C40000}"/>
    <cellStyle name="Normal 30 8 10 8 2" xfId="50351" xr:uid="{00000000-0005-0000-0000-0000A9C40000}"/>
    <cellStyle name="Normal 30 8 10 8 3" xfId="50352" xr:uid="{00000000-0005-0000-0000-0000AAC40000}"/>
    <cellStyle name="Normal 30 8 10 9" xfId="50353" xr:uid="{00000000-0005-0000-0000-0000ABC40000}"/>
    <cellStyle name="Normal 30 8 10 9 2" xfId="50354" xr:uid="{00000000-0005-0000-0000-0000ACC40000}"/>
    <cellStyle name="Normal 30 8 10 9 3" xfId="50355" xr:uid="{00000000-0005-0000-0000-0000ADC40000}"/>
    <cellStyle name="Normal 30 8 11" xfId="50356" xr:uid="{00000000-0005-0000-0000-0000AEC40000}"/>
    <cellStyle name="Normal 30 8 11 10" xfId="50357" xr:uid="{00000000-0005-0000-0000-0000AFC40000}"/>
    <cellStyle name="Normal 30 8 11 10 2" xfId="50358" xr:uid="{00000000-0005-0000-0000-0000B0C40000}"/>
    <cellStyle name="Normal 30 8 11 10 3" xfId="50359" xr:uid="{00000000-0005-0000-0000-0000B1C40000}"/>
    <cellStyle name="Normal 30 8 11 11" xfId="50360" xr:uid="{00000000-0005-0000-0000-0000B2C40000}"/>
    <cellStyle name="Normal 30 8 11 11 2" xfId="50361" xr:uid="{00000000-0005-0000-0000-0000B3C40000}"/>
    <cellStyle name="Normal 30 8 11 11 3" xfId="50362" xr:uid="{00000000-0005-0000-0000-0000B4C40000}"/>
    <cellStyle name="Normal 30 8 11 12" xfId="50363" xr:uid="{00000000-0005-0000-0000-0000B5C40000}"/>
    <cellStyle name="Normal 30 8 11 12 2" xfId="50364" xr:uid="{00000000-0005-0000-0000-0000B6C40000}"/>
    <cellStyle name="Normal 30 8 11 12 3" xfId="50365" xr:uid="{00000000-0005-0000-0000-0000B7C40000}"/>
    <cellStyle name="Normal 30 8 11 13" xfId="50366" xr:uid="{00000000-0005-0000-0000-0000B8C40000}"/>
    <cellStyle name="Normal 30 8 11 13 2" xfId="50367" xr:uid="{00000000-0005-0000-0000-0000B9C40000}"/>
    <cellStyle name="Normal 30 8 11 13 3" xfId="50368" xr:uid="{00000000-0005-0000-0000-0000BAC40000}"/>
    <cellStyle name="Normal 30 8 11 14" xfId="50369" xr:uid="{00000000-0005-0000-0000-0000BBC40000}"/>
    <cellStyle name="Normal 30 8 11 14 2" xfId="50370" xr:uid="{00000000-0005-0000-0000-0000BCC40000}"/>
    <cellStyle name="Normal 30 8 11 14 3" xfId="50371" xr:uid="{00000000-0005-0000-0000-0000BDC40000}"/>
    <cellStyle name="Normal 30 8 11 15" xfId="50372" xr:uid="{00000000-0005-0000-0000-0000BEC40000}"/>
    <cellStyle name="Normal 30 8 11 16" xfId="50373" xr:uid="{00000000-0005-0000-0000-0000BFC40000}"/>
    <cellStyle name="Normal 30 8 11 2" xfId="50374" xr:uid="{00000000-0005-0000-0000-0000C0C40000}"/>
    <cellStyle name="Normal 30 8 11 2 2" xfId="50375" xr:uid="{00000000-0005-0000-0000-0000C1C40000}"/>
    <cellStyle name="Normal 30 8 11 2 3" xfId="50376" xr:uid="{00000000-0005-0000-0000-0000C2C40000}"/>
    <cellStyle name="Normal 30 8 11 3" xfId="50377" xr:uid="{00000000-0005-0000-0000-0000C3C40000}"/>
    <cellStyle name="Normal 30 8 11 3 2" xfId="50378" xr:uid="{00000000-0005-0000-0000-0000C4C40000}"/>
    <cellStyle name="Normal 30 8 11 3 3" xfId="50379" xr:uid="{00000000-0005-0000-0000-0000C5C40000}"/>
    <cellStyle name="Normal 30 8 11 4" xfId="50380" xr:uid="{00000000-0005-0000-0000-0000C6C40000}"/>
    <cellStyle name="Normal 30 8 11 4 2" xfId="50381" xr:uid="{00000000-0005-0000-0000-0000C7C40000}"/>
    <cellStyle name="Normal 30 8 11 4 3" xfId="50382" xr:uid="{00000000-0005-0000-0000-0000C8C40000}"/>
    <cellStyle name="Normal 30 8 11 5" xfId="50383" xr:uid="{00000000-0005-0000-0000-0000C9C40000}"/>
    <cellStyle name="Normal 30 8 11 5 2" xfId="50384" xr:uid="{00000000-0005-0000-0000-0000CAC40000}"/>
    <cellStyle name="Normal 30 8 11 5 3" xfId="50385" xr:uid="{00000000-0005-0000-0000-0000CBC40000}"/>
    <cellStyle name="Normal 30 8 11 6" xfId="50386" xr:uid="{00000000-0005-0000-0000-0000CCC40000}"/>
    <cellStyle name="Normal 30 8 11 6 2" xfId="50387" xr:uid="{00000000-0005-0000-0000-0000CDC40000}"/>
    <cellStyle name="Normal 30 8 11 6 3" xfId="50388" xr:uid="{00000000-0005-0000-0000-0000CEC40000}"/>
    <cellStyle name="Normal 30 8 11 7" xfId="50389" xr:uid="{00000000-0005-0000-0000-0000CFC40000}"/>
    <cellStyle name="Normal 30 8 11 7 2" xfId="50390" xr:uid="{00000000-0005-0000-0000-0000D0C40000}"/>
    <cellStyle name="Normal 30 8 11 7 3" xfId="50391" xr:uid="{00000000-0005-0000-0000-0000D1C40000}"/>
    <cellStyle name="Normal 30 8 11 8" xfId="50392" xr:uid="{00000000-0005-0000-0000-0000D2C40000}"/>
    <cellStyle name="Normal 30 8 11 8 2" xfId="50393" xr:uid="{00000000-0005-0000-0000-0000D3C40000}"/>
    <cellStyle name="Normal 30 8 11 8 3" xfId="50394" xr:uid="{00000000-0005-0000-0000-0000D4C40000}"/>
    <cellStyle name="Normal 30 8 11 9" xfId="50395" xr:uid="{00000000-0005-0000-0000-0000D5C40000}"/>
    <cellStyle name="Normal 30 8 11 9 2" xfId="50396" xr:uid="{00000000-0005-0000-0000-0000D6C40000}"/>
    <cellStyle name="Normal 30 8 11 9 3" xfId="50397" xr:uid="{00000000-0005-0000-0000-0000D7C40000}"/>
    <cellStyle name="Normal 30 8 12" xfId="50398" xr:uid="{00000000-0005-0000-0000-0000D8C40000}"/>
    <cellStyle name="Normal 30 8 12 10" xfId="50399" xr:uid="{00000000-0005-0000-0000-0000D9C40000}"/>
    <cellStyle name="Normal 30 8 12 10 2" xfId="50400" xr:uid="{00000000-0005-0000-0000-0000DAC40000}"/>
    <cellStyle name="Normal 30 8 12 10 3" xfId="50401" xr:uid="{00000000-0005-0000-0000-0000DBC40000}"/>
    <cellStyle name="Normal 30 8 12 11" xfId="50402" xr:uid="{00000000-0005-0000-0000-0000DCC40000}"/>
    <cellStyle name="Normal 30 8 12 11 2" xfId="50403" xr:uid="{00000000-0005-0000-0000-0000DDC40000}"/>
    <cellStyle name="Normal 30 8 12 11 3" xfId="50404" xr:uid="{00000000-0005-0000-0000-0000DEC40000}"/>
    <cellStyle name="Normal 30 8 12 12" xfId="50405" xr:uid="{00000000-0005-0000-0000-0000DFC40000}"/>
    <cellStyle name="Normal 30 8 12 12 2" xfId="50406" xr:uid="{00000000-0005-0000-0000-0000E0C40000}"/>
    <cellStyle name="Normal 30 8 12 12 3" xfId="50407" xr:uid="{00000000-0005-0000-0000-0000E1C40000}"/>
    <cellStyle name="Normal 30 8 12 13" xfId="50408" xr:uid="{00000000-0005-0000-0000-0000E2C40000}"/>
    <cellStyle name="Normal 30 8 12 13 2" xfId="50409" xr:uid="{00000000-0005-0000-0000-0000E3C40000}"/>
    <cellStyle name="Normal 30 8 12 13 3" xfId="50410" xr:uid="{00000000-0005-0000-0000-0000E4C40000}"/>
    <cellStyle name="Normal 30 8 12 14" xfId="50411" xr:uid="{00000000-0005-0000-0000-0000E5C40000}"/>
    <cellStyle name="Normal 30 8 12 14 2" xfId="50412" xr:uid="{00000000-0005-0000-0000-0000E6C40000}"/>
    <cellStyle name="Normal 30 8 12 14 3" xfId="50413" xr:uid="{00000000-0005-0000-0000-0000E7C40000}"/>
    <cellStyle name="Normal 30 8 12 15" xfId="50414" xr:uid="{00000000-0005-0000-0000-0000E8C40000}"/>
    <cellStyle name="Normal 30 8 12 16" xfId="50415" xr:uid="{00000000-0005-0000-0000-0000E9C40000}"/>
    <cellStyle name="Normal 30 8 12 2" xfId="50416" xr:uid="{00000000-0005-0000-0000-0000EAC40000}"/>
    <cellStyle name="Normal 30 8 12 2 2" xfId="50417" xr:uid="{00000000-0005-0000-0000-0000EBC40000}"/>
    <cellStyle name="Normal 30 8 12 2 3" xfId="50418" xr:uid="{00000000-0005-0000-0000-0000ECC40000}"/>
    <cellStyle name="Normal 30 8 12 3" xfId="50419" xr:uid="{00000000-0005-0000-0000-0000EDC40000}"/>
    <cellStyle name="Normal 30 8 12 3 2" xfId="50420" xr:uid="{00000000-0005-0000-0000-0000EEC40000}"/>
    <cellStyle name="Normal 30 8 12 3 3" xfId="50421" xr:uid="{00000000-0005-0000-0000-0000EFC40000}"/>
    <cellStyle name="Normal 30 8 12 4" xfId="50422" xr:uid="{00000000-0005-0000-0000-0000F0C40000}"/>
    <cellStyle name="Normal 30 8 12 4 2" xfId="50423" xr:uid="{00000000-0005-0000-0000-0000F1C40000}"/>
    <cellStyle name="Normal 30 8 12 4 3" xfId="50424" xr:uid="{00000000-0005-0000-0000-0000F2C40000}"/>
    <cellStyle name="Normal 30 8 12 5" xfId="50425" xr:uid="{00000000-0005-0000-0000-0000F3C40000}"/>
    <cellStyle name="Normal 30 8 12 5 2" xfId="50426" xr:uid="{00000000-0005-0000-0000-0000F4C40000}"/>
    <cellStyle name="Normal 30 8 12 5 3" xfId="50427" xr:uid="{00000000-0005-0000-0000-0000F5C40000}"/>
    <cellStyle name="Normal 30 8 12 6" xfId="50428" xr:uid="{00000000-0005-0000-0000-0000F6C40000}"/>
    <cellStyle name="Normal 30 8 12 6 2" xfId="50429" xr:uid="{00000000-0005-0000-0000-0000F7C40000}"/>
    <cellStyle name="Normal 30 8 12 6 3" xfId="50430" xr:uid="{00000000-0005-0000-0000-0000F8C40000}"/>
    <cellStyle name="Normal 30 8 12 7" xfId="50431" xr:uid="{00000000-0005-0000-0000-0000F9C40000}"/>
    <cellStyle name="Normal 30 8 12 7 2" xfId="50432" xr:uid="{00000000-0005-0000-0000-0000FAC40000}"/>
    <cellStyle name="Normal 30 8 12 7 3" xfId="50433" xr:uid="{00000000-0005-0000-0000-0000FBC40000}"/>
    <cellStyle name="Normal 30 8 12 8" xfId="50434" xr:uid="{00000000-0005-0000-0000-0000FCC40000}"/>
    <cellStyle name="Normal 30 8 12 8 2" xfId="50435" xr:uid="{00000000-0005-0000-0000-0000FDC40000}"/>
    <cellStyle name="Normal 30 8 12 8 3" xfId="50436" xr:uid="{00000000-0005-0000-0000-0000FEC40000}"/>
    <cellStyle name="Normal 30 8 12 9" xfId="50437" xr:uid="{00000000-0005-0000-0000-0000FFC40000}"/>
    <cellStyle name="Normal 30 8 12 9 2" xfId="50438" xr:uid="{00000000-0005-0000-0000-000000C50000}"/>
    <cellStyle name="Normal 30 8 12 9 3" xfId="50439" xr:uid="{00000000-0005-0000-0000-000001C50000}"/>
    <cellStyle name="Normal 30 8 13" xfId="50440" xr:uid="{00000000-0005-0000-0000-000002C50000}"/>
    <cellStyle name="Normal 30 8 13 10" xfId="50441" xr:uid="{00000000-0005-0000-0000-000003C50000}"/>
    <cellStyle name="Normal 30 8 13 10 2" xfId="50442" xr:uid="{00000000-0005-0000-0000-000004C50000}"/>
    <cellStyle name="Normal 30 8 13 10 3" xfId="50443" xr:uid="{00000000-0005-0000-0000-000005C50000}"/>
    <cellStyle name="Normal 30 8 13 11" xfId="50444" xr:uid="{00000000-0005-0000-0000-000006C50000}"/>
    <cellStyle name="Normal 30 8 13 11 2" xfId="50445" xr:uid="{00000000-0005-0000-0000-000007C50000}"/>
    <cellStyle name="Normal 30 8 13 11 3" xfId="50446" xr:uid="{00000000-0005-0000-0000-000008C50000}"/>
    <cellStyle name="Normal 30 8 13 12" xfId="50447" xr:uid="{00000000-0005-0000-0000-000009C50000}"/>
    <cellStyle name="Normal 30 8 13 12 2" xfId="50448" xr:uid="{00000000-0005-0000-0000-00000AC50000}"/>
    <cellStyle name="Normal 30 8 13 12 3" xfId="50449" xr:uid="{00000000-0005-0000-0000-00000BC50000}"/>
    <cellStyle name="Normal 30 8 13 13" xfId="50450" xr:uid="{00000000-0005-0000-0000-00000CC50000}"/>
    <cellStyle name="Normal 30 8 13 13 2" xfId="50451" xr:uid="{00000000-0005-0000-0000-00000DC50000}"/>
    <cellStyle name="Normal 30 8 13 13 3" xfId="50452" xr:uid="{00000000-0005-0000-0000-00000EC50000}"/>
    <cellStyle name="Normal 30 8 13 14" xfId="50453" xr:uid="{00000000-0005-0000-0000-00000FC50000}"/>
    <cellStyle name="Normal 30 8 13 14 2" xfId="50454" xr:uid="{00000000-0005-0000-0000-000010C50000}"/>
    <cellStyle name="Normal 30 8 13 14 3" xfId="50455" xr:uid="{00000000-0005-0000-0000-000011C50000}"/>
    <cellStyle name="Normal 30 8 13 15" xfId="50456" xr:uid="{00000000-0005-0000-0000-000012C50000}"/>
    <cellStyle name="Normal 30 8 13 16" xfId="50457" xr:uid="{00000000-0005-0000-0000-000013C50000}"/>
    <cellStyle name="Normal 30 8 13 2" xfId="50458" xr:uid="{00000000-0005-0000-0000-000014C50000}"/>
    <cellStyle name="Normal 30 8 13 2 2" xfId="50459" xr:uid="{00000000-0005-0000-0000-000015C50000}"/>
    <cellStyle name="Normal 30 8 13 2 3" xfId="50460" xr:uid="{00000000-0005-0000-0000-000016C50000}"/>
    <cellStyle name="Normal 30 8 13 3" xfId="50461" xr:uid="{00000000-0005-0000-0000-000017C50000}"/>
    <cellStyle name="Normal 30 8 13 3 2" xfId="50462" xr:uid="{00000000-0005-0000-0000-000018C50000}"/>
    <cellStyle name="Normal 30 8 13 3 3" xfId="50463" xr:uid="{00000000-0005-0000-0000-000019C50000}"/>
    <cellStyle name="Normal 30 8 13 4" xfId="50464" xr:uid="{00000000-0005-0000-0000-00001AC50000}"/>
    <cellStyle name="Normal 30 8 13 4 2" xfId="50465" xr:uid="{00000000-0005-0000-0000-00001BC50000}"/>
    <cellStyle name="Normal 30 8 13 4 3" xfId="50466" xr:uid="{00000000-0005-0000-0000-00001CC50000}"/>
    <cellStyle name="Normal 30 8 13 5" xfId="50467" xr:uid="{00000000-0005-0000-0000-00001DC50000}"/>
    <cellStyle name="Normal 30 8 13 5 2" xfId="50468" xr:uid="{00000000-0005-0000-0000-00001EC50000}"/>
    <cellStyle name="Normal 30 8 13 5 3" xfId="50469" xr:uid="{00000000-0005-0000-0000-00001FC50000}"/>
    <cellStyle name="Normal 30 8 13 6" xfId="50470" xr:uid="{00000000-0005-0000-0000-000020C50000}"/>
    <cellStyle name="Normal 30 8 13 6 2" xfId="50471" xr:uid="{00000000-0005-0000-0000-000021C50000}"/>
    <cellStyle name="Normal 30 8 13 6 3" xfId="50472" xr:uid="{00000000-0005-0000-0000-000022C50000}"/>
    <cellStyle name="Normal 30 8 13 7" xfId="50473" xr:uid="{00000000-0005-0000-0000-000023C50000}"/>
    <cellStyle name="Normal 30 8 13 7 2" xfId="50474" xr:uid="{00000000-0005-0000-0000-000024C50000}"/>
    <cellStyle name="Normal 30 8 13 7 3" xfId="50475" xr:uid="{00000000-0005-0000-0000-000025C50000}"/>
    <cellStyle name="Normal 30 8 13 8" xfId="50476" xr:uid="{00000000-0005-0000-0000-000026C50000}"/>
    <cellStyle name="Normal 30 8 13 8 2" xfId="50477" xr:uid="{00000000-0005-0000-0000-000027C50000}"/>
    <cellStyle name="Normal 30 8 13 8 3" xfId="50478" xr:uid="{00000000-0005-0000-0000-000028C50000}"/>
    <cellStyle name="Normal 30 8 13 9" xfId="50479" xr:uid="{00000000-0005-0000-0000-000029C50000}"/>
    <cellStyle name="Normal 30 8 13 9 2" xfId="50480" xr:uid="{00000000-0005-0000-0000-00002AC50000}"/>
    <cellStyle name="Normal 30 8 13 9 3" xfId="50481" xr:uid="{00000000-0005-0000-0000-00002BC50000}"/>
    <cellStyle name="Normal 30 8 14" xfId="50482" xr:uid="{00000000-0005-0000-0000-00002CC50000}"/>
    <cellStyle name="Normal 30 8 14 10" xfId="50483" xr:uid="{00000000-0005-0000-0000-00002DC50000}"/>
    <cellStyle name="Normal 30 8 14 10 2" xfId="50484" xr:uid="{00000000-0005-0000-0000-00002EC50000}"/>
    <cellStyle name="Normal 30 8 14 10 3" xfId="50485" xr:uid="{00000000-0005-0000-0000-00002FC50000}"/>
    <cellStyle name="Normal 30 8 14 11" xfId="50486" xr:uid="{00000000-0005-0000-0000-000030C50000}"/>
    <cellStyle name="Normal 30 8 14 11 2" xfId="50487" xr:uid="{00000000-0005-0000-0000-000031C50000}"/>
    <cellStyle name="Normal 30 8 14 11 3" xfId="50488" xr:uid="{00000000-0005-0000-0000-000032C50000}"/>
    <cellStyle name="Normal 30 8 14 12" xfId="50489" xr:uid="{00000000-0005-0000-0000-000033C50000}"/>
    <cellStyle name="Normal 30 8 14 12 2" xfId="50490" xr:uid="{00000000-0005-0000-0000-000034C50000}"/>
    <cellStyle name="Normal 30 8 14 12 3" xfId="50491" xr:uid="{00000000-0005-0000-0000-000035C50000}"/>
    <cellStyle name="Normal 30 8 14 13" xfId="50492" xr:uid="{00000000-0005-0000-0000-000036C50000}"/>
    <cellStyle name="Normal 30 8 14 13 2" xfId="50493" xr:uid="{00000000-0005-0000-0000-000037C50000}"/>
    <cellStyle name="Normal 30 8 14 13 3" xfId="50494" xr:uid="{00000000-0005-0000-0000-000038C50000}"/>
    <cellStyle name="Normal 30 8 14 14" xfId="50495" xr:uid="{00000000-0005-0000-0000-000039C50000}"/>
    <cellStyle name="Normal 30 8 14 14 2" xfId="50496" xr:uid="{00000000-0005-0000-0000-00003AC50000}"/>
    <cellStyle name="Normal 30 8 14 14 3" xfId="50497" xr:uid="{00000000-0005-0000-0000-00003BC50000}"/>
    <cellStyle name="Normal 30 8 14 15" xfId="50498" xr:uid="{00000000-0005-0000-0000-00003CC50000}"/>
    <cellStyle name="Normal 30 8 14 16" xfId="50499" xr:uid="{00000000-0005-0000-0000-00003DC50000}"/>
    <cellStyle name="Normal 30 8 14 2" xfId="50500" xr:uid="{00000000-0005-0000-0000-00003EC50000}"/>
    <cellStyle name="Normal 30 8 14 2 2" xfId="50501" xr:uid="{00000000-0005-0000-0000-00003FC50000}"/>
    <cellStyle name="Normal 30 8 14 2 3" xfId="50502" xr:uid="{00000000-0005-0000-0000-000040C50000}"/>
    <cellStyle name="Normal 30 8 14 3" xfId="50503" xr:uid="{00000000-0005-0000-0000-000041C50000}"/>
    <cellStyle name="Normal 30 8 14 3 2" xfId="50504" xr:uid="{00000000-0005-0000-0000-000042C50000}"/>
    <cellStyle name="Normal 30 8 14 3 3" xfId="50505" xr:uid="{00000000-0005-0000-0000-000043C50000}"/>
    <cellStyle name="Normal 30 8 14 4" xfId="50506" xr:uid="{00000000-0005-0000-0000-000044C50000}"/>
    <cellStyle name="Normal 30 8 14 4 2" xfId="50507" xr:uid="{00000000-0005-0000-0000-000045C50000}"/>
    <cellStyle name="Normal 30 8 14 4 3" xfId="50508" xr:uid="{00000000-0005-0000-0000-000046C50000}"/>
    <cellStyle name="Normal 30 8 14 5" xfId="50509" xr:uid="{00000000-0005-0000-0000-000047C50000}"/>
    <cellStyle name="Normal 30 8 14 5 2" xfId="50510" xr:uid="{00000000-0005-0000-0000-000048C50000}"/>
    <cellStyle name="Normal 30 8 14 5 3" xfId="50511" xr:uid="{00000000-0005-0000-0000-000049C50000}"/>
    <cellStyle name="Normal 30 8 14 6" xfId="50512" xr:uid="{00000000-0005-0000-0000-00004AC50000}"/>
    <cellStyle name="Normal 30 8 14 6 2" xfId="50513" xr:uid="{00000000-0005-0000-0000-00004BC50000}"/>
    <cellStyle name="Normal 30 8 14 6 3" xfId="50514" xr:uid="{00000000-0005-0000-0000-00004CC50000}"/>
    <cellStyle name="Normal 30 8 14 7" xfId="50515" xr:uid="{00000000-0005-0000-0000-00004DC50000}"/>
    <cellStyle name="Normal 30 8 14 7 2" xfId="50516" xr:uid="{00000000-0005-0000-0000-00004EC50000}"/>
    <cellStyle name="Normal 30 8 14 7 3" xfId="50517" xr:uid="{00000000-0005-0000-0000-00004FC50000}"/>
    <cellStyle name="Normal 30 8 14 8" xfId="50518" xr:uid="{00000000-0005-0000-0000-000050C50000}"/>
    <cellStyle name="Normal 30 8 14 8 2" xfId="50519" xr:uid="{00000000-0005-0000-0000-000051C50000}"/>
    <cellStyle name="Normal 30 8 14 8 3" xfId="50520" xr:uid="{00000000-0005-0000-0000-000052C50000}"/>
    <cellStyle name="Normal 30 8 14 9" xfId="50521" xr:uid="{00000000-0005-0000-0000-000053C50000}"/>
    <cellStyle name="Normal 30 8 14 9 2" xfId="50522" xr:uid="{00000000-0005-0000-0000-000054C50000}"/>
    <cellStyle name="Normal 30 8 14 9 3" xfId="50523" xr:uid="{00000000-0005-0000-0000-000055C50000}"/>
    <cellStyle name="Normal 30 8 15" xfId="50524" xr:uid="{00000000-0005-0000-0000-000056C50000}"/>
    <cellStyle name="Normal 30 8 15 10" xfId="50525" xr:uid="{00000000-0005-0000-0000-000057C50000}"/>
    <cellStyle name="Normal 30 8 15 10 2" xfId="50526" xr:uid="{00000000-0005-0000-0000-000058C50000}"/>
    <cellStyle name="Normal 30 8 15 10 3" xfId="50527" xr:uid="{00000000-0005-0000-0000-000059C50000}"/>
    <cellStyle name="Normal 30 8 15 11" xfId="50528" xr:uid="{00000000-0005-0000-0000-00005AC50000}"/>
    <cellStyle name="Normal 30 8 15 11 2" xfId="50529" xr:uid="{00000000-0005-0000-0000-00005BC50000}"/>
    <cellStyle name="Normal 30 8 15 11 3" xfId="50530" xr:uid="{00000000-0005-0000-0000-00005CC50000}"/>
    <cellStyle name="Normal 30 8 15 12" xfId="50531" xr:uid="{00000000-0005-0000-0000-00005DC50000}"/>
    <cellStyle name="Normal 30 8 15 12 2" xfId="50532" xr:uid="{00000000-0005-0000-0000-00005EC50000}"/>
    <cellStyle name="Normal 30 8 15 12 3" xfId="50533" xr:uid="{00000000-0005-0000-0000-00005FC50000}"/>
    <cellStyle name="Normal 30 8 15 13" xfId="50534" xr:uid="{00000000-0005-0000-0000-000060C50000}"/>
    <cellStyle name="Normal 30 8 15 13 2" xfId="50535" xr:uid="{00000000-0005-0000-0000-000061C50000}"/>
    <cellStyle name="Normal 30 8 15 13 3" xfId="50536" xr:uid="{00000000-0005-0000-0000-000062C50000}"/>
    <cellStyle name="Normal 30 8 15 14" xfId="50537" xr:uid="{00000000-0005-0000-0000-000063C50000}"/>
    <cellStyle name="Normal 30 8 15 14 2" xfId="50538" xr:uid="{00000000-0005-0000-0000-000064C50000}"/>
    <cellStyle name="Normal 30 8 15 14 3" xfId="50539" xr:uid="{00000000-0005-0000-0000-000065C50000}"/>
    <cellStyle name="Normal 30 8 15 15" xfId="50540" xr:uid="{00000000-0005-0000-0000-000066C50000}"/>
    <cellStyle name="Normal 30 8 15 16" xfId="50541" xr:uid="{00000000-0005-0000-0000-000067C50000}"/>
    <cellStyle name="Normal 30 8 15 2" xfId="50542" xr:uid="{00000000-0005-0000-0000-000068C50000}"/>
    <cellStyle name="Normal 30 8 15 2 2" xfId="50543" xr:uid="{00000000-0005-0000-0000-000069C50000}"/>
    <cellStyle name="Normal 30 8 15 2 3" xfId="50544" xr:uid="{00000000-0005-0000-0000-00006AC50000}"/>
    <cellStyle name="Normal 30 8 15 3" xfId="50545" xr:uid="{00000000-0005-0000-0000-00006BC50000}"/>
    <cellStyle name="Normal 30 8 15 3 2" xfId="50546" xr:uid="{00000000-0005-0000-0000-00006CC50000}"/>
    <cellStyle name="Normal 30 8 15 3 3" xfId="50547" xr:uid="{00000000-0005-0000-0000-00006DC50000}"/>
    <cellStyle name="Normal 30 8 15 4" xfId="50548" xr:uid="{00000000-0005-0000-0000-00006EC50000}"/>
    <cellStyle name="Normal 30 8 15 4 2" xfId="50549" xr:uid="{00000000-0005-0000-0000-00006FC50000}"/>
    <cellStyle name="Normal 30 8 15 4 3" xfId="50550" xr:uid="{00000000-0005-0000-0000-000070C50000}"/>
    <cellStyle name="Normal 30 8 15 5" xfId="50551" xr:uid="{00000000-0005-0000-0000-000071C50000}"/>
    <cellStyle name="Normal 30 8 15 5 2" xfId="50552" xr:uid="{00000000-0005-0000-0000-000072C50000}"/>
    <cellStyle name="Normal 30 8 15 5 3" xfId="50553" xr:uid="{00000000-0005-0000-0000-000073C50000}"/>
    <cellStyle name="Normal 30 8 15 6" xfId="50554" xr:uid="{00000000-0005-0000-0000-000074C50000}"/>
    <cellStyle name="Normal 30 8 15 6 2" xfId="50555" xr:uid="{00000000-0005-0000-0000-000075C50000}"/>
    <cellStyle name="Normal 30 8 15 6 3" xfId="50556" xr:uid="{00000000-0005-0000-0000-000076C50000}"/>
    <cellStyle name="Normal 30 8 15 7" xfId="50557" xr:uid="{00000000-0005-0000-0000-000077C50000}"/>
    <cellStyle name="Normal 30 8 15 7 2" xfId="50558" xr:uid="{00000000-0005-0000-0000-000078C50000}"/>
    <cellStyle name="Normal 30 8 15 7 3" xfId="50559" xr:uid="{00000000-0005-0000-0000-000079C50000}"/>
    <cellStyle name="Normal 30 8 15 8" xfId="50560" xr:uid="{00000000-0005-0000-0000-00007AC50000}"/>
    <cellStyle name="Normal 30 8 15 8 2" xfId="50561" xr:uid="{00000000-0005-0000-0000-00007BC50000}"/>
    <cellStyle name="Normal 30 8 15 8 3" xfId="50562" xr:uid="{00000000-0005-0000-0000-00007CC50000}"/>
    <cellStyle name="Normal 30 8 15 9" xfId="50563" xr:uid="{00000000-0005-0000-0000-00007DC50000}"/>
    <cellStyle name="Normal 30 8 15 9 2" xfId="50564" xr:uid="{00000000-0005-0000-0000-00007EC50000}"/>
    <cellStyle name="Normal 30 8 15 9 3" xfId="50565" xr:uid="{00000000-0005-0000-0000-00007FC50000}"/>
    <cellStyle name="Normal 30 8 16" xfId="50566" xr:uid="{00000000-0005-0000-0000-000080C50000}"/>
    <cellStyle name="Normal 30 8 16 2" xfId="50567" xr:uid="{00000000-0005-0000-0000-000081C50000}"/>
    <cellStyle name="Normal 30 8 16 3" xfId="50568" xr:uid="{00000000-0005-0000-0000-000082C50000}"/>
    <cellStyle name="Normal 30 8 17" xfId="50569" xr:uid="{00000000-0005-0000-0000-000083C50000}"/>
    <cellStyle name="Normal 30 8 17 2" xfId="50570" xr:uid="{00000000-0005-0000-0000-000084C50000}"/>
    <cellStyle name="Normal 30 8 17 3" xfId="50571" xr:uid="{00000000-0005-0000-0000-000085C50000}"/>
    <cellStyle name="Normal 30 8 18" xfId="50572" xr:uid="{00000000-0005-0000-0000-000086C50000}"/>
    <cellStyle name="Normal 30 8 18 2" xfId="50573" xr:uid="{00000000-0005-0000-0000-000087C50000}"/>
    <cellStyle name="Normal 30 8 18 3" xfId="50574" xr:uid="{00000000-0005-0000-0000-000088C50000}"/>
    <cellStyle name="Normal 30 8 19" xfId="50575" xr:uid="{00000000-0005-0000-0000-000089C50000}"/>
    <cellStyle name="Normal 30 8 19 2" xfId="50576" xr:uid="{00000000-0005-0000-0000-00008AC50000}"/>
    <cellStyle name="Normal 30 8 19 3" xfId="50577" xr:uid="{00000000-0005-0000-0000-00008BC50000}"/>
    <cellStyle name="Normal 30 8 2" xfId="50578" xr:uid="{00000000-0005-0000-0000-00008CC50000}"/>
    <cellStyle name="Normal 30 8 2 10" xfId="50579" xr:uid="{00000000-0005-0000-0000-00008DC50000}"/>
    <cellStyle name="Normal 30 8 2 10 2" xfId="50580" xr:uid="{00000000-0005-0000-0000-00008EC50000}"/>
    <cellStyle name="Normal 30 8 2 10 3" xfId="50581" xr:uid="{00000000-0005-0000-0000-00008FC50000}"/>
    <cellStyle name="Normal 30 8 2 11" xfId="50582" xr:uid="{00000000-0005-0000-0000-000090C50000}"/>
    <cellStyle name="Normal 30 8 2 11 2" xfId="50583" xr:uid="{00000000-0005-0000-0000-000091C50000}"/>
    <cellStyle name="Normal 30 8 2 11 3" xfId="50584" xr:uid="{00000000-0005-0000-0000-000092C50000}"/>
    <cellStyle name="Normal 30 8 2 12" xfId="50585" xr:uid="{00000000-0005-0000-0000-000093C50000}"/>
    <cellStyle name="Normal 30 8 2 12 2" xfId="50586" xr:uid="{00000000-0005-0000-0000-000094C50000}"/>
    <cellStyle name="Normal 30 8 2 12 3" xfId="50587" xr:uid="{00000000-0005-0000-0000-000095C50000}"/>
    <cellStyle name="Normal 30 8 2 13" xfId="50588" xr:uid="{00000000-0005-0000-0000-000096C50000}"/>
    <cellStyle name="Normal 30 8 2 13 2" xfId="50589" xr:uid="{00000000-0005-0000-0000-000097C50000}"/>
    <cellStyle name="Normal 30 8 2 13 3" xfId="50590" xr:uid="{00000000-0005-0000-0000-000098C50000}"/>
    <cellStyle name="Normal 30 8 2 14" xfId="50591" xr:uid="{00000000-0005-0000-0000-000099C50000}"/>
    <cellStyle name="Normal 30 8 2 14 2" xfId="50592" xr:uid="{00000000-0005-0000-0000-00009AC50000}"/>
    <cellStyle name="Normal 30 8 2 14 3" xfId="50593" xr:uid="{00000000-0005-0000-0000-00009BC50000}"/>
    <cellStyle name="Normal 30 8 2 15" xfId="50594" xr:uid="{00000000-0005-0000-0000-00009CC50000}"/>
    <cellStyle name="Normal 30 8 2 15 2" xfId="50595" xr:uid="{00000000-0005-0000-0000-00009DC50000}"/>
    <cellStyle name="Normal 30 8 2 15 3" xfId="50596" xr:uid="{00000000-0005-0000-0000-00009EC50000}"/>
    <cellStyle name="Normal 30 8 2 16" xfId="50597" xr:uid="{00000000-0005-0000-0000-00009FC50000}"/>
    <cellStyle name="Normal 30 8 2 17" xfId="50598" xr:uid="{00000000-0005-0000-0000-0000A0C50000}"/>
    <cellStyle name="Normal 30 8 2 2" xfId="50599" xr:uid="{00000000-0005-0000-0000-0000A1C50000}"/>
    <cellStyle name="Normal 30 8 2 2 10" xfId="50600" xr:uid="{00000000-0005-0000-0000-0000A2C50000}"/>
    <cellStyle name="Normal 30 8 2 2 10 2" xfId="50601" xr:uid="{00000000-0005-0000-0000-0000A3C50000}"/>
    <cellStyle name="Normal 30 8 2 2 10 3" xfId="50602" xr:uid="{00000000-0005-0000-0000-0000A4C50000}"/>
    <cellStyle name="Normal 30 8 2 2 11" xfId="50603" xr:uid="{00000000-0005-0000-0000-0000A5C50000}"/>
    <cellStyle name="Normal 30 8 2 2 11 2" xfId="50604" xr:uid="{00000000-0005-0000-0000-0000A6C50000}"/>
    <cellStyle name="Normal 30 8 2 2 11 3" xfId="50605" xr:uid="{00000000-0005-0000-0000-0000A7C50000}"/>
    <cellStyle name="Normal 30 8 2 2 12" xfId="50606" xr:uid="{00000000-0005-0000-0000-0000A8C50000}"/>
    <cellStyle name="Normal 30 8 2 2 12 2" xfId="50607" xr:uid="{00000000-0005-0000-0000-0000A9C50000}"/>
    <cellStyle name="Normal 30 8 2 2 12 3" xfId="50608" xr:uid="{00000000-0005-0000-0000-0000AAC50000}"/>
    <cellStyle name="Normal 30 8 2 2 13" xfId="50609" xr:uid="{00000000-0005-0000-0000-0000ABC50000}"/>
    <cellStyle name="Normal 30 8 2 2 13 2" xfId="50610" xr:uid="{00000000-0005-0000-0000-0000ACC50000}"/>
    <cellStyle name="Normal 30 8 2 2 13 3" xfId="50611" xr:uid="{00000000-0005-0000-0000-0000ADC50000}"/>
    <cellStyle name="Normal 30 8 2 2 14" xfId="50612" xr:uid="{00000000-0005-0000-0000-0000AEC50000}"/>
    <cellStyle name="Normal 30 8 2 2 14 2" xfId="50613" xr:uid="{00000000-0005-0000-0000-0000AFC50000}"/>
    <cellStyle name="Normal 30 8 2 2 14 3" xfId="50614" xr:uid="{00000000-0005-0000-0000-0000B0C50000}"/>
    <cellStyle name="Normal 30 8 2 2 15" xfId="50615" xr:uid="{00000000-0005-0000-0000-0000B1C50000}"/>
    <cellStyle name="Normal 30 8 2 2 16" xfId="50616" xr:uid="{00000000-0005-0000-0000-0000B2C50000}"/>
    <cellStyle name="Normal 30 8 2 2 2" xfId="50617" xr:uid="{00000000-0005-0000-0000-0000B3C50000}"/>
    <cellStyle name="Normal 30 8 2 2 2 2" xfId="50618" xr:uid="{00000000-0005-0000-0000-0000B4C50000}"/>
    <cellStyle name="Normal 30 8 2 2 2 3" xfId="50619" xr:uid="{00000000-0005-0000-0000-0000B5C50000}"/>
    <cellStyle name="Normal 30 8 2 2 3" xfId="50620" xr:uid="{00000000-0005-0000-0000-0000B6C50000}"/>
    <cellStyle name="Normal 30 8 2 2 3 2" xfId="50621" xr:uid="{00000000-0005-0000-0000-0000B7C50000}"/>
    <cellStyle name="Normal 30 8 2 2 3 3" xfId="50622" xr:uid="{00000000-0005-0000-0000-0000B8C50000}"/>
    <cellStyle name="Normal 30 8 2 2 4" xfId="50623" xr:uid="{00000000-0005-0000-0000-0000B9C50000}"/>
    <cellStyle name="Normal 30 8 2 2 4 2" xfId="50624" xr:uid="{00000000-0005-0000-0000-0000BAC50000}"/>
    <cellStyle name="Normal 30 8 2 2 4 3" xfId="50625" xr:uid="{00000000-0005-0000-0000-0000BBC50000}"/>
    <cellStyle name="Normal 30 8 2 2 5" xfId="50626" xr:uid="{00000000-0005-0000-0000-0000BCC50000}"/>
    <cellStyle name="Normal 30 8 2 2 5 2" xfId="50627" xr:uid="{00000000-0005-0000-0000-0000BDC50000}"/>
    <cellStyle name="Normal 30 8 2 2 5 3" xfId="50628" xr:uid="{00000000-0005-0000-0000-0000BEC50000}"/>
    <cellStyle name="Normal 30 8 2 2 6" xfId="50629" xr:uid="{00000000-0005-0000-0000-0000BFC50000}"/>
    <cellStyle name="Normal 30 8 2 2 6 2" xfId="50630" xr:uid="{00000000-0005-0000-0000-0000C0C50000}"/>
    <cellStyle name="Normal 30 8 2 2 6 3" xfId="50631" xr:uid="{00000000-0005-0000-0000-0000C1C50000}"/>
    <cellStyle name="Normal 30 8 2 2 7" xfId="50632" xr:uid="{00000000-0005-0000-0000-0000C2C50000}"/>
    <cellStyle name="Normal 30 8 2 2 7 2" xfId="50633" xr:uid="{00000000-0005-0000-0000-0000C3C50000}"/>
    <cellStyle name="Normal 30 8 2 2 7 3" xfId="50634" xr:uid="{00000000-0005-0000-0000-0000C4C50000}"/>
    <cellStyle name="Normal 30 8 2 2 8" xfId="50635" xr:uid="{00000000-0005-0000-0000-0000C5C50000}"/>
    <cellStyle name="Normal 30 8 2 2 8 2" xfId="50636" xr:uid="{00000000-0005-0000-0000-0000C6C50000}"/>
    <cellStyle name="Normal 30 8 2 2 8 3" xfId="50637" xr:uid="{00000000-0005-0000-0000-0000C7C50000}"/>
    <cellStyle name="Normal 30 8 2 2 9" xfId="50638" xr:uid="{00000000-0005-0000-0000-0000C8C50000}"/>
    <cellStyle name="Normal 30 8 2 2 9 2" xfId="50639" xr:uid="{00000000-0005-0000-0000-0000C9C50000}"/>
    <cellStyle name="Normal 30 8 2 2 9 3" xfId="50640" xr:uid="{00000000-0005-0000-0000-0000CAC50000}"/>
    <cellStyle name="Normal 30 8 2 3" xfId="50641" xr:uid="{00000000-0005-0000-0000-0000CBC50000}"/>
    <cellStyle name="Normal 30 8 2 3 2" xfId="50642" xr:uid="{00000000-0005-0000-0000-0000CCC50000}"/>
    <cellStyle name="Normal 30 8 2 3 3" xfId="50643" xr:uid="{00000000-0005-0000-0000-0000CDC50000}"/>
    <cellStyle name="Normal 30 8 2 4" xfId="50644" xr:uid="{00000000-0005-0000-0000-0000CEC50000}"/>
    <cellStyle name="Normal 30 8 2 4 2" xfId="50645" xr:uid="{00000000-0005-0000-0000-0000CFC50000}"/>
    <cellStyle name="Normal 30 8 2 4 3" xfId="50646" xr:uid="{00000000-0005-0000-0000-0000D0C50000}"/>
    <cellStyle name="Normal 30 8 2 5" xfId="50647" xr:uid="{00000000-0005-0000-0000-0000D1C50000}"/>
    <cellStyle name="Normal 30 8 2 5 2" xfId="50648" xr:uid="{00000000-0005-0000-0000-0000D2C50000}"/>
    <cellStyle name="Normal 30 8 2 5 3" xfId="50649" xr:uid="{00000000-0005-0000-0000-0000D3C50000}"/>
    <cellStyle name="Normal 30 8 2 6" xfId="50650" xr:uid="{00000000-0005-0000-0000-0000D4C50000}"/>
    <cellStyle name="Normal 30 8 2 6 2" xfId="50651" xr:uid="{00000000-0005-0000-0000-0000D5C50000}"/>
    <cellStyle name="Normal 30 8 2 6 3" xfId="50652" xr:uid="{00000000-0005-0000-0000-0000D6C50000}"/>
    <cellStyle name="Normal 30 8 2 7" xfId="50653" xr:uid="{00000000-0005-0000-0000-0000D7C50000}"/>
    <cellStyle name="Normal 30 8 2 7 2" xfId="50654" xr:uid="{00000000-0005-0000-0000-0000D8C50000}"/>
    <cellStyle name="Normal 30 8 2 7 3" xfId="50655" xr:uid="{00000000-0005-0000-0000-0000D9C50000}"/>
    <cellStyle name="Normal 30 8 2 8" xfId="50656" xr:uid="{00000000-0005-0000-0000-0000DAC50000}"/>
    <cellStyle name="Normal 30 8 2 8 2" xfId="50657" xr:uid="{00000000-0005-0000-0000-0000DBC50000}"/>
    <cellStyle name="Normal 30 8 2 8 3" xfId="50658" xr:uid="{00000000-0005-0000-0000-0000DCC50000}"/>
    <cellStyle name="Normal 30 8 2 9" xfId="50659" xr:uid="{00000000-0005-0000-0000-0000DDC50000}"/>
    <cellStyle name="Normal 30 8 2 9 2" xfId="50660" xr:uid="{00000000-0005-0000-0000-0000DEC50000}"/>
    <cellStyle name="Normal 30 8 2 9 3" xfId="50661" xr:uid="{00000000-0005-0000-0000-0000DFC50000}"/>
    <cellStyle name="Normal 30 8 20" xfId="50662" xr:uid="{00000000-0005-0000-0000-0000E0C50000}"/>
    <cellStyle name="Normal 30 8 20 2" xfId="50663" xr:uid="{00000000-0005-0000-0000-0000E1C50000}"/>
    <cellStyle name="Normal 30 8 20 3" xfId="50664" xr:uid="{00000000-0005-0000-0000-0000E2C50000}"/>
    <cellStyle name="Normal 30 8 21" xfId="50665" xr:uid="{00000000-0005-0000-0000-0000E3C50000}"/>
    <cellStyle name="Normal 30 8 21 2" xfId="50666" xr:uid="{00000000-0005-0000-0000-0000E4C50000}"/>
    <cellStyle name="Normal 30 8 21 3" xfId="50667" xr:uid="{00000000-0005-0000-0000-0000E5C50000}"/>
    <cellStyle name="Normal 30 8 22" xfId="50668" xr:uid="{00000000-0005-0000-0000-0000E6C50000}"/>
    <cellStyle name="Normal 30 8 22 2" xfId="50669" xr:uid="{00000000-0005-0000-0000-0000E7C50000}"/>
    <cellStyle name="Normal 30 8 22 3" xfId="50670" xr:uid="{00000000-0005-0000-0000-0000E8C50000}"/>
    <cellStyle name="Normal 30 8 23" xfId="50671" xr:uid="{00000000-0005-0000-0000-0000E9C50000}"/>
    <cellStyle name="Normal 30 8 23 2" xfId="50672" xr:uid="{00000000-0005-0000-0000-0000EAC50000}"/>
    <cellStyle name="Normal 30 8 23 3" xfId="50673" xr:uid="{00000000-0005-0000-0000-0000EBC50000}"/>
    <cellStyle name="Normal 30 8 24" xfId="50674" xr:uid="{00000000-0005-0000-0000-0000ECC50000}"/>
    <cellStyle name="Normal 30 8 24 2" xfId="50675" xr:uid="{00000000-0005-0000-0000-0000EDC50000}"/>
    <cellStyle name="Normal 30 8 24 3" xfId="50676" xr:uid="{00000000-0005-0000-0000-0000EEC50000}"/>
    <cellStyle name="Normal 30 8 25" xfId="50677" xr:uid="{00000000-0005-0000-0000-0000EFC50000}"/>
    <cellStyle name="Normal 30 8 25 2" xfId="50678" xr:uid="{00000000-0005-0000-0000-0000F0C50000}"/>
    <cellStyle name="Normal 30 8 25 3" xfId="50679" xr:uid="{00000000-0005-0000-0000-0000F1C50000}"/>
    <cellStyle name="Normal 30 8 26" xfId="50680" xr:uid="{00000000-0005-0000-0000-0000F2C50000}"/>
    <cellStyle name="Normal 30 8 26 2" xfId="50681" xr:uid="{00000000-0005-0000-0000-0000F3C50000}"/>
    <cellStyle name="Normal 30 8 26 3" xfId="50682" xr:uid="{00000000-0005-0000-0000-0000F4C50000}"/>
    <cellStyle name="Normal 30 8 27" xfId="50683" xr:uid="{00000000-0005-0000-0000-0000F5C50000}"/>
    <cellStyle name="Normal 30 8 27 2" xfId="50684" xr:uid="{00000000-0005-0000-0000-0000F6C50000}"/>
    <cellStyle name="Normal 30 8 27 3" xfId="50685" xr:uid="{00000000-0005-0000-0000-0000F7C50000}"/>
    <cellStyle name="Normal 30 8 28" xfId="50686" xr:uid="{00000000-0005-0000-0000-0000F8C50000}"/>
    <cellStyle name="Normal 30 8 28 2" xfId="50687" xr:uid="{00000000-0005-0000-0000-0000F9C50000}"/>
    <cellStyle name="Normal 30 8 28 3" xfId="50688" xr:uid="{00000000-0005-0000-0000-0000FAC50000}"/>
    <cellStyle name="Normal 30 8 29" xfId="50689" xr:uid="{00000000-0005-0000-0000-0000FBC50000}"/>
    <cellStyle name="Normal 30 8 3" xfId="50690" xr:uid="{00000000-0005-0000-0000-0000FCC50000}"/>
    <cellStyle name="Normal 30 8 3 10" xfId="50691" xr:uid="{00000000-0005-0000-0000-0000FDC50000}"/>
    <cellStyle name="Normal 30 8 3 10 2" xfId="50692" xr:uid="{00000000-0005-0000-0000-0000FEC50000}"/>
    <cellStyle name="Normal 30 8 3 10 3" xfId="50693" xr:uid="{00000000-0005-0000-0000-0000FFC50000}"/>
    <cellStyle name="Normal 30 8 3 11" xfId="50694" xr:uid="{00000000-0005-0000-0000-000000C60000}"/>
    <cellStyle name="Normal 30 8 3 11 2" xfId="50695" xr:uid="{00000000-0005-0000-0000-000001C60000}"/>
    <cellStyle name="Normal 30 8 3 11 3" xfId="50696" xr:uid="{00000000-0005-0000-0000-000002C60000}"/>
    <cellStyle name="Normal 30 8 3 12" xfId="50697" xr:uid="{00000000-0005-0000-0000-000003C60000}"/>
    <cellStyle name="Normal 30 8 3 12 2" xfId="50698" xr:uid="{00000000-0005-0000-0000-000004C60000}"/>
    <cellStyle name="Normal 30 8 3 12 3" xfId="50699" xr:uid="{00000000-0005-0000-0000-000005C60000}"/>
    <cellStyle name="Normal 30 8 3 13" xfId="50700" xr:uid="{00000000-0005-0000-0000-000006C60000}"/>
    <cellStyle name="Normal 30 8 3 13 2" xfId="50701" xr:uid="{00000000-0005-0000-0000-000007C60000}"/>
    <cellStyle name="Normal 30 8 3 13 3" xfId="50702" xr:uid="{00000000-0005-0000-0000-000008C60000}"/>
    <cellStyle name="Normal 30 8 3 14" xfId="50703" xr:uid="{00000000-0005-0000-0000-000009C60000}"/>
    <cellStyle name="Normal 30 8 3 14 2" xfId="50704" xr:uid="{00000000-0005-0000-0000-00000AC60000}"/>
    <cellStyle name="Normal 30 8 3 14 3" xfId="50705" xr:uid="{00000000-0005-0000-0000-00000BC60000}"/>
    <cellStyle name="Normal 30 8 3 15" xfId="50706" xr:uid="{00000000-0005-0000-0000-00000CC60000}"/>
    <cellStyle name="Normal 30 8 3 15 2" xfId="50707" xr:uid="{00000000-0005-0000-0000-00000DC60000}"/>
    <cellStyle name="Normal 30 8 3 15 3" xfId="50708" xr:uid="{00000000-0005-0000-0000-00000EC60000}"/>
    <cellStyle name="Normal 30 8 3 16" xfId="50709" xr:uid="{00000000-0005-0000-0000-00000FC60000}"/>
    <cellStyle name="Normal 30 8 3 17" xfId="50710" xr:uid="{00000000-0005-0000-0000-000010C60000}"/>
    <cellStyle name="Normal 30 8 3 2" xfId="50711" xr:uid="{00000000-0005-0000-0000-000011C60000}"/>
    <cellStyle name="Normal 30 8 3 2 10" xfId="50712" xr:uid="{00000000-0005-0000-0000-000012C60000}"/>
    <cellStyle name="Normal 30 8 3 2 10 2" xfId="50713" xr:uid="{00000000-0005-0000-0000-000013C60000}"/>
    <cellStyle name="Normal 30 8 3 2 10 3" xfId="50714" xr:uid="{00000000-0005-0000-0000-000014C60000}"/>
    <cellStyle name="Normal 30 8 3 2 11" xfId="50715" xr:uid="{00000000-0005-0000-0000-000015C60000}"/>
    <cellStyle name="Normal 30 8 3 2 11 2" xfId="50716" xr:uid="{00000000-0005-0000-0000-000016C60000}"/>
    <cellStyle name="Normal 30 8 3 2 11 3" xfId="50717" xr:uid="{00000000-0005-0000-0000-000017C60000}"/>
    <cellStyle name="Normal 30 8 3 2 12" xfId="50718" xr:uid="{00000000-0005-0000-0000-000018C60000}"/>
    <cellStyle name="Normal 30 8 3 2 12 2" xfId="50719" xr:uid="{00000000-0005-0000-0000-000019C60000}"/>
    <cellStyle name="Normal 30 8 3 2 12 3" xfId="50720" xr:uid="{00000000-0005-0000-0000-00001AC60000}"/>
    <cellStyle name="Normal 30 8 3 2 13" xfId="50721" xr:uid="{00000000-0005-0000-0000-00001BC60000}"/>
    <cellStyle name="Normal 30 8 3 2 13 2" xfId="50722" xr:uid="{00000000-0005-0000-0000-00001CC60000}"/>
    <cellStyle name="Normal 30 8 3 2 13 3" xfId="50723" xr:uid="{00000000-0005-0000-0000-00001DC60000}"/>
    <cellStyle name="Normal 30 8 3 2 14" xfId="50724" xr:uid="{00000000-0005-0000-0000-00001EC60000}"/>
    <cellStyle name="Normal 30 8 3 2 14 2" xfId="50725" xr:uid="{00000000-0005-0000-0000-00001FC60000}"/>
    <cellStyle name="Normal 30 8 3 2 14 3" xfId="50726" xr:uid="{00000000-0005-0000-0000-000020C60000}"/>
    <cellStyle name="Normal 30 8 3 2 15" xfId="50727" xr:uid="{00000000-0005-0000-0000-000021C60000}"/>
    <cellStyle name="Normal 30 8 3 2 16" xfId="50728" xr:uid="{00000000-0005-0000-0000-000022C60000}"/>
    <cellStyle name="Normal 30 8 3 2 2" xfId="50729" xr:uid="{00000000-0005-0000-0000-000023C60000}"/>
    <cellStyle name="Normal 30 8 3 2 2 2" xfId="50730" xr:uid="{00000000-0005-0000-0000-000024C60000}"/>
    <cellStyle name="Normal 30 8 3 2 2 3" xfId="50731" xr:uid="{00000000-0005-0000-0000-000025C60000}"/>
    <cellStyle name="Normal 30 8 3 2 3" xfId="50732" xr:uid="{00000000-0005-0000-0000-000026C60000}"/>
    <cellStyle name="Normal 30 8 3 2 3 2" xfId="50733" xr:uid="{00000000-0005-0000-0000-000027C60000}"/>
    <cellStyle name="Normal 30 8 3 2 3 3" xfId="50734" xr:uid="{00000000-0005-0000-0000-000028C60000}"/>
    <cellStyle name="Normal 30 8 3 2 4" xfId="50735" xr:uid="{00000000-0005-0000-0000-000029C60000}"/>
    <cellStyle name="Normal 30 8 3 2 4 2" xfId="50736" xr:uid="{00000000-0005-0000-0000-00002AC60000}"/>
    <cellStyle name="Normal 30 8 3 2 4 3" xfId="50737" xr:uid="{00000000-0005-0000-0000-00002BC60000}"/>
    <cellStyle name="Normal 30 8 3 2 5" xfId="50738" xr:uid="{00000000-0005-0000-0000-00002CC60000}"/>
    <cellStyle name="Normal 30 8 3 2 5 2" xfId="50739" xr:uid="{00000000-0005-0000-0000-00002DC60000}"/>
    <cellStyle name="Normal 30 8 3 2 5 3" xfId="50740" xr:uid="{00000000-0005-0000-0000-00002EC60000}"/>
    <cellStyle name="Normal 30 8 3 2 6" xfId="50741" xr:uid="{00000000-0005-0000-0000-00002FC60000}"/>
    <cellStyle name="Normal 30 8 3 2 6 2" xfId="50742" xr:uid="{00000000-0005-0000-0000-000030C60000}"/>
    <cellStyle name="Normal 30 8 3 2 6 3" xfId="50743" xr:uid="{00000000-0005-0000-0000-000031C60000}"/>
    <cellStyle name="Normal 30 8 3 2 7" xfId="50744" xr:uid="{00000000-0005-0000-0000-000032C60000}"/>
    <cellStyle name="Normal 30 8 3 2 7 2" xfId="50745" xr:uid="{00000000-0005-0000-0000-000033C60000}"/>
    <cellStyle name="Normal 30 8 3 2 7 3" xfId="50746" xr:uid="{00000000-0005-0000-0000-000034C60000}"/>
    <cellStyle name="Normal 30 8 3 2 8" xfId="50747" xr:uid="{00000000-0005-0000-0000-000035C60000}"/>
    <cellStyle name="Normal 30 8 3 2 8 2" xfId="50748" xr:uid="{00000000-0005-0000-0000-000036C60000}"/>
    <cellStyle name="Normal 30 8 3 2 8 3" xfId="50749" xr:uid="{00000000-0005-0000-0000-000037C60000}"/>
    <cellStyle name="Normal 30 8 3 2 9" xfId="50750" xr:uid="{00000000-0005-0000-0000-000038C60000}"/>
    <cellStyle name="Normal 30 8 3 2 9 2" xfId="50751" xr:uid="{00000000-0005-0000-0000-000039C60000}"/>
    <cellStyle name="Normal 30 8 3 2 9 3" xfId="50752" xr:uid="{00000000-0005-0000-0000-00003AC60000}"/>
    <cellStyle name="Normal 30 8 3 3" xfId="50753" xr:uid="{00000000-0005-0000-0000-00003BC60000}"/>
    <cellStyle name="Normal 30 8 3 3 2" xfId="50754" xr:uid="{00000000-0005-0000-0000-00003CC60000}"/>
    <cellStyle name="Normal 30 8 3 3 3" xfId="50755" xr:uid="{00000000-0005-0000-0000-00003DC60000}"/>
    <cellStyle name="Normal 30 8 3 4" xfId="50756" xr:uid="{00000000-0005-0000-0000-00003EC60000}"/>
    <cellStyle name="Normal 30 8 3 4 2" xfId="50757" xr:uid="{00000000-0005-0000-0000-00003FC60000}"/>
    <cellStyle name="Normal 30 8 3 4 3" xfId="50758" xr:uid="{00000000-0005-0000-0000-000040C60000}"/>
    <cellStyle name="Normal 30 8 3 5" xfId="50759" xr:uid="{00000000-0005-0000-0000-000041C60000}"/>
    <cellStyle name="Normal 30 8 3 5 2" xfId="50760" xr:uid="{00000000-0005-0000-0000-000042C60000}"/>
    <cellStyle name="Normal 30 8 3 5 3" xfId="50761" xr:uid="{00000000-0005-0000-0000-000043C60000}"/>
    <cellStyle name="Normal 30 8 3 6" xfId="50762" xr:uid="{00000000-0005-0000-0000-000044C60000}"/>
    <cellStyle name="Normal 30 8 3 6 2" xfId="50763" xr:uid="{00000000-0005-0000-0000-000045C60000}"/>
    <cellStyle name="Normal 30 8 3 6 3" xfId="50764" xr:uid="{00000000-0005-0000-0000-000046C60000}"/>
    <cellStyle name="Normal 30 8 3 7" xfId="50765" xr:uid="{00000000-0005-0000-0000-000047C60000}"/>
    <cellStyle name="Normal 30 8 3 7 2" xfId="50766" xr:uid="{00000000-0005-0000-0000-000048C60000}"/>
    <cellStyle name="Normal 30 8 3 7 3" xfId="50767" xr:uid="{00000000-0005-0000-0000-000049C60000}"/>
    <cellStyle name="Normal 30 8 3 8" xfId="50768" xr:uid="{00000000-0005-0000-0000-00004AC60000}"/>
    <cellStyle name="Normal 30 8 3 8 2" xfId="50769" xr:uid="{00000000-0005-0000-0000-00004BC60000}"/>
    <cellStyle name="Normal 30 8 3 8 3" xfId="50770" xr:uid="{00000000-0005-0000-0000-00004CC60000}"/>
    <cellStyle name="Normal 30 8 3 9" xfId="50771" xr:uid="{00000000-0005-0000-0000-00004DC60000}"/>
    <cellStyle name="Normal 30 8 3 9 2" xfId="50772" xr:uid="{00000000-0005-0000-0000-00004EC60000}"/>
    <cellStyle name="Normal 30 8 3 9 3" xfId="50773" xr:uid="{00000000-0005-0000-0000-00004FC60000}"/>
    <cellStyle name="Normal 30 8 30" xfId="50774" xr:uid="{00000000-0005-0000-0000-000050C60000}"/>
    <cellStyle name="Normal 30 8 31" xfId="50775" xr:uid="{00000000-0005-0000-0000-000051C60000}"/>
    <cellStyle name="Normal 30 8 32" xfId="50776" xr:uid="{00000000-0005-0000-0000-000052C60000}"/>
    <cellStyle name="Normal 30 8 33" xfId="50777" xr:uid="{00000000-0005-0000-0000-000053C60000}"/>
    <cellStyle name="Normal 30 8 34" xfId="50778" xr:uid="{00000000-0005-0000-0000-000054C60000}"/>
    <cellStyle name="Normal 30 8 35" xfId="50779" xr:uid="{00000000-0005-0000-0000-000055C60000}"/>
    <cellStyle name="Normal 30 8 36" xfId="50780" xr:uid="{00000000-0005-0000-0000-000056C60000}"/>
    <cellStyle name="Normal 30 8 37" xfId="50781" xr:uid="{00000000-0005-0000-0000-000057C60000}"/>
    <cellStyle name="Normal 30 8 38" xfId="50782" xr:uid="{00000000-0005-0000-0000-000058C60000}"/>
    <cellStyle name="Normal 30 8 39" xfId="50783" xr:uid="{00000000-0005-0000-0000-000059C60000}"/>
    <cellStyle name="Normal 30 8 4" xfId="50784" xr:uid="{00000000-0005-0000-0000-00005AC60000}"/>
    <cellStyle name="Normal 30 8 4 10" xfId="50785" xr:uid="{00000000-0005-0000-0000-00005BC60000}"/>
    <cellStyle name="Normal 30 8 4 10 2" xfId="50786" xr:uid="{00000000-0005-0000-0000-00005CC60000}"/>
    <cellStyle name="Normal 30 8 4 10 3" xfId="50787" xr:uid="{00000000-0005-0000-0000-00005DC60000}"/>
    <cellStyle name="Normal 30 8 4 11" xfId="50788" xr:uid="{00000000-0005-0000-0000-00005EC60000}"/>
    <cellStyle name="Normal 30 8 4 11 2" xfId="50789" xr:uid="{00000000-0005-0000-0000-00005FC60000}"/>
    <cellStyle name="Normal 30 8 4 11 3" xfId="50790" xr:uid="{00000000-0005-0000-0000-000060C60000}"/>
    <cellStyle name="Normal 30 8 4 12" xfId="50791" xr:uid="{00000000-0005-0000-0000-000061C60000}"/>
    <cellStyle name="Normal 30 8 4 12 2" xfId="50792" xr:uid="{00000000-0005-0000-0000-000062C60000}"/>
    <cellStyle name="Normal 30 8 4 12 3" xfId="50793" xr:uid="{00000000-0005-0000-0000-000063C60000}"/>
    <cellStyle name="Normal 30 8 4 13" xfId="50794" xr:uid="{00000000-0005-0000-0000-000064C60000}"/>
    <cellStyle name="Normal 30 8 4 13 2" xfId="50795" xr:uid="{00000000-0005-0000-0000-000065C60000}"/>
    <cellStyle name="Normal 30 8 4 13 3" xfId="50796" xr:uid="{00000000-0005-0000-0000-000066C60000}"/>
    <cellStyle name="Normal 30 8 4 14" xfId="50797" xr:uid="{00000000-0005-0000-0000-000067C60000}"/>
    <cellStyle name="Normal 30 8 4 14 2" xfId="50798" xr:uid="{00000000-0005-0000-0000-000068C60000}"/>
    <cellStyle name="Normal 30 8 4 14 3" xfId="50799" xr:uid="{00000000-0005-0000-0000-000069C60000}"/>
    <cellStyle name="Normal 30 8 4 15" xfId="50800" xr:uid="{00000000-0005-0000-0000-00006AC60000}"/>
    <cellStyle name="Normal 30 8 4 15 2" xfId="50801" xr:uid="{00000000-0005-0000-0000-00006BC60000}"/>
    <cellStyle name="Normal 30 8 4 15 3" xfId="50802" xr:uid="{00000000-0005-0000-0000-00006CC60000}"/>
    <cellStyle name="Normal 30 8 4 16" xfId="50803" xr:uid="{00000000-0005-0000-0000-00006DC60000}"/>
    <cellStyle name="Normal 30 8 4 17" xfId="50804" xr:uid="{00000000-0005-0000-0000-00006EC60000}"/>
    <cellStyle name="Normal 30 8 4 2" xfId="50805" xr:uid="{00000000-0005-0000-0000-00006FC60000}"/>
    <cellStyle name="Normal 30 8 4 2 10" xfId="50806" xr:uid="{00000000-0005-0000-0000-000070C60000}"/>
    <cellStyle name="Normal 30 8 4 2 10 2" xfId="50807" xr:uid="{00000000-0005-0000-0000-000071C60000}"/>
    <cellStyle name="Normal 30 8 4 2 10 3" xfId="50808" xr:uid="{00000000-0005-0000-0000-000072C60000}"/>
    <cellStyle name="Normal 30 8 4 2 11" xfId="50809" xr:uid="{00000000-0005-0000-0000-000073C60000}"/>
    <cellStyle name="Normal 30 8 4 2 11 2" xfId="50810" xr:uid="{00000000-0005-0000-0000-000074C60000}"/>
    <cellStyle name="Normal 30 8 4 2 11 3" xfId="50811" xr:uid="{00000000-0005-0000-0000-000075C60000}"/>
    <cellStyle name="Normal 30 8 4 2 12" xfId="50812" xr:uid="{00000000-0005-0000-0000-000076C60000}"/>
    <cellStyle name="Normal 30 8 4 2 12 2" xfId="50813" xr:uid="{00000000-0005-0000-0000-000077C60000}"/>
    <cellStyle name="Normal 30 8 4 2 12 3" xfId="50814" xr:uid="{00000000-0005-0000-0000-000078C60000}"/>
    <cellStyle name="Normal 30 8 4 2 13" xfId="50815" xr:uid="{00000000-0005-0000-0000-000079C60000}"/>
    <cellStyle name="Normal 30 8 4 2 13 2" xfId="50816" xr:uid="{00000000-0005-0000-0000-00007AC60000}"/>
    <cellStyle name="Normal 30 8 4 2 13 3" xfId="50817" xr:uid="{00000000-0005-0000-0000-00007BC60000}"/>
    <cellStyle name="Normal 30 8 4 2 14" xfId="50818" xr:uid="{00000000-0005-0000-0000-00007CC60000}"/>
    <cellStyle name="Normal 30 8 4 2 14 2" xfId="50819" xr:uid="{00000000-0005-0000-0000-00007DC60000}"/>
    <cellStyle name="Normal 30 8 4 2 14 3" xfId="50820" xr:uid="{00000000-0005-0000-0000-00007EC60000}"/>
    <cellStyle name="Normal 30 8 4 2 15" xfId="50821" xr:uid="{00000000-0005-0000-0000-00007FC60000}"/>
    <cellStyle name="Normal 30 8 4 2 16" xfId="50822" xr:uid="{00000000-0005-0000-0000-000080C60000}"/>
    <cellStyle name="Normal 30 8 4 2 2" xfId="50823" xr:uid="{00000000-0005-0000-0000-000081C60000}"/>
    <cellStyle name="Normal 30 8 4 2 2 2" xfId="50824" xr:uid="{00000000-0005-0000-0000-000082C60000}"/>
    <cellStyle name="Normal 30 8 4 2 2 3" xfId="50825" xr:uid="{00000000-0005-0000-0000-000083C60000}"/>
    <cellStyle name="Normal 30 8 4 2 3" xfId="50826" xr:uid="{00000000-0005-0000-0000-000084C60000}"/>
    <cellStyle name="Normal 30 8 4 2 3 2" xfId="50827" xr:uid="{00000000-0005-0000-0000-000085C60000}"/>
    <cellStyle name="Normal 30 8 4 2 3 3" xfId="50828" xr:uid="{00000000-0005-0000-0000-000086C60000}"/>
    <cellStyle name="Normal 30 8 4 2 4" xfId="50829" xr:uid="{00000000-0005-0000-0000-000087C60000}"/>
    <cellStyle name="Normal 30 8 4 2 4 2" xfId="50830" xr:uid="{00000000-0005-0000-0000-000088C60000}"/>
    <cellStyle name="Normal 30 8 4 2 4 3" xfId="50831" xr:uid="{00000000-0005-0000-0000-000089C60000}"/>
    <cellStyle name="Normal 30 8 4 2 5" xfId="50832" xr:uid="{00000000-0005-0000-0000-00008AC60000}"/>
    <cellStyle name="Normal 30 8 4 2 5 2" xfId="50833" xr:uid="{00000000-0005-0000-0000-00008BC60000}"/>
    <cellStyle name="Normal 30 8 4 2 5 3" xfId="50834" xr:uid="{00000000-0005-0000-0000-00008CC60000}"/>
    <cellStyle name="Normal 30 8 4 2 6" xfId="50835" xr:uid="{00000000-0005-0000-0000-00008DC60000}"/>
    <cellStyle name="Normal 30 8 4 2 6 2" xfId="50836" xr:uid="{00000000-0005-0000-0000-00008EC60000}"/>
    <cellStyle name="Normal 30 8 4 2 6 3" xfId="50837" xr:uid="{00000000-0005-0000-0000-00008FC60000}"/>
    <cellStyle name="Normal 30 8 4 2 7" xfId="50838" xr:uid="{00000000-0005-0000-0000-000090C60000}"/>
    <cellStyle name="Normal 30 8 4 2 7 2" xfId="50839" xr:uid="{00000000-0005-0000-0000-000091C60000}"/>
    <cellStyle name="Normal 30 8 4 2 7 3" xfId="50840" xr:uid="{00000000-0005-0000-0000-000092C60000}"/>
    <cellStyle name="Normal 30 8 4 2 8" xfId="50841" xr:uid="{00000000-0005-0000-0000-000093C60000}"/>
    <cellStyle name="Normal 30 8 4 2 8 2" xfId="50842" xr:uid="{00000000-0005-0000-0000-000094C60000}"/>
    <cellStyle name="Normal 30 8 4 2 8 3" xfId="50843" xr:uid="{00000000-0005-0000-0000-000095C60000}"/>
    <cellStyle name="Normal 30 8 4 2 9" xfId="50844" xr:uid="{00000000-0005-0000-0000-000096C60000}"/>
    <cellStyle name="Normal 30 8 4 2 9 2" xfId="50845" xr:uid="{00000000-0005-0000-0000-000097C60000}"/>
    <cellStyle name="Normal 30 8 4 2 9 3" xfId="50846" xr:uid="{00000000-0005-0000-0000-000098C60000}"/>
    <cellStyle name="Normal 30 8 4 3" xfId="50847" xr:uid="{00000000-0005-0000-0000-000099C60000}"/>
    <cellStyle name="Normal 30 8 4 3 2" xfId="50848" xr:uid="{00000000-0005-0000-0000-00009AC60000}"/>
    <cellStyle name="Normal 30 8 4 3 3" xfId="50849" xr:uid="{00000000-0005-0000-0000-00009BC60000}"/>
    <cellStyle name="Normal 30 8 4 4" xfId="50850" xr:uid="{00000000-0005-0000-0000-00009CC60000}"/>
    <cellStyle name="Normal 30 8 4 4 2" xfId="50851" xr:uid="{00000000-0005-0000-0000-00009DC60000}"/>
    <cellStyle name="Normal 30 8 4 4 3" xfId="50852" xr:uid="{00000000-0005-0000-0000-00009EC60000}"/>
    <cellStyle name="Normal 30 8 4 5" xfId="50853" xr:uid="{00000000-0005-0000-0000-00009FC60000}"/>
    <cellStyle name="Normal 30 8 4 5 2" xfId="50854" xr:uid="{00000000-0005-0000-0000-0000A0C60000}"/>
    <cellStyle name="Normal 30 8 4 5 3" xfId="50855" xr:uid="{00000000-0005-0000-0000-0000A1C60000}"/>
    <cellStyle name="Normal 30 8 4 6" xfId="50856" xr:uid="{00000000-0005-0000-0000-0000A2C60000}"/>
    <cellStyle name="Normal 30 8 4 6 2" xfId="50857" xr:uid="{00000000-0005-0000-0000-0000A3C60000}"/>
    <cellStyle name="Normal 30 8 4 6 3" xfId="50858" xr:uid="{00000000-0005-0000-0000-0000A4C60000}"/>
    <cellStyle name="Normal 30 8 4 7" xfId="50859" xr:uid="{00000000-0005-0000-0000-0000A5C60000}"/>
    <cellStyle name="Normal 30 8 4 7 2" xfId="50860" xr:uid="{00000000-0005-0000-0000-0000A6C60000}"/>
    <cellStyle name="Normal 30 8 4 7 3" xfId="50861" xr:uid="{00000000-0005-0000-0000-0000A7C60000}"/>
    <cellStyle name="Normal 30 8 4 8" xfId="50862" xr:uid="{00000000-0005-0000-0000-0000A8C60000}"/>
    <cellStyle name="Normal 30 8 4 8 2" xfId="50863" xr:uid="{00000000-0005-0000-0000-0000A9C60000}"/>
    <cellStyle name="Normal 30 8 4 8 3" xfId="50864" xr:uid="{00000000-0005-0000-0000-0000AAC60000}"/>
    <cellStyle name="Normal 30 8 4 9" xfId="50865" xr:uid="{00000000-0005-0000-0000-0000ABC60000}"/>
    <cellStyle name="Normal 30 8 4 9 2" xfId="50866" xr:uid="{00000000-0005-0000-0000-0000ACC60000}"/>
    <cellStyle name="Normal 30 8 4 9 3" xfId="50867" xr:uid="{00000000-0005-0000-0000-0000ADC60000}"/>
    <cellStyle name="Normal 30 8 40" xfId="50868" xr:uid="{00000000-0005-0000-0000-0000AEC60000}"/>
    <cellStyle name="Normal 30 8 41" xfId="50869" xr:uid="{00000000-0005-0000-0000-0000AFC60000}"/>
    <cellStyle name="Normal 30 8 5" xfId="50870" xr:uid="{00000000-0005-0000-0000-0000B0C60000}"/>
    <cellStyle name="Normal 30 8 5 10" xfId="50871" xr:uid="{00000000-0005-0000-0000-0000B1C60000}"/>
    <cellStyle name="Normal 30 8 5 10 2" xfId="50872" xr:uid="{00000000-0005-0000-0000-0000B2C60000}"/>
    <cellStyle name="Normal 30 8 5 10 3" xfId="50873" xr:uid="{00000000-0005-0000-0000-0000B3C60000}"/>
    <cellStyle name="Normal 30 8 5 11" xfId="50874" xr:uid="{00000000-0005-0000-0000-0000B4C60000}"/>
    <cellStyle name="Normal 30 8 5 11 2" xfId="50875" xr:uid="{00000000-0005-0000-0000-0000B5C60000}"/>
    <cellStyle name="Normal 30 8 5 11 3" xfId="50876" xr:uid="{00000000-0005-0000-0000-0000B6C60000}"/>
    <cellStyle name="Normal 30 8 5 12" xfId="50877" xr:uid="{00000000-0005-0000-0000-0000B7C60000}"/>
    <cellStyle name="Normal 30 8 5 12 2" xfId="50878" xr:uid="{00000000-0005-0000-0000-0000B8C60000}"/>
    <cellStyle name="Normal 30 8 5 12 3" xfId="50879" xr:uid="{00000000-0005-0000-0000-0000B9C60000}"/>
    <cellStyle name="Normal 30 8 5 13" xfId="50880" xr:uid="{00000000-0005-0000-0000-0000BAC60000}"/>
    <cellStyle name="Normal 30 8 5 13 2" xfId="50881" xr:uid="{00000000-0005-0000-0000-0000BBC60000}"/>
    <cellStyle name="Normal 30 8 5 13 3" xfId="50882" xr:uid="{00000000-0005-0000-0000-0000BCC60000}"/>
    <cellStyle name="Normal 30 8 5 14" xfId="50883" xr:uid="{00000000-0005-0000-0000-0000BDC60000}"/>
    <cellStyle name="Normal 30 8 5 14 2" xfId="50884" xr:uid="{00000000-0005-0000-0000-0000BEC60000}"/>
    <cellStyle name="Normal 30 8 5 14 3" xfId="50885" xr:uid="{00000000-0005-0000-0000-0000BFC60000}"/>
    <cellStyle name="Normal 30 8 5 15" xfId="50886" xr:uid="{00000000-0005-0000-0000-0000C0C60000}"/>
    <cellStyle name="Normal 30 8 5 16" xfId="50887" xr:uid="{00000000-0005-0000-0000-0000C1C60000}"/>
    <cellStyle name="Normal 30 8 5 2" xfId="50888" xr:uid="{00000000-0005-0000-0000-0000C2C60000}"/>
    <cellStyle name="Normal 30 8 5 2 2" xfId="50889" xr:uid="{00000000-0005-0000-0000-0000C3C60000}"/>
    <cellStyle name="Normal 30 8 5 2 3" xfId="50890" xr:uid="{00000000-0005-0000-0000-0000C4C60000}"/>
    <cellStyle name="Normal 30 8 5 3" xfId="50891" xr:uid="{00000000-0005-0000-0000-0000C5C60000}"/>
    <cellStyle name="Normal 30 8 5 3 2" xfId="50892" xr:uid="{00000000-0005-0000-0000-0000C6C60000}"/>
    <cellStyle name="Normal 30 8 5 3 3" xfId="50893" xr:uid="{00000000-0005-0000-0000-0000C7C60000}"/>
    <cellStyle name="Normal 30 8 5 4" xfId="50894" xr:uid="{00000000-0005-0000-0000-0000C8C60000}"/>
    <cellStyle name="Normal 30 8 5 4 2" xfId="50895" xr:uid="{00000000-0005-0000-0000-0000C9C60000}"/>
    <cellStyle name="Normal 30 8 5 4 3" xfId="50896" xr:uid="{00000000-0005-0000-0000-0000CAC60000}"/>
    <cellStyle name="Normal 30 8 5 5" xfId="50897" xr:uid="{00000000-0005-0000-0000-0000CBC60000}"/>
    <cellStyle name="Normal 30 8 5 5 2" xfId="50898" xr:uid="{00000000-0005-0000-0000-0000CCC60000}"/>
    <cellStyle name="Normal 30 8 5 5 3" xfId="50899" xr:uid="{00000000-0005-0000-0000-0000CDC60000}"/>
    <cellStyle name="Normal 30 8 5 6" xfId="50900" xr:uid="{00000000-0005-0000-0000-0000CEC60000}"/>
    <cellStyle name="Normal 30 8 5 6 2" xfId="50901" xr:uid="{00000000-0005-0000-0000-0000CFC60000}"/>
    <cellStyle name="Normal 30 8 5 6 3" xfId="50902" xr:uid="{00000000-0005-0000-0000-0000D0C60000}"/>
    <cellStyle name="Normal 30 8 5 7" xfId="50903" xr:uid="{00000000-0005-0000-0000-0000D1C60000}"/>
    <cellStyle name="Normal 30 8 5 7 2" xfId="50904" xr:uid="{00000000-0005-0000-0000-0000D2C60000}"/>
    <cellStyle name="Normal 30 8 5 7 3" xfId="50905" xr:uid="{00000000-0005-0000-0000-0000D3C60000}"/>
    <cellStyle name="Normal 30 8 5 8" xfId="50906" xr:uid="{00000000-0005-0000-0000-0000D4C60000}"/>
    <cellStyle name="Normal 30 8 5 8 2" xfId="50907" xr:uid="{00000000-0005-0000-0000-0000D5C60000}"/>
    <cellStyle name="Normal 30 8 5 8 3" xfId="50908" xr:uid="{00000000-0005-0000-0000-0000D6C60000}"/>
    <cellStyle name="Normal 30 8 5 9" xfId="50909" xr:uid="{00000000-0005-0000-0000-0000D7C60000}"/>
    <cellStyle name="Normal 30 8 5 9 2" xfId="50910" xr:uid="{00000000-0005-0000-0000-0000D8C60000}"/>
    <cellStyle name="Normal 30 8 5 9 3" xfId="50911" xr:uid="{00000000-0005-0000-0000-0000D9C60000}"/>
    <cellStyle name="Normal 30 8 6" xfId="50912" xr:uid="{00000000-0005-0000-0000-0000DAC60000}"/>
    <cellStyle name="Normal 30 8 6 10" xfId="50913" xr:uid="{00000000-0005-0000-0000-0000DBC60000}"/>
    <cellStyle name="Normal 30 8 6 10 2" xfId="50914" xr:uid="{00000000-0005-0000-0000-0000DCC60000}"/>
    <cellStyle name="Normal 30 8 6 10 3" xfId="50915" xr:uid="{00000000-0005-0000-0000-0000DDC60000}"/>
    <cellStyle name="Normal 30 8 6 11" xfId="50916" xr:uid="{00000000-0005-0000-0000-0000DEC60000}"/>
    <cellStyle name="Normal 30 8 6 11 2" xfId="50917" xr:uid="{00000000-0005-0000-0000-0000DFC60000}"/>
    <cellStyle name="Normal 30 8 6 11 3" xfId="50918" xr:uid="{00000000-0005-0000-0000-0000E0C60000}"/>
    <cellStyle name="Normal 30 8 6 12" xfId="50919" xr:uid="{00000000-0005-0000-0000-0000E1C60000}"/>
    <cellStyle name="Normal 30 8 6 12 2" xfId="50920" xr:uid="{00000000-0005-0000-0000-0000E2C60000}"/>
    <cellStyle name="Normal 30 8 6 12 3" xfId="50921" xr:uid="{00000000-0005-0000-0000-0000E3C60000}"/>
    <cellStyle name="Normal 30 8 6 13" xfId="50922" xr:uid="{00000000-0005-0000-0000-0000E4C60000}"/>
    <cellStyle name="Normal 30 8 6 13 2" xfId="50923" xr:uid="{00000000-0005-0000-0000-0000E5C60000}"/>
    <cellStyle name="Normal 30 8 6 13 3" xfId="50924" xr:uid="{00000000-0005-0000-0000-0000E6C60000}"/>
    <cellStyle name="Normal 30 8 6 14" xfId="50925" xr:uid="{00000000-0005-0000-0000-0000E7C60000}"/>
    <cellStyle name="Normal 30 8 6 14 2" xfId="50926" xr:uid="{00000000-0005-0000-0000-0000E8C60000}"/>
    <cellStyle name="Normal 30 8 6 14 3" xfId="50927" xr:uid="{00000000-0005-0000-0000-0000E9C60000}"/>
    <cellStyle name="Normal 30 8 6 15" xfId="50928" xr:uid="{00000000-0005-0000-0000-0000EAC60000}"/>
    <cellStyle name="Normal 30 8 6 16" xfId="50929" xr:uid="{00000000-0005-0000-0000-0000EBC60000}"/>
    <cellStyle name="Normal 30 8 6 2" xfId="50930" xr:uid="{00000000-0005-0000-0000-0000ECC60000}"/>
    <cellStyle name="Normal 30 8 6 2 2" xfId="50931" xr:uid="{00000000-0005-0000-0000-0000EDC60000}"/>
    <cellStyle name="Normal 30 8 6 2 3" xfId="50932" xr:uid="{00000000-0005-0000-0000-0000EEC60000}"/>
    <cellStyle name="Normal 30 8 6 3" xfId="50933" xr:uid="{00000000-0005-0000-0000-0000EFC60000}"/>
    <cellStyle name="Normal 30 8 6 3 2" xfId="50934" xr:uid="{00000000-0005-0000-0000-0000F0C60000}"/>
    <cellStyle name="Normal 30 8 6 3 3" xfId="50935" xr:uid="{00000000-0005-0000-0000-0000F1C60000}"/>
    <cellStyle name="Normal 30 8 6 4" xfId="50936" xr:uid="{00000000-0005-0000-0000-0000F2C60000}"/>
    <cellStyle name="Normal 30 8 6 4 2" xfId="50937" xr:uid="{00000000-0005-0000-0000-0000F3C60000}"/>
    <cellStyle name="Normal 30 8 6 4 3" xfId="50938" xr:uid="{00000000-0005-0000-0000-0000F4C60000}"/>
    <cellStyle name="Normal 30 8 6 5" xfId="50939" xr:uid="{00000000-0005-0000-0000-0000F5C60000}"/>
    <cellStyle name="Normal 30 8 6 5 2" xfId="50940" xr:uid="{00000000-0005-0000-0000-0000F6C60000}"/>
    <cellStyle name="Normal 30 8 6 5 3" xfId="50941" xr:uid="{00000000-0005-0000-0000-0000F7C60000}"/>
    <cellStyle name="Normal 30 8 6 6" xfId="50942" xr:uid="{00000000-0005-0000-0000-0000F8C60000}"/>
    <cellStyle name="Normal 30 8 6 6 2" xfId="50943" xr:uid="{00000000-0005-0000-0000-0000F9C60000}"/>
    <cellStyle name="Normal 30 8 6 6 3" xfId="50944" xr:uid="{00000000-0005-0000-0000-0000FAC60000}"/>
    <cellStyle name="Normal 30 8 6 7" xfId="50945" xr:uid="{00000000-0005-0000-0000-0000FBC60000}"/>
    <cellStyle name="Normal 30 8 6 7 2" xfId="50946" xr:uid="{00000000-0005-0000-0000-0000FCC60000}"/>
    <cellStyle name="Normal 30 8 6 7 3" xfId="50947" xr:uid="{00000000-0005-0000-0000-0000FDC60000}"/>
    <cellStyle name="Normal 30 8 6 8" xfId="50948" xr:uid="{00000000-0005-0000-0000-0000FEC60000}"/>
    <cellStyle name="Normal 30 8 6 8 2" xfId="50949" xr:uid="{00000000-0005-0000-0000-0000FFC60000}"/>
    <cellStyle name="Normal 30 8 6 8 3" xfId="50950" xr:uid="{00000000-0005-0000-0000-000000C70000}"/>
    <cellStyle name="Normal 30 8 6 9" xfId="50951" xr:uid="{00000000-0005-0000-0000-000001C70000}"/>
    <cellStyle name="Normal 30 8 6 9 2" xfId="50952" xr:uid="{00000000-0005-0000-0000-000002C70000}"/>
    <cellStyle name="Normal 30 8 6 9 3" xfId="50953" xr:uid="{00000000-0005-0000-0000-000003C70000}"/>
    <cellStyle name="Normal 30 8 7" xfId="50954" xr:uid="{00000000-0005-0000-0000-000004C70000}"/>
    <cellStyle name="Normal 30 8 7 10" xfId="50955" xr:uid="{00000000-0005-0000-0000-000005C70000}"/>
    <cellStyle name="Normal 30 8 7 10 2" xfId="50956" xr:uid="{00000000-0005-0000-0000-000006C70000}"/>
    <cellStyle name="Normal 30 8 7 10 3" xfId="50957" xr:uid="{00000000-0005-0000-0000-000007C70000}"/>
    <cellStyle name="Normal 30 8 7 11" xfId="50958" xr:uid="{00000000-0005-0000-0000-000008C70000}"/>
    <cellStyle name="Normal 30 8 7 11 2" xfId="50959" xr:uid="{00000000-0005-0000-0000-000009C70000}"/>
    <cellStyle name="Normal 30 8 7 11 3" xfId="50960" xr:uid="{00000000-0005-0000-0000-00000AC70000}"/>
    <cellStyle name="Normal 30 8 7 12" xfId="50961" xr:uid="{00000000-0005-0000-0000-00000BC70000}"/>
    <cellStyle name="Normal 30 8 7 12 2" xfId="50962" xr:uid="{00000000-0005-0000-0000-00000CC70000}"/>
    <cellStyle name="Normal 30 8 7 12 3" xfId="50963" xr:uid="{00000000-0005-0000-0000-00000DC70000}"/>
    <cellStyle name="Normal 30 8 7 13" xfId="50964" xr:uid="{00000000-0005-0000-0000-00000EC70000}"/>
    <cellStyle name="Normal 30 8 7 13 2" xfId="50965" xr:uid="{00000000-0005-0000-0000-00000FC70000}"/>
    <cellStyle name="Normal 30 8 7 13 3" xfId="50966" xr:uid="{00000000-0005-0000-0000-000010C70000}"/>
    <cellStyle name="Normal 30 8 7 14" xfId="50967" xr:uid="{00000000-0005-0000-0000-000011C70000}"/>
    <cellStyle name="Normal 30 8 7 14 2" xfId="50968" xr:uid="{00000000-0005-0000-0000-000012C70000}"/>
    <cellStyle name="Normal 30 8 7 14 3" xfId="50969" xr:uid="{00000000-0005-0000-0000-000013C70000}"/>
    <cellStyle name="Normal 30 8 7 15" xfId="50970" xr:uid="{00000000-0005-0000-0000-000014C70000}"/>
    <cellStyle name="Normal 30 8 7 16" xfId="50971" xr:uid="{00000000-0005-0000-0000-000015C70000}"/>
    <cellStyle name="Normal 30 8 7 2" xfId="50972" xr:uid="{00000000-0005-0000-0000-000016C70000}"/>
    <cellStyle name="Normal 30 8 7 2 2" xfId="50973" xr:uid="{00000000-0005-0000-0000-000017C70000}"/>
    <cellStyle name="Normal 30 8 7 2 3" xfId="50974" xr:uid="{00000000-0005-0000-0000-000018C70000}"/>
    <cellStyle name="Normal 30 8 7 3" xfId="50975" xr:uid="{00000000-0005-0000-0000-000019C70000}"/>
    <cellStyle name="Normal 30 8 7 3 2" xfId="50976" xr:uid="{00000000-0005-0000-0000-00001AC70000}"/>
    <cellStyle name="Normal 30 8 7 3 3" xfId="50977" xr:uid="{00000000-0005-0000-0000-00001BC70000}"/>
    <cellStyle name="Normal 30 8 7 4" xfId="50978" xr:uid="{00000000-0005-0000-0000-00001CC70000}"/>
    <cellStyle name="Normal 30 8 7 4 2" xfId="50979" xr:uid="{00000000-0005-0000-0000-00001DC70000}"/>
    <cellStyle name="Normal 30 8 7 4 3" xfId="50980" xr:uid="{00000000-0005-0000-0000-00001EC70000}"/>
    <cellStyle name="Normal 30 8 7 5" xfId="50981" xr:uid="{00000000-0005-0000-0000-00001FC70000}"/>
    <cellStyle name="Normal 30 8 7 5 2" xfId="50982" xr:uid="{00000000-0005-0000-0000-000020C70000}"/>
    <cellStyle name="Normal 30 8 7 5 3" xfId="50983" xr:uid="{00000000-0005-0000-0000-000021C70000}"/>
    <cellStyle name="Normal 30 8 7 6" xfId="50984" xr:uid="{00000000-0005-0000-0000-000022C70000}"/>
    <cellStyle name="Normal 30 8 7 6 2" xfId="50985" xr:uid="{00000000-0005-0000-0000-000023C70000}"/>
    <cellStyle name="Normal 30 8 7 6 3" xfId="50986" xr:uid="{00000000-0005-0000-0000-000024C70000}"/>
    <cellStyle name="Normal 30 8 7 7" xfId="50987" xr:uid="{00000000-0005-0000-0000-000025C70000}"/>
    <cellStyle name="Normal 30 8 7 7 2" xfId="50988" xr:uid="{00000000-0005-0000-0000-000026C70000}"/>
    <cellStyle name="Normal 30 8 7 7 3" xfId="50989" xr:uid="{00000000-0005-0000-0000-000027C70000}"/>
    <cellStyle name="Normal 30 8 7 8" xfId="50990" xr:uid="{00000000-0005-0000-0000-000028C70000}"/>
    <cellStyle name="Normal 30 8 7 8 2" xfId="50991" xr:uid="{00000000-0005-0000-0000-000029C70000}"/>
    <cellStyle name="Normal 30 8 7 8 3" xfId="50992" xr:uid="{00000000-0005-0000-0000-00002AC70000}"/>
    <cellStyle name="Normal 30 8 7 9" xfId="50993" xr:uid="{00000000-0005-0000-0000-00002BC70000}"/>
    <cellStyle name="Normal 30 8 7 9 2" xfId="50994" xr:uid="{00000000-0005-0000-0000-00002CC70000}"/>
    <cellStyle name="Normal 30 8 7 9 3" xfId="50995" xr:uid="{00000000-0005-0000-0000-00002DC70000}"/>
    <cellStyle name="Normal 30 8 8" xfId="50996" xr:uid="{00000000-0005-0000-0000-00002EC70000}"/>
    <cellStyle name="Normal 30 8 8 10" xfId="50997" xr:uid="{00000000-0005-0000-0000-00002FC70000}"/>
    <cellStyle name="Normal 30 8 8 10 2" xfId="50998" xr:uid="{00000000-0005-0000-0000-000030C70000}"/>
    <cellStyle name="Normal 30 8 8 10 3" xfId="50999" xr:uid="{00000000-0005-0000-0000-000031C70000}"/>
    <cellStyle name="Normal 30 8 8 11" xfId="51000" xr:uid="{00000000-0005-0000-0000-000032C70000}"/>
    <cellStyle name="Normal 30 8 8 11 2" xfId="51001" xr:uid="{00000000-0005-0000-0000-000033C70000}"/>
    <cellStyle name="Normal 30 8 8 11 3" xfId="51002" xr:uid="{00000000-0005-0000-0000-000034C70000}"/>
    <cellStyle name="Normal 30 8 8 12" xfId="51003" xr:uid="{00000000-0005-0000-0000-000035C70000}"/>
    <cellStyle name="Normal 30 8 8 12 2" xfId="51004" xr:uid="{00000000-0005-0000-0000-000036C70000}"/>
    <cellStyle name="Normal 30 8 8 12 3" xfId="51005" xr:uid="{00000000-0005-0000-0000-000037C70000}"/>
    <cellStyle name="Normal 30 8 8 13" xfId="51006" xr:uid="{00000000-0005-0000-0000-000038C70000}"/>
    <cellStyle name="Normal 30 8 8 13 2" xfId="51007" xr:uid="{00000000-0005-0000-0000-000039C70000}"/>
    <cellStyle name="Normal 30 8 8 13 3" xfId="51008" xr:uid="{00000000-0005-0000-0000-00003AC70000}"/>
    <cellStyle name="Normal 30 8 8 14" xfId="51009" xr:uid="{00000000-0005-0000-0000-00003BC70000}"/>
    <cellStyle name="Normal 30 8 8 14 2" xfId="51010" xr:uid="{00000000-0005-0000-0000-00003CC70000}"/>
    <cellStyle name="Normal 30 8 8 14 3" xfId="51011" xr:uid="{00000000-0005-0000-0000-00003DC70000}"/>
    <cellStyle name="Normal 30 8 8 15" xfId="51012" xr:uid="{00000000-0005-0000-0000-00003EC70000}"/>
    <cellStyle name="Normal 30 8 8 16" xfId="51013" xr:uid="{00000000-0005-0000-0000-00003FC70000}"/>
    <cellStyle name="Normal 30 8 8 2" xfId="51014" xr:uid="{00000000-0005-0000-0000-000040C70000}"/>
    <cellStyle name="Normal 30 8 8 2 2" xfId="51015" xr:uid="{00000000-0005-0000-0000-000041C70000}"/>
    <cellStyle name="Normal 30 8 8 2 3" xfId="51016" xr:uid="{00000000-0005-0000-0000-000042C70000}"/>
    <cellStyle name="Normal 30 8 8 3" xfId="51017" xr:uid="{00000000-0005-0000-0000-000043C70000}"/>
    <cellStyle name="Normal 30 8 8 3 2" xfId="51018" xr:uid="{00000000-0005-0000-0000-000044C70000}"/>
    <cellStyle name="Normal 30 8 8 3 3" xfId="51019" xr:uid="{00000000-0005-0000-0000-000045C70000}"/>
    <cellStyle name="Normal 30 8 8 4" xfId="51020" xr:uid="{00000000-0005-0000-0000-000046C70000}"/>
    <cellStyle name="Normal 30 8 8 4 2" xfId="51021" xr:uid="{00000000-0005-0000-0000-000047C70000}"/>
    <cellStyle name="Normal 30 8 8 4 3" xfId="51022" xr:uid="{00000000-0005-0000-0000-000048C70000}"/>
    <cellStyle name="Normal 30 8 8 5" xfId="51023" xr:uid="{00000000-0005-0000-0000-000049C70000}"/>
    <cellStyle name="Normal 30 8 8 5 2" xfId="51024" xr:uid="{00000000-0005-0000-0000-00004AC70000}"/>
    <cellStyle name="Normal 30 8 8 5 3" xfId="51025" xr:uid="{00000000-0005-0000-0000-00004BC70000}"/>
    <cellStyle name="Normal 30 8 8 6" xfId="51026" xr:uid="{00000000-0005-0000-0000-00004CC70000}"/>
    <cellStyle name="Normal 30 8 8 6 2" xfId="51027" xr:uid="{00000000-0005-0000-0000-00004DC70000}"/>
    <cellStyle name="Normal 30 8 8 6 3" xfId="51028" xr:uid="{00000000-0005-0000-0000-00004EC70000}"/>
    <cellStyle name="Normal 30 8 8 7" xfId="51029" xr:uid="{00000000-0005-0000-0000-00004FC70000}"/>
    <cellStyle name="Normal 30 8 8 7 2" xfId="51030" xr:uid="{00000000-0005-0000-0000-000050C70000}"/>
    <cellStyle name="Normal 30 8 8 7 3" xfId="51031" xr:uid="{00000000-0005-0000-0000-000051C70000}"/>
    <cellStyle name="Normal 30 8 8 8" xfId="51032" xr:uid="{00000000-0005-0000-0000-000052C70000}"/>
    <cellStyle name="Normal 30 8 8 8 2" xfId="51033" xr:uid="{00000000-0005-0000-0000-000053C70000}"/>
    <cellStyle name="Normal 30 8 8 8 3" xfId="51034" xr:uid="{00000000-0005-0000-0000-000054C70000}"/>
    <cellStyle name="Normal 30 8 8 9" xfId="51035" xr:uid="{00000000-0005-0000-0000-000055C70000}"/>
    <cellStyle name="Normal 30 8 8 9 2" xfId="51036" xr:uid="{00000000-0005-0000-0000-000056C70000}"/>
    <cellStyle name="Normal 30 8 8 9 3" xfId="51037" xr:uid="{00000000-0005-0000-0000-000057C70000}"/>
    <cellStyle name="Normal 30 8 9" xfId="51038" xr:uid="{00000000-0005-0000-0000-000058C70000}"/>
    <cellStyle name="Normal 30 8 9 10" xfId="51039" xr:uid="{00000000-0005-0000-0000-000059C70000}"/>
    <cellStyle name="Normal 30 8 9 10 2" xfId="51040" xr:uid="{00000000-0005-0000-0000-00005AC70000}"/>
    <cellStyle name="Normal 30 8 9 10 3" xfId="51041" xr:uid="{00000000-0005-0000-0000-00005BC70000}"/>
    <cellStyle name="Normal 30 8 9 11" xfId="51042" xr:uid="{00000000-0005-0000-0000-00005CC70000}"/>
    <cellStyle name="Normal 30 8 9 11 2" xfId="51043" xr:uid="{00000000-0005-0000-0000-00005DC70000}"/>
    <cellStyle name="Normal 30 8 9 11 3" xfId="51044" xr:uid="{00000000-0005-0000-0000-00005EC70000}"/>
    <cellStyle name="Normal 30 8 9 12" xfId="51045" xr:uid="{00000000-0005-0000-0000-00005FC70000}"/>
    <cellStyle name="Normal 30 8 9 12 2" xfId="51046" xr:uid="{00000000-0005-0000-0000-000060C70000}"/>
    <cellStyle name="Normal 30 8 9 12 3" xfId="51047" xr:uid="{00000000-0005-0000-0000-000061C70000}"/>
    <cellStyle name="Normal 30 8 9 13" xfId="51048" xr:uid="{00000000-0005-0000-0000-000062C70000}"/>
    <cellStyle name="Normal 30 8 9 13 2" xfId="51049" xr:uid="{00000000-0005-0000-0000-000063C70000}"/>
    <cellStyle name="Normal 30 8 9 13 3" xfId="51050" xr:uid="{00000000-0005-0000-0000-000064C70000}"/>
    <cellStyle name="Normal 30 8 9 14" xfId="51051" xr:uid="{00000000-0005-0000-0000-000065C70000}"/>
    <cellStyle name="Normal 30 8 9 14 2" xfId="51052" xr:uid="{00000000-0005-0000-0000-000066C70000}"/>
    <cellStyle name="Normal 30 8 9 14 3" xfId="51053" xr:uid="{00000000-0005-0000-0000-000067C70000}"/>
    <cellStyle name="Normal 30 8 9 15" xfId="51054" xr:uid="{00000000-0005-0000-0000-000068C70000}"/>
    <cellStyle name="Normal 30 8 9 16" xfId="51055" xr:uid="{00000000-0005-0000-0000-000069C70000}"/>
    <cellStyle name="Normal 30 8 9 2" xfId="51056" xr:uid="{00000000-0005-0000-0000-00006AC70000}"/>
    <cellStyle name="Normal 30 8 9 2 2" xfId="51057" xr:uid="{00000000-0005-0000-0000-00006BC70000}"/>
    <cellStyle name="Normal 30 8 9 2 3" xfId="51058" xr:uid="{00000000-0005-0000-0000-00006CC70000}"/>
    <cellStyle name="Normal 30 8 9 3" xfId="51059" xr:uid="{00000000-0005-0000-0000-00006DC70000}"/>
    <cellStyle name="Normal 30 8 9 3 2" xfId="51060" xr:uid="{00000000-0005-0000-0000-00006EC70000}"/>
    <cellStyle name="Normal 30 8 9 3 3" xfId="51061" xr:uid="{00000000-0005-0000-0000-00006FC70000}"/>
    <cellStyle name="Normal 30 8 9 4" xfId="51062" xr:uid="{00000000-0005-0000-0000-000070C70000}"/>
    <cellStyle name="Normal 30 8 9 4 2" xfId="51063" xr:uid="{00000000-0005-0000-0000-000071C70000}"/>
    <cellStyle name="Normal 30 8 9 4 3" xfId="51064" xr:uid="{00000000-0005-0000-0000-000072C70000}"/>
    <cellStyle name="Normal 30 8 9 5" xfId="51065" xr:uid="{00000000-0005-0000-0000-000073C70000}"/>
    <cellStyle name="Normal 30 8 9 5 2" xfId="51066" xr:uid="{00000000-0005-0000-0000-000074C70000}"/>
    <cellStyle name="Normal 30 8 9 5 3" xfId="51067" xr:uid="{00000000-0005-0000-0000-000075C70000}"/>
    <cellStyle name="Normal 30 8 9 6" xfId="51068" xr:uid="{00000000-0005-0000-0000-000076C70000}"/>
    <cellStyle name="Normal 30 8 9 6 2" xfId="51069" xr:uid="{00000000-0005-0000-0000-000077C70000}"/>
    <cellStyle name="Normal 30 8 9 6 3" xfId="51070" xr:uid="{00000000-0005-0000-0000-000078C70000}"/>
    <cellStyle name="Normal 30 8 9 7" xfId="51071" xr:uid="{00000000-0005-0000-0000-000079C70000}"/>
    <cellStyle name="Normal 30 8 9 7 2" xfId="51072" xr:uid="{00000000-0005-0000-0000-00007AC70000}"/>
    <cellStyle name="Normal 30 8 9 7 3" xfId="51073" xr:uid="{00000000-0005-0000-0000-00007BC70000}"/>
    <cellStyle name="Normal 30 8 9 8" xfId="51074" xr:uid="{00000000-0005-0000-0000-00007CC70000}"/>
    <cellStyle name="Normal 30 8 9 8 2" xfId="51075" xr:uid="{00000000-0005-0000-0000-00007DC70000}"/>
    <cellStyle name="Normal 30 8 9 8 3" xfId="51076" xr:uid="{00000000-0005-0000-0000-00007EC70000}"/>
    <cellStyle name="Normal 30 8 9 9" xfId="51077" xr:uid="{00000000-0005-0000-0000-00007FC70000}"/>
    <cellStyle name="Normal 30 8 9 9 2" xfId="51078" xr:uid="{00000000-0005-0000-0000-000080C70000}"/>
    <cellStyle name="Normal 30 8 9 9 3" xfId="51079" xr:uid="{00000000-0005-0000-0000-000081C70000}"/>
    <cellStyle name="Normal 31" xfId="51080" xr:uid="{00000000-0005-0000-0000-000082C70000}"/>
    <cellStyle name="Normal 31 2" xfId="51081" xr:uid="{00000000-0005-0000-0000-000083C70000}"/>
    <cellStyle name="Normal 31 3" xfId="51082" xr:uid="{00000000-0005-0000-0000-000084C70000}"/>
    <cellStyle name="Normal 31 4" xfId="51083" xr:uid="{00000000-0005-0000-0000-000085C70000}"/>
    <cellStyle name="Normal 31 5" xfId="51084" xr:uid="{00000000-0005-0000-0000-000086C70000}"/>
    <cellStyle name="Normal 31 6" xfId="51085" xr:uid="{00000000-0005-0000-0000-000087C70000}"/>
    <cellStyle name="Normal 32" xfId="51086" xr:uid="{00000000-0005-0000-0000-000088C70000}"/>
    <cellStyle name="Normal 32 2" xfId="51087" xr:uid="{00000000-0005-0000-0000-000089C70000}"/>
    <cellStyle name="Normal 32 3" xfId="51088" xr:uid="{00000000-0005-0000-0000-00008AC70000}"/>
    <cellStyle name="Normal 33" xfId="51089" xr:uid="{00000000-0005-0000-0000-00008BC70000}"/>
    <cellStyle name="Normal 33 2" xfId="51090" xr:uid="{00000000-0005-0000-0000-00008CC70000}"/>
    <cellStyle name="Normal 33 3" xfId="51091" xr:uid="{00000000-0005-0000-0000-00008DC70000}"/>
    <cellStyle name="Normal 33 4" xfId="51092" xr:uid="{00000000-0005-0000-0000-00008EC70000}"/>
    <cellStyle name="Normal 34" xfId="51093" xr:uid="{00000000-0005-0000-0000-00008FC70000}"/>
    <cellStyle name="Normal 34 2" xfId="51094" xr:uid="{00000000-0005-0000-0000-000090C70000}"/>
    <cellStyle name="Normal 34 3" xfId="51095" xr:uid="{00000000-0005-0000-0000-000091C70000}"/>
    <cellStyle name="Normal 34 4" xfId="51096" xr:uid="{00000000-0005-0000-0000-000092C70000}"/>
    <cellStyle name="Normal 34 5" xfId="51097" xr:uid="{00000000-0005-0000-0000-000093C70000}"/>
    <cellStyle name="Normal 34 6" xfId="51098" xr:uid="{00000000-0005-0000-0000-000094C70000}"/>
    <cellStyle name="Normal 35" xfId="53" xr:uid="{00000000-0005-0000-0000-000095C70000}"/>
    <cellStyle name="Normal 35 10" xfId="51099" xr:uid="{00000000-0005-0000-0000-000096C70000}"/>
    <cellStyle name="Normal 35 11" xfId="51100" xr:uid="{00000000-0005-0000-0000-000097C70000}"/>
    <cellStyle name="Normal 35 12" xfId="51101" xr:uid="{00000000-0005-0000-0000-000098C70000}"/>
    <cellStyle name="Normal 35 13" xfId="51102" xr:uid="{00000000-0005-0000-0000-000099C70000}"/>
    <cellStyle name="Normal 35 14" xfId="51103" xr:uid="{00000000-0005-0000-0000-00009AC70000}"/>
    <cellStyle name="Normal 35 15" xfId="51104" xr:uid="{00000000-0005-0000-0000-00009BC70000}"/>
    <cellStyle name="Normal 35 16" xfId="51105" xr:uid="{00000000-0005-0000-0000-00009CC70000}"/>
    <cellStyle name="Normal 35 17" xfId="51106" xr:uid="{00000000-0005-0000-0000-00009DC70000}"/>
    <cellStyle name="Normal 35 2" xfId="51107" xr:uid="{00000000-0005-0000-0000-00009EC70000}"/>
    <cellStyle name="Normal 35 3" xfId="51108" xr:uid="{00000000-0005-0000-0000-00009FC70000}"/>
    <cellStyle name="Normal 35 4" xfId="51109" xr:uid="{00000000-0005-0000-0000-0000A0C70000}"/>
    <cellStyle name="Normal 35 5" xfId="51110" xr:uid="{00000000-0005-0000-0000-0000A1C70000}"/>
    <cellStyle name="Normal 35 6" xfId="51111" xr:uid="{00000000-0005-0000-0000-0000A2C70000}"/>
    <cellStyle name="Normal 35 7" xfId="51112" xr:uid="{00000000-0005-0000-0000-0000A3C70000}"/>
    <cellStyle name="Normal 35 8" xfId="51113" xr:uid="{00000000-0005-0000-0000-0000A4C70000}"/>
    <cellStyle name="Normal 35 9" xfId="51114" xr:uid="{00000000-0005-0000-0000-0000A5C70000}"/>
    <cellStyle name="Normal 36" xfId="51115" xr:uid="{00000000-0005-0000-0000-0000A6C70000}"/>
    <cellStyle name="Normal 36 2" xfId="51116" xr:uid="{00000000-0005-0000-0000-0000A7C70000}"/>
    <cellStyle name="Normal 36 3" xfId="51117" xr:uid="{00000000-0005-0000-0000-0000A8C70000}"/>
    <cellStyle name="Normal 37" xfId="51118" xr:uid="{00000000-0005-0000-0000-0000A9C70000}"/>
    <cellStyle name="Normal 37 2" xfId="51119" xr:uid="{00000000-0005-0000-0000-0000AAC70000}"/>
    <cellStyle name="Normal 37 2 10" xfId="51120" xr:uid="{00000000-0005-0000-0000-0000ABC70000}"/>
    <cellStyle name="Normal 37 2 10 10" xfId="51121" xr:uid="{00000000-0005-0000-0000-0000ACC70000}"/>
    <cellStyle name="Normal 37 2 10 10 2" xfId="51122" xr:uid="{00000000-0005-0000-0000-0000ADC70000}"/>
    <cellStyle name="Normal 37 2 10 10 3" xfId="51123" xr:uid="{00000000-0005-0000-0000-0000AEC70000}"/>
    <cellStyle name="Normal 37 2 10 11" xfId="51124" xr:uid="{00000000-0005-0000-0000-0000AFC70000}"/>
    <cellStyle name="Normal 37 2 10 11 2" xfId="51125" xr:uid="{00000000-0005-0000-0000-0000B0C70000}"/>
    <cellStyle name="Normal 37 2 10 11 3" xfId="51126" xr:uid="{00000000-0005-0000-0000-0000B1C70000}"/>
    <cellStyle name="Normal 37 2 10 12" xfId="51127" xr:uid="{00000000-0005-0000-0000-0000B2C70000}"/>
    <cellStyle name="Normal 37 2 10 12 2" xfId="51128" xr:uid="{00000000-0005-0000-0000-0000B3C70000}"/>
    <cellStyle name="Normal 37 2 10 12 3" xfId="51129" xr:uid="{00000000-0005-0000-0000-0000B4C70000}"/>
    <cellStyle name="Normal 37 2 10 13" xfId="51130" xr:uid="{00000000-0005-0000-0000-0000B5C70000}"/>
    <cellStyle name="Normal 37 2 10 13 2" xfId="51131" xr:uid="{00000000-0005-0000-0000-0000B6C70000}"/>
    <cellStyle name="Normal 37 2 10 13 3" xfId="51132" xr:uid="{00000000-0005-0000-0000-0000B7C70000}"/>
    <cellStyle name="Normal 37 2 10 14" xfId="51133" xr:uid="{00000000-0005-0000-0000-0000B8C70000}"/>
    <cellStyle name="Normal 37 2 10 14 2" xfId="51134" xr:uid="{00000000-0005-0000-0000-0000B9C70000}"/>
    <cellStyle name="Normal 37 2 10 14 3" xfId="51135" xr:uid="{00000000-0005-0000-0000-0000BAC70000}"/>
    <cellStyle name="Normal 37 2 10 15" xfId="51136" xr:uid="{00000000-0005-0000-0000-0000BBC70000}"/>
    <cellStyle name="Normal 37 2 10 16" xfId="51137" xr:uid="{00000000-0005-0000-0000-0000BCC70000}"/>
    <cellStyle name="Normal 37 2 10 2" xfId="51138" xr:uid="{00000000-0005-0000-0000-0000BDC70000}"/>
    <cellStyle name="Normal 37 2 10 2 2" xfId="51139" xr:uid="{00000000-0005-0000-0000-0000BEC70000}"/>
    <cellStyle name="Normal 37 2 10 2 3" xfId="51140" xr:uid="{00000000-0005-0000-0000-0000BFC70000}"/>
    <cellStyle name="Normal 37 2 10 3" xfId="51141" xr:uid="{00000000-0005-0000-0000-0000C0C70000}"/>
    <cellStyle name="Normal 37 2 10 3 2" xfId="51142" xr:uid="{00000000-0005-0000-0000-0000C1C70000}"/>
    <cellStyle name="Normal 37 2 10 3 3" xfId="51143" xr:uid="{00000000-0005-0000-0000-0000C2C70000}"/>
    <cellStyle name="Normal 37 2 10 4" xfId="51144" xr:uid="{00000000-0005-0000-0000-0000C3C70000}"/>
    <cellStyle name="Normal 37 2 10 4 2" xfId="51145" xr:uid="{00000000-0005-0000-0000-0000C4C70000}"/>
    <cellStyle name="Normal 37 2 10 4 3" xfId="51146" xr:uid="{00000000-0005-0000-0000-0000C5C70000}"/>
    <cellStyle name="Normal 37 2 10 5" xfId="51147" xr:uid="{00000000-0005-0000-0000-0000C6C70000}"/>
    <cellStyle name="Normal 37 2 10 5 2" xfId="51148" xr:uid="{00000000-0005-0000-0000-0000C7C70000}"/>
    <cellStyle name="Normal 37 2 10 5 3" xfId="51149" xr:uid="{00000000-0005-0000-0000-0000C8C70000}"/>
    <cellStyle name="Normal 37 2 10 6" xfId="51150" xr:uid="{00000000-0005-0000-0000-0000C9C70000}"/>
    <cellStyle name="Normal 37 2 10 6 2" xfId="51151" xr:uid="{00000000-0005-0000-0000-0000CAC70000}"/>
    <cellStyle name="Normal 37 2 10 6 3" xfId="51152" xr:uid="{00000000-0005-0000-0000-0000CBC70000}"/>
    <cellStyle name="Normal 37 2 10 7" xfId="51153" xr:uid="{00000000-0005-0000-0000-0000CCC70000}"/>
    <cellStyle name="Normal 37 2 10 7 2" xfId="51154" xr:uid="{00000000-0005-0000-0000-0000CDC70000}"/>
    <cellStyle name="Normal 37 2 10 7 3" xfId="51155" xr:uid="{00000000-0005-0000-0000-0000CEC70000}"/>
    <cellStyle name="Normal 37 2 10 8" xfId="51156" xr:uid="{00000000-0005-0000-0000-0000CFC70000}"/>
    <cellStyle name="Normal 37 2 10 8 2" xfId="51157" xr:uid="{00000000-0005-0000-0000-0000D0C70000}"/>
    <cellStyle name="Normal 37 2 10 8 3" xfId="51158" xr:uid="{00000000-0005-0000-0000-0000D1C70000}"/>
    <cellStyle name="Normal 37 2 10 9" xfId="51159" xr:uid="{00000000-0005-0000-0000-0000D2C70000}"/>
    <cellStyle name="Normal 37 2 10 9 2" xfId="51160" xr:uid="{00000000-0005-0000-0000-0000D3C70000}"/>
    <cellStyle name="Normal 37 2 10 9 3" xfId="51161" xr:uid="{00000000-0005-0000-0000-0000D4C70000}"/>
    <cellStyle name="Normal 37 2 11" xfId="51162" xr:uid="{00000000-0005-0000-0000-0000D5C70000}"/>
    <cellStyle name="Normal 37 2 11 10" xfId="51163" xr:uid="{00000000-0005-0000-0000-0000D6C70000}"/>
    <cellStyle name="Normal 37 2 11 10 2" xfId="51164" xr:uid="{00000000-0005-0000-0000-0000D7C70000}"/>
    <cellStyle name="Normal 37 2 11 10 3" xfId="51165" xr:uid="{00000000-0005-0000-0000-0000D8C70000}"/>
    <cellStyle name="Normal 37 2 11 11" xfId="51166" xr:uid="{00000000-0005-0000-0000-0000D9C70000}"/>
    <cellStyle name="Normal 37 2 11 11 2" xfId="51167" xr:uid="{00000000-0005-0000-0000-0000DAC70000}"/>
    <cellStyle name="Normal 37 2 11 11 3" xfId="51168" xr:uid="{00000000-0005-0000-0000-0000DBC70000}"/>
    <cellStyle name="Normal 37 2 11 12" xfId="51169" xr:uid="{00000000-0005-0000-0000-0000DCC70000}"/>
    <cellStyle name="Normal 37 2 11 12 2" xfId="51170" xr:uid="{00000000-0005-0000-0000-0000DDC70000}"/>
    <cellStyle name="Normal 37 2 11 12 3" xfId="51171" xr:uid="{00000000-0005-0000-0000-0000DEC70000}"/>
    <cellStyle name="Normal 37 2 11 13" xfId="51172" xr:uid="{00000000-0005-0000-0000-0000DFC70000}"/>
    <cellStyle name="Normal 37 2 11 13 2" xfId="51173" xr:uid="{00000000-0005-0000-0000-0000E0C70000}"/>
    <cellStyle name="Normal 37 2 11 13 3" xfId="51174" xr:uid="{00000000-0005-0000-0000-0000E1C70000}"/>
    <cellStyle name="Normal 37 2 11 14" xfId="51175" xr:uid="{00000000-0005-0000-0000-0000E2C70000}"/>
    <cellStyle name="Normal 37 2 11 14 2" xfId="51176" xr:uid="{00000000-0005-0000-0000-0000E3C70000}"/>
    <cellStyle name="Normal 37 2 11 14 3" xfId="51177" xr:uid="{00000000-0005-0000-0000-0000E4C70000}"/>
    <cellStyle name="Normal 37 2 11 15" xfId="51178" xr:uid="{00000000-0005-0000-0000-0000E5C70000}"/>
    <cellStyle name="Normal 37 2 11 16" xfId="51179" xr:uid="{00000000-0005-0000-0000-0000E6C70000}"/>
    <cellStyle name="Normal 37 2 11 2" xfId="51180" xr:uid="{00000000-0005-0000-0000-0000E7C70000}"/>
    <cellStyle name="Normal 37 2 11 2 2" xfId="51181" xr:uid="{00000000-0005-0000-0000-0000E8C70000}"/>
    <cellStyle name="Normal 37 2 11 2 3" xfId="51182" xr:uid="{00000000-0005-0000-0000-0000E9C70000}"/>
    <cellStyle name="Normal 37 2 11 3" xfId="51183" xr:uid="{00000000-0005-0000-0000-0000EAC70000}"/>
    <cellStyle name="Normal 37 2 11 3 2" xfId="51184" xr:uid="{00000000-0005-0000-0000-0000EBC70000}"/>
    <cellStyle name="Normal 37 2 11 3 3" xfId="51185" xr:uid="{00000000-0005-0000-0000-0000ECC70000}"/>
    <cellStyle name="Normal 37 2 11 4" xfId="51186" xr:uid="{00000000-0005-0000-0000-0000EDC70000}"/>
    <cellStyle name="Normal 37 2 11 4 2" xfId="51187" xr:uid="{00000000-0005-0000-0000-0000EEC70000}"/>
    <cellStyle name="Normal 37 2 11 4 3" xfId="51188" xr:uid="{00000000-0005-0000-0000-0000EFC70000}"/>
    <cellStyle name="Normal 37 2 11 5" xfId="51189" xr:uid="{00000000-0005-0000-0000-0000F0C70000}"/>
    <cellStyle name="Normal 37 2 11 5 2" xfId="51190" xr:uid="{00000000-0005-0000-0000-0000F1C70000}"/>
    <cellStyle name="Normal 37 2 11 5 3" xfId="51191" xr:uid="{00000000-0005-0000-0000-0000F2C70000}"/>
    <cellStyle name="Normal 37 2 11 6" xfId="51192" xr:uid="{00000000-0005-0000-0000-0000F3C70000}"/>
    <cellStyle name="Normal 37 2 11 6 2" xfId="51193" xr:uid="{00000000-0005-0000-0000-0000F4C70000}"/>
    <cellStyle name="Normal 37 2 11 6 3" xfId="51194" xr:uid="{00000000-0005-0000-0000-0000F5C70000}"/>
    <cellStyle name="Normal 37 2 11 7" xfId="51195" xr:uid="{00000000-0005-0000-0000-0000F6C70000}"/>
    <cellStyle name="Normal 37 2 11 7 2" xfId="51196" xr:uid="{00000000-0005-0000-0000-0000F7C70000}"/>
    <cellStyle name="Normal 37 2 11 7 3" xfId="51197" xr:uid="{00000000-0005-0000-0000-0000F8C70000}"/>
    <cellStyle name="Normal 37 2 11 8" xfId="51198" xr:uid="{00000000-0005-0000-0000-0000F9C70000}"/>
    <cellStyle name="Normal 37 2 11 8 2" xfId="51199" xr:uid="{00000000-0005-0000-0000-0000FAC70000}"/>
    <cellStyle name="Normal 37 2 11 8 3" xfId="51200" xr:uid="{00000000-0005-0000-0000-0000FBC70000}"/>
    <cellStyle name="Normal 37 2 11 9" xfId="51201" xr:uid="{00000000-0005-0000-0000-0000FCC70000}"/>
    <cellStyle name="Normal 37 2 11 9 2" xfId="51202" xr:uid="{00000000-0005-0000-0000-0000FDC70000}"/>
    <cellStyle name="Normal 37 2 11 9 3" xfId="51203" xr:uid="{00000000-0005-0000-0000-0000FEC70000}"/>
    <cellStyle name="Normal 37 2 12" xfId="51204" xr:uid="{00000000-0005-0000-0000-0000FFC70000}"/>
    <cellStyle name="Normal 37 2 12 10" xfId="51205" xr:uid="{00000000-0005-0000-0000-000000C80000}"/>
    <cellStyle name="Normal 37 2 12 10 2" xfId="51206" xr:uid="{00000000-0005-0000-0000-000001C80000}"/>
    <cellStyle name="Normal 37 2 12 10 3" xfId="51207" xr:uid="{00000000-0005-0000-0000-000002C80000}"/>
    <cellStyle name="Normal 37 2 12 11" xfId="51208" xr:uid="{00000000-0005-0000-0000-000003C80000}"/>
    <cellStyle name="Normal 37 2 12 11 2" xfId="51209" xr:uid="{00000000-0005-0000-0000-000004C80000}"/>
    <cellStyle name="Normal 37 2 12 11 3" xfId="51210" xr:uid="{00000000-0005-0000-0000-000005C80000}"/>
    <cellStyle name="Normal 37 2 12 12" xfId="51211" xr:uid="{00000000-0005-0000-0000-000006C80000}"/>
    <cellStyle name="Normal 37 2 12 12 2" xfId="51212" xr:uid="{00000000-0005-0000-0000-000007C80000}"/>
    <cellStyle name="Normal 37 2 12 12 3" xfId="51213" xr:uid="{00000000-0005-0000-0000-000008C80000}"/>
    <cellStyle name="Normal 37 2 12 13" xfId="51214" xr:uid="{00000000-0005-0000-0000-000009C80000}"/>
    <cellStyle name="Normal 37 2 12 13 2" xfId="51215" xr:uid="{00000000-0005-0000-0000-00000AC80000}"/>
    <cellStyle name="Normal 37 2 12 13 3" xfId="51216" xr:uid="{00000000-0005-0000-0000-00000BC80000}"/>
    <cellStyle name="Normal 37 2 12 14" xfId="51217" xr:uid="{00000000-0005-0000-0000-00000CC80000}"/>
    <cellStyle name="Normal 37 2 12 14 2" xfId="51218" xr:uid="{00000000-0005-0000-0000-00000DC80000}"/>
    <cellStyle name="Normal 37 2 12 14 3" xfId="51219" xr:uid="{00000000-0005-0000-0000-00000EC80000}"/>
    <cellStyle name="Normal 37 2 12 15" xfId="51220" xr:uid="{00000000-0005-0000-0000-00000FC80000}"/>
    <cellStyle name="Normal 37 2 12 16" xfId="51221" xr:uid="{00000000-0005-0000-0000-000010C80000}"/>
    <cellStyle name="Normal 37 2 12 2" xfId="51222" xr:uid="{00000000-0005-0000-0000-000011C80000}"/>
    <cellStyle name="Normal 37 2 12 2 2" xfId="51223" xr:uid="{00000000-0005-0000-0000-000012C80000}"/>
    <cellStyle name="Normal 37 2 12 2 3" xfId="51224" xr:uid="{00000000-0005-0000-0000-000013C80000}"/>
    <cellStyle name="Normal 37 2 12 3" xfId="51225" xr:uid="{00000000-0005-0000-0000-000014C80000}"/>
    <cellStyle name="Normal 37 2 12 3 2" xfId="51226" xr:uid="{00000000-0005-0000-0000-000015C80000}"/>
    <cellStyle name="Normal 37 2 12 3 3" xfId="51227" xr:uid="{00000000-0005-0000-0000-000016C80000}"/>
    <cellStyle name="Normal 37 2 12 4" xfId="51228" xr:uid="{00000000-0005-0000-0000-000017C80000}"/>
    <cellStyle name="Normal 37 2 12 4 2" xfId="51229" xr:uid="{00000000-0005-0000-0000-000018C80000}"/>
    <cellStyle name="Normal 37 2 12 4 3" xfId="51230" xr:uid="{00000000-0005-0000-0000-000019C80000}"/>
    <cellStyle name="Normal 37 2 12 5" xfId="51231" xr:uid="{00000000-0005-0000-0000-00001AC80000}"/>
    <cellStyle name="Normal 37 2 12 5 2" xfId="51232" xr:uid="{00000000-0005-0000-0000-00001BC80000}"/>
    <cellStyle name="Normal 37 2 12 5 3" xfId="51233" xr:uid="{00000000-0005-0000-0000-00001CC80000}"/>
    <cellStyle name="Normal 37 2 12 6" xfId="51234" xr:uid="{00000000-0005-0000-0000-00001DC80000}"/>
    <cellStyle name="Normal 37 2 12 6 2" xfId="51235" xr:uid="{00000000-0005-0000-0000-00001EC80000}"/>
    <cellStyle name="Normal 37 2 12 6 3" xfId="51236" xr:uid="{00000000-0005-0000-0000-00001FC80000}"/>
    <cellStyle name="Normal 37 2 12 7" xfId="51237" xr:uid="{00000000-0005-0000-0000-000020C80000}"/>
    <cellStyle name="Normal 37 2 12 7 2" xfId="51238" xr:uid="{00000000-0005-0000-0000-000021C80000}"/>
    <cellStyle name="Normal 37 2 12 7 3" xfId="51239" xr:uid="{00000000-0005-0000-0000-000022C80000}"/>
    <cellStyle name="Normal 37 2 12 8" xfId="51240" xr:uid="{00000000-0005-0000-0000-000023C80000}"/>
    <cellStyle name="Normal 37 2 12 8 2" xfId="51241" xr:uid="{00000000-0005-0000-0000-000024C80000}"/>
    <cellStyle name="Normal 37 2 12 8 3" xfId="51242" xr:uid="{00000000-0005-0000-0000-000025C80000}"/>
    <cellStyle name="Normal 37 2 12 9" xfId="51243" xr:uid="{00000000-0005-0000-0000-000026C80000}"/>
    <cellStyle name="Normal 37 2 12 9 2" xfId="51244" xr:uid="{00000000-0005-0000-0000-000027C80000}"/>
    <cellStyle name="Normal 37 2 12 9 3" xfId="51245" xr:uid="{00000000-0005-0000-0000-000028C80000}"/>
    <cellStyle name="Normal 37 2 13" xfId="51246" xr:uid="{00000000-0005-0000-0000-000029C80000}"/>
    <cellStyle name="Normal 37 2 13 10" xfId="51247" xr:uid="{00000000-0005-0000-0000-00002AC80000}"/>
    <cellStyle name="Normal 37 2 13 10 2" xfId="51248" xr:uid="{00000000-0005-0000-0000-00002BC80000}"/>
    <cellStyle name="Normal 37 2 13 10 3" xfId="51249" xr:uid="{00000000-0005-0000-0000-00002CC80000}"/>
    <cellStyle name="Normal 37 2 13 11" xfId="51250" xr:uid="{00000000-0005-0000-0000-00002DC80000}"/>
    <cellStyle name="Normal 37 2 13 11 2" xfId="51251" xr:uid="{00000000-0005-0000-0000-00002EC80000}"/>
    <cellStyle name="Normal 37 2 13 11 3" xfId="51252" xr:uid="{00000000-0005-0000-0000-00002FC80000}"/>
    <cellStyle name="Normal 37 2 13 12" xfId="51253" xr:uid="{00000000-0005-0000-0000-000030C80000}"/>
    <cellStyle name="Normal 37 2 13 12 2" xfId="51254" xr:uid="{00000000-0005-0000-0000-000031C80000}"/>
    <cellStyle name="Normal 37 2 13 12 3" xfId="51255" xr:uid="{00000000-0005-0000-0000-000032C80000}"/>
    <cellStyle name="Normal 37 2 13 13" xfId="51256" xr:uid="{00000000-0005-0000-0000-000033C80000}"/>
    <cellStyle name="Normal 37 2 13 13 2" xfId="51257" xr:uid="{00000000-0005-0000-0000-000034C80000}"/>
    <cellStyle name="Normal 37 2 13 13 3" xfId="51258" xr:uid="{00000000-0005-0000-0000-000035C80000}"/>
    <cellStyle name="Normal 37 2 13 14" xfId="51259" xr:uid="{00000000-0005-0000-0000-000036C80000}"/>
    <cellStyle name="Normal 37 2 13 14 2" xfId="51260" xr:uid="{00000000-0005-0000-0000-000037C80000}"/>
    <cellStyle name="Normal 37 2 13 14 3" xfId="51261" xr:uid="{00000000-0005-0000-0000-000038C80000}"/>
    <cellStyle name="Normal 37 2 13 15" xfId="51262" xr:uid="{00000000-0005-0000-0000-000039C80000}"/>
    <cellStyle name="Normal 37 2 13 16" xfId="51263" xr:uid="{00000000-0005-0000-0000-00003AC80000}"/>
    <cellStyle name="Normal 37 2 13 2" xfId="51264" xr:uid="{00000000-0005-0000-0000-00003BC80000}"/>
    <cellStyle name="Normal 37 2 13 2 2" xfId="51265" xr:uid="{00000000-0005-0000-0000-00003CC80000}"/>
    <cellStyle name="Normal 37 2 13 2 3" xfId="51266" xr:uid="{00000000-0005-0000-0000-00003DC80000}"/>
    <cellStyle name="Normal 37 2 13 3" xfId="51267" xr:uid="{00000000-0005-0000-0000-00003EC80000}"/>
    <cellStyle name="Normal 37 2 13 3 2" xfId="51268" xr:uid="{00000000-0005-0000-0000-00003FC80000}"/>
    <cellStyle name="Normal 37 2 13 3 3" xfId="51269" xr:uid="{00000000-0005-0000-0000-000040C80000}"/>
    <cellStyle name="Normal 37 2 13 4" xfId="51270" xr:uid="{00000000-0005-0000-0000-000041C80000}"/>
    <cellStyle name="Normal 37 2 13 4 2" xfId="51271" xr:uid="{00000000-0005-0000-0000-000042C80000}"/>
    <cellStyle name="Normal 37 2 13 4 3" xfId="51272" xr:uid="{00000000-0005-0000-0000-000043C80000}"/>
    <cellStyle name="Normal 37 2 13 5" xfId="51273" xr:uid="{00000000-0005-0000-0000-000044C80000}"/>
    <cellStyle name="Normal 37 2 13 5 2" xfId="51274" xr:uid="{00000000-0005-0000-0000-000045C80000}"/>
    <cellStyle name="Normal 37 2 13 5 3" xfId="51275" xr:uid="{00000000-0005-0000-0000-000046C80000}"/>
    <cellStyle name="Normal 37 2 13 6" xfId="51276" xr:uid="{00000000-0005-0000-0000-000047C80000}"/>
    <cellStyle name="Normal 37 2 13 6 2" xfId="51277" xr:uid="{00000000-0005-0000-0000-000048C80000}"/>
    <cellStyle name="Normal 37 2 13 6 3" xfId="51278" xr:uid="{00000000-0005-0000-0000-000049C80000}"/>
    <cellStyle name="Normal 37 2 13 7" xfId="51279" xr:uid="{00000000-0005-0000-0000-00004AC80000}"/>
    <cellStyle name="Normal 37 2 13 7 2" xfId="51280" xr:uid="{00000000-0005-0000-0000-00004BC80000}"/>
    <cellStyle name="Normal 37 2 13 7 3" xfId="51281" xr:uid="{00000000-0005-0000-0000-00004CC80000}"/>
    <cellStyle name="Normal 37 2 13 8" xfId="51282" xr:uid="{00000000-0005-0000-0000-00004DC80000}"/>
    <cellStyle name="Normal 37 2 13 8 2" xfId="51283" xr:uid="{00000000-0005-0000-0000-00004EC80000}"/>
    <cellStyle name="Normal 37 2 13 8 3" xfId="51284" xr:uid="{00000000-0005-0000-0000-00004FC80000}"/>
    <cellStyle name="Normal 37 2 13 9" xfId="51285" xr:uid="{00000000-0005-0000-0000-000050C80000}"/>
    <cellStyle name="Normal 37 2 13 9 2" xfId="51286" xr:uid="{00000000-0005-0000-0000-000051C80000}"/>
    <cellStyle name="Normal 37 2 13 9 3" xfId="51287" xr:uid="{00000000-0005-0000-0000-000052C80000}"/>
    <cellStyle name="Normal 37 2 14" xfId="51288" xr:uid="{00000000-0005-0000-0000-000053C80000}"/>
    <cellStyle name="Normal 37 2 14 10" xfId="51289" xr:uid="{00000000-0005-0000-0000-000054C80000}"/>
    <cellStyle name="Normal 37 2 14 10 2" xfId="51290" xr:uid="{00000000-0005-0000-0000-000055C80000}"/>
    <cellStyle name="Normal 37 2 14 10 3" xfId="51291" xr:uid="{00000000-0005-0000-0000-000056C80000}"/>
    <cellStyle name="Normal 37 2 14 11" xfId="51292" xr:uid="{00000000-0005-0000-0000-000057C80000}"/>
    <cellStyle name="Normal 37 2 14 11 2" xfId="51293" xr:uid="{00000000-0005-0000-0000-000058C80000}"/>
    <cellStyle name="Normal 37 2 14 11 3" xfId="51294" xr:uid="{00000000-0005-0000-0000-000059C80000}"/>
    <cellStyle name="Normal 37 2 14 12" xfId="51295" xr:uid="{00000000-0005-0000-0000-00005AC80000}"/>
    <cellStyle name="Normal 37 2 14 12 2" xfId="51296" xr:uid="{00000000-0005-0000-0000-00005BC80000}"/>
    <cellStyle name="Normal 37 2 14 12 3" xfId="51297" xr:uid="{00000000-0005-0000-0000-00005CC80000}"/>
    <cellStyle name="Normal 37 2 14 13" xfId="51298" xr:uid="{00000000-0005-0000-0000-00005DC80000}"/>
    <cellStyle name="Normal 37 2 14 13 2" xfId="51299" xr:uid="{00000000-0005-0000-0000-00005EC80000}"/>
    <cellStyle name="Normal 37 2 14 13 3" xfId="51300" xr:uid="{00000000-0005-0000-0000-00005FC80000}"/>
    <cellStyle name="Normal 37 2 14 14" xfId="51301" xr:uid="{00000000-0005-0000-0000-000060C80000}"/>
    <cellStyle name="Normal 37 2 14 14 2" xfId="51302" xr:uid="{00000000-0005-0000-0000-000061C80000}"/>
    <cellStyle name="Normal 37 2 14 14 3" xfId="51303" xr:uid="{00000000-0005-0000-0000-000062C80000}"/>
    <cellStyle name="Normal 37 2 14 15" xfId="51304" xr:uid="{00000000-0005-0000-0000-000063C80000}"/>
    <cellStyle name="Normal 37 2 14 16" xfId="51305" xr:uid="{00000000-0005-0000-0000-000064C80000}"/>
    <cellStyle name="Normal 37 2 14 2" xfId="51306" xr:uid="{00000000-0005-0000-0000-000065C80000}"/>
    <cellStyle name="Normal 37 2 14 2 2" xfId="51307" xr:uid="{00000000-0005-0000-0000-000066C80000}"/>
    <cellStyle name="Normal 37 2 14 2 3" xfId="51308" xr:uid="{00000000-0005-0000-0000-000067C80000}"/>
    <cellStyle name="Normal 37 2 14 3" xfId="51309" xr:uid="{00000000-0005-0000-0000-000068C80000}"/>
    <cellStyle name="Normal 37 2 14 3 2" xfId="51310" xr:uid="{00000000-0005-0000-0000-000069C80000}"/>
    <cellStyle name="Normal 37 2 14 3 3" xfId="51311" xr:uid="{00000000-0005-0000-0000-00006AC80000}"/>
    <cellStyle name="Normal 37 2 14 4" xfId="51312" xr:uid="{00000000-0005-0000-0000-00006BC80000}"/>
    <cellStyle name="Normal 37 2 14 4 2" xfId="51313" xr:uid="{00000000-0005-0000-0000-00006CC80000}"/>
    <cellStyle name="Normal 37 2 14 4 3" xfId="51314" xr:uid="{00000000-0005-0000-0000-00006DC80000}"/>
    <cellStyle name="Normal 37 2 14 5" xfId="51315" xr:uid="{00000000-0005-0000-0000-00006EC80000}"/>
    <cellStyle name="Normal 37 2 14 5 2" xfId="51316" xr:uid="{00000000-0005-0000-0000-00006FC80000}"/>
    <cellStyle name="Normal 37 2 14 5 3" xfId="51317" xr:uid="{00000000-0005-0000-0000-000070C80000}"/>
    <cellStyle name="Normal 37 2 14 6" xfId="51318" xr:uid="{00000000-0005-0000-0000-000071C80000}"/>
    <cellStyle name="Normal 37 2 14 6 2" xfId="51319" xr:uid="{00000000-0005-0000-0000-000072C80000}"/>
    <cellStyle name="Normal 37 2 14 6 3" xfId="51320" xr:uid="{00000000-0005-0000-0000-000073C80000}"/>
    <cellStyle name="Normal 37 2 14 7" xfId="51321" xr:uid="{00000000-0005-0000-0000-000074C80000}"/>
    <cellStyle name="Normal 37 2 14 7 2" xfId="51322" xr:uid="{00000000-0005-0000-0000-000075C80000}"/>
    <cellStyle name="Normal 37 2 14 7 3" xfId="51323" xr:uid="{00000000-0005-0000-0000-000076C80000}"/>
    <cellStyle name="Normal 37 2 14 8" xfId="51324" xr:uid="{00000000-0005-0000-0000-000077C80000}"/>
    <cellStyle name="Normal 37 2 14 8 2" xfId="51325" xr:uid="{00000000-0005-0000-0000-000078C80000}"/>
    <cellStyle name="Normal 37 2 14 8 3" xfId="51326" xr:uid="{00000000-0005-0000-0000-000079C80000}"/>
    <cellStyle name="Normal 37 2 14 9" xfId="51327" xr:uid="{00000000-0005-0000-0000-00007AC80000}"/>
    <cellStyle name="Normal 37 2 14 9 2" xfId="51328" xr:uid="{00000000-0005-0000-0000-00007BC80000}"/>
    <cellStyle name="Normal 37 2 14 9 3" xfId="51329" xr:uid="{00000000-0005-0000-0000-00007CC80000}"/>
    <cellStyle name="Normal 37 2 15" xfId="51330" xr:uid="{00000000-0005-0000-0000-00007DC80000}"/>
    <cellStyle name="Normal 37 2 15 10" xfId="51331" xr:uid="{00000000-0005-0000-0000-00007EC80000}"/>
    <cellStyle name="Normal 37 2 15 10 2" xfId="51332" xr:uid="{00000000-0005-0000-0000-00007FC80000}"/>
    <cellStyle name="Normal 37 2 15 10 3" xfId="51333" xr:uid="{00000000-0005-0000-0000-000080C80000}"/>
    <cellStyle name="Normal 37 2 15 11" xfId="51334" xr:uid="{00000000-0005-0000-0000-000081C80000}"/>
    <cellStyle name="Normal 37 2 15 11 2" xfId="51335" xr:uid="{00000000-0005-0000-0000-000082C80000}"/>
    <cellStyle name="Normal 37 2 15 11 3" xfId="51336" xr:uid="{00000000-0005-0000-0000-000083C80000}"/>
    <cellStyle name="Normal 37 2 15 12" xfId="51337" xr:uid="{00000000-0005-0000-0000-000084C80000}"/>
    <cellStyle name="Normal 37 2 15 12 2" xfId="51338" xr:uid="{00000000-0005-0000-0000-000085C80000}"/>
    <cellStyle name="Normal 37 2 15 12 3" xfId="51339" xr:uid="{00000000-0005-0000-0000-000086C80000}"/>
    <cellStyle name="Normal 37 2 15 13" xfId="51340" xr:uid="{00000000-0005-0000-0000-000087C80000}"/>
    <cellStyle name="Normal 37 2 15 13 2" xfId="51341" xr:uid="{00000000-0005-0000-0000-000088C80000}"/>
    <cellStyle name="Normal 37 2 15 13 3" xfId="51342" xr:uid="{00000000-0005-0000-0000-000089C80000}"/>
    <cellStyle name="Normal 37 2 15 14" xfId="51343" xr:uid="{00000000-0005-0000-0000-00008AC80000}"/>
    <cellStyle name="Normal 37 2 15 14 2" xfId="51344" xr:uid="{00000000-0005-0000-0000-00008BC80000}"/>
    <cellStyle name="Normal 37 2 15 14 3" xfId="51345" xr:uid="{00000000-0005-0000-0000-00008CC80000}"/>
    <cellStyle name="Normal 37 2 15 15" xfId="51346" xr:uid="{00000000-0005-0000-0000-00008DC80000}"/>
    <cellStyle name="Normal 37 2 15 16" xfId="51347" xr:uid="{00000000-0005-0000-0000-00008EC80000}"/>
    <cellStyle name="Normal 37 2 15 2" xfId="51348" xr:uid="{00000000-0005-0000-0000-00008FC80000}"/>
    <cellStyle name="Normal 37 2 15 2 2" xfId="51349" xr:uid="{00000000-0005-0000-0000-000090C80000}"/>
    <cellStyle name="Normal 37 2 15 2 3" xfId="51350" xr:uid="{00000000-0005-0000-0000-000091C80000}"/>
    <cellStyle name="Normal 37 2 15 3" xfId="51351" xr:uid="{00000000-0005-0000-0000-000092C80000}"/>
    <cellStyle name="Normal 37 2 15 3 2" xfId="51352" xr:uid="{00000000-0005-0000-0000-000093C80000}"/>
    <cellStyle name="Normal 37 2 15 3 3" xfId="51353" xr:uid="{00000000-0005-0000-0000-000094C80000}"/>
    <cellStyle name="Normal 37 2 15 4" xfId="51354" xr:uid="{00000000-0005-0000-0000-000095C80000}"/>
    <cellStyle name="Normal 37 2 15 4 2" xfId="51355" xr:uid="{00000000-0005-0000-0000-000096C80000}"/>
    <cellStyle name="Normal 37 2 15 4 3" xfId="51356" xr:uid="{00000000-0005-0000-0000-000097C80000}"/>
    <cellStyle name="Normal 37 2 15 5" xfId="51357" xr:uid="{00000000-0005-0000-0000-000098C80000}"/>
    <cellStyle name="Normal 37 2 15 5 2" xfId="51358" xr:uid="{00000000-0005-0000-0000-000099C80000}"/>
    <cellStyle name="Normal 37 2 15 5 3" xfId="51359" xr:uid="{00000000-0005-0000-0000-00009AC80000}"/>
    <cellStyle name="Normal 37 2 15 6" xfId="51360" xr:uid="{00000000-0005-0000-0000-00009BC80000}"/>
    <cellStyle name="Normal 37 2 15 6 2" xfId="51361" xr:uid="{00000000-0005-0000-0000-00009CC80000}"/>
    <cellStyle name="Normal 37 2 15 6 3" xfId="51362" xr:uid="{00000000-0005-0000-0000-00009DC80000}"/>
    <cellStyle name="Normal 37 2 15 7" xfId="51363" xr:uid="{00000000-0005-0000-0000-00009EC80000}"/>
    <cellStyle name="Normal 37 2 15 7 2" xfId="51364" xr:uid="{00000000-0005-0000-0000-00009FC80000}"/>
    <cellStyle name="Normal 37 2 15 7 3" xfId="51365" xr:uid="{00000000-0005-0000-0000-0000A0C80000}"/>
    <cellStyle name="Normal 37 2 15 8" xfId="51366" xr:uid="{00000000-0005-0000-0000-0000A1C80000}"/>
    <cellStyle name="Normal 37 2 15 8 2" xfId="51367" xr:uid="{00000000-0005-0000-0000-0000A2C80000}"/>
    <cellStyle name="Normal 37 2 15 8 3" xfId="51368" xr:uid="{00000000-0005-0000-0000-0000A3C80000}"/>
    <cellStyle name="Normal 37 2 15 9" xfId="51369" xr:uid="{00000000-0005-0000-0000-0000A4C80000}"/>
    <cellStyle name="Normal 37 2 15 9 2" xfId="51370" xr:uid="{00000000-0005-0000-0000-0000A5C80000}"/>
    <cellStyle name="Normal 37 2 15 9 3" xfId="51371" xr:uid="{00000000-0005-0000-0000-0000A6C80000}"/>
    <cellStyle name="Normal 37 2 16" xfId="51372" xr:uid="{00000000-0005-0000-0000-0000A7C80000}"/>
    <cellStyle name="Normal 37 2 16 10" xfId="51373" xr:uid="{00000000-0005-0000-0000-0000A8C80000}"/>
    <cellStyle name="Normal 37 2 16 10 2" xfId="51374" xr:uid="{00000000-0005-0000-0000-0000A9C80000}"/>
    <cellStyle name="Normal 37 2 16 10 3" xfId="51375" xr:uid="{00000000-0005-0000-0000-0000AAC80000}"/>
    <cellStyle name="Normal 37 2 16 11" xfId="51376" xr:uid="{00000000-0005-0000-0000-0000ABC80000}"/>
    <cellStyle name="Normal 37 2 16 11 2" xfId="51377" xr:uid="{00000000-0005-0000-0000-0000ACC80000}"/>
    <cellStyle name="Normal 37 2 16 11 3" xfId="51378" xr:uid="{00000000-0005-0000-0000-0000ADC80000}"/>
    <cellStyle name="Normal 37 2 16 12" xfId="51379" xr:uid="{00000000-0005-0000-0000-0000AEC80000}"/>
    <cellStyle name="Normal 37 2 16 12 2" xfId="51380" xr:uid="{00000000-0005-0000-0000-0000AFC80000}"/>
    <cellStyle name="Normal 37 2 16 12 3" xfId="51381" xr:uid="{00000000-0005-0000-0000-0000B0C80000}"/>
    <cellStyle name="Normal 37 2 16 13" xfId="51382" xr:uid="{00000000-0005-0000-0000-0000B1C80000}"/>
    <cellStyle name="Normal 37 2 16 13 2" xfId="51383" xr:uid="{00000000-0005-0000-0000-0000B2C80000}"/>
    <cellStyle name="Normal 37 2 16 13 3" xfId="51384" xr:uid="{00000000-0005-0000-0000-0000B3C80000}"/>
    <cellStyle name="Normal 37 2 16 14" xfId="51385" xr:uid="{00000000-0005-0000-0000-0000B4C80000}"/>
    <cellStyle name="Normal 37 2 16 14 2" xfId="51386" xr:uid="{00000000-0005-0000-0000-0000B5C80000}"/>
    <cellStyle name="Normal 37 2 16 14 3" xfId="51387" xr:uid="{00000000-0005-0000-0000-0000B6C80000}"/>
    <cellStyle name="Normal 37 2 16 15" xfId="51388" xr:uid="{00000000-0005-0000-0000-0000B7C80000}"/>
    <cellStyle name="Normal 37 2 16 16" xfId="51389" xr:uid="{00000000-0005-0000-0000-0000B8C80000}"/>
    <cellStyle name="Normal 37 2 16 2" xfId="51390" xr:uid="{00000000-0005-0000-0000-0000B9C80000}"/>
    <cellStyle name="Normal 37 2 16 2 2" xfId="51391" xr:uid="{00000000-0005-0000-0000-0000BAC80000}"/>
    <cellStyle name="Normal 37 2 16 2 3" xfId="51392" xr:uid="{00000000-0005-0000-0000-0000BBC80000}"/>
    <cellStyle name="Normal 37 2 16 3" xfId="51393" xr:uid="{00000000-0005-0000-0000-0000BCC80000}"/>
    <cellStyle name="Normal 37 2 16 3 2" xfId="51394" xr:uid="{00000000-0005-0000-0000-0000BDC80000}"/>
    <cellStyle name="Normal 37 2 16 3 3" xfId="51395" xr:uid="{00000000-0005-0000-0000-0000BEC80000}"/>
    <cellStyle name="Normal 37 2 16 4" xfId="51396" xr:uid="{00000000-0005-0000-0000-0000BFC80000}"/>
    <cellStyle name="Normal 37 2 16 4 2" xfId="51397" xr:uid="{00000000-0005-0000-0000-0000C0C80000}"/>
    <cellStyle name="Normal 37 2 16 4 3" xfId="51398" xr:uid="{00000000-0005-0000-0000-0000C1C80000}"/>
    <cellStyle name="Normal 37 2 16 5" xfId="51399" xr:uid="{00000000-0005-0000-0000-0000C2C80000}"/>
    <cellStyle name="Normal 37 2 16 5 2" xfId="51400" xr:uid="{00000000-0005-0000-0000-0000C3C80000}"/>
    <cellStyle name="Normal 37 2 16 5 3" xfId="51401" xr:uid="{00000000-0005-0000-0000-0000C4C80000}"/>
    <cellStyle name="Normal 37 2 16 6" xfId="51402" xr:uid="{00000000-0005-0000-0000-0000C5C80000}"/>
    <cellStyle name="Normal 37 2 16 6 2" xfId="51403" xr:uid="{00000000-0005-0000-0000-0000C6C80000}"/>
    <cellStyle name="Normal 37 2 16 6 3" xfId="51404" xr:uid="{00000000-0005-0000-0000-0000C7C80000}"/>
    <cellStyle name="Normal 37 2 16 7" xfId="51405" xr:uid="{00000000-0005-0000-0000-0000C8C80000}"/>
    <cellStyle name="Normal 37 2 16 7 2" xfId="51406" xr:uid="{00000000-0005-0000-0000-0000C9C80000}"/>
    <cellStyle name="Normal 37 2 16 7 3" xfId="51407" xr:uid="{00000000-0005-0000-0000-0000CAC80000}"/>
    <cellStyle name="Normal 37 2 16 8" xfId="51408" xr:uid="{00000000-0005-0000-0000-0000CBC80000}"/>
    <cellStyle name="Normal 37 2 16 8 2" xfId="51409" xr:uid="{00000000-0005-0000-0000-0000CCC80000}"/>
    <cellStyle name="Normal 37 2 16 8 3" xfId="51410" xr:uid="{00000000-0005-0000-0000-0000CDC80000}"/>
    <cellStyle name="Normal 37 2 16 9" xfId="51411" xr:uid="{00000000-0005-0000-0000-0000CEC80000}"/>
    <cellStyle name="Normal 37 2 16 9 2" xfId="51412" xr:uid="{00000000-0005-0000-0000-0000CFC80000}"/>
    <cellStyle name="Normal 37 2 16 9 3" xfId="51413" xr:uid="{00000000-0005-0000-0000-0000D0C80000}"/>
    <cellStyle name="Normal 37 2 17" xfId="51414" xr:uid="{00000000-0005-0000-0000-0000D1C80000}"/>
    <cellStyle name="Normal 37 2 17 10" xfId="51415" xr:uid="{00000000-0005-0000-0000-0000D2C80000}"/>
    <cellStyle name="Normal 37 2 17 10 2" xfId="51416" xr:uid="{00000000-0005-0000-0000-0000D3C80000}"/>
    <cellStyle name="Normal 37 2 17 10 3" xfId="51417" xr:uid="{00000000-0005-0000-0000-0000D4C80000}"/>
    <cellStyle name="Normal 37 2 17 11" xfId="51418" xr:uid="{00000000-0005-0000-0000-0000D5C80000}"/>
    <cellStyle name="Normal 37 2 17 11 2" xfId="51419" xr:uid="{00000000-0005-0000-0000-0000D6C80000}"/>
    <cellStyle name="Normal 37 2 17 11 3" xfId="51420" xr:uid="{00000000-0005-0000-0000-0000D7C80000}"/>
    <cellStyle name="Normal 37 2 17 12" xfId="51421" xr:uid="{00000000-0005-0000-0000-0000D8C80000}"/>
    <cellStyle name="Normal 37 2 17 12 2" xfId="51422" xr:uid="{00000000-0005-0000-0000-0000D9C80000}"/>
    <cellStyle name="Normal 37 2 17 12 3" xfId="51423" xr:uid="{00000000-0005-0000-0000-0000DAC80000}"/>
    <cellStyle name="Normal 37 2 17 13" xfId="51424" xr:uid="{00000000-0005-0000-0000-0000DBC80000}"/>
    <cellStyle name="Normal 37 2 17 13 2" xfId="51425" xr:uid="{00000000-0005-0000-0000-0000DCC80000}"/>
    <cellStyle name="Normal 37 2 17 13 3" xfId="51426" xr:uid="{00000000-0005-0000-0000-0000DDC80000}"/>
    <cellStyle name="Normal 37 2 17 14" xfId="51427" xr:uid="{00000000-0005-0000-0000-0000DEC80000}"/>
    <cellStyle name="Normal 37 2 17 14 2" xfId="51428" xr:uid="{00000000-0005-0000-0000-0000DFC80000}"/>
    <cellStyle name="Normal 37 2 17 14 3" xfId="51429" xr:uid="{00000000-0005-0000-0000-0000E0C80000}"/>
    <cellStyle name="Normal 37 2 17 15" xfId="51430" xr:uid="{00000000-0005-0000-0000-0000E1C80000}"/>
    <cellStyle name="Normal 37 2 17 16" xfId="51431" xr:uid="{00000000-0005-0000-0000-0000E2C80000}"/>
    <cellStyle name="Normal 37 2 17 2" xfId="51432" xr:uid="{00000000-0005-0000-0000-0000E3C80000}"/>
    <cellStyle name="Normal 37 2 17 2 2" xfId="51433" xr:uid="{00000000-0005-0000-0000-0000E4C80000}"/>
    <cellStyle name="Normal 37 2 17 2 3" xfId="51434" xr:uid="{00000000-0005-0000-0000-0000E5C80000}"/>
    <cellStyle name="Normal 37 2 17 3" xfId="51435" xr:uid="{00000000-0005-0000-0000-0000E6C80000}"/>
    <cellStyle name="Normal 37 2 17 3 2" xfId="51436" xr:uid="{00000000-0005-0000-0000-0000E7C80000}"/>
    <cellStyle name="Normal 37 2 17 3 3" xfId="51437" xr:uid="{00000000-0005-0000-0000-0000E8C80000}"/>
    <cellStyle name="Normal 37 2 17 4" xfId="51438" xr:uid="{00000000-0005-0000-0000-0000E9C80000}"/>
    <cellStyle name="Normal 37 2 17 4 2" xfId="51439" xr:uid="{00000000-0005-0000-0000-0000EAC80000}"/>
    <cellStyle name="Normal 37 2 17 4 3" xfId="51440" xr:uid="{00000000-0005-0000-0000-0000EBC80000}"/>
    <cellStyle name="Normal 37 2 17 5" xfId="51441" xr:uid="{00000000-0005-0000-0000-0000ECC80000}"/>
    <cellStyle name="Normal 37 2 17 5 2" xfId="51442" xr:uid="{00000000-0005-0000-0000-0000EDC80000}"/>
    <cellStyle name="Normal 37 2 17 5 3" xfId="51443" xr:uid="{00000000-0005-0000-0000-0000EEC80000}"/>
    <cellStyle name="Normal 37 2 17 6" xfId="51444" xr:uid="{00000000-0005-0000-0000-0000EFC80000}"/>
    <cellStyle name="Normal 37 2 17 6 2" xfId="51445" xr:uid="{00000000-0005-0000-0000-0000F0C80000}"/>
    <cellStyle name="Normal 37 2 17 6 3" xfId="51446" xr:uid="{00000000-0005-0000-0000-0000F1C80000}"/>
    <cellStyle name="Normal 37 2 17 7" xfId="51447" xr:uid="{00000000-0005-0000-0000-0000F2C80000}"/>
    <cellStyle name="Normal 37 2 17 7 2" xfId="51448" xr:uid="{00000000-0005-0000-0000-0000F3C80000}"/>
    <cellStyle name="Normal 37 2 17 7 3" xfId="51449" xr:uid="{00000000-0005-0000-0000-0000F4C80000}"/>
    <cellStyle name="Normal 37 2 17 8" xfId="51450" xr:uid="{00000000-0005-0000-0000-0000F5C80000}"/>
    <cellStyle name="Normal 37 2 17 8 2" xfId="51451" xr:uid="{00000000-0005-0000-0000-0000F6C80000}"/>
    <cellStyle name="Normal 37 2 17 8 3" xfId="51452" xr:uid="{00000000-0005-0000-0000-0000F7C80000}"/>
    <cellStyle name="Normal 37 2 17 9" xfId="51453" xr:uid="{00000000-0005-0000-0000-0000F8C80000}"/>
    <cellStyle name="Normal 37 2 17 9 2" xfId="51454" xr:uid="{00000000-0005-0000-0000-0000F9C80000}"/>
    <cellStyle name="Normal 37 2 17 9 3" xfId="51455" xr:uid="{00000000-0005-0000-0000-0000FAC80000}"/>
    <cellStyle name="Normal 37 2 18" xfId="51456" xr:uid="{00000000-0005-0000-0000-0000FBC80000}"/>
    <cellStyle name="Normal 37 2 18 2" xfId="51457" xr:uid="{00000000-0005-0000-0000-0000FCC80000}"/>
    <cellStyle name="Normal 37 2 18 3" xfId="51458" xr:uid="{00000000-0005-0000-0000-0000FDC80000}"/>
    <cellStyle name="Normal 37 2 19" xfId="51459" xr:uid="{00000000-0005-0000-0000-0000FEC80000}"/>
    <cellStyle name="Normal 37 2 19 2" xfId="51460" xr:uid="{00000000-0005-0000-0000-0000FFC80000}"/>
    <cellStyle name="Normal 37 2 19 3" xfId="51461" xr:uid="{00000000-0005-0000-0000-000000C90000}"/>
    <cellStyle name="Normal 37 2 2" xfId="51462" xr:uid="{00000000-0005-0000-0000-000001C90000}"/>
    <cellStyle name="Normal 37 2 20" xfId="51463" xr:uid="{00000000-0005-0000-0000-000002C90000}"/>
    <cellStyle name="Normal 37 2 20 2" xfId="51464" xr:uid="{00000000-0005-0000-0000-000003C90000}"/>
    <cellStyle name="Normal 37 2 20 3" xfId="51465" xr:uid="{00000000-0005-0000-0000-000004C90000}"/>
    <cellStyle name="Normal 37 2 21" xfId="51466" xr:uid="{00000000-0005-0000-0000-000005C90000}"/>
    <cellStyle name="Normal 37 2 21 2" xfId="51467" xr:uid="{00000000-0005-0000-0000-000006C90000}"/>
    <cellStyle name="Normal 37 2 21 3" xfId="51468" xr:uid="{00000000-0005-0000-0000-000007C90000}"/>
    <cellStyle name="Normal 37 2 22" xfId="51469" xr:uid="{00000000-0005-0000-0000-000008C90000}"/>
    <cellStyle name="Normal 37 2 22 2" xfId="51470" xr:uid="{00000000-0005-0000-0000-000009C90000}"/>
    <cellStyle name="Normal 37 2 22 3" xfId="51471" xr:uid="{00000000-0005-0000-0000-00000AC90000}"/>
    <cellStyle name="Normal 37 2 23" xfId="51472" xr:uid="{00000000-0005-0000-0000-00000BC90000}"/>
    <cellStyle name="Normal 37 2 23 2" xfId="51473" xr:uid="{00000000-0005-0000-0000-00000CC90000}"/>
    <cellStyle name="Normal 37 2 23 3" xfId="51474" xr:uid="{00000000-0005-0000-0000-00000DC90000}"/>
    <cellStyle name="Normal 37 2 24" xfId="51475" xr:uid="{00000000-0005-0000-0000-00000EC90000}"/>
    <cellStyle name="Normal 37 2 24 2" xfId="51476" xr:uid="{00000000-0005-0000-0000-00000FC90000}"/>
    <cellStyle name="Normal 37 2 24 3" xfId="51477" xr:uid="{00000000-0005-0000-0000-000010C90000}"/>
    <cellStyle name="Normal 37 2 25" xfId="51478" xr:uid="{00000000-0005-0000-0000-000011C90000}"/>
    <cellStyle name="Normal 37 2 25 2" xfId="51479" xr:uid="{00000000-0005-0000-0000-000012C90000}"/>
    <cellStyle name="Normal 37 2 25 3" xfId="51480" xr:uid="{00000000-0005-0000-0000-000013C90000}"/>
    <cellStyle name="Normal 37 2 26" xfId="51481" xr:uid="{00000000-0005-0000-0000-000014C90000}"/>
    <cellStyle name="Normal 37 2 26 2" xfId="51482" xr:uid="{00000000-0005-0000-0000-000015C90000}"/>
    <cellStyle name="Normal 37 2 26 3" xfId="51483" xr:uid="{00000000-0005-0000-0000-000016C90000}"/>
    <cellStyle name="Normal 37 2 27" xfId="51484" xr:uid="{00000000-0005-0000-0000-000017C90000}"/>
    <cellStyle name="Normal 37 2 27 2" xfId="51485" xr:uid="{00000000-0005-0000-0000-000018C90000}"/>
    <cellStyle name="Normal 37 2 27 3" xfId="51486" xr:uid="{00000000-0005-0000-0000-000019C90000}"/>
    <cellStyle name="Normal 37 2 28" xfId="51487" xr:uid="{00000000-0005-0000-0000-00001AC90000}"/>
    <cellStyle name="Normal 37 2 28 2" xfId="51488" xr:uid="{00000000-0005-0000-0000-00001BC90000}"/>
    <cellStyle name="Normal 37 2 28 3" xfId="51489" xr:uid="{00000000-0005-0000-0000-00001CC90000}"/>
    <cellStyle name="Normal 37 2 29" xfId="51490" xr:uid="{00000000-0005-0000-0000-00001DC90000}"/>
    <cellStyle name="Normal 37 2 29 2" xfId="51491" xr:uid="{00000000-0005-0000-0000-00001EC90000}"/>
    <cellStyle name="Normal 37 2 29 3" xfId="51492" xr:uid="{00000000-0005-0000-0000-00001FC90000}"/>
    <cellStyle name="Normal 37 2 3" xfId="51493" xr:uid="{00000000-0005-0000-0000-000020C90000}"/>
    <cellStyle name="Normal 37 2 30" xfId="51494" xr:uid="{00000000-0005-0000-0000-000021C90000}"/>
    <cellStyle name="Normal 37 2 30 2" xfId="51495" xr:uid="{00000000-0005-0000-0000-000022C90000}"/>
    <cellStyle name="Normal 37 2 30 3" xfId="51496" xr:uid="{00000000-0005-0000-0000-000023C90000}"/>
    <cellStyle name="Normal 37 2 31" xfId="51497" xr:uid="{00000000-0005-0000-0000-000024C90000}"/>
    <cellStyle name="Normal 37 2 32" xfId="51498" xr:uid="{00000000-0005-0000-0000-000025C90000}"/>
    <cellStyle name="Normal 37 2 33" xfId="51499" xr:uid="{00000000-0005-0000-0000-000026C90000}"/>
    <cellStyle name="Normal 37 2 34" xfId="51500" xr:uid="{00000000-0005-0000-0000-000027C90000}"/>
    <cellStyle name="Normal 37 2 35" xfId="51501" xr:uid="{00000000-0005-0000-0000-000028C90000}"/>
    <cellStyle name="Normal 37 2 36" xfId="51502" xr:uid="{00000000-0005-0000-0000-000029C90000}"/>
    <cellStyle name="Normal 37 2 37" xfId="51503" xr:uid="{00000000-0005-0000-0000-00002AC90000}"/>
    <cellStyle name="Normal 37 2 38" xfId="51504" xr:uid="{00000000-0005-0000-0000-00002BC90000}"/>
    <cellStyle name="Normal 37 2 39" xfId="51505" xr:uid="{00000000-0005-0000-0000-00002CC90000}"/>
    <cellStyle name="Normal 37 2 4" xfId="51506" xr:uid="{00000000-0005-0000-0000-00002DC90000}"/>
    <cellStyle name="Normal 37 2 4 10" xfId="51507" xr:uid="{00000000-0005-0000-0000-00002EC90000}"/>
    <cellStyle name="Normal 37 2 4 10 2" xfId="51508" xr:uid="{00000000-0005-0000-0000-00002FC90000}"/>
    <cellStyle name="Normal 37 2 4 10 3" xfId="51509" xr:uid="{00000000-0005-0000-0000-000030C90000}"/>
    <cellStyle name="Normal 37 2 4 11" xfId="51510" xr:uid="{00000000-0005-0000-0000-000031C90000}"/>
    <cellStyle name="Normal 37 2 4 11 2" xfId="51511" xr:uid="{00000000-0005-0000-0000-000032C90000}"/>
    <cellStyle name="Normal 37 2 4 11 3" xfId="51512" xr:uid="{00000000-0005-0000-0000-000033C90000}"/>
    <cellStyle name="Normal 37 2 4 12" xfId="51513" xr:uid="{00000000-0005-0000-0000-000034C90000}"/>
    <cellStyle name="Normal 37 2 4 12 2" xfId="51514" xr:uid="{00000000-0005-0000-0000-000035C90000}"/>
    <cellStyle name="Normal 37 2 4 12 3" xfId="51515" xr:uid="{00000000-0005-0000-0000-000036C90000}"/>
    <cellStyle name="Normal 37 2 4 13" xfId="51516" xr:uid="{00000000-0005-0000-0000-000037C90000}"/>
    <cellStyle name="Normal 37 2 4 13 2" xfId="51517" xr:uid="{00000000-0005-0000-0000-000038C90000}"/>
    <cellStyle name="Normal 37 2 4 13 3" xfId="51518" xr:uid="{00000000-0005-0000-0000-000039C90000}"/>
    <cellStyle name="Normal 37 2 4 14" xfId="51519" xr:uid="{00000000-0005-0000-0000-00003AC90000}"/>
    <cellStyle name="Normal 37 2 4 14 2" xfId="51520" xr:uid="{00000000-0005-0000-0000-00003BC90000}"/>
    <cellStyle name="Normal 37 2 4 14 3" xfId="51521" xr:uid="{00000000-0005-0000-0000-00003CC90000}"/>
    <cellStyle name="Normal 37 2 4 15" xfId="51522" xr:uid="{00000000-0005-0000-0000-00003DC90000}"/>
    <cellStyle name="Normal 37 2 4 15 2" xfId="51523" xr:uid="{00000000-0005-0000-0000-00003EC90000}"/>
    <cellStyle name="Normal 37 2 4 15 3" xfId="51524" xr:uid="{00000000-0005-0000-0000-00003FC90000}"/>
    <cellStyle name="Normal 37 2 4 16" xfId="51525" xr:uid="{00000000-0005-0000-0000-000040C90000}"/>
    <cellStyle name="Normal 37 2 4 17" xfId="51526" xr:uid="{00000000-0005-0000-0000-000041C90000}"/>
    <cellStyle name="Normal 37 2 4 2" xfId="51527" xr:uid="{00000000-0005-0000-0000-000042C90000}"/>
    <cellStyle name="Normal 37 2 4 2 10" xfId="51528" xr:uid="{00000000-0005-0000-0000-000043C90000}"/>
    <cellStyle name="Normal 37 2 4 2 10 2" xfId="51529" xr:uid="{00000000-0005-0000-0000-000044C90000}"/>
    <cellStyle name="Normal 37 2 4 2 10 3" xfId="51530" xr:uid="{00000000-0005-0000-0000-000045C90000}"/>
    <cellStyle name="Normal 37 2 4 2 11" xfId="51531" xr:uid="{00000000-0005-0000-0000-000046C90000}"/>
    <cellStyle name="Normal 37 2 4 2 11 2" xfId="51532" xr:uid="{00000000-0005-0000-0000-000047C90000}"/>
    <cellStyle name="Normal 37 2 4 2 11 3" xfId="51533" xr:uid="{00000000-0005-0000-0000-000048C90000}"/>
    <cellStyle name="Normal 37 2 4 2 12" xfId="51534" xr:uid="{00000000-0005-0000-0000-000049C90000}"/>
    <cellStyle name="Normal 37 2 4 2 12 2" xfId="51535" xr:uid="{00000000-0005-0000-0000-00004AC90000}"/>
    <cellStyle name="Normal 37 2 4 2 12 3" xfId="51536" xr:uid="{00000000-0005-0000-0000-00004BC90000}"/>
    <cellStyle name="Normal 37 2 4 2 13" xfId="51537" xr:uid="{00000000-0005-0000-0000-00004CC90000}"/>
    <cellStyle name="Normal 37 2 4 2 13 2" xfId="51538" xr:uid="{00000000-0005-0000-0000-00004DC90000}"/>
    <cellStyle name="Normal 37 2 4 2 13 3" xfId="51539" xr:uid="{00000000-0005-0000-0000-00004EC90000}"/>
    <cellStyle name="Normal 37 2 4 2 14" xfId="51540" xr:uid="{00000000-0005-0000-0000-00004FC90000}"/>
    <cellStyle name="Normal 37 2 4 2 14 2" xfId="51541" xr:uid="{00000000-0005-0000-0000-000050C90000}"/>
    <cellStyle name="Normal 37 2 4 2 14 3" xfId="51542" xr:uid="{00000000-0005-0000-0000-000051C90000}"/>
    <cellStyle name="Normal 37 2 4 2 15" xfId="51543" xr:uid="{00000000-0005-0000-0000-000052C90000}"/>
    <cellStyle name="Normal 37 2 4 2 16" xfId="51544" xr:uid="{00000000-0005-0000-0000-000053C90000}"/>
    <cellStyle name="Normal 37 2 4 2 2" xfId="51545" xr:uid="{00000000-0005-0000-0000-000054C90000}"/>
    <cellStyle name="Normal 37 2 4 2 2 2" xfId="51546" xr:uid="{00000000-0005-0000-0000-000055C90000}"/>
    <cellStyle name="Normal 37 2 4 2 2 3" xfId="51547" xr:uid="{00000000-0005-0000-0000-000056C90000}"/>
    <cellStyle name="Normal 37 2 4 2 3" xfId="51548" xr:uid="{00000000-0005-0000-0000-000057C90000}"/>
    <cellStyle name="Normal 37 2 4 2 3 2" xfId="51549" xr:uid="{00000000-0005-0000-0000-000058C90000}"/>
    <cellStyle name="Normal 37 2 4 2 3 3" xfId="51550" xr:uid="{00000000-0005-0000-0000-000059C90000}"/>
    <cellStyle name="Normal 37 2 4 2 4" xfId="51551" xr:uid="{00000000-0005-0000-0000-00005AC90000}"/>
    <cellStyle name="Normal 37 2 4 2 4 2" xfId="51552" xr:uid="{00000000-0005-0000-0000-00005BC90000}"/>
    <cellStyle name="Normal 37 2 4 2 4 3" xfId="51553" xr:uid="{00000000-0005-0000-0000-00005CC90000}"/>
    <cellStyle name="Normal 37 2 4 2 5" xfId="51554" xr:uid="{00000000-0005-0000-0000-00005DC90000}"/>
    <cellStyle name="Normal 37 2 4 2 5 2" xfId="51555" xr:uid="{00000000-0005-0000-0000-00005EC90000}"/>
    <cellStyle name="Normal 37 2 4 2 5 3" xfId="51556" xr:uid="{00000000-0005-0000-0000-00005FC90000}"/>
    <cellStyle name="Normal 37 2 4 2 6" xfId="51557" xr:uid="{00000000-0005-0000-0000-000060C90000}"/>
    <cellStyle name="Normal 37 2 4 2 6 2" xfId="51558" xr:uid="{00000000-0005-0000-0000-000061C90000}"/>
    <cellStyle name="Normal 37 2 4 2 6 3" xfId="51559" xr:uid="{00000000-0005-0000-0000-000062C90000}"/>
    <cellStyle name="Normal 37 2 4 2 7" xfId="51560" xr:uid="{00000000-0005-0000-0000-000063C90000}"/>
    <cellStyle name="Normal 37 2 4 2 7 2" xfId="51561" xr:uid="{00000000-0005-0000-0000-000064C90000}"/>
    <cellStyle name="Normal 37 2 4 2 7 3" xfId="51562" xr:uid="{00000000-0005-0000-0000-000065C90000}"/>
    <cellStyle name="Normal 37 2 4 2 8" xfId="51563" xr:uid="{00000000-0005-0000-0000-000066C90000}"/>
    <cellStyle name="Normal 37 2 4 2 8 2" xfId="51564" xr:uid="{00000000-0005-0000-0000-000067C90000}"/>
    <cellStyle name="Normal 37 2 4 2 8 3" xfId="51565" xr:uid="{00000000-0005-0000-0000-000068C90000}"/>
    <cellStyle name="Normal 37 2 4 2 9" xfId="51566" xr:uid="{00000000-0005-0000-0000-000069C90000}"/>
    <cellStyle name="Normal 37 2 4 2 9 2" xfId="51567" xr:uid="{00000000-0005-0000-0000-00006AC90000}"/>
    <cellStyle name="Normal 37 2 4 2 9 3" xfId="51568" xr:uid="{00000000-0005-0000-0000-00006BC90000}"/>
    <cellStyle name="Normal 37 2 4 3" xfId="51569" xr:uid="{00000000-0005-0000-0000-00006CC90000}"/>
    <cellStyle name="Normal 37 2 4 3 2" xfId="51570" xr:uid="{00000000-0005-0000-0000-00006DC90000}"/>
    <cellStyle name="Normal 37 2 4 3 3" xfId="51571" xr:uid="{00000000-0005-0000-0000-00006EC90000}"/>
    <cellStyle name="Normal 37 2 4 4" xfId="51572" xr:uid="{00000000-0005-0000-0000-00006FC90000}"/>
    <cellStyle name="Normal 37 2 4 4 2" xfId="51573" xr:uid="{00000000-0005-0000-0000-000070C90000}"/>
    <cellStyle name="Normal 37 2 4 4 3" xfId="51574" xr:uid="{00000000-0005-0000-0000-000071C90000}"/>
    <cellStyle name="Normal 37 2 4 5" xfId="51575" xr:uid="{00000000-0005-0000-0000-000072C90000}"/>
    <cellStyle name="Normal 37 2 4 5 2" xfId="51576" xr:uid="{00000000-0005-0000-0000-000073C90000}"/>
    <cellStyle name="Normal 37 2 4 5 3" xfId="51577" xr:uid="{00000000-0005-0000-0000-000074C90000}"/>
    <cellStyle name="Normal 37 2 4 6" xfId="51578" xr:uid="{00000000-0005-0000-0000-000075C90000}"/>
    <cellStyle name="Normal 37 2 4 6 2" xfId="51579" xr:uid="{00000000-0005-0000-0000-000076C90000}"/>
    <cellStyle name="Normal 37 2 4 6 3" xfId="51580" xr:uid="{00000000-0005-0000-0000-000077C90000}"/>
    <cellStyle name="Normal 37 2 4 7" xfId="51581" xr:uid="{00000000-0005-0000-0000-000078C90000}"/>
    <cellStyle name="Normal 37 2 4 7 2" xfId="51582" xr:uid="{00000000-0005-0000-0000-000079C90000}"/>
    <cellStyle name="Normal 37 2 4 7 3" xfId="51583" xr:uid="{00000000-0005-0000-0000-00007AC90000}"/>
    <cellStyle name="Normal 37 2 4 8" xfId="51584" xr:uid="{00000000-0005-0000-0000-00007BC90000}"/>
    <cellStyle name="Normal 37 2 4 8 2" xfId="51585" xr:uid="{00000000-0005-0000-0000-00007CC90000}"/>
    <cellStyle name="Normal 37 2 4 8 3" xfId="51586" xr:uid="{00000000-0005-0000-0000-00007DC90000}"/>
    <cellStyle name="Normal 37 2 4 9" xfId="51587" xr:uid="{00000000-0005-0000-0000-00007EC90000}"/>
    <cellStyle name="Normal 37 2 4 9 2" xfId="51588" xr:uid="{00000000-0005-0000-0000-00007FC90000}"/>
    <cellStyle name="Normal 37 2 4 9 3" xfId="51589" xr:uid="{00000000-0005-0000-0000-000080C90000}"/>
    <cellStyle name="Normal 37 2 40" xfId="51590" xr:uid="{00000000-0005-0000-0000-000081C90000}"/>
    <cellStyle name="Normal 37 2 41" xfId="51591" xr:uid="{00000000-0005-0000-0000-000082C90000}"/>
    <cellStyle name="Normal 37 2 42" xfId="51592" xr:uid="{00000000-0005-0000-0000-000083C90000}"/>
    <cellStyle name="Normal 37 2 43" xfId="51593" xr:uid="{00000000-0005-0000-0000-000084C90000}"/>
    <cellStyle name="Normal 37 2 5" xfId="51594" xr:uid="{00000000-0005-0000-0000-000085C90000}"/>
    <cellStyle name="Normal 37 2 5 10" xfId="51595" xr:uid="{00000000-0005-0000-0000-000086C90000}"/>
    <cellStyle name="Normal 37 2 5 10 2" xfId="51596" xr:uid="{00000000-0005-0000-0000-000087C90000}"/>
    <cellStyle name="Normal 37 2 5 10 3" xfId="51597" xr:uid="{00000000-0005-0000-0000-000088C90000}"/>
    <cellStyle name="Normal 37 2 5 11" xfId="51598" xr:uid="{00000000-0005-0000-0000-000089C90000}"/>
    <cellStyle name="Normal 37 2 5 11 2" xfId="51599" xr:uid="{00000000-0005-0000-0000-00008AC90000}"/>
    <cellStyle name="Normal 37 2 5 11 3" xfId="51600" xr:uid="{00000000-0005-0000-0000-00008BC90000}"/>
    <cellStyle name="Normal 37 2 5 12" xfId="51601" xr:uid="{00000000-0005-0000-0000-00008CC90000}"/>
    <cellStyle name="Normal 37 2 5 12 2" xfId="51602" xr:uid="{00000000-0005-0000-0000-00008DC90000}"/>
    <cellStyle name="Normal 37 2 5 12 3" xfId="51603" xr:uid="{00000000-0005-0000-0000-00008EC90000}"/>
    <cellStyle name="Normal 37 2 5 13" xfId="51604" xr:uid="{00000000-0005-0000-0000-00008FC90000}"/>
    <cellStyle name="Normal 37 2 5 13 2" xfId="51605" xr:uid="{00000000-0005-0000-0000-000090C90000}"/>
    <cellStyle name="Normal 37 2 5 13 3" xfId="51606" xr:uid="{00000000-0005-0000-0000-000091C90000}"/>
    <cellStyle name="Normal 37 2 5 14" xfId="51607" xr:uid="{00000000-0005-0000-0000-000092C90000}"/>
    <cellStyle name="Normal 37 2 5 14 2" xfId="51608" xr:uid="{00000000-0005-0000-0000-000093C90000}"/>
    <cellStyle name="Normal 37 2 5 14 3" xfId="51609" xr:uid="{00000000-0005-0000-0000-000094C90000}"/>
    <cellStyle name="Normal 37 2 5 15" xfId="51610" xr:uid="{00000000-0005-0000-0000-000095C90000}"/>
    <cellStyle name="Normal 37 2 5 15 2" xfId="51611" xr:uid="{00000000-0005-0000-0000-000096C90000}"/>
    <cellStyle name="Normal 37 2 5 15 3" xfId="51612" xr:uid="{00000000-0005-0000-0000-000097C90000}"/>
    <cellStyle name="Normal 37 2 5 16" xfId="51613" xr:uid="{00000000-0005-0000-0000-000098C90000}"/>
    <cellStyle name="Normal 37 2 5 17" xfId="51614" xr:uid="{00000000-0005-0000-0000-000099C90000}"/>
    <cellStyle name="Normal 37 2 5 2" xfId="51615" xr:uid="{00000000-0005-0000-0000-00009AC90000}"/>
    <cellStyle name="Normal 37 2 5 2 10" xfId="51616" xr:uid="{00000000-0005-0000-0000-00009BC90000}"/>
    <cellStyle name="Normal 37 2 5 2 10 2" xfId="51617" xr:uid="{00000000-0005-0000-0000-00009CC90000}"/>
    <cellStyle name="Normal 37 2 5 2 10 3" xfId="51618" xr:uid="{00000000-0005-0000-0000-00009DC90000}"/>
    <cellStyle name="Normal 37 2 5 2 11" xfId="51619" xr:uid="{00000000-0005-0000-0000-00009EC90000}"/>
    <cellStyle name="Normal 37 2 5 2 11 2" xfId="51620" xr:uid="{00000000-0005-0000-0000-00009FC90000}"/>
    <cellStyle name="Normal 37 2 5 2 11 3" xfId="51621" xr:uid="{00000000-0005-0000-0000-0000A0C90000}"/>
    <cellStyle name="Normal 37 2 5 2 12" xfId="51622" xr:uid="{00000000-0005-0000-0000-0000A1C90000}"/>
    <cellStyle name="Normal 37 2 5 2 12 2" xfId="51623" xr:uid="{00000000-0005-0000-0000-0000A2C90000}"/>
    <cellStyle name="Normal 37 2 5 2 12 3" xfId="51624" xr:uid="{00000000-0005-0000-0000-0000A3C90000}"/>
    <cellStyle name="Normal 37 2 5 2 13" xfId="51625" xr:uid="{00000000-0005-0000-0000-0000A4C90000}"/>
    <cellStyle name="Normal 37 2 5 2 13 2" xfId="51626" xr:uid="{00000000-0005-0000-0000-0000A5C90000}"/>
    <cellStyle name="Normal 37 2 5 2 13 3" xfId="51627" xr:uid="{00000000-0005-0000-0000-0000A6C90000}"/>
    <cellStyle name="Normal 37 2 5 2 14" xfId="51628" xr:uid="{00000000-0005-0000-0000-0000A7C90000}"/>
    <cellStyle name="Normal 37 2 5 2 14 2" xfId="51629" xr:uid="{00000000-0005-0000-0000-0000A8C90000}"/>
    <cellStyle name="Normal 37 2 5 2 14 3" xfId="51630" xr:uid="{00000000-0005-0000-0000-0000A9C90000}"/>
    <cellStyle name="Normal 37 2 5 2 15" xfId="51631" xr:uid="{00000000-0005-0000-0000-0000AAC90000}"/>
    <cellStyle name="Normal 37 2 5 2 16" xfId="51632" xr:uid="{00000000-0005-0000-0000-0000ABC90000}"/>
    <cellStyle name="Normal 37 2 5 2 2" xfId="51633" xr:uid="{00000000-0005-0000-0000-0000ACC90000}"/>
    <cellStyle name="Normal 37 2 5 2 2 2" xfId="51634" xr:uid="{00000000-0005-0000-0000-0000ADC90000}"/>
    <cellStyle name="Normal 37 2 5 2 2 3" xfId="51635" xr:uid="{00000000-0005-0000-0000-0000AEC90000}"/>
    <cellStyle name="Normal 37 2 5 2 3" xfId="51636" xr:uid="{00000000-0005-0000-0000-0000AFC90000}"/>
    <cellStyle name="Normal 37 2 5 2 3 2" xfId="51637" xr:uid="{00000000-0005-0000-0000-0000B0C90000}"/>
    <cellStyle name="Normal 37 2 5 2 3 3" xfId="51638" xr:uid="{00000000-0005-0000-0000-0000B1C90000}"/>
    <cellStyle name="Normal 37 2 5 2 4" xfId="51639" xr:uid="{00000000-0005-0000-0000-0000B2C90000}"/>
    <cellStyle name="Normal 37 2 5 2 4 2" xfId="51640" xr:uid="{00000000-0005-0000-0000-0000B3C90000}"/>
    <cellStyle name="Normal 37 2 5 2 4 3" xfId="51641" xr:uid="{00000000-0005-0000-0000-0000B4C90000}"/>
    <cellStyle name="Normal 37 2 5 2 5" xfId="51642" xr:uid="{00000000-0005-0000-0000-0000B5C90000}"/>
    <cellStyle name="Normal 37 2 5 2 5 2" xfId="51643" xr:uid="{00000000-0005-0000-0000-0000B6C90000}"/>
    <cellStyle name="Normal 37 2 5 2 5 3" xfId="51644" xr:uid="{00000000-0005-0000-0000-0000B7C90000}"/>
    <cellStyle name="Normal 37 2 5 2 6" xfId="51645" xr:uid="{00000000-0005-0000-0000-0000B8C90000}"/>
    <cellStyle name="Normal 37 2 5 2 6 2" xfId="51646" xr:uid="{00000000-0005-0000-0000-0000B9C90000}"/>
    <cellStyle name="Normal 37 2 5 2 6 3" xfId="51647" xr:uid="{00000000-0005-0000-0000-0000BAC90000}"/>
    <cellStyle name="Normal 37 2 5 2 7" xfId="51648" xr:uid="{00000000-0005-0000-0000-0000BBC90000}"/>
    <cellStyle name="Normal 37 2 5 2 7 2" xfId="51649" xr:uid="{00000000-0005-0000-0000-0000BCC90000}"/>
    <cellStyle name="Normal 37 2 5 2 7 3" xfId="51650" xr:uid="{00000000-0005-0000-0000-0000BDC90000}"/>
    <cellStyle name="Normal 37 2 5 2 8" xfId="51651" xr:uid="{00000000-0005-0000-0000-0000BEC90000}"/>
    <cellStyle name="Normal 37 2 5 2 8 2" xfId="51652" xr:uid="{00000000-0005-0000-0000-0000BFC90000}"/>
    <cellStyle name="Normal 37 2 5 2 8 3" xfId="51653" xr:uid="{00000000-0005-0000-0000-0000C0C90000}"/>
    <cellStyle name="Normal 37 2 5 2 9" xfId="51654" xr:uid="{00000000-0005-0000-0000-0000C1C90000}"/>
    <cellStyle name="Normal 37 2 5 2 9 2" xfId="51655" xr:uid="{00000000-0005-0000-0000-0000C2C90000}"/>
    <cellStyle name="Normal 37 2 5 2 9 3" xfId="51656" xr:uid="{00000000-0005-0000-0000-0000C3C90000}"/>
    <cellStyle name="Normal 37 2 5 3" xfId="51657" xr:uid="{00000000-0005-0000-0000-0000C4C90000}"/>
    <cellStyle name="Normal 37 2 5 3 2" xfId="51658" xr:uid="{00000000-0005-0000-0000-0000C5C90000}"/>
    <cellStyle name="Normal 37 2 5 3 3" xfId="51659" xr:uid="{00000000-0005-0000-0000-0000C6C90000}"/>
    <cellStyle name="Normal 37 2 5 4" xfId="51660" xr:uid="{00000000-0005-0000-0000-0000C7C90000}"/>
    <cellStyle name="Normal 37 2 5 4 2" xfId="51661" xr:uid="{00000000-0005-0000-0000-0000C8C90000}"/>
    <cellStyle name="Normal 37 2 5 4 3" xfId="51662" xr:uid="{00000000-0005-0000-0000-0000C9C90000}"/>
    <cellStyle name="Normal 37 2 5 5" xfId="51663" xr:uid="{00000000-0005-0000-0000-0000CAC90000}"/>
    <cellStyle name="Normal 37 2 5 5 2" xfId="51664" xr:uid="{00000000-0005-0000-0000-0000CBC90000}"/>
    <cellStyle name="Normal 37 2 5 5 3" xfId="51665" xr:uid="{00000000-0005-0000-0000-0000CCC90000}"/>
    <cellStyle name="Normal 37 2 5 6" xfId="51666" xr:uid="{00000000-0005-0000-0000-0000CDC90000}"/>
    <cellStyle name="Normal 37 2 5 6 2" xfId="51667" xr:uid="{00000000-0005-0000-0000-0000CEC90000}"/>
    <cellStyle name="Normal 37 2 5 6 3" xfId="51668" xr:uid="{00000000-0005-0000-0000-0000CFC90000}"/>
    <cellStyle name="Normal 37 2 5 7" xfId="51669" xr:uid="{00000000-0005-0000-0000-0000D0C90000}"/>
    <cellStyle name="Normal 37 2 5 7 2" xfId="51670" xr:uid="{00000000-0005-0000-0000-0000D1C90000}"/>
    <cellStyle name="Normal 37 2 5 7 3" xfId="51671" xr:uid="{00000000-0005-0000-0000-0000D2C90000}"/>
    <cellStyle name="Normal 37 2 5 8" xfId="51672" xr:uid="{00000000-0005-0000-0000-0000D3C90000}"/>
    <cellStyle name="Normal 37 2 5 8 2" xfId="51673" xr:uid="{00000000-0005-0000-0000-0000D4C90000}"/>
    <cellStyle name="Normal 37 2 5 8 3" xfId="51674" xr:uid="{00000000-0005-0000-0000-0000D5C90000}"/>
    <cellStyle name="Normal 37 2 5 9" xfId="51675" xr:uid="{00000000-0005-0000-0000-0000D6C90000}"/>
    <cellStyle name="Normal 37 2 5 9 2" xfId="51676" xr:uid="{00000000-0005-0000-0000-0000D7C90000}"/>
    <cellStyle name="Normal 37 2 5 9 3" xfId="51677" xr:uid="{00000000-0005-0000-0000-0000D8C90000}"/>
    <cellStyle name="Normal 37 2 6" xfId="51678" xr:uid="{00000000-0005-0000-0000-0000D9C90000}"/>
    <cellStyle name="Normal 37 2 6 10" xfId="51679" xr:uid="{00000000-0005-0000-0000-0000DAC90000}"/>
    <cellStyle name="Normal 37 2 6 10 2" xfId="51680" xr:uid="{00000000-0005-0000-0000-0000DBC90000}"/>
    <cellStyle name="Normal 37 2 6 10 3" xfId="51681" xr:uid="{00000000-0005-0000-0000-0000DCC90000}"/>
    <cellStyle name="Normal 37 2 6 11" xfId="51682" xr:uid="{00000000-0005-0000-0000-0000DDC90000}"/>
    <cellStyle name="Normal 37 2 6 11 2" xfId="51683" xr:uid="{00000000-0005-0000-0000-0000DEC90000}"/>
    <cellStyle name="Normal 37 2 6 11 3" xfId="51684" xr:uid="{00000000-0005-0000-0000-0000DFC90000}"/>
    <cellStyle name="Normal 37 2 6 12" xfId="51685" xr:uid="{00000000-0005-0000-0000-0000E0C90000}"/>
    <cellStyle name="Normal 37 2 6 12 2" xfId="51686" xr:uid="{00000000-0005-0000-0000-0000E1C90000}"/>
    <cellStyle name="Normal 37 2 6 12 3" xfId="51687" xr:uid="{00000000-0005-0000-0000-0000E2C90000}"/>
    <cellStyle name="Normal 37 2 6 13" xfId="51688" xr:uid="{00000000-0005-0000-0000-0000E3C90000}"/>
    <cellStyle name="Normal 37 2 6 13 2" xfId="51689" xr:uid="{00000000-0005-0000-0000-0000E4C90000}"/>
    <cellStyle name="Normal 37 2 6 13 3" xfId="51690" xr:uid="{00000000-0005-0000-0000-0000E5C90000}"/>
    <cellStyle name="Normal 37 2 6 14" xfId="51691" xr:uid="{00000000-0005-0000-0000-0000E6C90000}"/>
    <cellStyle name="Normal 37 2 6 14 2" xfId="51692" xr:uid="{00000000-0005-0000-0000-0000E7C90000}"/>
    <cellStyle name="Normal 37 2 6 14 3" xfId="51693" xr:uid="{00000000-0005-0000-0000-0000E8C90000}"/>
    <cellStyle name="Normal 37 2 6 15" xfId="51694" xr:uid="{00000000-0005-0000-0000-0000E9C90000}"/>
    <cellStyle name="Normal 37 2 6 15 2" xfId="51695" xr:uid="{00000000-0005-0000-0000-0000EAC90000}"/>
    <cellStyle name="Normal 37 2 6 15 3" xfId="51696" xr:uid="{00000000-0005-0000-0000-0000EBC90000}"/>
    <cellStyle name="Normal 37 2 6 16" xfId="51697" xr:uid="{00000000-0005-0000-0000-0000ECC90000}"/>
    <cellStyle name="Normal 37 2 6 17" xfId="51698" xr:uid="{00000000-0005-0000-0000-0000EDC90000}"/>
    <cellStyle name="Normal 37 2 6 2" xfId="51699" xr:uid="{00000000-0005-0000-0000-0000EEC90000}"/>
    <cellStyle name="Normal 37 2 6 2 10" xfId="51700" xr:uid="{00000000-0005-0000-0000-0000EFC90000}"/>
    <cellStyle name="Normal 37 2 6 2 10 2" xfId="51701" xr:uid="{00000000-0005-0000-0000-0000F0C90000}"/>
    <cellStyle name="Normal 37 2 6 2 10 3" xfId="51702" xr:uid="{00000000-0005-0000-0000-0000F1C90000}"/>
    <cellStyle name="Normal 37 2 6 2 11" xfId="51703" xr:uid="{00000000-0005-0000-0000-0000F2C90000}"/>
    <cellStyle name="Normal 37 2 6 2 11 2" xfId="51704" xr:uid="{00000000-0005-0000-0000-0000F3C90000}"/>
    <cellStyle name="Normal 37 2 6 2 11 3" xfId="51705" xr:uid="{00000000-0005-0000-0000-0000F4C90000}"/>
    <cellStyle name="Normal 37 2 6 2 12" xfId="51706" xr:uid="{00000000-0005-0000-0000-0000F5C90000}"/>
    <cellStyle name="Normal 37 2 6 2 12 2" xfId="51707" xr:uid="{00000000-0005-0000-0000-0000F6C90000}"/>
    <cellStyle name="Normal 37 2 6 2 12 3" xfId="51708" xr:uid="{00000000-0005-0000-0000-0000F7C90000}"/>
    <cellStyle name="Normal 37 2 6 2 13" xfId="51709" xr:uid="{00000000-0005-0000-0000-0000F8C90000}"/>
    <cellStyle name="Normal 37 2 6 2 13 2" xfId="51710" xr:uid="{00000000-0005-0000-0000-0000F9C90000}"/>
    <cellStyle name="Normal 37 2 6 2 13 3" xfId="51711" xr:uid="{00000000-0005-0000-0000-0000FAC90000}"/>
    <cellStyle name="Normal 37 2 6 2 14" xfId="51712" xr:uid="{00000000-0005-0000-0000-0000FBC90000}"/>
    <cellStyle name="Normal 37 2 6 2 14 2" xfId="51713" xr:uid="{00000000-0005-0000-0000-0000FCC90000}"/>
    <cellStyle name="Normal 37 2 6 2 14 3" xfId="51714" xr:uid="{00000000-0005-0000-0000-0000FDC90000}"/>
    <cellStyle name="Normal 37 2 6 2 15" xfId="51715" xr:uid="{00000000-0005-0000-0000-0000FEC90000}"/>
    <cellStyle name="Normal 37 2 6 2 16" xfId="51716" xr:uid="{00000000-0005-0000-0000-0000FFC90000}"/>
    <cellStyle name="Normal 37 2 6 2 2" xfId="51717" xr:uid="{00000000-0005-0000-0000-000000CA0000}"/>
    <cellStyle name="Normal 37 2 6 2 2 2" xfId="51718" xr:uid="{00000000-0005-0000-0000-000001CA0000}"/>
    <cellStyle name="Normal 37 2 6 2 2 3" xfId="51719" xr:uid="{00000000-0005-0000-0000-000002CA0000}"/>
    <cellStyle name="Normal 37 2 6 2 3" xfId="51720" xr:uid="{00000000-0005-0000-0000-000003CA0000}"/>
    <cellStyle name="Normal 37 2 6 2 3 2" xfId="51721" xr:uid="{00000000-0005-0000-0000-000004CA0000}"/>
    <cellStyle name="Normal 37 2 6 2 3 3" xfId="51722" xr:uid="{00000000-0005-0000-0000-000005CA0000}"/>
    <cellStyle name="Normal 37 2 6 2 4" xfId="51723" xr:uid="{00000000-0005-0000-0000-000006CA0000}"/>
    <cellStyle name="Normal 37 2 6 2 4 2" xfId="51724" xr:uid="{00000000-0005-0000-0000-000007CA0000}"/>
    <cellStyle name="Normal 37 2 6 2 4 3" xfId="51725" xr:uid="{00000000-0005-0000-0000-000008CA0000}"/>
    <cellStyle name="Normal 37 2 6 2 5" xfId="51726" xr:uid="{00000000-0005-0000-0000-000009CA0000}"/>
    <cellStyle name="Normal 37 2 6 2 5 2" xfId="51727" xr:uid="{00000000-0005-0000-0000-00000ACA0000}"/>
    <cellStyle name="Normal 37 2 6 2 5 3" xfId="51728" xr:uid="{00000000-0005-0000-0000-00000BCA0000}"/>
    <cellStyle name="Normal 37 2 6 2 6" xfId="51729" xr:uid="{00000000-0005-0000-0000-00000CCA0000}"/>
    <cellStyle name="Normal 37 2 6 2 6 2" xfId="51730" xr:uid="{00000000-0005-0000-0000-00000DCA0000}"/>
    <cellStyle name="Normal 37 2 6 2 6 3" xfId="51731" xr:uid="{00000000-0005-0000-0000-00000ECA0000}"/>
    <cellStyle name="Normal 37 2 6 2 7" xfId="51732" xr:uid="{00000000-0005-0000-0000-00000FCA0000}"/>
    <cellStyle name="Normal 37 2 6 2 7 2" xfId="51733" xr:uid="{00000000-0005-0000-0000-000010CA0000}"/>
    <cellStyle name="Normal 37 2 6 2 7 3" xfId="51734" xr:uid="{00000000-0005-0000-0000-000011CA0000}"/>
    <cellStyle name="Normal 37 2 6 2 8" xfId="51735" xr:uid="{00000000-0005-0000-0000-000012CA0000}"/>
    <cellStyle name="Normal 37 2 6 2 8 2" xfId="51736" xr:uid="{00000000-0005-0000-0000-000013CA0000}"/>
    <cellStyle name="Normal 37 2 6 2 8 3" xfId="51737" xr:uid="{00000000-0005-0000-0000-000014CA0000}"/>
    <cellStyle name="Normal 37 2 6 2 9" xfId="51738" xr:uid="{00000000-0005-0000-0000-000015CA0000}"/>
    <cellStyle name="Normal 37 2 6 2 9 2" xfId="51739" xr:uid="{00000000-0005-0000-0000-000016CA0000}"/>
    <cellStyle name="Normal 37 2 6 2 9 3" xfId="51740" xr:uid="{00000000-0005-0000-0000-000017CA0000}"/>
    <cellStyle name="Normal 37 2 6 3" xfId="51741" xr:uid="{00000000-0005-0000-0000-000018CA0000}"/>
    <cellStyle name="Normal 37 2 6 3 2" xfId="51742" xr:uid="{00000000-0005-0000-0000-000019CA0000}"/>
    <cellStyle name="Normal 37 2 6 3 3" xfId="51743" xr:uid="{00000000-0005-0000-0000-00001ACA0000}"/>
    <cellStyle name="Normal 37 2 6 4" xfId="51744" xr:uid="{00000000-0005-0000-0000-00001BCA0000}"/>
    <cellStyle name="Normal 37 2 6 4 2" xfId="51745" xr:uid="{00000000-0005-0000-0000-00001CCA0000}"/>
    <cellStyle name="Normal 37 2 6 4 3" xfId="51746" xr:uid="{00000000-0005-0000-0000-00001DCA0000}"/>
    <cellStyle name="Normal 37 2 6 5" xfId="51747" xr:uid="{00000000-0005-0000-0000-00001ECA0000}"/>
    <cellStyle name="Normal 37 2 6 5 2" xfId="51748" xr:uid="{00000000-0005-0000-0000-00001FCA0000}"/>
    <cellStyle name="Normal 37 2 6 5 3" xfId="51749" xr:uid="{00000000-0005-0000-0000-000020CA0000}"/>
    <cellStyle name="Normal 37 2 6 6" xfId="51750" xr:uid="{00000000-0005-0000-0000-000021CA0000}"/>
    <cellStyle name="Normal 37 2 6 6 2" xfId="51751" xr:uid="{00000000-0005-0000-0000-000022CA0000}"/>
    <cellStyle name="Normal 37 2 6 6 3" xfId="51752" xr:uid="{00000000-0005-0000-0000-000023CA0000}"/>
    <cellStyle name="Normal 37 2 6 7" xfId="51753" xr:uid="{00000000-0005-0000-0000-000024CA0000}"/>
    <cellStyle name="Normal 37 2 6 7 2" xfId="51754" xr:uid="{00000000-0005-0000-0000-000025CA0000}"/>
    <cellStyle name="Normal 37 2 6 7 3" xfId="51755" xr:uid="{00000000-0005-0000-0000-000026CA0000}"/>
    <cellStyle name="Normal 37 2 6 8" xfId="51756" xr:uid="{00000000-0005-0000-0000-000027CA0000}"/>
    <cellStyle name="Normal 37 2 6 8 2" xfId="51757" xr:uid="{00000000-0005-0000-0000-000028CA0000}"/>
    <cellStyle name="Normal 37 2 6 8 3" xfId="51758" xr:uid="{00000000-0005-0000-0000-000029CA0000}"/>
    <cellStyle name="Normal 37 2 6 9" xfId="51759" xr:uid="{00000000-0005-0000-0000-00002ACA0000}"/>
    <cellStyle name="Normal 37 2 6 9 2" xfId="51760" xr:uid="{00000000-0005-0000-0000-00002BCA0000}"/>
    <cellStyle name="Normal 37 2 6 9 3" xfId="51761" xr:uid="{00000000-0005-0000-0000-00002CCA0000}"/>
    <cellStyle name="Normal 37 2 7" xfId="51762" xr:uid="{00000000-0005-0000-0000-00002DCA0000}"/>
    <cellStyle name="Normal 37 2 7 10" xfId="51763" xr:uid="{00000000-0005-0000-0000-00002ECA0000}"/>
    <cellStyle name="Normal 37 2 7 10 2" xfId="51764" xr:uid="{00000000-0005-0000-0000-00002FCA0000}"/>
    <cellStyle name="Normal 37 2 7 10 3" xfId="51765" xr:uid="{00000000-0005-0000-0000-000030CA0000}"/>
    <cellStyle name="Normal 37 2 7 11" xfId="51766" xr:uid="{00000000-0005-0000-0000-000031CA0000}"/>
    <cellStyle name="Normal 37 2 7 11 2" xfId="51767" xr:uid="{00000000-0005-0000-0000-000032CA0000}"/>
    <cellStyle name="Normal 37 2 7 11 3" xfId="51768" xr:uid="{00000000-0005-0000-0000-000033CA0000}"/>
    <cellStyle name="Normal 37 2 7 12" xfId="51769" xr:uid="{00000000-0005-0000-0000-000034CA0000}"/>
    <cellStyle name="Normal 37 2 7 12 2" xfId="51770" xr:uid="{00000000-0005-0000-0000-000035CA0000}"/>
    <cellStyle name="Normal 37 2 7 12 3" xfId="51771" xr:uid="{00000000-0005-0000-0000-000036CA0000}"/>
    <cellStyle name="Normal 37 2 7 13" xfId="51772" xr:uid="{00000000-0005-0000-0000-000037CA0000}"/>
    <cellStyle name="Normal 37 2 7 13 2" xfId="51773" xr:uid="{00000000-0005-0000-0000-000038CA0000}"/>
    <cellStyle name="Normal 37 2 7 13 3" xfId="51774" xr:uid="{00000000-0005-0000-0000-000039CA0000}"/>
    <cellStyle name="Normal 37 2 7 14" xfId="51775" xr:uid="{00000000-0005-0000-0000-00003ACA0000}"/>
    <cellStyle name="Normal 37 2 7 14 2" xfId="51776" xr:uid="{00000000-0005-0000-0000-00003BCA0000}"/>
    <cellStyle name="Normal 37 2 7 14 3" xfId="51777" xr:uid="{00000000-0005-0000-0000-00003CCA0000}"/>
    <cellStyle name="Normal 37 2 7 15" xfId="51778" xr:uid="{00000000-0005-0000-0000-00003DCA0000}"/>
    <cellStyle name="Normal 37 2 7 16" xfId="51779" xr:uid="{00000000-0005-0000-0000-00003ECA0000}"/>
    <cellStyle name="Normal 37 2 7 2" xfId="51780" xr:uid="{00000000-0005-0000-0000-00003FCA0000}"/>
    <cellStyle name="Normal 37 2 7 2 2" xfId="51781" xr:uid="{00000000-0005-0000-0000-000040CA0000}"/>
    <cellStyle name="Normal 37 2 7 2 3" xfId="51782" xr:uid="{00000000-0005-0000-0000-000041CA0000}"/>
    <cellStyle name="Normal 37 2 7 3" xfId="51783" xr:uid="{00000000-0005-0000-0000-000042CA0000}"/>
    <cellStyle name="Normal 37 2 7 3 2" xfId="51784" xr:uid="{00000000-0005-0000-0000-000043CA0000}"/>
    <cellStyle name="Normal 37 2 7 3 3" xfId="51785" xr:uid="{00000000-0005-0000-0000-000044CA0000}"/>
    <cellStyle name="Normal 37 2 7 4" xfId="51786" xr:uid="{00000000-0005-0000-0000-000045CA0000}"/>
    <cellStyle name="Normal 37 2 7 4 2" xfId="51787" xr:uid="{00000000-0005-0000-0000-000046CA0000}"/>
    <cellStyle name="Normal 37 2 7 4 3" xfId="51788" xr:uid="{00000000-0005-0000-0000-000047CA0000}"/>
    <cellStyle name="Normal 37 2 7 5" xfId="51789" xr:uid="{00000000-0005-0000-0000-000048CA0000}"/>
    <cellStyle name="Normal 37 2 7 5 2" xfId="51790" xr:uid="{00000000-0005-0000-0000-000049CA0000}"/>
    <cellStyle name="Normal 37 2 7 5 3" xfId="51791" xr:uid="{00000000-0005-0000-0000-00004ACA0000}"/>
    <cellStyle name="Normal 37 2 7 6" xfId="51792" xr:uid="{00000000-0005-0000-0000-00004BCA0000}"/>
    <cellStyle name="Normal 37 2 7 6 2" xfId="51793" xr:uid="{00000000-0005-0000-0000-00004CCA0000}"/>
    <cellStyle name="Normal 37 2 7 6 3" xfId="51794" xr:uid="{00000000-0005-0000-0000-00004DCA0000}"/>
    <cellStyle name="Normal 37 2 7 7" xfId="51795" xr:uid="{00000000-0005-0000-0000-00004ECA0000}"/>
    <cellStyle name="Normal 37 2 7 7 2" xfId="51796" xr:uid="{00000000-0005-0000-0000-00004FCA0000}"/>
    <cellStyle name="Normal 37 2 7 7 3" xfId="51797" xr:uid="{00000000-0005-0000-0000-000050CA0000}"/>
    <cellStyle name="Normal 37 2 7 8" xfId="51798" xr:uid="{00000000-0005-0000-0000-000051CA0000}"/>
    <cellStyle name="Normal 37 2 7 8 2" xfId="51799" xr:uid="{00000000-0005-0000-0000-000052CA0000}"/>
    <cellStyle name="Normal 37 2 7 8 3" xfId="51800" xr:uid="{00000000-0005-0000-0000-000053CA0000}"/>
    <cellStyle name="Normal 37 2 7 9" xfId="51801" xr:uid="{00000000-0005-0000-0000-000054CA0000}"/>
    <cellStyle name="Normal 37 2 7 9 2" xfId="51802" xr:uid="{00000000-0005-0000-0000-000055CA0000}"/>
    <cellStyle name="Normal 37 2 7 9 3" xfId="51803" xr:uid="{00000000-0005-0000-0000-000056CA0000}"/>
    <cellStyle name="Normal 37 2 8" xfId="51804" xr:uid="{00000000-0005-0000-0000-000057CA0000}"/>
    <cellStyle name="Normal 37 2 8 10" xfId="51805" xr:uid="{00000000-0005-0000-0000-000058CA0000}"/>
    <cellStyle name="Normal 37 2 8 10 2" xfId="51806" xr:uid="{00000000-0005-0000-0000-000059CA0000}"/>
    <cellStyle name="Normal 37 2 8 10 3" xfId="51807" xr:uid="{00000000-0005-0000-0000-00005ACA0000}"/>
    <cellStyle name="Normal 37 2 8 11" xfId="51808" xr:uid="{00000000-0005-0000-0000-00005BCA0000}"/>
    <cellStyle name="Normal 37 2 8 11 2" xfId="51809" xr:uid="{00000000-0005-0000-0000-00005CCA0000}"/>
    <cellStyle name="Normal 37 2 8 11 3" xfId="51810" xr:uid="{00000000-0005-0000-0000-00005DCA0000}"/>
    <cellStyle name="Normal 37 2 8 12" xfId="51811" xr:uid="{00000000-0005-0000-0000-00005ECA0000}"/>
    <cellStyle name="Normal 37 2 8 12 2" xfId="51812" xr:uid="{00000000-0005-0000-0000-00005FCA0000}"/>
    <cellStyle name="Normal 37 2 8 12 3" xfId="51813" xr:uid="{00000000-0005-0000-0000-000060CA0000}"/>
    <cellStyle name="Normal 37 2 8 13" xfId="51814" xr:uid="{00000000-0005-0000-0000-000061CA0000}"/>
    <cellStyle name="Normal 37 2 8 13 2" xfId="51815" xr:uid="{00000000-0005-0000-0000-000062CA0000}"/>
    <cellStyle name="Normal 37 2 8 13 3" xfId="51816" xr:uid="{00000000-0005-0000-0000-000063CA0000}"/>
    <cellStyle name="Normal 37 2 8 14" xfId="51817" xr:uid="{00000000-0005-0000-0000-000064CA0000}"/>
    <cellStyle name="Normal 37 2 8 14 2" xfId="51818" xr:uid="{00000000-0005-0000-0000-000065CA0000}"/>
    <cellStyle name="Normal 37 2 8 14 3" xfId="51819" xr:uid="{00000000-0005-0000-0000-000066CA0000}"/>
    <cellStyle name="Normal 37 2 8 15" xfId="51820" xr:uid="{00000000-0005-0000-0000-000067CA0000}"/>
    <cellStyle name="Normal 37 2 8 16" xfId="51821" xr:uid="{00000000-0005-0000-0000-000068CA0000}"/>
    <cellStyle name="Normal 37 2 8 2" xfId="51822" xr:uid="{00000000-0005-0000-0000-000069CA0000}"/>
    <cellStyle name="Normal 37 2 8 2 2" xfId="51823" xr:uid="{00000000-0005-0000-0000-00006ACA0000}"/>
    <cellStyle name="Normal 37 2 8 2 3" xfId="51824" xr:uid="{00000000-0005-0000-0000-00006BCA0000}"/>
    <cellStyle name="Normal 37 2 8 3" xfId="51825" xr:uid="{00000000-0005-0000-0000-00006CCA0000}"/>
    <cellStyle name="Normal 37 2 8 3 2" xfId="51826" xr:uid="{00000000-0005-0000-0000-00006DCA0000}"/>
    <cellStyle name="Normal 37 2 8 3 3" xfId="51827" xr:uid="{00000000-0005-0000-0000-00006ECA0000}"/>
    <cellStyle name="Normal 37 2 8 4" xfId="51828" xr:uid="{00000000-0005-0000-0000-00006FCA0000}"/>
    <cellStyle name="Normal 37 2 8 4 2" xfId="51829" xr:uid="{00000000-0005-0000-0000-000070CA0000}"/>
    <cellStyle name="Normal 37 2 8 4 3" xfId="51830" xr:uid="{00000000-0005-0000-0000-000071CA0000}"/>
    <cellStyle name="Normal 37 2 8 5" xfId="51831" xr:uid="{00000000-0005-0000-0000-000072CA0000}"/>
    <cellStyle name="Normal 37 2 8 5 2" xfId="51832" xr:uid="{00000000-0005-0000-0000-000073CA0000}"/>
    <cellStyle name="Normal 37 2 8 5 3" xfId="51833" xr:uid="{00000000-0005-0000-0000-000074CA0000}"/>
    <cellStyle name="Normal 37 2 8 6" xfId="51834" xr:uid="{00000000-0005-0000-0000-000075CA0000}"/>
    <cellStyle name="Normal 37 2 8 6 2" xfId="51835" xr:uid="{00000000-0005-0000-0000-000076CA0000}"/>
    <cellStyle name="Normal 37 2 8 6 3" xfId="51836" xr:uid="{00000000-0005-0000-0000-000077CA0000}"/>
    <cellStyle name="Normal 37 2 8 7" xfId="51837" xr:uid="{00000000-0005-0000-0000-000078CA0000}"/>
    <cellStyle name="Normal 37 2 8 7 2" xfId="51838" xr:uid="{00000000-0005-0000-0000-000079CA0000}"/>
    <cellStyle name="Normal 37 2 8 7 3" xfId="51839" xr:uid="{00000000-0005-0000-0000-00007ACA0000}"/>
    <cellStyle name="Normal 37 2 8 8" xfId="51840" xr:uid="{00000000-0005-0000-0000-00007BCA0000}"/>
    <cellStyle name="Normal 37 2 8 8 2" xfId="51841" xr:uid="{00000000-0005-0000-0000-00007CCA0000}"/>
    <cellStyle name="Normal 37 2 8 8 3" xfId="51842" xr:uid="{00000000-0005-0000-0000-00007DCA0000}"/>
    <cellStyle name="Normal 37 2 8 9" xfId="51843" xr:uid="{00000000-0005-0000-0000-00007ECA0000}"/>
    <cellStyle name="Normal 37 2 8 9 2" xfId="51844" xr:uid="{00000000-0005-0000-0000-00007FCA0000}"/>
    <cellStyle name="Normal 37 2 8 9 3" xfId="51845" xr:uid="{00000000-0005-0000-0000-000080CA0000}"/>
    <cellStyle name="Normal 37 2 9" xfId="51846" xr:uid="{00000000-0005-0000-0000-000081CA0000}"/>
    <cellStyle name="Normal 37 2 9 10" xfId="51847" xr:uid="{00000000-0005-0000-0000-000082CA0000}"/>
    <cellStyle name="Normal 37 2 9 10 2" xfId="51848" xr:uid="{00000000-0005-0000-0000-000083CA0000}"/>
    <cellStyle name="Normal 37 2 9 10 3" xfId="51849" xr:uid="{00000000-0005-0000-0000-000084CA0000}"/>
    <cellStyle name="Normal 37 2 9 11" xfId="51850" xr:uid="{00000000-0005-0000-0000-000085CA0000}"/>
    <cellStyle name="Normal 37 2 9 11 2" xfId="51851" xr:uid="{00000000-0005-0000-0000-000086CA0000}"/>
    <cellStyle name="Normal 37 2 9 11 3" xfId="51852" xr:uid="{00000000-0005-0000-0000-000087CA0000}"/>
    <cellStyle name="Normal 37 2 9 12" xfId="51853" xr:uid="{00000000-0005-0000-0000-000088CA0000}"/>
    <cellStyle name="Normal 37 2 9 12 2" xfId="51854" xr:uid="{00000000-0005-0000-0000-000089CA0000}"/>
    <cellStyle name="Normal 37 2 9 12 3" xfId="51855" xr:uid="{00000000-0005-0000-0000-00008ACA0000}"/>
    <cellStyle name="Normal 37 2 9 13" xfId="51856" xr:uid="{00000000-0005-0000-0000-00008BCA0000}"/>
    <cellStyle name="Normal 37 2 9 13 2" xfId="51857" xr:uid="{00000000-0005-0000-0000-00008CCA0000}"/>
    <cellStyle name="Normal 37 2 9 13 3" xfId="51858" xr:uid="{00000000-0005-0000-0000-00008DCA0000}"/>
    <cellStyle name="Normal 37 2 9 14" xfId="51859" xr:uid="{00000000-0005-0000-0000-00008ECA0000}"/>
    <cellStyle name="Normal 37 2 9 14 2" xfId="51860" xr:uid="{00000000-0005-0000-0000-00008FCA0000}"/>
    <cellStyle name="Normal 37 2 9 14 3" xfId="51861" xr:uid="{00000000-0005-0000-0000-000090CA0000}"/>
    <cellStyle name="Normal 37 2 9 15" xfId="51862" xr:uid="{00000000-0005-0000-0000-000091CA0000}"/>
    <cellStyle name="Normal 37 2 9 16" xfId="51863" xr:uid="{00000000-0005-0000-0000-000092CA0000}"/>
    <cellStyle name="Normal 37 2 9 2" xfId="51864" xr:uid="{00000000-0005-0000-0000-000093CA0000}"/>
    <cellStyle name="Normal 37 2 9 2 2" xfId="51865" xr:uid="{00000000-0005-0000-0000-000094CA0000}"/>
    <cellStyle name="Normal 37 2 9 2 3" xfId="51866" xr:uid="{00000000-0005-0000-0000-000095CA0000}"/>
    <cellStyle name="Normal 37 2 9 3" xfId="51867" xr:uid="{00000000-0005-0000-0000-000096CA0000}"/>
    <cellStyle name="Normal 37 2 9 3 2" xfId="51868" xr:uid="{00000000-0005-0000-0000-000097CA0000}"/>
    <cellStyle name="Normal 37 2 9 3 3" xfId="51869" xr:uid="{00000000-0005-0000-0000-000098CA0000}"/>
    <cellStyle name="Normal 37 2 9 4" xfId="51870" xr:uid="{00000000-0005-0000-0000-000099CA0000}"/>
    <cellStyle name="Normal 37 2 9 4 2" xfId="51871" xr:uid="{00000000-0005-0000-0000-00009ACA0000}"/>
    <cellStyle name="Normal 37 2 9 4 3" xfId="51872" xr:uid="{00000000-0005-0000-0000-00009BCA0000}"/>
    <cellStyle name="Normal 37 2 9 5" xfId="51873" xr:uid="{00000000-0005-0000-0000-00009CCA0000}"/>
    <cellStyle name="Normal 37 2 9 5 2" xfId="51874" xr:uid="{00000000-0005-0000-0000-00009DCA0000}"/>
    <cellStyle name="Normal 37 2 9 5 3" xfId="51875" xr:uid="{00000000-0005-0000-0000-00009ECA0000}"/>
    <cellStyle name="Normal 37 2 9 6" xfId="51876" xr:uid="{00000000-0005-0000-0000-00009FCA0000}"/>
    <cellStyle name="Normal 37 2 9 6 2" xfId="51877" xr:uid="{00000000-0005-0000-0000-0000A0CA0000}"/>
    <cellStyle name="Normal 37 2 9 6 3" xfId="51878" xr:uid="{00000000-0005-0000-0000-0000A1CA0000}"/>
    <cellStyle name="Normal 37 2 9 7" xfId="51879" xr:uid="{00000000-0005-0000-0000-0000A2CA0000}"/>
    <cellStyle name="Normal 37 2 9 7 2" xfId="51880" xr:uid="{00000000-0005-0000-0000-0000A3CA0000}"/>
    <cellStyle name="Normal 37 2 9 7 3" xfId="51881" xr:uid="{00000000-0005-0000-0000-0000A4CA0000}"/>
    <cellStyle name="Normal 37 2 9 8" xfId="51882" xr:uid="{00000000-0005-0000-0000-0000A5CA0000}"/>
    <cellStyle name="Normal 37 2 9 8 2" xfId="51883" xr:uid="{00000000-0005-0000-0000-0000A6CA0000}"/>
    <cellStyle name="Normal 37 2 9 8 3" xfId="51884" xr:uid="{00000000-0005-0000-0000-0000A7CA0000}"/>
    <cellStyle name="Normal 37 2 9 9" xfId="51885" xr:uid="{00000000-0005-0000-0000-0000A8CA0000}"/>
    <cellStyle name="Normal 37 2 9 9 2" xfId="51886" xr:uid="{00000000-0005-0000-0000-0000A9CA0000}"/>
    <cellStyle name="Normal 37 2 9 9 3" xfId="51887" xr:uid="{00000000-0005-0000-0000-0000AACA0000}"/>
    <cellStyle name="Normal 37 2_End-use Summary" xfId="51888" xr:uid="{00000000-0005-0000-0000-0000ABCA0000}"/>
    <cellStyle name="Normal 37 3" xfId="51889" xr:uid="{00000000-0005-0000-0000-0000ACCA0000}"/>
    <cellStyle name="Normal 37 4" xfId="51890" xr:uid="{00000000-0005-0000-0000-0000ADCA0000}"/>
    <cellStyle name="Normal 37 4 10" xfId="51891" xr:uid="{00000000-0005-0000-0000-0000AECA0000}"/>
    <cellStyle name="Normal 37 4 10 10" xfId="51892" xr:uid="{00000000-0005-0000-0000-0000AFCA0000}"/>
    <cellStyle name="Normal 37 4 10 10 2" xfId="51893" xr:uid="{00000000-0005-0000-0000-0000B0CA0000}"/>
    <cellStyle name="Normal 37 4 10 10 3" xfId="51894" xr:uid="{00000000-0005-0000-0000-0000B1CA0000}"/>
    <cellStyle name="Normal 37 4 10 11" xfId="51895" xr:uid="{00000000-0005-0000-0000-0000B2CA0000}"/>
    <cellStyle name="Normal 37 4 10 11 2" xfId="51896" xr:uid="{00000000-0005-0000-0000-0000B3CA0000}"/>
    <cellStyle name="Normal 37 4 10 11 3" xfId="51897" xr:uid="{00000000-0005-0000-0000-0000B4CA0000}"/>
    <cellStyle name="Normal 37 4 10 12" xfId="51898" xr:uid="{00000000-0005-0000-0000-0000B5CA0000}"/>
    <cellStyle name="Normal 37 4 10 12 2" xfId="51899" xr:uid="{00000000-0005-0000-0000-0000B6CA0000}"/>
    <cellStyle name="Normal 37 4 10 12 3" xfId="51900" xr:uid="{00000000-0005-0000-0000-0000B7CA0000}"/>
    <cellStyle name="Normal 37 4 10 13" xfId="51901" xr:uid="{00000000-0005-0000-0000-0000B8CA0000}"/>
    <cellStyle name="Normal 37 4 10 13 2" xfId="51902" xr:uid="{00000000-0005-0000-0000-0000B9CA0000}"/>
    <cellStyle name="Normal 37 4 10 13 3" xfId="51903" xr:uid="{00000000-0005-0000-0000-0000BACA0000}"/>
    <cellStyle name="Normal 37 4 10 14" xfId="51904" xr:uid="{00000000-0005-0000-0000-0000BBCA0000}"/>
    <cellStyle name="Normal 37 4 10 14 2" xfId="51905" xr:uid="{00000000-0005-0000-0000-0000BCCA0000}"/>
    <cellStyle name="Normal 37 4 10 14 3" xfId="51906" xr:uid="{00000000-0005-0000-0000-0000BDCA0000}"/>
    <cellStyle name="Normal 37 4 10 15" xfId="51907" xr:uid="{00000000-0005-0000-0000-0000BECA0000}"/>
    <cellStyle name="Normal 37 4 10 16" xfId="51908" xr:uid="{00000000-0005-0000-0000-0000BFCA0000}"/>
    <cellStyle name="Normal 37 4 10 2" xfId="51909" xr:uid="{00000000-0005-0000-0000-0000C0CA0000}"/>
    <cellStyle name="Normal 37 4 10 2 2" xfId="51910" xr:uid="{00000000-0005-0000-0000-0000C1CA0000}"/>
    <cellStyle name="Normal 37 4 10 2 3" xfId="51911" xr:uid="{00000000-0005-0000-0000-0000C2CA0000}"/>
    <cellStyle name="Normal 37 4 10 3" xfId="51912" xr:uid="{00000000-0005-0000-0000-0000C3CA0000}"/>
    <cellStyle name="Normal 37 4 10 3 2" xfId="51913" xr:uid="{00000000-0005-0000-0000-0000C4CA0000}"/>
    <cellStyle name="Normal 37 4 10 3 3" xfId="51914" xr:uid="{00000000-0005-0000-0000-0000C5CA0000}"/>
    <cellStyle name="Normal 37 4 10 4" xfId="51915" xr:uid="{00000000-0005-0000-0000-0000C6CA0000}"/>
    <cellStyle name="Normal 37 4 10 4 2" xfId="51916" xr:uid="{00000000-0005-0000-0000-0000C7CA0000}"/>
    <cellStyle name="Normal 37 4 10 4 3" xfId="51917" xr:uid="{00000000-0005-0000-0000-0000C8CA0000}"/>
    <cellStyle name="Normal 37 4 10 5" xfId="51918" xr:uid="{00000000-0005-0000-0000-0000C9CA0000}"/>
    <cellStyle name="Normal 37 4 10 5 2" xfId="51919" xr:uid="{00000000-0005-0000-0000-0000CACA0000}"/>
    <cellStyle name="Normal 37 4 10 5 3" xfId="51920" xr:uid="{00000000-0005-0000-0000-0000CBCA0000}"/>
    <cellStyle name="Normal 37 4 10 6" xfId="51921" xr:uid="{00000000-0005-0000-0000-0000CCCA0000}"/>
    <cellStyle name="Normal 37 4 10 6 2" xfId="51922" xr:uid="{00000000-0005-0000-0000-0000CDCA0000}"/>
    <cellStyle name="Normal 37 4 10 6 3" xfId="51923" xr:uid="{00000000-0005-0000-0000-0000CECA0000}"/>
    <cellStyle name="Normal 37 4 10 7" xfId="51924" xr:uid="{00000000-0005-0000-0000-0000CFCA0000}"/>
    <cellStyle name="Normal 37 4 10 7 2" xfId="51925" xr:uid="{00000000-0005-0000-0000-0000D0CA0000}"/>
    <cellStyle name="Normal 37 4 10 7 3" xfId="51926" xr:uid="{00000000-0005-0000-0000-0000D1CA0000}"/>
    <cellStyle name="Normal 37 4 10 8" xfId="51927" xr:uid="{00000000-0005-0000-0000-0000D2CA0000}"/>
    <cellStyle name="Normal 37 4 10 8 2" xfId="51928" xr:uid="{00000000-0005-0000-0000-0000D3CA0000}"/>
    <cellStyle name="Normal 37 4 10 8 3" xfId="51929" xr:uid="{00000000-0005-0000-0000-0000D4CA0000}"/>
    <cellStyle name="Normal 37 4 10 9" xfId="51930" xr:uid="{00000000-0005-0000-0000-0000D5CA0000}"/>
    <cellStyle name="Normal 37 4 10 9 2" xfId="51931" xr:uid="{00000000-0005-0000-0000-0000D6CA0000}"/>
    <cellStyle name="Normal 37 4 10 9 3" xfId="51932" xr:uid="{00000000-0005-0000-0000-0000D7CA0000}"/>
    <cellStyle name="Normal 37 4 11" xfId="51933" xr:uid="{00000000-0005-0000-0000-0000D8CA0000}"/>
    <cellStyle name="Normal 37 4 11 10" xfId="51934" xr:uid="{00000000-0005-0000-0000-0000D9CA0000}"/>
    <cellStyle name="Normal 37 4 11 10 2" xfId="51935" xr:uid="{00000000-0005-0000-0000-0000DACA0000}"/>
    <cellStyle name="Normal 37 4 11 10 3" xfId="51936" xr:uid="{00000000-0005-0000-0000-0000DBCA0000}"/>
    <cellStyle name="Normal 37 4 11 11" xfId="51937" xr:uid="{00000000-0005-0000-0000-0000DCCA0000}"/>
    <cellStyle name="Normal 37 4 11 11 2" xfId="51938" xr:uid="{00000000-0005-0000-0000-0000DDCA0000}"/>
    <cellStyle name="Normal 37 4 11 11 3" xfId="51939" xr:uid="{00000000-0005-0000-0000-0000DECA0000}"/>
    <cellStyle name="Normal 37 4 11 12" xfId="51940" xr:uid="{00000000-0005-0000-0000-0000DFCA0000}"/>
    <cellStyle name="Normal 37 4 11 12 2" xfId="51941" xr:uid="{00000000-0005-0000-0000-0000E0CA0000}"/>
    <cellStyle name="Normal 37 4 11 12 3" xfId="51942" xr:uid="{00000000-0005-0000-0000-0000E1CA0000}"/>
    <cellStyle name="Normal 37 4 11 13" xfId="51943" xr:uid="{00000000-0005-0000-0000-0000E2CA0000}"/>
    <cellStyle name="Normal 37 4 11 13 2" xfId="51944" xr:uid="{00000000-0005-0000-0000-0000E3CA0000}"/>
    <cellStyle name="Normal 37 4 11 13 3" xfId="51945" xr:uid="{00000000-0005-0000-0000-0000E4CA0000}"/>
    <cellStyle name="Normal 37 4 11 14" xfId="51946" xr:uid="{00000000-0005-0000-0000-0000E5CA0000}"/>
    <cellStyle name="Normal 37 4 11 14 2" xfId="51947" xr:uid="{00000000-0005-0000-0000-0000E6CA0000}"/>
    <cellStyle name="Normal 37 4 11 14 3" xfId="51948" xr:uid="{00000000-0005-0000-0000-0000E7CA0000}"/>
    <cellStyle name="Normal 37 4 11 15" xfId="51949" xr:uid="{00000000-0005-0000-0000-0000E8CA0000}"/>
    <cellStyle name="Normal 37 4 11 16" xfId="51950" xr:uid="{00000000-0005-0000-0000-0000E9CA0000}"/>
    <cellStyle name="Normal 37 4 11 2" xfId="51951" xr:uid="{00000000-0005-0000-0000-0000EACA0000}"/>
    <cellStyle name="Normal 37 4 11 2 2" xfId="51952" xr:uid="{00000000-0005-0000-0000-0000EBCA0000}"/>
    <cellStyle name="Normal 37 4 11 2 3" xfId="51953" xr:uid="{00000000-0005-0000-0000-0000ECCA0000}"/>
    <cellStyle name="Normal 37 4 11 3" xfId="51954" xr:uid="{00000000-0005-0000-0000-0000EDCA0000}"/>
    <cellStyle name="Normal 37 4 11 3 2" xfId="51955" xr:uid="{00000000-0005-0000-0000-0000EECA0000}"/>
    <cellStyle name="Normal 37 4 11 3 3" xfId="51956" xr:uid="{00000000-0005-0000-0000-0000EFCA0000}"/>
    <cellStyle name="Normal 37 4 11 4" xfId="51957" xr:uid="{00000000-0005-0000-0000-0000F0CA0000}"/>
    <cellStyle name="Normal 37 4 11 4 2" xfId="51958" xr:uid="{00000000-0005-0000-0000-0000F1CA0000}"/>
    <cellStyle name="Normal 37 4 11 4 3" xfId="51959" xr:uid="{00000000-0005-0000-0000-0000F2CA0000}"/>
    <cellStyle name="Normal 37 4 11 5" xfId="51960" xr:uid="{00000000-0005-0000-0000-0000F3CA0000}"/>
    <cellStyle name="Normal 37 4 11 5 2" xfId="51961" xr:uid="{00000000-0005-0000-0000-0000F4CA0000}"/>
    <cellStyle name="Normal 37 4 11 5 3" xfId="51962" xr:uid="{00000000-0005-0000-0000-0000F5CA0000}"/>
    <cellStyle name="Normal 37 4 11 6" xfId="51963" xr:uid="{00000000-0005-0000-0000-0000F6CA0000}"/>
    <cellStyle name="Normal 37 4 11 6 2" xfId="51964" xr:uid="{00000000-0005-0000-0000-0000F7CA0000}"/>
    <cellStyle name="Normal 37 4 11 6 3" xfId="51965" xr:uid="{00000000-0005-0000-0000-0000F8CA0000}"/>
    <cellStyle name="Normal 37 4 11 7" xfId="51966" xr:uid="{00000000-0005-0000-0000-0000F9CA0000}"/>
    <cellStyle name="Normal 37 4 11 7 2" xfId="51967" xr:uid="{00000000-0005-0000-0000-0000FACA0000}"/>
    <cellStyle name="Normal 37 4 11 7 3" xfId="51968" xr:uid="{00000000-0005-0000-0000-0000FBCA0000}"/>
    <cellStyle name="Normal 37 4 11 8" xfId="51969" xr:uid="{00000000-0005-0000-0000-0000FCCA0000}"/>
    <cellStyle name="Normal 37 4 11 8 2" xfId="51970" xr:uid="{00000000-0005-0000-0000-0000FDCA0000}"/>
    <cellStyle name="Normal 37 4 11 8 3" xfId="51971" xr:uid="{00000000-0005-0000-0000-0000FECA0000}"/>
    <cellStyle name="Normal 37 4 11 9" xfId="51972" xr:uid="{00000000-0005-0000-0000-0000FFCA0000}"/>
    <cellStyle name="Normal 37 4 11 9 2" xfId="51973" xr:uid="{00000000-0005-0000-0000-000000CB0000}"/>
    <cellStyle name="Normal 37 4 11 9 3" xfId="51974" xr:uid="{00000000-0005-0000-0000-000001CB0000}"/>
    <cellStyle name="Normal 37 4 12" xfId="51975" xr:uid="{00000000-0005-0000-0000-000002CB0000}"/>
    <cellStyle name="Normal 37 4 12 10" xfId="51976" xr:uid="{00000000-0005-0000-0000-000003CB0000}"/>
    <cellStyle name="Normal 37 4 12 10 2" xfId="51977" xr:uid="{00000000-0005-0000-0000-000004CB0000}"/>
    <cellStyle name="Normal 37 4 12 10 3" xfId="51978" xr:uid="{00000000-0005-0000-0000-000005CB0000}"/>
    <cellStyle name="Normal 37 4 12 11" xfId="51979" xr:uid="{00000000-0005-0000-0000-000006CB0000}"/>
    <cellStyle name="Normal 37 4 12 11 2" xfId="51980" xr:uid="{00000000-0005-0000-0000-000007CB0000}"/>
    <cellStyle name="Normal 37 4 12 11 3" xfId="51981" xr:uid="{00000000-0005-0000-0000-000008CB0000}"/>
    <cellStyle name="Normal 37 4 12 12" xfId="51982" xr:uid="{00000000-0005-0000-0000-000009CB0000}"/>
    <cellStyle name="Normal 37 4 12 12 2" xfId="51983" xr:uid="{00000000-0005-0000-0000-00000ACB0000}"/>
    <cellStyle name="Normal 37 4 12 12 3" xfId="51984" xr:uid="{00000000-0005-0000-0000-00000BCB0000}"/>
    <cellStyle name="Normal 37 4 12 13" xfId="51985" xr:uid="{00000000-0005-0000-0000-00000CCB0000}"/>
    <cellStyle name="Normal 37 4 12 13 2" xfId="51986" xr:uid="{00000000-0005-0000-0000-00000DCB0000}"/>
    <cellStyle name="Normal 37 4 12 13 3" xfId="51987" xr:uid="{00000000-0005-0000-0000-00000ECB0000}"/>
    <cellStyle name="Normal 37 4 12 14" xfId="51988" xr:uid="{00000000-0005-0000-0000-00000FCB0000}"/>
    <cellStyle name="Normal 37 4 12 14 2" xfId="51989" xr:uid="{00000000-0005-0000-0000-000010CB0000}"/>
    <cellStyle name="Normal 37 4 12 14 3" xfId="51990" xr:uid="{00000000-0005-0000-0000-000011CB0000}"/>
    <cellStyle name="Normal 37 4 12 15" xfId="51991" xr:uid="{00000000-0005-0000-0000-000012CB0000}"/>
    <cellStyle name="Normal 37 4 12 16" xfId="51992" xr:uid="{00000000-0005-0000-0000-000013CB0000}"/>
    <cellStyle name="Normal 37 4 12 2" xfId="51993" xr:uid="{00000000-0005-0000-0000-000014CB0000}"/>
    <cellStyle name="Normal 37 4 12 2 2" xfId="51994" xr:uid="{00000000-0005-0000-0000-000015CB0000}"/>
    <cellStyle name="Normal 37 4 12 2 3" xfId="51995" xr:uid="{00000000-0005-0000-0000-000016CB0000}"/>
    <cellStyle name="Normal 37 4 12 3" xfId="51996" xr:uid="{00000000-0005-0000-0000-000017CB0000}"/>
    <cellStyle name="Normal 37 4 12 3 2" xfId="51997" xr:uid="{00000000-0005-0000-0000-000018CB0000}"/>
    <cellStyle name="Normal 37 4 12 3 3" xfId="51998" xr:uid="{00000000-0005-0000-0000-000019CB0000}"/>
    <cellStyle name="Normal 37 4 12 4" xfId="51999" xr:uid="{00000000-0005-0000-0000-00001ACB0000}"/>
    <cellStyle name="Normal 37 4 12 4 2" xfId="52000" xr:uid="{00000000-0005-0000-0000-00001BCB0000}"/>
    <cellStyle name="Normal 37 4 12 4 3" xfId="52001" xr:uid="{00000000-0005-0000-0000-00001CCB0000}"/>
    <cellStyle name="Normal 37 4 12 5" xfId="52002" xr:uid="{00000000-0005-0000-0000-00001DCB0000}"/>
    <cellStyle name="Normal 37 4 12 5 2" xfId="52003" xr:uid="{00000000-0005-0000-0000-00001ECB0000}"/>
    <cellStyle name="Normal 37 4 12 5 3" xfId="52004" xr:uid="{00000000-0005-0000-0000-00001FCB0000}"/>
    <cellStyle name="Normal 37 4 12 6" xfId="52005" xr:uid="{00000000-0005-0000-0000-000020CB0000}"/>
    <cellStyle name="Normal 37 4 12 6 2" xfId="52006" xr:uid="{00000000-0005-0000-0000-000021CB0000}"/>
    <cellStyle name="Normal 37 4 12 6 3" xfId="52007" xr:uid="{00000000-0005-0000-0000-000022CB0000}"/>
    <cellStyle name="Normal 37 4 12 7" xfId="52008" xr:uid="{00000000-0005-0000-0000-000023CB0000}"/>
    <cellStyle name="Normal 37 4 12 7 2" xfId="52009" xr:uid="{00000000-0005-0000-0000-000024CB0000}"/>
    <cellStyle name="Normal 37 4 12 7 3" xfId="52010" xr:uid="{00000000-0005-0000-0000-000025CB0000}"/>
    <cellStyle name="Normal 37 4 12 8" xfId="52011" xr:uid="{00000000-0005-0000-0000-000026CB0000}"/>
    <cellStyle name="Normal 37 4 12 8 2" xfId="52012" xr:uid="{00000000-0005-0000-0000-000027CB0000}"/>
    <cellStyle name="Normal 37 4 12 8 3" xfId="52013" xr:uid="{00000000-0005-0000-0000-000028CB0000}"/>
    <cellStyle name="Normal 37 4 12 9" xfId="52014" xr:uid="{00000000-0005-0000-0000-000029CB0000}"/>
    <cellStyle name="Normal 37 4 12 9 2" xfId="52015" xr:uid="{00000000-0005-0000-0000-00002ACB0000}"/>
    <cellStyle name="Normal 37 4 12 9 3" xfId="52016" xr:uid="{00000000-0005-0000-0000-00002BCB0000}"/>
    <cellStyle name="Normal 37 4 13" xfId="52017" xr:uid="{00000000-0005-0000-0000-00002CCB0000}"/>
    <cellStyle name="Normal 37 4 13 10" xfId="52018" xr:uid="{00000000-0005-0000-0000-00002DCB0000}"/>
    <cellStyle name="Normal 37 4 13 10 2" xfId="52019" xr:uid="{00000000-0005-0000-0000-00002ECB0000}"/>
    <cellStyle name="Normal 37 4 13 10 3" xfId="52020" xr:uid="{00000000-0005-0000-0000-00002FCB0000}"/>
    <cellStyle name="Normal 37 4 13 11" xfId="52021" xr:uid="{00000000-0005-0000-0000-000030CB0000}"/>
    <cellStyle name="Normal 37 4 13 11 2" xfId="52022" xr:uid="{00000000-0005-0000-0000-000031CB0000}"/>
    <cellStyle name="Normal 37 4 13 11 3" xfId="52023" xr:uid="{00000000-0005-0000-0000-000032CB0000}"/>
    <cellStyle name="Normal 37 4 13 12" xfId="52024" xr:uid="{00000000-0005-0000-0000-000033CB0000}"/>
    <cellStyle name="Normal 37 4 13 12 2" xfId="52025" xr:uid="{00000000-0005-0000-0000-000034CB0000}"/>
    <cellStyle name="Normal 37 4 13 12 3" xfId="52026" xr:uid="{00000000-0005-0000-0000-000035CB0000}"/>
    <cellStyle name="Normal 37 4 13 13" xfId="52027" xr:uid="{00000000-0005-0000-0000-000036CB0000}"/>
    <cellStyle name="Normal 37 4 13 13 2" xfId="52028" xr:uid="{00000000-0005-0000-0000-000037CB0000}"/>
    <cellStyle name="Normal 37 4 13 13 3" xfId="52029" xr:uid="{00000000-0005-0000-0000-000038CB0000}"/>
    <cellStyle name="Normal 37 4 13 14" xfId="52030" xr:uid="{00000000-0005-0000-0000-000039CB0000}"/>
    <cellStyle name="Normal 37 4 13 14 2" xfId="52031" xr:uid="{00000000-0005-0000-0000-00003ACB0000}"/>
    <cellStyle name="Normal 37 4 13 14 3" xfId="52032" xr:uid="{00000000-0005-0000-0000-00003BCB0000}"/>
    <cellStyle name="Normal 37 4 13 15" xfId="52033" xr:uid="{00000000-0005-0000-0000-00003CCB0000}"/>
    <cellStyle name="Normal 37 4 13 16" xfId="52034" xr:uid="{00000000-0005-0000-0000-00003DCB0000}"/>
    <cellStyle name="Normal 37 4 13 2" xfId="52035" xr:uid="{00000000-0005-0000-0000-00003ECB0000}"/>
    <cellStyle name="Normal 37 4 13 2 2" xfId="52036" xr:uid="{00000000-0005-0000-0000-00003FCB0000}"/>
    <cellStyle name="Normal 37 4 13 2 3" xfId="52037" xr:uid="{00000000-0005-0000-0000-000040CB0000}"/>
    <cellStyle name="Normal 37 4 13 3" xfId="52038" xr:uid="{00000000-0005-0000-0000-000041CB0000}"/>
    <cellStyle name="Normal 37 4 13 3 2" xfId="52039" xr:uid="{00000000-0005-0000-0000-000042CB0000}"/>
    <cellStyle name="Normal 37 4 13 3 3" xfId="52040" xr:uid="{00000000-0005-0000-0000-000043CB0000}"/>
    <cellStyle name="Normal 37 4 13 4" xfId="52041" xr:uid="{00000000-0005-0000-0000-000044CB0000}"/>
    <cellStyle name="Normal 37 4 13 4 2" xfId="52042" xr:uid="{00000000-0005-0000-0000-000045CB0000}"/>
    <cellStyle name="Normal 37 4 13 4 3" xfId="52043" xr:uid="{00000000-0005-0000-0000-000046CB0000}"/>
    <cellStyle name="Normal 37 4 13 5" xfId="52044" xr:uid="{00000000-0005-0000-0000-000047CB0000}"/>
    <cellStyle name="Normal 37 4 13 5 2" xfId="52045" xr:uid="{00000000-0005-0000-0000-000048CB0000}"/>
    <cellStyle name="Normal 37 4 13 5 3" xfId="52046" xr:uid="{00000000-0005-0000-0000-000049CB0000}"/>
    <cellStyle name="Normal 37 4 13 6" xfId="52047" xr:uid="{00000000-0005-0000-0000-00004ACB0000}"/>
    <cellStyle name="Normal 37 4 13 6 2" xfId="52048" xr:uid="{00000000-0005-0000-0000-00004BCB0000}"/>
    <cellStyle name="Normal 37 4 13 6 3" xfId="52049" xr:uid="{00000000-0005-0000-0000-00004CCB0000}"/>
    <cellStyle name="Normal 37 4 13 7" xfId="52050" xr:uid="{00000000-0005-0000-0000-00004DCB0000}"/>
    <cellStyle name="Normal 37 4 13 7 2" xfId="52051" xr:uid="{00000000-0005-0000-0000-00004ECB0000}"/>
    <cellStyle name="Normal 37 4 13 7 3" xfId="52052" xr:uid="{00000000-0005-0000-0000-00004FCB0000}"/>
    <cellStyle name="Normal 37 4 13 8" xfId="52053" xr:uid="{00000000-0005-0000-0000-000050CB0000}"/>
    <cellStyle name="Normal 37 4 13 8 2" xfId="52054" xr:uid="{00000000-0005-0000-0000-000051CB0000}"/>
    <cellStyle name="Normal 37 4 13 8 3" xfId="52055" xr:uid="{00000000-0005-0000-0000-000052CB0000}"/>
    <cellStyle name="Normal 37 4 13 9" xfId="52056" xr:uid="{00000000-0005-0000-0000-000053CB0000}"/>
    <cellStyle name="Normal 37 4 13 9 2" xfId="52057" xr:uid="{00000000-0005-0000-0000-000054CB0000}"/>
    <cellStyle name="Normal 37 4 13 9 3" xfId="52058" xr:uid="{00000000-0005-0000-0000-000055CB0000}"/>
    <cellStyle name="Normal 37 4 14" xfId="52059" xr:uid="{00000000-0005-0000-0000-000056CB0000}"/>
    <cellStyle name="Normal 37 4 14 10" xfId="52060" xr:uid="{00000000-0005-0000-0000-000057CB0000}"/>
    <cellStyle name="Normal 37 4 14 10 2" xfId="52061" xr:uid="{00000000-0005-0000-0000-000058CB0000}"/>
    <cellStyle name="Normal 37 4 14 10 3" xfId="52062" xr:uid="{00000000-0005-0000-0000-000059CB0000}"/>
    <cellStyle name="Normal 37 4 14 11" xfId="52063" xr:uid="{00000000-0005-0000-0000-00005ACB0000}"/>
    <cellStyle name="Normal 37 4 14 11 2" xfId="52064" xr:uid="{00000000-0005-0000-0000-00005BCB0000}"/>
    <cellStyle name="Normal 37 4 14 11 3" xfId="52065" xr:uid="{00000000-0005-0000-0000-00005CCB0000}"/>
    <cellStyle name="Normal 37 4 14 12" xfId="52066" xr:uid="{00000000-0005-0000-0000-00005DCB0000}"/>
    <cellStyle name="Normal 37 4 14 12 2" xfId="52067" xr:uid="{00000000-0005-0000-0000-00005ECB0000}"/>
    <cellStyle name="Normal 37 4 14 12 3" xfId="52068" xr:uid="{00000000-0005-0000-0000-00005FCB0000}"/>
    <cellStyle name="Normal 37 4 14 13" xfId="52069" xr:uid="{00000000-0005-0000-0000-000060CB0000}"/>
    <cellStyle name="Normal 37 4 14 13 2" xfId="52070" xr:uid="{00000000-0005-0000-0000-000061CB0000}"/>
    <cellStyle name="Normal 37 4 14 13 3" xfId="52071" xr:uid="{00000000-0005-0000-0000-000062CB0000}"/>
    <cellStyle name="Normal 37 4 14 14" xfId="52072" xr:uid="{00000000-0005-0000-0000-000063CB0000}"/>
    <cellStyle name="Normal 37 4 14 14 2" xfId="52073" xr:uid="{00000000-0005-0000-0000-000064CB0000}"/>
    <cellStyle name="Normal 37 4 14 14 3" xfId="52074" xr:uid="{00000000-0005-0000-0000-000065CB0000}"/>
    <cellStyle name="Normal 37 4 14 15" xfId="52075" xr:uid="{00000000-0005-0000-0000-000066CB0000}"/>
    <cellStyle name="Normal 37 4 14 16" xfId="52076" xr:uid="{00000000-0005-0000-0000-000067CB0000}"/>
    <cellStyle name="Normal 37 4 14 2" xfId="52077" xr:uid="{00000000-0005-0000-0000-000068CB0000}"/>
    <cellStyle name="Normal 37 4 14 2 2" xfId="52078" xr:uid="{00000000-0005-0000-0000-000069CB0000}"/>
    <cellStyle name="Normal 37 4 14 2 3" xfId="52079" xr:uid="{00000000-0005-0000-0000-00006ACB0000}"/>
    <cellStyle name="Normal 37 4 14 3" xfId="52080" xr:uid="{00000000-0005-0000-0000-00006BCB0000}"/>
    <cellStyle name="Normal 37 4 14 3 2" xfId="52081" xr:uid="{00000000-0005-0000-0000-00006CCB0000}"/>
    <cellStyle name="Normal 37 4 14 3 3" xfId="52082" xr:uid="{00000000-0005-0000-0000-00006DCB0000}"/>
    <cellStyle name="Normal 37 4 14 4" xfId="52083" xr:uid="{00000000-0005-0000-0000-00006ECB0000}"/>
    <cellStyle name="Normal 37 4 14 4 2" xfId="52084" xr:uid="{00000000-0005-0000-0000-00006FCB0000}"/>
    <cellStyle name="Normal 37 4 14 4 3" xfId="52085" xr:uid="{00000000-0005-0000-0000-000070CB0000}"/>
    <cellStyle name="Normal 37 4 14 5" xfId="52086" xr:uid="{00000000-0005-0000-0000-000071CB0000}"/>
    <cellStyle name="Normal 37 4 14 5 2" xfId="52087" xr:uid="{00000000-0005-0000-0000-000072CB0000}"/>
    <cellStyle name="Normal 37 4 14 5 3" xfId="52088" xr:uid="{00000000-0005-0000-0000-000073CB0000}"/>
    <cellStyle name="Normal 37 4 14 6" xfId="52089" xr:uid="{00000000-0005-0000-0000-000074CB0000}"/>
    <cellStyle name="Normal 37 4 14 6 2" xfId="52090" xr:uid="{00000000-0005-0000-0000-000075CB0000}"/>
    <cellStyle name="Normal 37 4 14 6 3" xfId="52091" xr:uid="{00000000-0005-0000-0000-000076CB0000}"/>
    <cellStyle name="Normal 37 4 14 7" xfId="52092" xr:uid="{00000000-0005-0000-0000-000077CB0000}"/>
    <cellStyle name="Normal 37 4 14 7 2" xfId="52093" xr:uid="{00000000-0005-0000-0000-000078CB0000}"/>
    <cellStyle name="Normal 37 4 14 7 3" xfId="52094" xr:uid="{00000000-0005-0000-0000-000079CB0000}"/>
    <cellStyle name="Normal 37 4 14 8" xfId="52095" xr:uid="{00000000-0005-0000-0000-00007ACB0000}"/>
    <cellStyle name="Normal 37 4 14 8 2" xfId="52096" xr:uid="{00000000-0005-0000-0000-00007BCB0000}"/>
    <cellStyle name="Normal 37 4 14 8 3" xfId="52097" xr:uid="{00000000-0005-0000-0000-00007CCB0000}"/>
    <cellStyle name="Normal 37 4 14 9" xfId="52098" xr:uid="{00000000-0005-0000-0000-00007DCB0000}"/>
    <cellStyle name="Normal 37 4 14 9 2" xfId="52099" xr:uid="{00000000-0005-0000-0000-00007ECB0000}"/>
    <cellStyle name="Normal 37 4 14 9 3" xfId="52100" xr:uid="{00000000-0005-0000-0000-00007FCB0000}"/>
    <cellStyle name="Normal 37 4 15" xfId="52101" xr:uid="{00000000-0005-0000-0000-000080CB0000}"/>
    <cellStyle name="Normal 37 4 15 10" xfId="52102" xr:uid="{00000000-0005-0000-0000-000081CB0000}"/>
    <cellStyle name="Normal 37 4 15 10 2" xfId="52103" xr:uid="{00000000-0005-0000-0000-000082CB0000}"/>
    <cellStyle name="Normal 37 4 15 10 3" xfId="52104" xr:uid="{00000000-0005-0000-0000-000083CB0000}"/>
    <cellStyle name="Normal 37 4 15 11" xfId="52105" xr:uid="{00000000-0005-0000-0000-000084CB0000}"/>
    <cellStyle name="Normal 37 4 15 11 2" xfId="52106" xr:uid="{00000000-0005-0000-0000-000085CB0000}"/>
    <cellStyle name="Normal 37 4 15 11 3" xfId="52107" xr:uid="{00000000-0005-0000-0000-000086CB0000}"/>
    <cellStyle name="Normal 37 4 15 12" xfId="52108" xr:uid="{00000000-0005-0000-0000-000087CB0000}"/>
    <cellStyle name="Normal 37 4 15 12 2" xfId="52109" xr:uid="{00000000-0005-0000-0000-000088CB0000}"/>
    <cellStyle name="Normal 37 4 15 12 3" xfId="52110" xr:uid="{00000000-0005-0000-0000-000089CB0000}"/>
    <cellStyle name="Normal 37 4 15 13" xfId="52111" xr:uid="{00000000-0005-0000-0000-00008ACB0000}"/>
    <cellStyle name="Normal 37 4 15 13 2" xfId="52112" xr:uid="{00000000-0005-0000-0000-00008BCB0000}"/>
    <cellStyle name="Normal 37 4 15 13 3" xfId="52113" xr:uid="{00000000-0005-0000-0000-00008CCB0000}"/>
    <cellStyle name="Normal 37 4 15 14" xfId="52114" xr:uid="{00000000-0005-0000-0000-00008DCB0000}"/>
    <cellStyle name="Normal 37 4 15 14 2" xfId="52115" xr:uid="{00000000-0005-0000-0000-00008ECB0000}"/>
    <cellStyle name="Normal 37 4 15 14 3" xfId="52116" xr:uid="{00000000-0005-0000-0000-00008FCB0000}"/>
    <cellStyle name="Normal 37 4 15 15" xfId="52117" xr:uid="{00000000-0005-0000-0000-000090CB0000}"/>
    <cellStyle name="Normal 37 4 15 16" xfId="52118" xr:uid="{00000000-0005-0000-0000-000091CB0000}"/>
    <cellStyle name="Normal 37 4 15 2" xfId="52119" xr:uid="{00000000-0005-0000-0000-000092CB0000}"/>
    <cellStyle name="Normal 37 4 15 2 2" xfId="52120" xr:uid="{00000000-0005-0000-0000-000093CB0000}"/>
    <cellStyle name="Normal 37 4 15 2 3" xfId="52121" xr:uid="{00000000-0005-0000-0000-000094CB0000}"/>
    <cellStyle name="Normal 37 4 15 3" xfId="52122" xr:uid="{00000000-0005-0000-0000-000095CB0000}"/>
    <cellStyle name="Normal 37 4 15 3 2" xfId="52123" xr:uid="{00000000-0005-0000-0000-000096CB0000}"/>
    <cellStyle name="Normal 37 4 15 3 3" xfId="52124" xr:uid="{00000000-0005-0000-0000-000097CB0000}"/>
    <cellStyle name="Normal 37 4 15 4" xfId="52125" xr:uid="{00000000-0005-0000-0000-000098CB0000}"/>
    <cellStyle name="Normal 37 4 15 4 2" xfId="52126" xr:uid="{00000000-0005-0000-0000-000099CB0000}"/>
    <cellStyle name="Normal 37 4 15 4 3" xfId="52127" xr:uid="{00000000-0005-0000-0000-00009ACB0000}"/>
    <cellStyle name="Normal 37 4 15 5" xfId="52128" xr:uid="{00000000-0005-0000-0000-00009BCB0000}"/>
    <cellStyle name="Normal 37 4 15 5 2" xfId="52129" xr:uid="{00000000-0005-0000-0000-00009CCB0000}"/>
    <cellStyle name="Normal 37 4 15 5 3" xfId="52130" xr:uid="{00000000-0005-0000-0000-00009DCB0000}"/>
    <cellStyle name="Normal 37 4 15 6" xfId="52131" xr:uid="{00000000-0005-0000-0000-00009ECB0000}"/>
    <cellStyle name="Normal 37 4 15 6 2" xfId="52132" xr:uid="{00000000-0005-0000-0000-00009FCB0000}"/>
    <cellStyle name="Normal 37 4 15 6 3" xfId="52133" xr:uid="{00000000-0005-0000-0000-0000A0CB0000}"/>
    <cellStyle name="Normal 37 4 15 7" xfId="52134" xr:uid="{00000000-0005-0000-0000-0000A1CB0000}"/>
    <cellStyle name="Normal 37 4 15 7 2" xfId="52135" xr:uid="{00000000-0005-0000-0000-0000A2CB0000}"/>
    <cellStyle name="Normal 37 4 15 7 3" xfId="52136" xr:uid="{00000000-0005-0000-0000-0000A3CB0000}"/>
    <cellStyle name="Normal 37 4 15 8" xfId="52137" xr:uid="{00000000-0005-0000-0000-0000A4CB0000}"/>
    <cellStyle name="Normal 37 4 15 8 2" xfId="52138" xr:uid="{00000000-0005-0000-0000-0000A5CB0000}"/>
    <cellStyle name="Normal 37 4 15 8 3" xfId="52139" xr:uid="{00000000-0005-0000-0000-0000A6CB0000}"/>
    <cellStyle name="Normal 37 4 15 9" xfId="52140" xr:uid="{00000000-0005-0000-0000-0000A7CB0000}"/>
    <cellStyle name="Normal 37 4 15 9 2" xfId="52141" xr:uid="{00000000-0005-0000-0000-0000A8CB0000}"/>
    <cellStyle name="Normal 37 4 15 9 3" xfId="52142" xr:uid="{00000000-0005-0000-0000-0000A9CB0000}"/>
    <cellStyle name="Normal 37 4 16" xfId="52143" xr:uid="{00000000-0005-0000-0000-0000AACB0000}"/>
    <cellStyle name="Normal 37 4 16 2" xfId="52144" xr:uid="{00000000-0005-0000-0000-0000ABCB0000}"/>
    <cellStyle name="Normal 37 4 16 3" xfId="52145" xr:uid="{00000000-0005-0000-0000-0000ACCB0000}"/>
    <cellStyle name="Normal 37 4 17" xfId="52146" xr:uid="{00000000-0005-0000-0000-0000ADCB0000}"/>
    <cellStyle name="Normal 37 4 17 2" xfId="52147" xr:uid="{00000000-0005-0000-0000-0000AECB0000}"/>
    <cellStyle name="Normal 37 4 17 3" xfId="52148" xr:uid="{00000000-0005-0000-0000-0000AFCB0000}"/>
    <cellStyle name="Normal 37 4 18" xfId="52149" xr:uid="{00000000-0005-0000-0000-0000B0CB0000}"/>
    <cellStyle name="Normal 37 4 18 2" xfId="52150" xr:uid="{00000000-0005-0000-0000-0000B1CB0000}"/>
    <cellStyle name="Normal 37 4 18 3" xfId="52151" xr:uid="{00000000-0005-0000-0000-0000B2CB0000}"/>
    <cellStyle name="Normal 37 4 19" xfId="52152" xr:uid="{00000000-0005-0000-0000-0000B3CB0000}"/>
    <cellStyle name="Normal 37 4 19 2" xfId="52153" xr:uid="{00000000-0005-0000-0000-0000B4CB0000}"/>
    <cellStyle name="Normal 37 4 19 3" xfId="52154" xr:uid="{00000000-0005-0000-0000-0000B5CB0000}"/>
    <cellStyle name="Normal 37 4 2" xfId="52155" xr:uid="{00000000-0005-0000-0000-0000B6CB0000}"/>
    <cellStyle name="Normal 37 4 2 10" xfId="52156" xr:uid="{00000000-0005-0000-0000-0000B7CB0000}"/>
    <cellStyle name="Normal 37 4 2 10 2" xfId="52157" xr:uid="{00000000-0005-0000-0000-0000B8CB0000}"/>
    <cellStyle name="Normal 37 4 2 10 3" xfId="52158" xr:uid="{00000000-0005-0000-0000-0000B9CB0000}"/>
    <cellStyle name="Normal 37 4 2 11" xfId="52159" xr:uid="{00000000-0005-0000-0000-0000BACB0000}"/>
    <cellStyle name="Normal 37 4 2 11 2" xfId="52160" xr:uid="{00000000-0005-0000-0000-0000BBCB0000}"/>
    <cellStyle name="Normal 37 4 2 11 3" xfId="52161" xr:uid="{00000000-0005-0000-0000-0000BCCB0000}"/>
    <cellStyle name="Normal 37 4 2 12" xfId="52162" xr:uid="{00000000-0005-0000-0000-0000BDCB0000}"/>
    <cellStyle name="Normal 37 4 2 12 2" xfId="52163" xr:uid="{00000000-0005-0000-0000-0000BECB0000}"/>
    <cellStyle name="Normal 37 4 2 12 3" xfId="52164" xr:uid="{00000000-0005-0000-0000-0000BFCB0000}"/>
    <cellStyle name="Normal 37 4 2 13" xfId="52165" xr:uid="{00000000-0005-0000-0000-0000C0CB0000}"/>
    <cellStyle name="Normal 37 4 2 13 2" xfId="52166" xr:uid="{00000000-0005-0000-0000-0000C1CB0000}"/>
    <cellStyle name="Normal 37 4 2 13 3" xfId="52167" xr:uid="{00000000-0005-0000-0000-0000C2CB0000}"/>
    <cellStyle name="Normal 37 4 2 14" xfId="52168" xr:uid="{00000000-0005-0000-0000-0000C3CB0000}"/>
    <cellStyle name="Normal 37 4 2 14 2" xfId="52169" xr:uid="{00000000-0005-0000-0000-0000C4CB0000}"/>
    <cellStyle name="Normal 37 4 2 14 3" xfId="52170" xr:uid="{00000000-0005-0000-0000-0000C5CB0000}"/>
    <cellStyle name="Normal 37 4 2 15" xfId="52171" xr:uid="{00000000-0005-0000-0000-0000C6CB0000}"/>
    <cellStyle name="Normal 37 4 2 15 2" xfId="52172" xr:uid="{00000000-0005-0000-0000-0000C7CB0000}"/>
    <cellStyle name="Normal 37 4 2 15 3" xfId="52173" xr:uid="{00000000-0005-0000-0000-0000C8CB0000}"/>
    <cellStyle name="Normal 37 4 2 16" xfId="52174" xr:uid="{00000000-0005-0000-0000-0000C9CB0000}"/>
    <cellStyle name="Normal 37 4 2 17" xfId="52175" xr:uid="{00000000-0005-0000-0000-0000CACB0000}"/>
    <cellStyle name="Normal 37 4 2 2" xfId="52176" xr:uid="{00000000-0005-0000-0000-0000CBCB0000}"/>
    <cellStyle name="Normal 37 4 2 2 10" xfId="52177" xr:uid="{00000000-0005-0000-0000-0000CCCB0000}"/>
    <cellStyle name="Normal 37 4 2 2 10 2" xfId="52178" xr:uid="{00000000-0005-0000-0000-0000CDCB0000}"/>
    <cellStyle name="Normal 37 4 2 2 10 3" xfId="52179" xr:uid="{00000000-0005-0000-0000-0000CECB0000}"/>
    <cellStyle name="Normal 37 4 2 2 11" xfId="52180" xr:uid="{00000000-0005-0000-0000-0000CFCB0000}"/>
    <cellStyle name="Normal 37 4 2 2 11 2" xfId="52181" xr:uid="{00000000-0005-0000-0000-0000D0CB0000}"/>
    <cellStyle name="Normal 37 4 2 2 11 3" xfId="52182" xr:uid="{00000000-0005-0000-0000-0000D1CB0000}"/>
    <cellStyle name="Normal 37 4 2 2 12" xfId="52183" xr:uid="{00000000-0005-0000-0000-0000D2CB0000}"/>
    <cellStyle name="Normal 37 4 2 2 12 2" xfId="52184" xr:uid="{00000000-0005-0000-0000-0000D3CB0000}"/>
    <cellStyle name="Normal 37 4 2 2 12 3" xfId="52185" xr:uid="{00000000-0005-0000-0000-0000D4CB0000}"/>
    <cellStyle name="Normal 37 4 2 2 13" xfId="52186" xr:uid="{00000000-0005-0000-0000-0000D5CB0000}"/>
    <cellStyle name="Normal 37 4 2 2 13 2" xfId="52187" xr:uid="{00000000-0005-0000-0000-0000D6CB0000}"/>
    <cellStyle name="Normal 37 4 2 2 13 3" xfId="52188" xr:uid="{00000000-0005-0000-0000-0000D7CB0000}"/>
    <cellStyle name="Normal 37 4 2 2 14" xfId="52189" xr:uid="{00000000-0005-0000-0000-0000D8CB0000}"/>
    <cellStyle name="Normal 37 4 2 2 14 2" xfId="52190" xr:uid="{00000000-0005-0000-0000-0000D9CB0000}"/>
    <cellStyle name="Normal 37 4 2 2 14 3" xfId="52191" xr:uid="{00000000-0005-0000-0000-0000DACB0000}"/>
    <cellStyle name="Normal 37 4 2 2 15" xfId="52192" xr:uid="{00000000-0005-0000-0000-0000DBCB0000}"/>
    <cellStyle name="Normal 37 4 2 2 16" xfId="52193" xr:uid="{00000000-0005-0000-0000-0000DCCB0000}"/>
    <cellStyle name="Normal 37 4 2 2 2" xfId="52194" xr:uid="{00000000-0005-0000-0000-0000DDCB0000}"/>
    <cellStyle name="Normal 37 4 2 2 2 2" xfId="52195" xr:uid="{00000000-0005-0000-0000-0000DECB0000}"/>
    <cellStyle name="Normal 37 4 2 2 2 3" xfId="52196" xr:uid="{00000000-0005-0000-0000-0000DFCB0000}"/>
    <cellStyle name="Normal 37 4 2 2 3" xfId="52197" xr:uid="{00000000-0005-0000-0000-0000E0CB0000}"/>
    <cellStyle name="Normal 37 4 2 2 3 2" xfId="52198" xr:uid="{00000000-0005-0000-0000-0000E1CB0000}"/>
    <cellStyle name="Normal 37 4 2 2 3 3" xfId="52199" xr:uid="{00000000-0005-0000-0000-0000E2CB0000}"/>
    <cellStyle name="Normal 37 4 2 2 4" xfId="52200" xr:uid="{00000000-0005-0000-0000-0000E3CB0000}"/>
    <cellStyle name="Normal 37 4 2 2 4 2" xfId="52201" xr:uid="{00000000-0005-0000-0000-0000E4CB0000}"/>
    <cellStyle name="Normal 37 4 2 2 4 3" xfId="52202" xr:uid="{00000000-0005-0000-0000-0000E5CB0000}"/>
    <cellStyle name="Normal 37 4 2 2 5" xfId="52203" xr:uid="{00000000-0005-0000-0000-0000E6CB0000}"/>
    <cellStyle name="Normal 37 4 2 2 5 2" xfId="52204" xr:uid="{00000000-0005-0000-0000-0000E7CB0000}"/>
    <cellStyle name="Normal 37 4 2 2 5 3" xfId="52205" xr:uid="{00000000-0005-0000-0000-0000E8CB0000}"/>
    <cellStyle name="Normal 37 4 2 2 6" xfId="52206" xr:uid="{00000000-0005-0000-0000-0000E9CB0000}"/>
    <cellStyle name="Normal 37 4 2 2 6 2" xfId="52207" xr:uid="{00000000-0005-0000-0000-0000EACB0000}"/>
    <cellStyle name="Normal 37 4 2 2 6 3" xfId="52208" xr:uid="{00000000-0005-0000-0000-0000EBCB0000}"/>
    <cellStyle name="Normal 37 4 2 2 7" xfId="52209" xr:uid="{00000000-0005-0000-0000-0000ECCB0000}"/>
    <cellStyle name="Normal 37 4 2 2 7 2" xfId="52210" xr:uid="{00000000-0005-0000-0000-0000EDCB0000}"/>
    <cellStyle name="Normal 37 4 2 2 7 3" xfId="52211" xr:uid="{00000000-0005-0000-0000-0000EECB0000}"/>
    <cellStyle name="Normal 37 4 2 2 8" xfId="52212" xr:uid="{00000000-0005-0000-0000-0000EFCB0000}"/>
    <cellStyle name="Normal 37 4 2 2 8 2" xfId="52213" xr:uid="{00000000-0005-0000-0000-0000F0CB0000}"/>
    <cellStyle name="Normal 37 4 2 2 8 3" xfId="52214" xr:uid="{00000000-0005-0000-0000-0000F1CB0000}"/>
    <cellStyle name="Normal 37 4 2 2 9" xfId="52215" xr:uid="{00000000-0005-0000-0000-0000F2CB0000}"/>
    <cellStyle name="Normal 37 4 2 2 9 2" xfId="52216" xr:uid="{00000000-0005-0000-0000-0000F3CB0000}"/>
    <cellStyle name="Normal 37 4 2 2 9 3" xfId="52217" xr:uid="{00000000-0005-0000-0000-0000F4CB0000}"/>
    <cellStyle name="Normal 37 4 2 3" xfId="52218" xr:uid="{00000000-0005-0000-0000-0000F5CB0000}"/>
    <cellStyle name="Normal 37 4 2 3 2" xfId="52219" xr:uid="{00000000-0005-0000-0000-0000F6CB0000}"/>
    <cellStyle name="Normal 37 4 2 3 3" xfId="52220" xr:uid="{00000000-0005-0000-0000-0000F7CB0000}"/>
    <cellStyle name="Normal 37 4 2 4" xfId="52221" xr:uid="{00000000-0005-0000-0000-0000F8CB0000}"/>
    <cellStyle name="Normal 37 4 2 4 2" xfId="52222" xr:uid="{00000000-0005-0000-0000-0000F9CB0000}"/>
    <cellStyle name="Normal 37 4 2 4 3" xfId="52223" xr:uid="{00000000-0005-0000-0000-0000FACB0000}"/>
    <cellStyle name="Normal 37 4 2 5" xfId="52224" xr:uid="{00000000-0005-0000-0000-0000FBCB0000}"/>
    <cellStyle name="Normal 37 4 2 5 2" xfId="52225" xr:uid="{00000000-0005-0000-0000-0000FCCB0000}"/>
    <cellStyle name="Normal 37 4 2 5 3" xfId="52226" xr:uid="{00000000-0005-0000-0000-0000FDCB0000}"/>
    <cellStyle name="Normal 37 4 2 6" xfId="52227" xr:uid="{00000000-0005-0000-0000-0000FECB0000}"/>
    <cellStyle name="Normal 37 4 2 6 2" xfId="52228" xr:uid="{00000000-0005-0000-0000-0000FFCB0000}"/>
    <cellStyle name="Normal 37 4 2 6 3" xfId="52229" xr:uid="{00000000-0005-0000-0000-000000CC0000}"/>
    <cellStyle name="Normal 37 4 2 7" xfId="52230" xr:uid="{00000000-0005-0000-0000-000001CC0000}"/>
    <cellStyle name="Normal 37 4 2 7 2" xfId="52231" xr:uid="{00000000-0005-0000-0000-000002CC0000}"/>
    <cellStyle name="Normal 37 4 2 7 3" xfId="52232" xr:uid="{00000000-0005-0000-0000-000003CC0000}"/>
    <cellStyle name="Normal 37 4 2 8" xfId="52233" xr:uid="{00000000-0005-0000-0000-000004CC0000}"/>
    <cellStyle name="Normal 37 4 2 8 2" xfId="52234" xr:uid="{00000000-0005-0000-0000-000005CC0000}"/>
    <cellStyle name="Normal 37 4 2 8 3" xfId="52235" xr:uid="{00000000-0005-0000-0000-000006CC0000}"/>
    <cellStyle name="Normal 37 4 2 9" xfId="52236" xr:uid="{00000000-0005-0000-0000-000007CC0000}"/>
    <cellStyle name="Normal 37 4 2 9 2" xfId="52237" xr:uid="{00000000-0005-0000-0000-000008CC0000}"/>
    <cellStyle name="Normal 37 4 2 9 3" xfId="52238" xr:uid="{00000000-0005-0000-0000-000009CC0000}"/>
    <cellStyle name="Normal 37 4 20" xfId="52239" xr:uid="{00000000-0005-0000-0000-00000ACC0000}"/>
    <cellStyle name="Normal 37 4 20 2" xfId="52240" xr:uid="{00000000-0005-0000-0000-00000BCC0000}"/>
    <cellStyle name="Normal 37 4 20 3" xfId="52241" xr:uid="{00000000-0005-0000-0000-00000CCC0000}"/>
    <cellStyle name="Normal 37 4 21" xfId="52242" xr:uid="{00000000-0005-0000-0000-00000DCC0000}"/>
    <cellStyle name="Normal 37 4 21 2" xfId="52243" xr:uid="{00000000-0005-0000-0000-00000ECC0000}"/>
    <cellStyle name="Normal 37 4 21 3" xfId="52244" xr:uid="{00000000-0005-0000-0000-00000FCC0000}"/>
    <cellStyle name="Normal 37 4 22" xfId="52245" xr:uid="{00000000-0005-0000-0000-000010CC0000}"/>
    <cellStyle name="Normal 37 4 22 2" xfId="52246" xr:uid="{00000000-0005-0000-0000-000011CC0000}"/>
    <cellStyle name="Normal 37 4 22 3" xfId="52247" xr:uid="{00000000-0005-0000-0000-000012CC0000}"/>
    <cellStyle name="Normal 37 4 23" xfId="52248" xr:uid="{00000000-0005-0000-0000-000013CC0000}"/>
    <cellStyle name="Normal 37 4 23 2" xfId="52249" xr:uid="{00000000-0005-0000-0000-000014CC0000}"/>
    <cellStyle name="Normal 37 4 23 3" xfId="52250" xr:uid="{00000000-0005-0000-0000-000015CC0000}"/>
    <cellStyle name="Normal 37 4 24" xfId="52251" xr:uid="{00000000-0005-0000-0000-000016CC0000}"/>
    <cellStyle name="Normal 37 4 24 2" xfId="52252" xr:uid="{00000000-0005-0000-0000-000017CC0000}"/>
    <cellStyle name="Normal 37 4 24 3" xfId="52253" xr:uid="{00000000-0005-0000-0000-000018CC0000}"/>
    <cellStyle name="Normal 37 4 25" xfId="52254" xr:uid="{00000000-0005-0000-0000-000019CC0000}"/>
    <cellStyle name="Normal 37 4 25 2" xfId="52255" xr:uid="{00000000-0005-0000-0000-00001ACC0000}"/>
    <cellStyle name="Normal 37 4 25 3" xfId="52256" xr:uid="{00000000-0005-0000-0000-00001BCC0000}"/>
    <cellStyle name="Normal 37 4 26" xfId="52257" xr:uid="{00000000-0005-0000-0000-00001CCC0000}"/>
    <cellStyle name="Normal 37 4 26 2" xfId="52258" xr:uid="{00000000-0005-0000-0000-00001DCC0000}"/>
    <cellStyle name="Normal 37 4 26 3" xfId="52259" xr:uid="{00000000-0005-0000-0000-00001ECC0000}"/>
    <cellStyle name="Normal 37 4 27" xfId="52260" xr:uid="{00000000-0005-0000-0000-00001FCC0000}"/>
    <cellStyle name="Normal 37 4 27 2" xfId="52261" xr:uid="{00000000-0005-0000-0000-000020CC0000}"/>
    <cellStyle name="Normal 37 4 27 3" xfId="52262" xr:uid="{00000000-0005-0000-0000-000021CC0000}"/>
    <cellStyle name="Normal 37 4 28" xfId="52263" xr:uid="{00000000-0005-0000-0000-000022CC0000}"/>
    <cellStyle name="Normal 37 4 28 2" xfId="52264" xr:uid="{00000000-0005-0000-0000-000023CC0000}"/>
    <cellStyle name="Normal 37 4 28 3" xfId="52265" xr:uid="{00000000-0005-0000-0000-000024CC0000}"/>
    <cellStyle name="Normal 37 4 29" xfId="52266" xr:uid="{00000000-0005-0000-0000-000025CC0000}"/>
    <cellStyle name="Normal 37 4 3" xfId="52267" xr:uid="{00000000-0005-0000-0000-000026CC0000}"/>
    <cellStyle name="Normal 37 4 3 10" xfId="52268" xr:uid="{00000000-0005-0000-0000-000027CC0000}"/>
    <cellStyle name="Normal 37 4 3 10 2" xfId="52269" xr:uid="{00000000-0005-0000-0000-000028CC0000}"/>
    <cellStyle name="Normal 37 4 3 10 3" xfId="52270" xr:uid="{00000000-0005-0000-0000-000029CC0000}"/>
    <cellStyle name="Normal 37 4 3 11" xfId="52271" xr:uid="{00000000-0005-0000-0000-00002ACC0000}"/>
    <cellStyle name="Normal 37 4 3 11 2" xfId="52272" xr:uid="{00000000-0005-0000-0000-00002BCC0000}"/>
    <cellStyle name="Normal 37 4 3 11 3" xfId="52273" xr:uid="{00000000-0005-0000-0000-00002CCC0000}"/>
    <cellStyle name="Normal 37 4 3 12" xfId="52274" xr:uid="{00000000-0005-0000-0000-00002DCC0000}"/>
    <cellStyle name="Normal 37 4 3 12 2" xfId="52275" xr:uid="{00000000-0005-0000-0000-00002ECC0000}"/>
    <cellStyle name="Normal 37 4 3 12 3" xfId="52276" xr:uid="{00000000-0005-0000-0000-00002FCC0000}"/>
    <cellStyle name="Normal 37 4 3 13" xfId="52277" xr:uid="{00000000-0005-0000-0000-000030CC0000}"/>
    <cellStyle name="Normal 37 4 3 13 2" xfId="52278" xr:uid="{00000000-0005-0000-0000-000031CC0000}"/>
    <cellStyle name="Normal 37 4 3 13 3" xfId="52279" xr:uid="{00000000-0005-0000-0000-000032CC0000}"/>
    <cellStyle name="Normal 37 4 3 14" xfId="52280" xr:uid="{00000000-0005-0000-0000-000033CC0000}"/>
    <cellStyle name="Normal 37 4 3 14 2" xfId="52281" xr:uid="{00000000-0005-0000-0000-000034CC0000}"/>
    <cellStyle name="Normal 37 4 3 14 3" xfId="52282" xr:uid="{00000000-0005-0000-0000-000035CC0000}"/>
    <cellStyle name="Normal 37 4 3 15" xfId="52283" xr:uid="{00000000-0005-0000-0000-000036CC0000}"/>
    <cellStyle name="Normal 37 4 3 15 2" xfId="52284" xr:uid="{00000000-0005-0000-0000-000037CC0000}"/>
    <cellStyle name="Normal 37 4 3 15 3" xfId="52285" xr:uid="{00000000-0005-0000-0000-000038CC0000}"/>
    <cellStyle name="Normal 37 4 3 16" xfId="52286" xr:uid="{00000000-0005-0000-0000-000039CC0000}"/>
    <cellStyle name="Normal 37 4 3 17" xfId="52287" xr:uid="{00000000-0005-0000-0000-00003ACC0000}"/>
    <cellStyle name="Normal 37 4 3 2" xfId="52288" xr:uid="{00000000-0005-0000-0000-00003BCC0000}"/>
    <cellStyle name="Normal 37 4 3 2 10" xfId="52289" xr:uid="{00000000-0005-0000-0000-00003CCC0000}"/>
    <cellStyle name="Normal 37 4 3 2 10 2" xfId="52290" xr:uid="{00000000-0005-0000-0000-00003DCC0000}"/>
    <cellStyle name="Normal 37 4 3 2 10 3" xfId="52291" xr:uid="{00000000-0005-0000-0000-00003ECC0000}"/>
    <cellStyle name="Normal 37 4 3 2 11" xfId="52292" xr:uid="{00000000-0005-0000-0000-00003FCC0000}"/>
    <cellStyle name="Normal 37 4 3 2 11 2" xfId="52293" xr:uid="{00000000-0005-0000-0000-000040CC0000}"/>
    <cellStyle name="Normal 37 4 3 2 11 3" xfId="52294" xr:uid="{00000000-0005-0000-0000-000041CC0000}"/>
    <cellStyle name="Normal 37 4 3 2 12" xfId="52295" xr:uid="{00000000-0005-0000-0000-000042CC0000}"/>
    <cellStyle name="Normal 37 4 3 2 12 2" xfId="52296" xr:uid="{00000000-0005-0000-0000-000043CC0000}"/>
    <cellStyle name="Normal 37 4 3 2 12 3" xfId="52297" xr:uid="{00000000-0005-0000-0000-000044CC0000}"/>
    <cellStyle name="Normal 37 4 3 2 13" xfId="52298" xr:uid="{00000000-0005-0000-0000-000045CC0000}"/>
    <cellStyle name="Normal 37 4 3 2 13 2" xfId="52299" xr:uid="{00000000-0005-0000-0000-000046CC0000}"/>
    <cellStyle name="Normal 37 4 3 2 13 3" xfId="52300" xr:uid="{00000000-0005-0000-0000-000047CC0000}"/>
    <cellStyle name="Normal 37 4 3 2 14" xfId="52301" xr:uid="{00000000-0005-0000-0000-000048CC0000}"/>
    <cellStyle name="Normal 37 4 3 2 14 2" xfId="52302" xr:uid="{00000000-0005-0000-0000-000049CC0000}"/>
    <cellStyle name="Normal 37 4 3 2 14 3" xfId="52303" xr:uid="{00000000-0005-0000-0000-00004ACC0000}"/>
    <cellStyle name="Normal 37 4 3 2 15" xfId="52304" xr:uid="{00000000-0005-0000-0000-00004BCC0000}"/>
    <cellStyle name="Normal 37 4 3 2 16" xfId="52305" xr:uid="{00000000-0005-0000-0000-00004CCC0000}"/>
    <cellStyle name="Normal 37 4 3 2 2" xfId="52306" xr:uid="{00000000-0005-0000-0000-00004DCC0000}"/>
    <cellStyle name="Normal 37 4 3 2 2 2" xfId="52307" xr:uid="{00000000-0005-0000-0000-00004ECC0000}"/>
    <cellStyle name="Normal 37 4 3 2 2 3" xfId="52308" xr:uid="{00000000-0005-0000-0000-00004FCC0000}"/>
    <cellStyle name="Normal 37 4 3 2 3" xfId="52309" xr:uid="{00000000-0005-0000-0000-000050CC0000}"/>
    <cellStyle name="Normal 37 4 3 2 3 2" xfId="52310" xr:uid="{00000000-0005-0000-0000-000051CC0000}"/>
    <cellStyle name="Normal 37 4 3 2 3 3" xfId="52311" xr:uid="{00000000-0005-0000-0000-000052CC0000}"/>
    <cellStyle name="Normal 37 4 3 2 4" xfId="52312" xr:uid="{00000000-0005-0000-0000-000053CC0000}"/>
    <cellStyle name="Normal 37 4 3 2 4 2" xfId="52313" xr:uid="{00000000-0005-0000-0000-000054CC0000}"/>
    <cellStyle name="Normal 37 4 3 2 4 3" xfId="52314" xr:uid="{00000000-0005-0000-0000-000055CC0000}"/>
    <cellStyle name="Normal 37 4 3 2 5" xfId="52315" xr:uid="{00000000-0005-0000-0000-000056CC0000}"/>
    <cellStyle name="Normal 37 4 3 2 5 2" xfId="52316" xr:uid="{00000000-0005-0000-0000-000057CC0000}"/>
    <cellStyle name="Normal 37 4 3 2 5 3" xfId="52317" xr:uid="{00000000-0005-0000-0000-000058CC0000}"/>
    <cellStyle name="Normal 37 4 3 2 6" xfId="52318" xr:uid="{00000000-0005-0000-0000-000059CC0000}"/>
    <cellStyle name="Normal 37 4 3 2 6 2" xfId="52319" xr:uid="{00000000-0005-0000-0000-00005ACC0000}"/>
    <cellStyle name="Normal 37 4 3 2 6 3" xfId="52320" xr:uid="{00000000-0005-0000-0000-00005BCC0000}"/>
    <cellStyle name="Normal 37 4 3 2 7" xfId="52321" xr:uid="{00000000-0005-0000-0000-00005CCC0000}"/>
    <cellStyle name="Normal 37 4 3 2 7 2" xfId="52322" xr:uid="{00000000-0005-0000-0000-00005DCC0000}"/>
    <cellStyle name="Normal 37 4 3 2 7 3" xfId="52323" xr:uid="{00000000-0005-0000-0000-00005ECC0000}"/>
    <cellStyle name="Normal 37 4 3 2 8" xfId="52324" xr:uid="{00000000-0005-0000-0000-00005FCC0000}"/>
    <cellStyle name="Normal 37 4 3 2 8 2" xfId="52325" xr:uid="{00000000-0005-0000-0000-000060CC0000}"/>
    <cellStyle name="Normal 37 4 3 2 8 3" xfId="52326" xr:uid="{00000000-0005-0000-0000-000061CC0000}"/>
    <cellStyle name="Normal 37 4 3 2 9" xfId="52327" xr:uid="{00000000-0005-0000-0000-000062CC0000}"/>
    <cellStyle name="Normal 37 4 3 2 9 2" xfId="52328" xr:uid="{00000000-0005-0000-0000-000063CC0000}"/>
    <cellStyle name="Normal 37 4 3 2 9 3" xfId="52329" xr:uid="{00000000-0005-0000-0000-000064CC0000}"/>
    <cellStyle name="Normal 37 4 3 3" xfId="52330" xr:uid="{00000000-0005-0000-0000-000065CC0000}"/>
    <cellStyle name="Normal 37 4 3 3 2" xfId="52331" xr:uid="{00000000-0005-0000-0000-000066CC0000}"/>
    <cellStyle name="Normal 37 4 3 3 3" xfId="52332" xr:uid="{00000000-0005-0000-0000-000067CC0000}"/>
    <cellStyle name="Normal 37 4 3 4" xfId="52333" xr:uid="{00000000-0005-0000-0000-000068CC0000}"/>
    <cellStyle name="Normal 37 4 3 4 2" xfId="52334" xr:uid="{00000000-0005-0000-0000-000069CC0000}"/>
    <cellStyle name="Normal 37 4 3 4 3" xfId="52335" xr:uid="{00000000-0005-0000-0000-00006ACC0000}"/>
    <cellStyle name="Normal 37 4 3 5" xfId="52336" xr:uid="{00000000-0005-0000-0000-00006BCC0000}"/>
    <cellStyle name="Normal 37 4 3 5 2" xfId="52337" xr:uid="{00000000-0005-0000-0000-00006CCC0000}"/>
    <cellStyle name="Normal 37 4 3 5 3" xfId="52338" xr:uid="{00000000-0005-0000-0000-00006DCC0000}"/>
    <cellStyle name="Normal 37 4 3 6" xfId="52339" xr:uid="{00000000-0005-0000-0000-00006ECC0000}"/>
    <cellStyle name="Normal 37 4 3 6 2" xfId="52340" xr:uid="{00000000-0005-0000-0000-00006FCC0000}"/>
    <cellStyle name="Normal 37 4 3 6 3" xfId="52341" xr:uid="{00000000-0005-0000-0000-000070CC0000}"/>
    <cellStyle name="Normal 37 4 3 7" xfId="52342" xr:uid="{00000000-0005-0000-0000-000071CC0000}"/>
    <cellStyle name="Normal 37 4 3 7 2" xfId="52343" xr:uid="{00000000-0005-0000-0000-000072CC0000}"/>
    <cellStyle name="Normal 37 4 3 7 3" xfId="52344" xr:uid="{00000000-0005-0000-0000-000073CC0000}"/>
    <cellStyle name="Normal 37 4 3 8" xfId="52345" xr:uid="{00000000-0005-0000-0000-000074CC0000}"/>
    <cellStyle name="Normal 37 4 3 8 2" xfId="52346" xr:uid="{00000000-0005-0000-0000-000075CC0000}"/>
    <cellStyle name="Normal 37 4 3 8 3" xfId="52347" xr:uid="{00000000-0005-0000-0000-000076CC0000}"/>
    <cellStyle name="Normal 37 4 3 9" xfId="52348" xr:uid="{00000000-0005-0000-0000-000077CC0000}"/>
    <cellStyle name="Normal 37 4 3 9 2" xfId="52349" xr:uid="{00000000-0005-0000-0000-000078CC0000}"/>
    <cellStyle name="Normal 37 4 3 9 3" xfId="52350" xr:uid="{00000000-0005-0000-0000-000079CC0000}"/>
    <cellStyle name="Normal 37 4 30" xfId="52351" xr:uid="{00000000-0005-0000-0000-00007ACC0000}"/>
    <cellStyle name="Normal 37 4 31" xfId="52352" xr:uid="{00000000-0005-0000-0000-00007BCC0000}"/>
    <cellStyle name="Normal 37 4 32" xfId="52353" xr:uid="{00000000-0005-0000-0000-00007CCC0000}"/>
    <cellStyle name="Normal 37 4 33" xfId="52354" xr:uid="{00000000-0005-0000-0000-00007DCC0000}"/>
    <cellStyle name="Normal 37 4 34" xfId="52355" xr:uid="{00000000-0005-0000-0000-00007ECC0000}"/>
    <cellStyle name="Normal 37 4 35" xfId="52356" xr:uid="{00000000-0005-0000-0000-00007FCC0000}"/>
    <cellStyle name="Normal 37 4 36" xfId="52357" xr:uid="{00000000-0005-0000-0000-000080CC0000}"/>
    <cellStyle name="Normal 37 4 37" xfId="52358" xr:uid="{00000000-0005-0000-0000-000081CC0000}"/>
    <cellStyle name="Normal 37 4 38" xfId="52359" xr:uid="{00000000-0005-0000-0000-000082CC0000}"/>
    <cellStyle name="Normal 37 4 39" xfId="52360" xr:uid="{00000000-0005-0000-0000-000083CC0000}"/>
    <cellStyle name="Normal 37 4 4" xfId="52361" xr:uid="{00000000-0005-0000-0000-000084CC0000}"/>
    <cellStyle name="Normal 37 4 4 10" xfId="52362" xr:uid="{00000000-0005-0000-0000-000085CC0000}"/>
    <cellStyle name="Normal 37 4 4 10 2" xfId="52363" xr:uid="{00000000-0005-0000-0000-000086CC0000}"/>
    <cellStyle name="Normal 37 4 4 10 3" xfId="52364" xr:uid="{00000000-0005-0000-0000-000087CC0000}"/>
    <cellStyle name="Normal 37 4 4 11" xfId="52365" xr:uid="{00000000-0005-0000-0000-000088CC0000}"/>
    <cellStyle name="Normal 37 4 4 11 2" xfId="52366" xr:uid="{00000000-0005-0000-0000-000089CC0000}"/>
    <cellStyle name="Normal 37 4 4 11 3" xfId="52367" xr:uid="{00000000-0005-0000-0000-00008ACC0000}"/>
    <cellStyle name="Normal 37 4 4 12" xfId="52368" xr:uid="{00000000-0005-0000-0000-00008BCC0000}"/>
    <cellStyle name="Normal 37 4 4 12 2" xfId="52369" xr:uid="{00000000-0005-0000-0000-00008CCC0000}"/>
    <cellStyle name="Normal 37 4 4 12 3" xfId="52370" xr:uid="{00000000-0005-0000-0000-00008DCC0000}"/>
    <cellStyle name="Normal 37 4 4 13" xfId="52371" xr:uid="{00000000-0005-0000-0000-00008ECC0000}"/>
    <cellStyle name="Normal 37 4 4 13 2" xfId="52372" xr:uid="{00000000-0005-0000-0000-00008FCC0000}"/>
    <cellStyle name="Normal 37 4 4 13 3" xfId="52373" xr:uid="{00000000-0005-0000-0000-000090CC0000}"/>
    <cellStyle name="Normal 37 4 4 14" xfId="52374" xr:uid="{00000000-0005-0000-0000-000091CC0000}"/>
    <cellStyle name="Normal 37 4 4 14 2" xfId="52375" xr:uid="{00000000-0005-0000-0000-000092CC0000}"/>
    <cellStyle name="Normal 37 4 4 14 3" xfId="52376" xr:uid="{00000000-0005-0000-0000-000093CC0000}"/>
    <cellStyle name="Normal 37 4 4 15" xfId="52377" xr:uid="{00000000-0005-0000-0000-000094CC0000}"/>
    <cellStyle name="Normal 37 4 4 15 2" xfId="52378" xr:uid="{00000000-0005-0000-0000-000095CC0000}"/>
    <cellStyle name="Normal 37 4 4 15 3" xfId="52379" xr:uid="{00000000-0005-0000-0000-000096CC0000}"/>
    <cellStyle name="Normal 37 4 4 16" xfId="52380" xr:uid="{00000000-0005-0000-0000-000097CC0000}"/>
    <cellStyle name="Normal 37 4 4 17" xfId="52381" xr:uid="{00000000-0005-0000-0000-000098CC0000}"/>
    <cellStyle name="Normal 37 4 4 2" xfId="52382" xr:uid="{00000000-0005-0000-0000-000099CC0000}"/>
    <cellStyle name="Normal 37 4 4 2 10" xfId="52383" xr:uid="{00000000-0005-0000-0000-00009ACC0000}"/>
    <cellStyle name="Normal 37 4 4 2 10 2" xfId="52384" xr:uid="{00000000-0005-0000-0000-00009BCC0000}"/>
    <cellStyle name="Normal 37 4 4 2 10 3" xfId="52385" xr:uid="{00000000-0005-0000-0000-00009CCC0000}"/>
    <cellStyle name="Normal 37 4 4 2 11" xfId="52386" xr:uid="{00000000-0005-0000-0000-00009DCC0000}"/>
    <cellStyle name="Normal 37 4 4 2 11 2" xfId="52387" xr:uid="{00000000-0005-0000-0000-00009ECC0000}"/>
    <cellStyle name="Normal 37 4 4 2 11 3" xfId="52388" xr:uid="{00000000-0005-0000-0000-00009FCC0000}"/>
    <cellStyle name="Normal 37 4 4 2 12" xfId="52389" xr:uid="{00000000-0005-0000-0000-0000A0CC0000}"/>
    <cellStyle name="Normal 37 4 4 2 12 2" xfId="52390" xr:uid="{00000000-0005-0000-0000-0000A1CC0000}"/>
    <cellStyle name="Normal 37 4 4 2 12 3" xfId="52391" xr:uid="{00000000-0005-0000-0000-0000A2CC0000}"/>
    <cellStyle name="Normal 37 4 4 2 13" xfId="52392" xr:uid="{00000000-0005-0000-0000-0000A3CC0000}"/>
    <cellStyle name="Normal 37 4 4 2 13 2" xfId="52393" xr:uid="{00000000-0005-0000-0000-0000A4CC0000}"/>
    <cellStyle name="Normal 37 4 4 2 13 3" xfId="52394" xr:uid="{00000000-0005-0000-0000-0000A5CC0000}"/>
    <cellStyle name="Normal 37 4 4 2 14" xfId="52395" xr:uid="{00000000-0005-0000-0000-0000A6CC0000}"/>
    <cellStyle name="Normal 37 4 4 2 14 2" xfId="52396" xr:uid="{00000000-0005-0000-0000-0000A7CC0000}"/>
    <cellStyle name="Normal 37 4 4 2 14 3" xfId="52397" xr:uid="{00000000-0005-0000-0000-0000A8CC0000}"/>
    <cellStyle name="Normal 37 4 4 2 15" xfId="52398" xr:uid="{00000000-0005-0000-0000-0000A9CC0000}"/>
    <cellStyle name="Normal 37 4 4 2 16" xfId="52399" xr:uid="{00000000-0005-0000-0000-0000AACC0000}"/>
    <cellStyle name="Normal 37 4 4 2 2" xfId="52400" xr:uid="{00000000-0005-0000-0000-0000ABCC0000}"/>
    <cellStyle name="Normal 37 4 4 2 2 2" xfId="52401" xr:uid="{00000000-0005-0000-0000-0000ACCC0000}"/>
    <cellStyle name="Normal 37 4 4 2 2 3" xfId="52402" xr:uid="{00000000-0005-0000-0000-0000ADCC0000}"/>
    <cellStyle name="Normal 37 4 4 2 3" xfId="52403" xr:uid="{00000000-0005-0000-0000-0000AECC0000}"/>
    <cellStyle name="Normal 37 4 4 2 3 2" xfId="52404" xr:uid="{00000000-0005-0000-0000-0000AFCC0000}"/>
    <cellStyle name="Normal 37 4 4 2 3 3" xfId="52405" xr:uid="{00000000-0005-0000-0000-0000B0CC0000}"/>
    <cellStyle name="Normal 37 4 4 2 4" xfId="52406" xr:uid="{00000000-0005-0000-0000-0000B1CC0000}"/>
    <cellStyle name="Normal 37 4 4 2 4 2" xfId="52407" xr:uid="{00000000-0005-0000-0000-0000B2CC0000}"/>
    <cellStyle name="Normal 37 4 4 2 4 3" xfId="52408" xr:uid="{00000000-0005-0000-0000-0000B3CC0000}"/>
    <cellStyle name="Normal 37 4 4 2 5" xfId="52409" xr:uid="{00000000-0005-0000-0000-0000B4CC0000}"/>
    <cellStyle name="Normal 37 4 4 2 5 2" xfId="52410" xr:uid="{00000000-0005-0000-0000-0000B5CC0000}"/>
    <cellStyle name="Normal 37 4 4 2 5 3" xfId="52411" xr:uid="{00000000-0005-0000-0000-0000B6CC0000}"/>
    <cellStyle name="Normal 37 4 4 2 6" xfId="52412" xr:uid="{00000000-0005-0000-0000-0000B7CC0000}"/>
    <cellStyle name="Normal 37 4 4 2 6 2" xfId="52413" xr:uid="{00000000-0005-0000-0000-0000B8CC0000}"/>
    <cellStyle name="Normal 37 4 4 2 6 3" xfId="52414" xr:uid="{00000000-0005-0000-0000-0000B9CC0000}"/>
    <cellStyle name="Normal 37 4 4 2 7" xfId="52415" xr:uid="{00000000-0005-0000-0000-0000BACC0000}"/>
    <cellStyle name="Normal 37 4 4 2 7 2" xfId="52416" xr:uid="{00000000-0005-0000-0000-0000BBCC0000}"/>
    <cellStyle name="Normal 37 4 4 2 7 3" xfId="52417" xr:uid="{00000000-0005-0000-0000-0000BCCC0000}"/>
    <cellStyle name="Normal 37 4 4 2 8" xfId="52418" xr:uid="{00000000-0005-0000-0000-0000BDCC0000}"/>
    <cellStyle name="Normal 37 4 4 2 8 2" xfId="52419" xr:uid="{00000000-0005-0000-0000-0000BECC0000}"/>
    <cellStyle name="Normal 37 4 4 2 8 3" xfId="52420" xr:uid="{00000000-0005-0000-0000-0000BFCC0000}"/>
    <cellStyle name="Normal 37 4 4 2 9" xfId="52421" xr:uid="{00000000-0005-0000-0000-0000C0CC0000}"/>
    <cellStyle name="Normal 37 4 4 2 9 2" xfId="52422" xr:uid="{00000000-0005-0000-0000-0000C1CC0000}"/>
    <cellStyle name="Normal 37 4 4 2 9 3" xfId="52423" xr:uid="{00000000-0005-0000-0000-0000C2CC0000}"/>
    <cellStyle name="Normal 37 4 4 3" xfId="52424" xr:uid="{00000000-0005-0000-0000-0000C3CC0000}"/>
    <cellStyle name="Normal 37 4 4 3 2" xfId="52425" xr:uid="{00000000-0005-0000-0000-0000C4CC0000}"/>
    <cellStyle name="Normal 37 4 4 3 3" xfId="52426" xr:uid="{00000000-0005-0000-0000-0000C5CC0000}"/>
    <cellStyle name="Normal 37 4 4 4" xfId="52427" xr:uid="{00000000-0005-0000-0000-0000C6CC0000}"/>
    <cellStyle name="Normal 37 4 4 4 2" xfId="52428" xr:uid="{00000000-0005-0000-0000-0000C7CC0000}"/>
    <cellStyle name="Normal 37 4 4 4 3" xfId="52429" xr:uid="{00000000-0005-0000-0000-0000C8CC0000}"/>
    <cellStyle name="Normal 37 4 4 5" xfId="52430" xr:uid="{00000000-0005-0000-0000-0000C9CC0000}"/>
    <cellStyle name="Normal 37 4 4 5 2" xfId="52431" xr:uid="{00000000-0005-0000-0000-0000CACC0000}"/>
    <cellStyle name="Normal 37 4 4 5 3" xfId="52432" xr:uid="{00000000-0005-0000-0000-0000CBCC0000}"/>
    <cellStyle name="Normal 37 4 4 6" xfId="52433" xr:uid="{00000000-0005-0000-0000-0000CCCC0000}"/>
    <cellStyle name="Normal 37 4 4 6 2" xfId="52434" xr:uid="{00000000-0005-0000-0000-0000CDCC0000}"/>
    <cellStyle name="Normal 37 4 4 6 3" xfId="52435" xr:uid="{00000000-0005-0000-0000-0000CECC0000}"/>
    <cellStyle name="Normal 37 4 4 7" xfId="52436" xr:uid="{00000000-0005-0000-0000-0000CFCC0000}"/>
    <cellStyle name="Normal 37 4 4 7 2" xfId="52437" xr:uid="{00000000-0005-0000-0000-0000D0CC0000}"/>
    <cellStyle name="Normal 37 4 4 7 3" xfId="52438" xr:uid="{00000000-0005-0000-0000-0000D1CC0000}"/>
    <cellStyle name="Normal 37 4 4 8" xfId="52439" xr:uid="{00000000-0005-0000-0000-0000D2CC0000}"/>
    <cellStyle name="Normal 37 4 4 8 2" xfId="52440" xr:uid="{00000000-0005-0000-0000-0000D3CC0000}"/>
    <cellStyle name="Normal 37 4 4 8 3" xfId="52441" xr:uid="{00000000-0005-0000-0000-0000D4CC0000}"/>
    <cellStyle name="Normal 37 4 4 9" xfId="52442" xr:uid="{00000000-0005-0000-0000-0000D5CC0000}"/>
    <cellStyle name="Normal 37 4 4 9 2" xfId="52443" xr:uid="{00000000-0005-0000-0000-0000D6CC0000}"/>
    <cellStyle name="Normal 37 4 4 9 3" xfId="52444" xr:uid="{00000000-0005-0000-0000-0000D7CC0000}"/>
    <cellStyle name="Normal 37 4 40" xfId="52445" xr:uid="{00000000-0005-0000-0000-0000D8CC0000}"/>
    <cellStyle name="Normal 37 4 41" xfId="52446" xr:uid="{00000000-0005-0000-0000-0000D9CC0000}"/>
    <cellStyle name="Normal 37 4 5" xfId="52447" xr:uid="{00000000-0005-0000-0000-0000DACC0000}"/>
    <cellStyle name="Normal 37 4 5 10" xfId="52448" xr:uid="{00000000-0005-0000-0000-0000DBCC0000}"/>
    <cellStyle name="Normal 37 4 5 10 2" xfId="52449" xr:uid="{00000000-0005-0000-0000-0000DCCC0000}"/>
    <cellStyle name="Normal 37 4 5 10 3" xfId="52450" xr:uid="{00000000-0005-0000-0000-0000DDCC0000}"/>
    <cellStyle name="Normal 37 4 5 11" xfId="52451" xr:uid="{00000000-0005-0000-0000-0000DECC0000}"/>
    <cellStyle name="Normal 37 4 5 11 2" xfId="52452" xr:uid="{00000000-0005-0000-0000-0000DFCC0000}"/>
    <cellStyle name="Normal 37 4 5 11 3" xfId="52453" xr:uid="{00000000-0005-0000-0000-0000E0CC0000}"/>
    <cellStyle name="Normal 37 4 5 12" xfId="52454" xr:uid="{00000000-0005-0000-0000-0000E1CC0000}"/>
    <cellStyle name="Normal 37 4 5 12 2" xfId="52455" xr:uid="{00000000-0005-0000-0000-0000E2CC0000}"/>
    <cellStyle name="Normal 37 4 5 12 3" xfId="52456" xr:uid="{00000000-0005-0000-0000-0000E3CC0000}"/>
    <cellStyle name="Normal 37 4 5 13" xfId="52457" xr:uid="{00000000-0005-0000-0000-0000E4CC0000}"/>
    <cellStyle name="Normal 37 4 5 13 2" xfId="52458" xr:uid="{00000000-0005-0000-0000-0000E5CC0000}"/>
    <cellStyle name="Normal 37 4 5 13 3" xfId="52459" xr:uid="{00000000-0005-0000-0000-0000E6CC0000}"/>
    <cellStyle name="Normal 37 4 5 14" xfId="52460" xr:uid="{00000000-0005-0000-0000-0000E7CC0000}"/>
    <cellStyle name="Normal 37 4 5 14 2" xfId="52461" xr:uid="{00000000-0005-0000-0000-0000E8CC0000}"/>
    <cellStyle name="Normal 37 4 5 14 3" xfId="52462" xr:uid="{00000000-0005-0000-0000-0000E9CC0000}"/>
    <cellStyle name="Normal 37 4 5 15" xfId="52463" xr:uid="{00000000-0005-0000-0000-0000EACC0000}"/>
    <cellStyle name="Normal 37 4 5 16" xfId="52464" xr:uid="{00000000-0005-0000-0000-0000EBCC0000}"/>
    <cellStyle name="Normal 37 4 5 2" xfId="52465" xr:uid="{00000000-0005-0000-0000-0000ECCC0000}"/>
    <cellStyle name="Normal 37 4 5 2 2" xfId="52466" xr:uid="{00000000-0005-0000-0000-0000EDCC0000}"/>
    <cellStyle name="Normal 37 4 5 2 3" xfId="52467" xr:uid="{00000000-0005-0000-0000-0000EECC0000}"/>
    <cellStyle name="Normal 37 4 5 3" xfId="52468" xr:uid="{00000000-0005-0000-0000-0000EFCC0000}"/>
    <cellStyle name="Normal 37 4 5 3 2" xfId="52469" xr:uid="{00000000-0005-0000-0000-0000F0CC0000}"/>
    <cellStyle name="Normal 37 4 5 3 3" xfId="52470" xr:uid="{00000000-0005-0000-0000-0000F1CC0000}"/>
    <cellStyle name="Normal 37 4 5 4" xfId="52471" xr:uid="{00000000-0005-0000-0000-0000F2CC0000}"/>
    <cellStyle name="Normal 37 4 5 4 2" xfId="52472" xr:uid="{00000000-0005-0000-0000-0000F3CC0000}"/>
    <cellStyle name="Normal 37 4 5 4 3" xfId="52473" xr:uid="{00000000-0005-0000-0000-0000F4CC0000}"/>
    <cellStyle name="Normal 37 4 5 5" xfId="52474" xr:uid="{00000000-0005-0000-0000-0000F5CC0000}"/>
    <cellStyle name="Normal 37 4 5 5 2" xfId="52475" xr:uid="{00000000-0005-0000-0000-0000F6CC0000}"/>
    <cellStyle name="Normal 37 4 5 5 3" xfId="52476" xr:uid="{00000000-0005-0000-0000-0000F7CC0000}"/>
    <cellStyle name="Normal 37 4 5 6" xfId="52477" xr:uid="{00000000-0005-0000-0000-0000F8CC0000}"/>
    <cellStyle name="Normal 37 4 5 6 2" xfId="52478" xr:uid="{00000000-0005-0000-0000-0000F9CC0000}"/>
    <cellStyle name="Normal 37 4 5 6 3" xfId="52479" xr:uid="{00000000-0005-0000-0000-0000FACC0000}"/>
    <cellStyle name="Normal 37 4 5 7" xfId="52480" xr:uid="{00000000-0005-0000-0000-0000FBCC0000}"/>
    <cellStyle name="Normal 37 4 5 7 2" xfId="52481" xr:uid="{00000000-0005-0000-0000-0000FCCC0000}"/>
    <cellStyle name="Normal 37 4 5 7 3" xfId="52482" xr:uid="{00000000-0005-0000-0000-0000FDCC0000}"/>
    <cellStyle name="Normal 37 4 5 8" xfId="52483" xr:uid="{00000000-0005-0000-0000-0000FECC0000}"/>
    <cellStyle name="Normal 37 4 5 8 2" xfId="52484" xr:uid="{00000000-0005-0000-0000-0000FFCC0000}"/>
    <cellStyle name="Normal 37 4 5 8 3" xfId="52485" xr:uid="{00000000-0005-0000-0000-000000CD0000}"/>
    <cellStyle name="Normal 37 4 5 9" xfId="52486" xr:uid="{00000000-0005-0000-0000-000001CD0000}"/>
    <cellStyle name="Normal 37 4 5 9 2" xfId="52487" xr:uid="{00000000-0005-0000-0000-000002CD0000}"/>
    <cellStyle name="Normal 37 4 5 9 3" xfId="52488" xr:uid="{00000000-0005-0000-0000-000003CD0000}"/>
    <cellStyle name="Normal 37 4 6" xfId="52489" xr:uid="{00000000-0005-0000-0000-000004CD0000}"/>
    <cellStyle name="Normal 37 4 6 10" xfId="52490" xr:uid="{00000000-0005-0000-0000-000005CD0000}"/>
    <cellStyle name="Normal 37 4 6 10 2" xfId="52491" xr:uid="{00000000-0005-0000-0000-000006CD0000}"/>
    <cellStyle name="Normal 37 4 6 10 3" xfId="52492" xr:uid="{00000000-0005-0000-0000-000007CD0000}"/>
    <cellStyle name="Normal 37 4 6 11" xfId="52493" xr:uid="{00000000-0005-0000-0000-000008CD0000}"/>
    <cellStyle name="Normal 37 4 6 11 2" xfId="52494" xr:uid="{00000000-0005-0000-0000-000009CD0000}"/>
    <cellStyle name="Normal 37 4 6 11 3" xfId="52495" xr:uid="{00000000-0005-0000-0000-00000ACD0000}"/>
    <cellStyle name="Normal 37 4 6 12" xfId="52496" xr:uid="{00000000-0005-0000-0000-00000BCD0000}"/>
    <cellStyle name="Normal 37 4 6 12 2" xfId="52497" xr:uid="{00000000-0005-0000-0000-00000CCD0000}"/>
    <cellStyle name="Normal 37 4 6 12 3" xfId="52498" xr:uid="{00000000-0005-0000-0000-00000DCD0000}"/>
    <cellStyle name="Normal 37 4 6 13" xfId="52499" xr:uid="{00000000-0005-0000-0000-00000ECD0000}"/>
    <cellStyle name="Normal 37 4 6 13 2" xfId="52500" xr:uid="{00000000-0005-0000-0000-00000FCD0000}"/>
    <cellStyle name="Normal 37 4 6 13 3" xfId="52501" xr:uid="{00000000-0005-0000-0000-000010CD0000}"/>
    <cellStyle name="Normal 37 4 6 14" xfId="52502" xr:uid="{00000000-0005-0000-0000-000011CD0000}"/>
    <cellStyle name="Normal 37 4 6 14 2" xfId="52503" xr:uid="{00000000-0005-0000-0000-000012CD0000}"/>
    <cellStyle name="Normal 37 4 6 14 3" xfId="52504" xr:uid="{00000000-0005-0000-0000-000013CD0000}"/>
    <cellStyle name="Normal 37 4 6 15" xfId="52505" xr:uid="{00000000-0005-0000-0000-000014CD0000}"/>
    <cellStyle name="Normal 37 4 6 16" xfId="52506" xr:uid="{00000000-0005-0000-0000-000015CD0000}"/>
    <cellStyle name="Normal 37 4 6 2" xfId="52507" xr:uid="{00000000-0005-0000-0000-000016CD0000}"/>
    <cellStyle name="Normal 37 4 6 2 2" xfId="52508" xr:uid="{00000000-0005-0000-0000-000017CD0000}"/>
    <cellStyle name="Normal 37 4 6 2 3" xfId="52509" xr:uid="{00000000-0005-0000-0000-000018CD0000}"/>
    <cellStyle name="Normal 37 4 6 3" xfId="52510" xr:uid="{00000000-0005-0000-0000-000019CD0000}"/>
    <cellStyle name="Normal 37 4 6 3 2" xfId="52511" xr:uid="{00000000-0005-0000-0000-00001ACD0000}"/>
    <cellStyle name="Normal 37 4 6 3 3" xfId="52512" xr:uid="{00000000-0005-0000-0000-00001BCD0000}"/>
    <cellStyle name="Normal 37 4 6 4" xfId="52513" xr:uid="{00000000-0005-0000-0000-00001CCD0000}"/>
    <cellStyle name="Normal 37 4 6 4 2" xfId="52514" xr:uid="{00000000-0005-0000-0000-00001DCD0000}"/>
    <cellStyle name="Normal 37 4 6 4 3" xfId="52515" xr:uid="{00000000-0005-0000-0000-00001ECD0000}"/>
    <cellStyle name="Normal 37 4 6 5" xfId="52516" xr:uid="{00000000-0005-0000-0000-00001FCD0000}"/>
    <cellStyle name="Normal 37 4 6 5 2" xfId="52517" xr:uid="{00000000-0005-0000-0000-000020CD0000}"/>
    <cellStyle name="Normal 37 4 6 5 3" xfId="52518" xr:uid="{00000000-0005-0000-0000-000021CD0000}"/>
    <cellStyle name="Normal 37 4 6 6" xfId="52519" xr:uid="{00000000-0005-0000-0000-000022CD0000}"/>
    <cellStyle name="Normal 37 4 6 6 2" xfId="52520" xr:uid="{00000000-0005-0000-0000-000023CD0000}"/>
    <cellStyle name="Normal 37 4 6 6 3" xfId="52521" xr:uid="{00000000-0005-0000-0000-000024CD0000}"/>
    <cellStyle name="Normal 37 4 6 7" xfId="52522" xr:uid="{00000000-0005-0000-0000-000025CD0000}"/>
    <cellStyle name="Normal 37 4 6 7 2" xfId="52523" xr:uid="{00000000-0005-0000-0000-000026CD0000}"/>
    <cellStyle name="Normal 37 4 6 7 3" xfId="52524" xr:uid="{00000000-0005-0000-0000-000027CD0000}"/>
    <cellStyle name="Normal 37 4 6 8" xfId="52525" xr:uid="{00000000-0005-0000-0000-000028CD0000}"/>
    <cellStyle name="Normal 37 4 6 8 2" xfId="52526" xr:uid="{00000000-0005-0000-0000-000029CD0000}"/>
    <cellStyle name="Normal 37 4 6 8 3" xfId="52527" xr:uid="{00000000-0005-0000-0000-00002ACD0000}"/>
    <cellStyle name="Normal 37 4 6 9" xfId="52528" xr:uid="{00000000-0005-0000-0000-00002BCD0000}"/>
    <cellStyle name="Normal 37 4 6 9 2" xfId="52529" xr:uid="{00000000-0005-0000-0000-00002CCD0000}"/>
    <cellStyle name="Normal 37 4 6 9 3" xfId="52530" xr:uid="{00000000-0005-0000-0000-00002DCD0000}"/>
    <cellStyle name="Normal 37 4 7" xfId="52531" xr:uid="{00000000-0005-0000-0000-00002ECD0000}"/>
    <cellStyle name="Normal 37 4 7 10" xfId="52532" xr:uid="{00000000-0005-0000-0000-00002FCD0000}"/>
    <cellStyle name="Normal 37 4 7 10 2" xfId="52533" xr:uid="{00000000-0005-0000-0000-000030CD0000}"/>
    <cellStyle name="Normal 37 4 7 10 3" xfId="52534" xr:uid="{00000000-0005-0000-0000-000031CD0000}"/>
    <cellStyle name="Normal 37 4 7 11" xfId="52535" xr:uid="{00000000-0005-0000-0000-000032CD0000}"/>
    <cellStyle name="Normal 37 4 7 11 2" xfId="52536" xr:uid="{00000000-0005-0000-0000-000033CD0000}"/>
    <cellStyle name="Normal 37 4 7 11 3" xfId="52537" xr:uid="{00000000-0005-0000-0000-000034CD0000}"/>
    <cellStyle name="Normal 37 4 7 12" xfId="52538" xr:uid="{00000000-0005-0000-0000-000035CD0000}"/>
    <cellStyle name="Normal 37 4 7 12 2" xfId="52539" xr:uid="{00000000-0005-0000-0000-000036CD0000}"/>
    <cellStyle name="Normal 37 4 7 12 3" xfId="52540" xr:uid="{00000000-0005-0000-0000-000037CD0000}"/>
    <cellStyle name="Normal 37 4 7 13" xfId="52541" xr:uid="{00000000-0005-0000-0000-000038CD0000}"/>
    <cellStyle name="Normal 37 4 7 13 2" xfId="52542" xr:uid="{00000000-0005-0000-0000-000039CD0000}"/>
    <cellStyle name="Normal 37 4 7 13 3" xfId="52543" xr:uid="{00000000-0005-0000-0000-00003ACD0000}"/>
    <cellStyle name="Normal 37 4 7 14" xfId="52544" xr:uid="{00000000-0005-0000-0000-00003BCD0000}"/>
    <cellStyle name="Normal 37 4 7 14 2" xfId="52545" xr:uid="{00000000-0005-0000-0000-00003CCD0000}"/>
    <cellStyle name="Normal 37 4 7 14 3" xfId="52546" xr:uid="{00000000-0005-0000-0000-00003DCD0000}"/>
    <cellStyle name="Normal 37 4 7 15" xfId="52547" xr:uid="{00000000-0005-0000-0000-00003ECD0000}"/>
    <cellStyle name="Normal 37 4 7 16" xfId="52548" xr:uid="{00000000-0005-0000-0000-00003FCD0000}"/>
    <cellStyle name="Normal 37 4 7 2" xfId="52549" xr:uid="{00000000-0005-0000-0000-000040CD0000}"/>
    <cellStyle name="Normal 37 4 7 2 2" xfId="52550" xr:uid="{00000000-0005-0000-0000-000041CD0000}"/>
    <cellStyle name="Normal 37 4 7 2 3" xfId="52551" xr:uid="{00000000-0005-0000-0000-000042CD0000}"/>
    <cellStyle name="Normal 37 4 7 3" xfId="52552" xr:uid="{00000000-0005-0000-0000-000043CD0000}"/>
    <cellStyle name="Normal 37 4 7 3 2" xfId="52553" xr:uid="{00000000-0005-0000-0000-000044CD0000}"/>
    <cellStyle name="Normal 37 4 7 3 3" xfId="52554" xr:uid="{00000000-0005-0000-0000-000045CD0000}"/>
    <cellStyle name="Normal 37 4 7 4" xfId="52555" xr:uid="{00000000-0005-0000-0000-000046CD0000}"/>
    <cellStyle name="Normal 37 4 7 4 2" xfId="52556" xr:uid="{00000000-0005-0000-0000-000047CD0000}"/>
    <cellStyle name="Normal 37 4 7 4 3" xfId="52557" xr:uid="{00000000-0005-0000-0000-000048CD0000}"/>
    <cellStyle name="Normal 37 4 7 5" xfId="52558" xr:uid="{00000000-0005-0000-0000-000049CD0000}"/>
    <cellStyle name="Normal 37 4 7 5 2" xfId="52559" xr:uid="{00000000-0005-0000-0000-00004ACD0000}"/>
    <cellStyle name="Normal 37 4 7 5 3" xfId="52560" xr:uid="{00000000-0005-0000-0000-00004BCD0000}"/>
    <cellStyle name="Normal 37 4 7 6" xfId="52561" xr:uid="{00000000-0005-0000-0000-00004CCD0000}"/>
    <cellStyle name="Normal 37 4 7 6 2" xfId="52562" xr:uid="{00000000-0005-0000-0000-00004DCD0000}"/>
    <cellStyle name="Normal 37 4 7 6 3" xfId="52563" xr:uid="{00000000-0005-0000-0000-00004ECD0000}"/>
    <cellStyle name="Normal 37 4 7 7" xfId="52564" xr:uid="{00000000-0005-0000-0000-00004FCD0000}"/>
    <cellStyle name="Normal 37 4 7 7 2" xfId="52565" xr:uid="{00000000-0005-0000-0000-000050CD0000}"/>
    <cellStyle name="Normal 37 4 7 7 3" xfId="52566" xr:uid="{00000000-0005-0000-0000-000051CD0000}"/>
    <cellStyle name="Normal 37 4 7 8" xfId="52567" xr:uid="{00000000-0005-0000-0000-000052CD0000}"/>
    <cellStyle name="Normal 37 4 7 8 2" xfId="52568" xr:uid="{00000000-0005-0000-0000-000053CD0000}"/>
    <cellStyle name="Normal 37 4 7 8 3" xfId="52569" xr:uid="{00000000-0005-0000-0000-000054CD0000}"/>
    <cellStyle name="Normal 37 4 7 9" xfId="52570" xr:uid="{00000000-0005-0000-0000-000055CD0000}"/>
    <cellStyle name="Normal 37 4 7 9 2" xfId="52571" xr:uid="{00000000-0005-0000-0000-000056CD0000}"/>
    <cellStyle name="Normal 37 4 7 9 3" xfId="52572" xr:uid="{00000000-0005-0000-0000-000057CD0000}"/>
    <cellStyle name="Normal 37 4 8" xfId="52573" xr:uid="{00000000-0005-0000-0000-000058CD0000}"/>
    <cellStyle name="Normal 37 4 8 10" xfId="52574" xr:uid="{00000000-0005-0000-0000-000059CD0000}"/>
    <cellStyle name="Normal 37 4 8 10 2" xfId="52575" xr:uid="{00000000-0005-0000-0000-00005ACD0000}"/>
    <cellStyle name="Normal 37 4 8 10 3" xfId="52576" xr:uid="{00000000-0005-0000-0000-00005BCD0000}"/>
    <cellStyle name="Normal 37 4 8 11" xfId="52577" xr:uid="{00000000-0005-0000-0000-00005CCD0000}"/>
    <cellStyle name="Normal 37 4 8 11 2" xfId="52578" xr:uid="{00000000-0005-0000-0000-00005DCD0000}"/>
    <cellStyle name="Normal 37 4 8 11 3" xfId="52579" xr:uid="{00000000-0005-0000-0000-00005ECD0000}"/>
    <cellStyle name="Normal 37 4 8 12" xfId="52580" xr:uid="{00000000-0005-0000-0000-00005FCD0000}"/>
    <cellStyle name="Normal 37 4 8 12 2" xfId="52581" xr:uid="{00000000-0005-0000-0000-000060CD0000}"/>
    <cellStyle name="Normal 37 4 8 12 3" xfId="52582" xr:uid="{00000000-0005-0000-0000-000061CD0000}"/>
    <cellStyle name="Normal 37 4 8 13" xfId="52583" xr:uid="{00000000-0005-0000-0000-000062CD0000}"/>
    <cellStyle name="Normal 37 4 8 13 2" xfId="52584" xr:uid="{00000000-0005-0000-0000-000063CD0000}"/>
    <cellStyle name="Normal 37 4 8 13 3" xfId="52585" xr:uid="{00000000-0005-0000-0000-000064CD0000}"/>
    <cellStyle name="Normal 37 4 8 14" xfId="52586" xr:uid="{00000000-0005-0000-0000-000065CD0000}"/>
    <cellStyle name="Normal 37 4 8 14 2" xfId="52587" xr:uid="{00000000-0005-0000-0000-000066CD0000}"/>
    <cellStyle name="Normal 37 4 8 14 3" xfId="52588" xr:uid="{00000000-0005-0000-0000-000067CD0000}"/>
    <cellStyle name="Normal 37 4 8 15" xfId="52589" xr:uid="{00000000-0005-0000-0000-000068CD0000}"/>
    <cellStyle name="Normal 37 4 8 16" xfId="52590" xr:uid="{00000000-0005-0000-0000-000069CD0000}"/>
    <cellStyle name="Normal 37 4 8 2" xfId="52591" xr:uid="{00000000-0005-0000-0000-00006ACD0000}"/>
    <cellStyle name="Normal 37 4 8 2 2" xfId="52592" xr:uid="{00000000-0005-0000-0000-00006BCD0000}"/>
    <cellStyle name="Normal 37 4 8 2 3" xfId="52593" xr:uid="{00000000-0005-0000-0000-00006CCD0000}"/>
    <cellStyle name="Normal 37 4 8 3" xfId="52594" xr:uid="{00000000-0005-0000-0000-00006DCD0000}"/>
    <cellStyle name="Normal 37 4 8 3 2" xfId="52595" xr:uid="{00000000-0005-0000-0000-00006ECD0000}"/>
    <cellStyle name="Normal 37 4 8 3 3" xfId="52596" xr:uid="{00000000-0005-0000-0000-00006FCD0000}"/>
    <cellStyle name="Normal 37 4 8 4" xfId="52597" xr:uid="{00000000-0005-0000-0000-000070CD0000}"/>
    <cellStyle name="Normal 37 4 8 4 2" xfId="52598" xr:uid="{00000000-0005-0000-0000-000071CD0000}"/>
    <cellStyle name="Normal 37 4 8 4 3" xfId="52599" xr:uid="{00000000-0005-0000-0000-000072CD0000}"/>
    <cellStyle name="Normal 37 4 8 5" xfId="52600" xr:uid="{00000000-0005-0000-0000-000073CD0000}"/>
    <cellStyle name="Normal 37 4 8 5 2" xfId="52601" xr:uid="{00000000-0005-0000-0000-000074CD0000}"/>
    <cellStyle name="Normal 37 4 8 5 3" xfId="52602" xr:uid="{00000000-0005-0000-0000-000075CD0000}"/>
    <cellStyle name="Normal 37 4 8 6" xfId="52603" xr:uid="{00000000-0005-0000-0000-000076CD0000}"/>
    <cellStyle name="Normal 37 4 8 6 2" xfId="52604" xr:uid="{00000000-0005-0000-0000-000077CD0000}"/>
    <cellStyle name="Normal 37 4 8 6 3" xfId="52605" xr:uid="{00000000-0005-0000-0000-000078CD0000}"/>
    <cellStyle name="Normal 37 4 8 7" xfId="52606" xr:uid="{00000000-0005-0000-0000-000079CD0000}"/>
    <cellStyle name="Normal 37 4 8 7 2" xfId="52607" xr:uid="{00000000-0005-0000-0000-00007ACD0000}"/>
    <cellStyle name="Normal 37 4 8 7 3" xfId="52608" xr:uid="{00000000-0005-0000-0000-00007BCD0000}"/>
    <cellStyle name="Normal 37 4 8 8" xfId="52609" xr:uid="{00000000-0005-0000-0000-00007CCD0000}"/>
    <cellStyle name="Normal 37 4 8 8 2" xfId="52610" xr:uid="{00000000-0005-0000-0000-00007DCD0000}"/>
    <cellStyle name="Normal 37 4 8 8 3" xfId="52611" xr:uid="{00000000-0005-0000-0000-00007ECD0000}"/>
    <cellStyle name="Normal 37 4 8 9" xfId="52612" xr:uid="{00000000-0005-0000-0000-00007FCD0000}"/>
    <cellStyle name="Normal 37 4 8 9 2" xfId="52613" xr:uid="{00000000-0005-0000-0000-000080CD0000}"/>
    <cellStyle name="Normal 37 4 8 9 3" xfId="52614" xr:uid="{00000000-0005-0000-0000-000081CD0000}"/>
    <cellStyle name="Normal 37 4 9" xfId="52615" xr:uid="{00000000-0005-0000-0000-000082CD0000}"/>
    <cellStyle name="Normal 37 4 9 10" xfId="52616" xr:uid="{00000000-0005-0000-0000-000083CD0000}"/>
    <cellStyle name="Normal 37 4 9 10 2" xfId="52617" xr:uid="{00000000-0005-0000-0000-000084CD0000}"/>
    <cellStyle name="Normal 37 4 9 10 3" xfId="52618" xr:uid="{00000000-0005-0000-0000-000085CD0000}"/>
    <cellStyle name="Normal 37 4 9 11" xfId="52619" xr:uid="{00000000-0005-0000-0000-000086CD0000}"/>
    <cellStyle name="Normal 37 4 9 11 2" xfId="52620" xr:uid="{00000000-0005-0000-0000-000087CD0000}"/>
    <cellStyle name="Normal 37 4 9 11 3" xfId="52621" xr:uid="{00000000-0005-0000-0000-000088CD0000}"/>
    <cellStyle name="Normal 37 4 9 12" xfId="52622" xr:uid="{00000000-0005-0000-0000-000089CD0000}"/>
    <cellStyle name="Normal 37 4 9 12 2" xfId="52623" xr:uid="{00000000-0005-0000-0000-00008ACD0000}"/>
    <cellStyle name="Normal 37 4 9 12 3" xfId="52624" xr:uid="{00000000-0005-0000-0000-00008BCD0000}"/>
    <cellStyle name="Normal 37 4 9 13" xfId="52625" xr:uid="{00000000-0005-0000-0000-00008CCD0000}"/>
    <cellStyle name="Normal 37 4 9 13 2" xfId="52626" xr:uid="{00000000-0005-0000-0000-00008DCD0000}"/>
    <cellStyle name="Normal 37 4 9 13 3" xfId="52627" xr:uid="{00000000-0005-0000-0000-00008ECD0000}"/>
    <cellStyle name="Normal 37 4 9 14" xfId="52628" xr:uid="{00000000-0005-0000-0000-00008FCD0000}"/>
    <cellStyle name="Normal 37 4 9 14 2" xfId="52629" xr:uid="{00000000-0005-0000-0000-000090CD0000}"/>
    <cellStyle name="Normal 37 4 9 14 3" xfId="52630" xr:uid="{00000000-0005-0000-0000-000091CD0000}"/>
    <cellStyle name="Normal 37 4 9 15" xfId="52631" xr:uid="{00000000-0005-0000-0000-000092CD0000}"/>
    <cellStyle name="Normal 37 4 9 16" xfId="52632" xr:uid="{00000000-0005-0000-0000-000093CD0000}"/>
    <cellStyle name="Normal 37 4 9 2" xfId="52633" xr:uid="{00000000-0005-0000-0000-000094CD0000}"/>
    <cellStyle name="Normal 37 4 9 2 2" xfId="52634" xr:uid="{00000000-0005-0000-0000-000095CD0000}"/>
    <cellStyle name="Normal 37 4 9 2 3" xfId="52635" xr:uid="{00000000-0005-0000-0000-000096CD0000}"/>
    <cellStyle name="Normal 37 4 9 3" xfId="52636" xr:uid="{00000000-0005-0000-0000-000097CD0000}"/>
    <cellStyle name="Normal 37 4 9 3 2" xfId="52637" xr:uid="{00000000-0005-0000-0000-000098CD0000}"/>
    <cellStyle name="Normal 37 4 9 3 3" xfId="52638" xr:uid="{00000000-0005-0000-0000-000099CD0000}"/>
    <cellStyle name="Normal 37 4 9 4" xfId="52639" xr:uid="{00000000-0005-0000-0000-00009ACD0000}"/>
    <cellStyle name="Normal 37 4 9 4 2" xfId="52640" xr:uid="{00000000-0005-0000-0000-00009BCD0000}"/>
    <cellStyle name="Normal 37 4 9 4 3" xfId="52641" xr:uid="{00000000-0005-0000-0000-00009CCD0000}"/>
    <cellStyle name="Normal 37 4 9 5" xfId="52642" xr:uid="{00000000-0005-0000-0000-00009DCD0000}"/>
    <cellStyle name="Normal 37 4 9 5 2" xfId="52643" xr:uid="{00000000-0005-0000-0000-00009ECD0000}"/>
    <cellStyle name="Normal 37 4 9 5 3" xfId="52644" xr:uid="{00000000-0005-0000-0000-00009FCD0000}"/>
    <cellStyle name="Normal 37 4 9 6" xfId="52645" xr:uid="{00000000-0005-0000-0000-0000A0CD0000}"/>
    <cellStyle name="Normal 37 4 9 6 2" xfId="52646" xr:uid="{00000000-0005-0000-0000-0000A1CD0000}"/>
    <cellStyle name="Normal 37 4 9 6 3" xfId="52647" xr:uid="{00000000-0005-0000-0000-0000A2CD0000}"/>
    <cellStyle name="Normal 37 4 9 7" xfId="52648" xr:uid="{00000000-0005-0000-0000-0000A3CD0000}"/>
    <cellStyle name="Normal 37 4 9 7 2" xfId="52649" xr:uid="{00000000-0005-0000-0000-0000A4CD0000}"/>
    <cellStyle name="Normal 37 4 9 7 3" xfId="52650" xr:uid="{00000000-0005-0000-0000-0000A5CD0000}"/>
    <cellStyle name="Normal 37 4 9 8" xfId="52651" xr:uid="{00000000-0005-0000-0000-0000A6CD0000}"/>
    <cellStyle name="Normal 37 4 9 8 2" xfId="52652" xr:uid="{00000000-0005-0000-0000-0000A7CD0000}"/>
    <cellStyle name="Normal 37 4 9 8 3" xfId="52653" xr:uid="{00000000-0005-0000-0000-0000A8CD0000}"/>
    <cellStyle name="Normal 37 4 9 9" xfId="52654" xr:uid="{00000000-0005-0000-0000-0000A9CD0000}"/>
    <cellStyle name="Normal 37 4 9 9 2" xfId="52655" xr:uid="{00000000-0005-0000-0000-0000AACD0000}"/>
    <cellStyle name="Normal 37 4 9 9 3" xfId="52656" xr:uid="{00000000-0005-0000-0000-0000ABCD0000}"/>
    <cellStyle name="Normal 38" xfId="52657" xr:uid="{00000000-0005-0000-0000-0000ACCD0000}"/>
    <cellStyle name="Normal 38 10" xfId="52658" xr:uid="{00000000-0005-0000-0000-0000ADCD0000}"/>
    <cellStyle name="Normal 38 10 10" xfId="52659" xr:uid="{00000000-0005-0000-0000-0000AECD0000}"/>
    <cellStyle name="Normal 38 10 10 2" xfId="52660" xr:uid="{00000000-0005-0000-0000-0000AFCD0000}"/>
    <cellStyle name="Normal 38 10 10 3" xfId="52661" xr:uid="{00000000-0005-0000-0000-0000B0CD0000}"/>
    <cellStyle name="Normal 38 10 11" xfId="52662" xr:uid="{00000000-0005-0000-0000-0000B1CD0000}"/>
    <cellStyle name="Normal 38 10 11 2" xfId="52663" xr:uid="{00000000-0005-0000-0000-0000B2CD0000}"/>
    <cellStyle name="Normal 38 10 11 3" xfId="52664" xr:uid="{00000000-0005-0000-0000-0000B3CD0000}"/>
    <cellStyle name="Normal 38 10 12" xfId="52665" xr:uid="{00000000-0005-0000-0000-0000B4CD0000}"/>
    <cellStyle name="Normal 38 10 12 2" xfId="52666" xr:uid="{00000000-0005-0000-0000-0000B5CD0000}"/>
    <cellStyle name="Normal 38 10 12 3" xfId="52667" xr:uid="{00000000-0005-0000-0000-0000B6CD0000}"/>
    <cellStyle name="Normal 38 10 13" xfId="52668" xr:uid="{00000000-0005-0000-0000-0000B7CD0000}"/>
    <cellStyle name="Normal 38 10 13 2" xfId="52669" xr:uid="{00000000-0005-0000-0000-0000B8CD0000}"/>
    <cellStyle name="Normal 38 10 13 3" xfId="52670" xr:uid="{00000000-0005-0000-0000-0000B9CD0000}"/>
    <cellStyle name="Normal 38 10 14" xfId="52671" xr:uid="{00000000-0005-0000-0000-0000BACD0000}"/>
    <cellStyle name="Normal 38 10 14 2" xfId="52672" xr:uid="{00000000-0005-0000-0000-0000BBCD0000}"/>
    <cellStyle name="Normal 38 10 14 3" xfId="52673" xr:uid="{00000000-0005-0000-0000-0000BCCD0000}"/>
    <cellStyle name="Normal 38 10 15" xfId="52674" xr:uid="{00000000-0005-0000-0000-0000BDCD0000}"/>
    <cellStyle name="Normal 38 10 16" xfId="52675" xr:uid="{00000000-0005-0000-0000-0000BECD0000}"/>
    <cellStyle name="Normal 38 10 2" xfId="52676" xr:uid="{00000000-0005-0000-0000-0000BFCD0000}"/>
    <cellStyle name="Normal 38 10 2 2" xfId="52677" xr:uid="{00000000-0005-0000-0000-0000C0CD0000}"/>
    <cellStyle name="Normal 38 10 2 3" xfId="52678" xr:uid="{00000000-0005-0000-0000-0000C1CD0000}"/>
    <cellStyle name="Normal 38 10 3" xfId="52679" xr:uid="{00000000-0005-0000-0000-0000C2CD0000}"/>
    <cellStyle name="Normal 38 10 3 2" xfId="52680" xr:uid="{00000000-0005-0000-0000-0000C3CD0000}"/>
    <cellStyle name="Normal 38 10 3 3" xfId="52681" xr:uid="{00000000-0005-0000-0000-0000C4CD0000}"/>
    <cellStyle name="Normal 38 10 4" xfId="52682" xr:uid="{00000000-0005-0000-0000-0000C5CD0000}"/>
    <cellStyle name="Normal 38 10 4 2" xfId="52683" xr:uid="{00000000-0005-0000-0000-0000C6CD0000}"/>
    <cellStyle name="Normal 38 10 4 3" xfId="52684" xr:uid="{00000000-0005-0000-0000-0000C7CD0000}"/>
    <cellStyle name="Normal 38 10 5" xfId="52685" xr:uid="{00000000-0005-0000-0000-0000C8CD0000}"/>
    <cellStyle name="Normal 38 10 5 2" xfId="52686" xr:uid="{00000000-0005-0000-0000-0000C9CD0000}"/>
    <cellStyle name="Normal 38 10 5 3" xfId="52687" xr:uid="{00000000-0005-0000-0000-0000CACD0000}"/>
    <cellStyle name="Normal 38 10 6" xfId="52688" xr:uid="{00000000-0005-0000-0000-0000CBCD0000}"/>
    <cellStyle name="Normal 38 10 6 2" xfId="52689" xr:uid="{00000000-0005-0000-0000-0000CCCD0000}"/>
    <cellStyle name="Normal 38 10 6 3" xfId="52690" xr:uid="{00000000-0005-0000-0000-0000CDCD0000}"/>
    <cellStyle name="Normal 38 10 7" xfId="52691" xr:uid="{00000000-0005-0000-0000-0000CECD0000}"/>
    <cellStyle name="Normal 38 10 7 2" xfId="52692" xr:uid="{00000000-0005-0000-0000-0000CFCD0000}"/>
    <cellStyle name="Normal 38 10 7 3" xfId="52693" xr:uid="{00000000-0005-0000-0000-0000D0CD0000}"/>
    <cellStyle name="Normal 38 10 8" xfId="52694" xr:uid="{00000000-0005-0000-0000-0000D1CD0000}"/>
    <cellStyle name="Normal 38 10 8 2" xfId="52695" xr:uid="{00000000-0005-0000-0000-0000D2CD0000}"/>
    <cellStyle name="Normal 38 10 8 3" xfId="52696" xr:uid="{00000000-0005-0000-0000-0000D3CD0000}"/>
    <cellStyle name="Normal 38 10 9" xfId="52697" xr:uid="{00000000-0005-0000-0000-0000D4CD0000}"/>
    <cellStyle name="Normal 38 10 9 2" xfId="52698" xr:uid="{00000000-0005-0000-0000-0000D5CD0000}"/>
    <cellStyle name="Normal 38 10 9 3" xfId="52699" xr:uid="{00000000-0005-0000-0000-0000D6CD0000}"/>
    <cellStyle name="Normal 38 11" xfId="52700" xr:uid="{00000000-0005-0000-0000-0000D7CD0000}"/>
    <cellStyle name="Normal 38 11 10" xfId="52701" xr:uid="{00000000-0005-0000-0000-0000D8CD0000}"/>
    <cellStyle name="Normal 38 11 10 2" xfId="52702" xr:uid="{00000000-0005-0000-0000-0000D9CD0000}"/>
    <cellStyle name="Normal 38 11 10 3" xfId="52703" xr:uid="{00000000-0005-0000-0000-0000DACD0000}"/>
    <cellStyle name="Normal 38 11 11" xfId="52704" xr:uid="{00000000-0005-0000-0000-0000DBCD0000}"/>
    <cellStyle name="Normal 38 11 11 2" xfId="52705" xr:uid="{00000000-0005-0000-0000-0000DCCD0000}"/>
    <cellStyle name="Normal 38 11 11 3" xfId="52706" xr:uid="{00000000-0005-0000-0000-0000DDCD0000}"/>
    <cellStyle name="Normal 38 11 12" xfId="52707" xr:uid="{00000000-0005-0000-0000-0000DECD0000}"/>
    <cellStyle name="Normal 38 11 12 2" xfId="52708" xr:uid="{00000000-0005-0000-0000-0000DFCD0000}"/>
    <cellStyle name="Normal 38 11 12 3" xfId="52709" xr:uid="{00000000-0005-0000-0000-0000E0CD0000}"/>
    <cellStyle name="Normal 38 11 13" xfId="52710" xr:uid="{00000000-0005-0000-0000-0000E1CD0000}"/>
    <cellStyle name="Normal 38 11 13 2" xfId="52711" xr:uid="{00000000-0005-0000-0000-0000E2CD0000}"/>
    <cellStyle name="Normal 38 11 13 3" xfId="52712" xr:uid="{00000000-0005-0000-0000-0000E3CD0000}"/>
    <cellStyle name="Normal 38 11 14" xfId="52713" xr:uid="{00000000-0005-0000-0000-0000E4CD0000}"/>
    <cellStyle name="Normal 38 11 14 2" xfId="52714" xr:uid="{00000000-0005-0000-0000-0000E5CD0000}"/>
    <cellStyle name="Normal 38 11 14 3" xfId="52715" xr:uid="{00000000-0005-0000-0000-0000E6CD0000}"/>
    <cellStyle name="Normal 38 11 15" xfId="52716" xr:uid="{00000000-0005-0000-0000-0000E7CD0000}"/>
    <cellStyle name="Normal 38 11 16" xfId="52717" xr:uid="{00000000-0005-0000-0000-0000E8CD0000}"/>
    <cellStyle name="Normal 38 11 2" xfId="52718" xr:uid="{00000000-0005-0000-0000-0000E9CD0000}"/>
    <cellStyle name="Normal 38 11 2 2" xfId="52719" xr:uid="{00000000-0005-0000-0000-0000EACD0000}"/>
    <cellStyle name="Normal 38 11 2 3" xfId="52720" xr:uid="{00000000-0005-0000-0000-0000EBCD0000}"/>
    <cellStyle name="Normal 38 11 3" xfId="52721" xr:uid="{00000000-0005-0000-0000-0000ECCD0000}"/>
    <cellStyle name="Normal 38 11 3 2" xfId="52722" xr:uid="{00000000-0005-0000-0000-0000EDCD0000}"/>
    <cellStyle name="Normal 38 11 3 3" xfId="52723" xr:uid="{00000000-0005-0000-0000-0000EECD0000}"/>
    <cellStyle name="Normal 38 11 4" xfId="52724" xr:uid="{00000000-0005-0000-0000-0000EFCD0000}"/>
    <cellStyle name="Normal 38 11 4 2" xfId="52725" xr:uid="{00000000-0005-0000-0000-0000F0CD0000}"/>
    <cellStyle name="Normal 38 11 4 3" xfId="52726" xr:uid="{00000000-0005-0000-0000-0000F1CD0000}"/>
    <cellStyle name="Normal 38 11 5" xfId="52727" xr:uid="{00000000-0005-0000-0000-0000F2CD0000}"/>
    <cellStyle name="Normal 38 11 5 2" xfId="52728" xr:uid="{00000000-0005-0000-0000-0000F3CD0000}"/>
    <cellStyle name="Normal 38 11 5 3" xfId="52729" xr:uid="{00000000-0005-0000-0000-0000F4CD0000}"/>
    <cellStyle name="Normal 38 11 6" xfId="52730" xr:uid="{00000000-0005-0000-0000-0000F5CD0000}"/>
    <cellStyle name="Normal 38 11 6 2" xfId="52731" xr:uid="{00000000-0005-0000-0000-0000F6CD0000}"/>
    <cellStyle name="Normal 38 11 6 3" xfId="52732" xr:uid="{00000000-0005-0000-0000-0000F7CD0000}"/>
    <cellStyle name="Normal 38 11 7" xfId="52733" xr:uid="{00000000-0005-0000-0000-0000F8CD0000}"/>
    <cellStyle name="Normal 38 11 7 2" xfId="52734" xr:uid="{00000000-0005-0000-0000-0000F9CD0000}"/>
    <cellStyle name="Normal 38 11 7 3" xfId="52735" xr:uid="{00000000-0005-0000-0000-0000FACD0000}"/>
    <cellStyle name="Normal 38 11 8" xfId="52736" xr:uid="{00000000-0005-0000-0000-0000FBCD0000}"/>
    <cellStyle name="Normal 38 11 8 2" xfId="52737" xr:uid="{00000000-0005-0000-0000-0000FCCD0000}"/>
    <cellStyle name="Normal 38 11 8 3" xfId="52738" xr:uid="{00000000-0005-0000-0000-0000FDCD0000}"/>
    <cellStyle name="Normal 38 11 9" xfId="52739" xr:uid="{00000000-0005-0000-0000-0000FECD0000}"/>
    <cellStyle name="Normal 38 11 9 2" xfId="52740" xr:uid="{00000000-0005-0000-0000-0000FFCD0000}"/>
    <cellStyle name="Normal 38 11 9 3" xfId="52741" xr:uid="{00000000-0005-0000-0000-000000CE0000}"/>
    <cellStyle name="Normal 38 12" xfId="52742" xr:uid="{00000000-0005-0000-0000-000001CE0000}"/>
    <cellStyle name="Normal 38 12 10" xfId="52743" xr:uid="{00000000-0005-0000-0000-000002CE0000}"/>
    <cellStyle name="Normal 38 12 10 2" xfId="52744" xr:uid="{00000000-0005-0000-0000-000003CE0000}"/>
    <cellStyle name="Normal 38 12 10 3" xfId="52745" xr:uid="{00000000-0005-0000-0000-000004CE0000}"/>
    <cellStyle name="Normal 38 12 11" xfId="52746" xr:uid="{00000000-0005-0000-0000-000005CE0000}"/>
    <cellStyle name="Normal 38 12 11 2" xfId="52747" xr:uid="{00000000-0005-0000-0000-000006CE0000}"/>
    <cellStyle name="Normal 38 12 11 3" xfId="52748" xr:uid="{00000000-0005-0000-0000-000007CE0000}"/>
    <cellStyle name="Normal 38 12 12" xfId="52749" xr:uid="{00000000-0005-0000-0000-000008CE0000}"/>
    <cellStyle name="Normal 38 12 12 2" xfId="52750" xr:uid="{00000000-0005-0000-0000-000009CE0000}"/>
    <cellStyle name="Normal 38 12 12 3" xfId="52751" xr:uid="{00000000-0005-0000-0000-00000ACE0000}"/>
    <cellStyle name="Normal 38 12 13" xfId="52752" xr:uid="{00000000-0005-0000-0000-00000BCE0000}"/>
    <cellStyle name="Normal 38 12 13 2" xfId="52753" xr:uid="{00000000-0005-0000-0000-00000CCE0000}"/>
    <cellStyle name="Normal 38 12 13 3" xfId="52754" xr:uid="{00000000-0005-0000-0000-00000DCE0000}"/>
    <cellStyle name="Normal 38 12 14" xfId="52755" xr:uid="{00000000-0005-0000-0000-00000ECE0000}"/>
    <cellStyle name="Normal 38 12 14 2" xfId="52756" xr:uid="{00000000-0005-0000-0000-00000FCE0000}"/>
    <cellStyle name="Normal 38 12 14 3" xfId="52757" xr:uid="{00000000-0005-0000-0000-000010CE0000}"/>
    <cellStyle name="Normal 38 12 15" xfId="52758" xr:uid="{00000000-0005-0000-0000-000011CE0000}"/>
    <cellStyle name="Normal 38 12 16" xfId="52759" xr:uid="{00000000-0005-0000-0000-000012CE0000}"/>
    <cellStyle name="Normal 38 12 2" xfId="52760" xr:uid="{00000000-0005-0000-0000-000013CE0000}"/>
    <cellStyle name="Normal 38 12 2 2" xfId="52761" xr:uid="{00000000-0005-0000-0000-000014CE0000}"/>
    <cellStyle name="Normal 38 12 2 3" xfId="52762" xr:uid="{00000000-0005-0000-0000-000015CE0000}"/>
    <cellStyle name="Normal 38 12 3" xfId="52763" xr:uid="{00000000-0005-0000-0000-000016CE0000}"/>
    <cellStyle name="Normal 38 12 3 2" xfId="52764" xr:uid="{00000000-0005-0000-0000-000017CE0000}"/>
    <cellStyle name="Normal 38 12 3 3" xfId="52765" xr:uid="{00000000-0005-0000-0000-000018CE0000}"/>
    <cellStyle name="Normal 38 12 4" xfId="52766" xr:uid="{00000000-0005-0000-0000-000019CE0000}"/>
    <cellStyle name="Normal 38 12 4 2" xfId="52767" xr:uid="{00000000-0005-0000-0000-00001ACE0000}"/>
    <cellStyle name="Normal 38 12 4 3" xfId="52768" xr:uid="{00000000-0005-0000-0000-00001BCE0000}"/>
    <cellStyle name="Normal 38 12 5" xfId="52769" xr:uid="{00000000-0005-0000-0000-00001CCE0000}"/>
    <cellStyle name="Normal 38 12 5 2" xfId="52770" xr:uid="{00000000-0005-0000-0000-00001DCE0000}"/>
    <cellStyle name="Normal 38 12 5 3" xfId="52771" xr:uid="{00000000-0005-0000-0000-00001ECE0000}"/>
    <cellStyle name="Normal 38 12 6" xfId="52772" xr:uid="{00000000-0005-0000-0000-00001FCE0000}"/>
    <cellStyle name="Normal 38 12 6 2" xfId="52773" xr:uid="{00000000-0005-0000-0000-000020CE0000}"/>
    <cellStyle name="Normal 38 12 6 3" xfId="52774" xr:uid="{00000000-0005-0000-0000-000021CE0000}"/>
    <cellStyle name="Normal 38 12 7" xfId="52775" xr:uid="{00000000-0005-0000-0000-000022CE0000}"/>
    <cellStyle name="Normal 38 12 7 2" xfId="52776" xr:uid="{00000000-0005-0000-0000-000023CE0000}"/>
    <cellStyle name="Normal 38 12 7 3" xfId="52777" xr:uid="{00000000-0005-0000-0000-000024CE0000}"/>
    <cellStyle name="Normal 38 12 8" xfId="52778" xr:uid="{00000000-0005-0000-0000-000025CE0000}"/>
    <cellStyle name="Normal 38 12 8 2" xfId="52779" xr:uid="{00000000-0005-0000-0000-000026CE0000}"/>
    <cellStyle name="Normal 38 12 8 3" xfId="52780" xr:uid="{00000000-0005-0000-0000-000027CE0000}"/>
    <cellStyle name="Normal 38 12 9" xfId="52781" xr:uid="{00000000-0005-0000-0000-000028CE0000}"/>
    <cellStyle name="Normal 38 12 9 2" xfId="52782" xr:uid="{00000000-0005-0000-0000-000029CE0000}"/>
    <cellStyle name="Normal 38 12 9 3" xfId="52783" xr:uid="{00000000-0005-0000-0000-00002ACE0000}"/>
    <cellStyle name="Normal 38 13" xfId="52784" xr:uid="{00000000-0005-0000-0000-00002BCE0000}"/>
    <cellStyle name="Normal 38 13 10" xfId="52785" xr:uid="{00000000-0005-0000-0000-00002CCE0000}"/>
    <cellStyle name="Normal 38 13 10 2" xfId="52786" xr:uid="{00000000-0005-0000-0000-00002DCE0000}"/>
    <cellStyle name="Normal 38 13 10 3" xfId="52787" xr:uid="{00000000-0005-0000-0000-00002ECE0000}"/>
    <cellStyle name="Normal 38 13 11" xfId="52788" xr:uid="{00000000-0005-0000-0000-00002FCE0000}"/>
    <cellStyle name="Normal 38 13 11 2" xfId="52789" xr:uid="{00000000-0005-0000-0000-000030CE0000}"/>
    <cellStyle name="Normal 38 13 11 3" xfId="52790" xr:uid="{00000000-0005-0000-0000-000031CE0000}"/>
    <cellStyle name="Normal 38 13 12" xfId="52791" xr:uid="{00000000-0005-0000-0000-000032CE0000}"/>
    <cellStyle name="Normal 38 13 12 2" xfId="52792" xr:uid="{00000000-0005-0000-0000-000033CE0000}"/>
    <cellStyle name="Normal 38 13 12 3" xfId="52793" xr:uid="{00000000-0005-0000-0000-000034CE0000}"/>
    <cellStyle name="Normal 38 13 13" xfId="52794" xr:uid="{00000000-0005-0000-0000-000035CE0000}"/>
    <cellStyle name="Normal 38 13 13 2" xfId="52795" xr:uid="{00000000-0005-0000-0000-000036CE0000}"/>
    <cellStyle name="Normal 38 13 13 3" xfId="52796" xr:uid="{00000000-0005-0000-0000-000037CE0000}"/>
    <cellStyle name="Normal 38 13 14" xfId="52797" xr:uid="{00000000-0005-0000-0000-000038CE0000}"/>
    <cellStyle name="Normal 38 13 14 2" xfId="52798" xr:uid="{00000000-0005-0000-0000-000039CE0000}"/>
    <cellStyle name="Normal 38 13 14 3" xfId="52799" xr:uid="{00000000-0005-0000-0000-00003ACE0000}"/>
    <cellStyle name="Normal 38 13 15" xfId="52800" xr:uid="{00000000-0005-0000-0000-00003BCE0000}"/>
    <cellStyle name="Normal 38 13 16" xfId="52801" xr:uid="{00000000-0005-0000-0000-00003CCE0000}"/>
    <cellStyle name="Normal 38 13 2" xfId="52802" xr:uid="{00000000-0005-0000-0000-00003DCE0000}"/>
    <cellStyle name="Normal 38 13 2 2" xfId="52803" xr:uid="{00000000-0005-0000-0000-00003ECE0000}"/>
    <cellStyle name="Normal 38 13 2 3" xfId="52804" xr:uid="{00000000-0005-0000-0000-00003FCE0000}"/>
    <cellStyle name="Normal 38 13 3" xfId="52805" xr:uid="{00000000-0005-0000-0000-000040CE0000}"/>
    <cellStyle name="Normal 38 13 3 2" xfId="52806" xr:uid="{00000000-0005-0000-0000-000041CE0000}"/>
    <cellStyle name="Normal 38 13 3 3" xfId="52807" xr:uid="{00000000-0005-0000-0000-000042CE0000}"/>
    <cellStyle name="Normal 38 13 4" xfId="52808" xr:uid="{00000000-0005-0000-0000-000043CE0000}"/>
    <cellStyle name="Normal 38 13 4 2" xfId="52809" xr:uid="{00000000-0005-0000-0000-000044CE0000}"/>
    <cellStyle name="Normal 38 13 4 3" xfId="52810" xr:uid="{00000000-0005-0000-0000-000045CE0000}"/>
    <cellStyle name="Normal 38 13 5" xfId="52811" xr:uid="{00000000-0005-0000-0000-000046CE0000}"/>
    <cellStyle name="Normal 38 13 5 2" xfId="52812" xr:uid="{00000000-0005-0000-0000-000047CE0000}"/>
    <cellStyle name="Normal 38 13 5 3" xfId="52813" xr:uid="{00000000-0005-0000-0000-000048CE0000}"/>
    <cellStyle name="Normal 38 13 6" xfId="52814" xr:uid="{00000000-0005-0000-0000-000049CE0000}"/>
    <cellStyle name="Normal 38 13 6 2" xfId="52815" xr:uid="{00000000-0005-0000-0000-00004ACE0000}"/>
    <cellStyle name="Normal 38 13 6 3" xfId="52816" xr:uid="{00000000-0005-0000-0000-00004BCE0000}"/>
    <cellStyle name="Normal 38 13 7" xfId="52817" xr:uid="{00000000-0005-0000-0000-00004CCE0000}"/>
    <cellStyle name="Normal 38 13 7 2" xfId="52818" xr:uid="{00000000-0005-0000-0000-00004DCE0000}"/>
    <cellStyle name="Normal 38 13 7 3" xfId="52819" xr:uid="{00000000-0005-0000-0000-00004ECE0000}"/>
    <cellStyle name="Normal 38 13 8" xfId="52820" xr:uid="{00000000-0005-0000-0000-00004FCE0000}"/>
    <cellStyle name="Normal 38 13 8 2" xfId="52821" xr:uid="{00000000-0005-0000-0000-000050CE0000}"/>
    <cellStyle name="Normal 38 13 8 3" xfId="52822" xr:uid="{00000000-0005-0000-0000-000051CE0000}"/>
    <cellStyle name="Normal 38 13 9" xfId="52823" xr:uid="{00000000-0005-0000-0000-000052CE0000}"/>
    <cellStyle name="Normal 38 13 9 2" xfId="52824" xr:uid="{00000000-0005-0000-0000-000053CE0000}"/>
    <cellStyle name="Normal 38 13 9 3" xfId="52825" xr:uid="{00000000-0005-0000-0000-000054CE0000}"/>
    <cellStyle name="Normal 38 14" xfId="52826" xr:uid="{00000000-0005-0000-0000-000055CE0000}"/>
    <cellStyle name="Normal 38 14 10" xfId="52827" xr:uid="{00000000-0005-0000-0000-000056CE0000}"/>
    <cellStyle name="Normal 38 14 10 2" xfId="52828" xr:uid="{00000000-0005-0000-0000-000057CE0000}"/>
    <cellStyle name="Normal 38 14 10 3" xfId="52829" xr:uid="{00000000-0005-0000-0000-000058CE0000}"/>
    <cellStyle name="Normal 38 14 11" xfId="52830" xr:uid="{00000000-0005-0000-0000-000059CE0000}"/>
    <cellStyle name="Normal 38 14 11 2" xfId="52831" xr:uid="{00000000-0005-0000-0000-00005ACE0000}"/>
    <cellStyle name="Normal 38 14 11 3" xfId="52832" xr:uid="{00000000-0005-0000-0000-00005BCE0000}"/>
    <cellStyle name="Normal 38 14 12" xfId="52833" xr:uid="{00000000-0005-0000-0000-00005CCE0000}"/>
    <cellStyle name="Normal 38 14 12 2" xfId="52834" xr:uid="{00000000-0005-0000-0000-00005DCE0000}"/>
    <cellStyle name="Normal 38 14 12 3" xfId="52835" xr:uid="{00000000-0005-0000-0000-00005ECE0000}"/>
    <cellStyle name="Normal 38 14 13" xfId="52836" xr:uid="{00000000-0005-0000-0000-00005FCE0000}"/>
    <cellStyle name="Normal 38 14 13 2" xfId="52837" xr:uid="{00000000-0005-0000-0000-000060CE0000}"/>
    <cellStyle name="Normal 38 14 13 3" xfId="52838" xr:uid="{00000000-0005-0000-0000-000061CE0000}"/>
    <cellStyle name="Normal 38 14 14" xfId="52839" xr:uid="{00000000-0005-0000-0000-000062CE0000}"/>
    <cellStyle name="Normal 38 14 14 2" xfId="52840" xr:uid="{00000000-0005-0000-0000-000063CE0000}"/>
    <cellStyle name="Normal 38 14 14 3" xfId="52841" xr:uid="{00000000-0005-0000-0000-000064CE0000}"/>
    <cellStyle name="Normal 38 14 15" xfId="52842" xr:uid="{00000000-0005-0000-0000-000065CE0000}"/>
    <cellStyle name="Normal 38 14 16" xfId="52843" xr:uid="{00000000-0005-0000-0000-000066CE0000}"/>
    <cellStyle name="Normal 38 14 2" xfId="52844" xr:uid="{00000000-0005-0000-0000-000067CE0000}"/>
    <cellStyle name="Normal 38 14 2 2" xfId="52845" xr:uid="{00000000-0005-0000-0000-000068CE0000}"/>
    <cellStyle name="Normal 38 14 2 3" xfId="52846" xr:uid="{00000000-0005-0000-0000-000069CE0000}"/>
    <cellStyle name="Normal 38 14 3" xfId="52847" xr:uid="{00000000-0005-0000-0000-00006ACE0000}"/>
    <cellStyle name="Normal 38 14 3 2" xfId="52848" xr:uid="{00000000-0005-0000-0000-00006BCE0000}"/>
    <cellStyle name="Normal 38 14 3 3" xfId="52849" xr:uid="{00000000-0005-0000-0000-00006CCE0000}"/>
    <cellStyle name="Normal 38 14 4" xfId="52850" xr:uid="{00000000-0005-0000-0000-00006DCE0000}"/>
    <cellStyle name="Normal 38 14 4 2" xfId="52851" xr:uid="{00000000-0005-0000-0000-00006ECE0000}"/>
    <cellStyle name="Normal 38 14 4 3" xfId="52852" xr:uid="{00000000-0005-0000-0000-00006FCE0000}"/>
    <cellStyle name="Normal 38 14 5" xfId="52853" xr:uid="{00000000-0005-0000-0000-000070CE0000}"/>
    <cellStyle name="Normal 38 14 5 2" xfId="52854" xr:uid="{00000000-0005-0000-0000-000071CE0000}"/>
    <cellStyle name="Normal 38 14 5 3" xfId="52855" xr:uid="{00000000-0005-0000-0000-000072CE0000}"/>
    <cellStyle name="Normal 38 14 6" xfId="52856" xr:uid="{00000000-0005-0000-0000-000073CE0000}"/>
    <cellStyle name="Normal 38 14 6 2" xfId="52857" xr:uid="{00000000-0005-0000-0000-000074CE0000}"/>
    <cellStyle name="Normal 38 14 6 3" xfId="52858" xr:uid="{00000000-0005-0000-0000-000075CE0000}"/>
    <cellStyle name="Normal 38 14 7" xfId="52859" xr:uid="{00000000-0005-0000-0000-000076CE0000}"/>
    <cellStyle name="Normal 38 14 7 2" xfId="52860" xr:uid="{00000000-0005-0000-0000-000077CE0000}"/>
    <cellStyle name="Normal 38 14 7 3" xfId="52861" xr:uid="{00000000-0005-0000-0000-000078CE0000}"/>
    <cellStyle name="Normal 38 14 8" xfId="52862" xr:uid="{00000000-0005-0000-0000-000079CE0000}"/>
    <cellStyle name="Normal 38 14 8 2" xfId="52863" xr:uid="{00000000-0005-0000-0000-00007ACE0000}"/>
    <cellStyle name="Normal 38 14 8 3" xfId="52864" xr:uid="{00000000-0005-0000-0000-00007BCE0000}"/>
    <cellStyle name="Normal 38 14 9" xfId="52865" xr:uid="{00000000-0005-0000-0000-00007CCE0000}"/>
    <cellStyle name="Normal 38 14 9 2" xfId="52866" xr:uid="{00000000-0005-0000-0000-00007DCE0000}"/>
    <cellStyle name="Normal 38 14 9 3" xfId="52867" xr:uid="{00000000-0005-0000-0000-00007ECE0000}"/>
    <cellStyle name="Normal 38 15" xfId="52868" xr:uid="{00000000-0005-0000-0000-00007FCE0000}"/>
    <cellStyle name="Normal 38 15 10" xfId="52869" xr:uid="{00000000-0005-0000-0000-000080CE0000}"/>
    <cellStyle name="Normal 38 15 10 2" xfId="52870" xr:uid="{00000000-0005-0000-0000-000081CE0000}"/>
    <cellStyle name="Normal 38 15 10 3" xfId="52871" xr:uid="{00000000-0005-0000-0000-000082CE0000}"/>
    <cellStyle name="Normal 38 15 11" xfId="52872" xr:uid="{00000000-0005-0000-0000-000083CE0000}"/>
    <cellStyle name="Normal 38 15 11 2" xfId="52873" xr:uid="{00000000-0005-0000-0000-000084CE0000}"/>
    <cellStyle name="Normal 38 15 11 3" xfId="52874" xr:uid="{00000000-0005-0000-0000-000085CE0000}"/>
    <cellStyle name="Normal 38 15 12" xfId="52875" xr:uid="{00000000-0005-0000-0000-000086CE0000}"/>
    <cellStyle name="Normal 38 15 12 2" xfId="52876" xr:uid="{00000000-0005-0000-0000-000087CE0000}"/>
    <cellStyle name="Normal 38 15 12 3" xfId="52877" xr:uid="{00000000-0005-0000-0000-000088CE0000}"/>
    <cellStyle name="Normal 38 15 13" xfId="52878" xr:uid="{00000000-0005-0000-0000-000089CE0000}"/>
    <cellStyle name="Normal 38 15 13 2" xfId="52879" xr:uid="{00000000-0005-0000-0000-00008ACE0000}"/>
    <cellStyle name="Normal 38 15 13 3" xfId="52880" xr:uid="{00000000-0005-0000-0000-00008BCE0000}"/>
    <cellStyle name="Normal 38 15 14" xfId="52881" xr:uid="{00000000-0005-0000-0000-00008CCE0000}"/>
    <cellStyle name="Normal 38 15 14 2" xfId="52882" xr:uid="{00000000-0005-0000-0000-00008DCE0000}"/>
    <cellStyle name="Normal 38 15 14 3" xfId="52883" xr:uid="{00000000-0005-0000-0000-00008ECE0000}"/>
    <cellStyle name="Normal 38 15 15" xfId="52884" xr:uid="{00000000-0005-0000-0000-00008FCE0000}"/>
    <cellStyle name="Normal 38 15 16" xfId="52885" xr:uid="{00000000-0005-0000-0000-000090CE0000}"/>
    <cellStyle name="Normal 38 15 2" xfId="52886" xr:uid="{00000000-0005-0000-0000-000091CE0000}"/>
    <cellStyle name="Normal 38 15 2 2" xfId="52887" xr:uid="{00000000-0005-0000-0000-000092CE0000}"/>
    <cellStyle name="Normal 38 15 2 3" xfId="52888" xr:uid="{00000000-0005-0000-0000-000093CE0000}"/>
    <cellStyle name="Normal 38 15 3" xfId="52889" xr:uid="{00000000-0005-0000-0000-000094CE0000}"/>
    <cellStyle name="Normal 38 15 3 2" xfId="52890" xr:uid="{00000000-0005-0000-0000-000095CE0000}"/>
    <cellStyle name="Normal 38 15 3 3" xfId="52891" xr:uid="{00000000-0005-0000-0000-000096CE0000}"/>
    <cellStyle name="Normal 38 15 4" xfId="52892" xr:uid="{00000000-0005-0000-0000-000097CE0000}"/>
    <cellStyle name="Normal 38 15 4 2" xfId="52893" xr:uid="{00000000-0005-0000-0000-000098CE0000}"/>
    <cellStyle name="Normal 38 15 4 3" xfId="52894" xr:uid="{00000000-0005-0000-0000-000099CE0000}"/>
    <cellStyle name="Normal 38 15 5" xfId="52895" xr:uid="{00000000-0005-0000-0000-00009ACE0000}"/>
    <cellStyle name="Normal 38 15 5 2" xfId="52896" xr:uid="{00000000-0005-0000-0000-00009BCE0000}"/>
    <cellStyle name="Normal 38 15 5 3" xfId="52897" xr:uid="{00000000-0005-0000-0000-00009CCE0000}"/>
    <cellStyle name="Normal 38 15 6" xfId="52898" xr:uid="{00000000-0005-0000-0000-00009DCE0000}"/>
    <cellStyle name="Normal 38 15 6 2" xfId="52899" xr:uid="{00000000-0005-0000-0000-00009ECE0000}"/>
    <cellStyle name="Normal 38 15 6 3" xfId="52900" xr:uid="{00000000-0005-0000-0000-00009FCE0000}"/>
    <cellStyle name="Normal 38 15 7" xfId="52901" xr:uid="{00000000-0005-0000-0000-0000A0CE0000}"/>
    <cellStyle name="Normal 38 15 7 2" xfId="52902" xr:uid="{00000000-0005-0000-0000-0000A1CE0000}"/>
    <cellStyle name="Normal 38 15 7 3" xfId="52903" xr:uid="{00000000-0005-0000-0000-0000A2CE0000}"/>
    <cellStyle name="Normal 38 15 8" xfId="52904" xr:uid="{00000000-0005-0000-0000-0000A3CE0000}"/>
    <cellStyle name="Normal 38 15 8 2" xfId="52905" xr:uid="{00000000-0005-0000-0000-0000A4CE0000}"/>
    <cellStyle name="Normal 38 15 8 3" xfId="52906" xr:uid="{00000000-0005-0000-0000-0000A5CE0000}"/>
    <cellStyle name="Normal 38 15 9" xfId="52907" xr:uid="{00000000-0005-0000-0000-0000A6CE0000}"/>
    <cellStyle name="Normal 38 15 9 2" xfId="52908" xr:uid="{00000000-0005-0000-0000-0000A7CE0000}"/>
    <cellStyle name="Normal 38 15 9 3" xfId="52909" xr:uid="{00000000-0005-0000-0000-0000A8CE0000}"/>
    <cellStyle name="Normal 38 16" xfId="52910" xr:uid="{00000000-0005-0000-0000-0000A9CE0000}"/>
    <cellStyle name="Normal 38 16 10" xfId="52911" xr:uid="{00000000-0005-0000-0000-0000AACE0000}"/>
    <cellStyle name="Normal 38 16 10 2" xfId="52912" xr:uid="{00000000-0005-0000-0000-0000ABCE0000}"/>
    <cellStyle name="Normal 38 16 10 3" xfId="52913" xr:uid="{00000000-0005-0000-0000-0000ACCE0000}"/>
    <cellStyle name="Normal 38 16 11" xfId="52914" xr:uid="{00000000-0005-0000-0000-0000ADCE0000}"/>
    <cellStyle name="Normal 38 16 11 2" xfId="52915" xr:uid="{00000000-0005-0000-0000-0000AECE0000}"/>
    <cellStyle name="Normal 38 16 11 3" xfId="52916" xr:uid="{00000000-0005-0000-0000-0000AFCE0000}"/>
    <cellStyle name="Normal 38 16 12" xfId="52917" xr:uid="{00000000-0005-0000-0000-0000B0CE0000}"/>
    <cellStyle name="Normal 38 16 12 2" xfId="52918" xr:uid="{00000000-0005-0000-0000-0000B1CE0000}"/>
    <cellStyle name="Normal 38 16 12 3" xfId="52919" xr:uid="{00000000-0005-0000-0000-0000B2CE0000}"/>
    <cellStyle name="Normal 38 16 13" xfId="52920" xr:uid="{00000000-0005-0000-0000-0000B3CE0000}"/>
    <cellStyle name="Normal 38 16 13 2" xfId="52921" xr:uid="{00000000-0005-0000-0000-0000B4CE0000}"/>
    <cellStyle name="Normal 38 16 13 3" xfId="52922" xr:uid="{00000000-0005-0000-0000-0000B5CE0000}"/>
    <cellStyle name="Normal 38 16 14" xfId="52923" xr:uid="{00000000-0005-0000-0000-0000B6CE0000}"/>
    <cellStyle name="Normal 38 16 14 2" xfId="52924" xr:uid="{00000000-0005-0000-0000-0000B7CE0000}"/>
    <cellStyle name="Normal 38 16 14 3" xfId="52925" xr:uid="{00000000-0005-0000-0000-0000B8CE0000}"/>
    <cellStyle name="Normal 38 16 15" xfId="52926" xr:uid="{00000000-0005-0000-0000-0000B9CE0000}"/>
    <cellStyle name="Normal 38 16 16" xfId="52927" xr:uid="{00000000-0005-0000-0000-0000BACE0000}"/>
    <cellStyle name="Normal 38 16 2" xfId="52928" xr:uid="{00000000-0005-0000-0000-0000BBCE0000}"/>
    <cellStyle name="Normal 38 16 2 2" xfId="52929" xr:uid="{00000000-0005-0000-0000-0000BCCE0000}"/>
    <cellStyle name="Normal 38 16 2 3" xfId="52930" xr:uid="{00000000-0005-0000-0000-0000BDCE0000}"/>
    <cellStyle name="Normal 38 16 3" xfId="52931" xr:uid="{00000000-0005-0000-0000-0000BECE0000}"/>
    <cellStyle name="Normal 38 16 3 2" xfId="52932" xr:uid="{00000000-0005-0000-0000-0000BFCE0000}"/>
    <cellStyle name="Normal 38 16 3 3" xfId="52933" xr:uid="{00000000-0005-0000-0000-0000C0CE0000}"/>
    <cellStyle name="Normal 38 16 4" xfId="52934" xr:uid="{00000000-0005-0000-0000-0000C1CE0000}"/>
    <cellStyle name="Normal 38 16 4 2" xfId="52935" xr:uid="{00000000-0005-0000-0000-0000C2CE0000}"/>
    <cellStyle name="Normal 38 16 4 3" xfId="52936" xr:uid="{00000000-0005-0000-0000-0000C3CE0000}"/>
    <cellStyle name="Normal 38 16 5" xfId="52937" xr:uid="{00000000-0005-0000-0000-0000C4CE0000}"/>
    <cellStyle name="Normal 38 16 5 2" xfId="52938" xr:uid="{00000000-0005-0000-0000-0000C5CE0000}"/>
    <cellStyle name="Normal 38 16 5 3" xfId="52939" xr:uid="{00000000-0005-0000-0000-0000C6CE0000}"/>
    <cellStyle name="Normal 38 16 6" xfId="52940" xr:uid="{00000000-0005-0000-0000-0000C7CE0000}"/>
    <cellStyle name="Normal 38 16 6 2" xfId="52941" xr:uid="{00000000-0005-0000-0000-0000C8CE0000}"/>
    <cellStyle name="Normal 38 16 6 3" xfId="52942" xr:uid="{00000000-0005-0000-0000-0000C9CE0000}"/>
    <cellStyle name="Normal 38 16 7" xfId="52943" xr:uid="{00000000-0005-0000-0000-0000CACE0000}"/>
    <cellStyle name="Normal 38 16 7 2" xfId="52944" xr:uid="{00000000-0005-0000-0000-0000CBCE0000}"/>
    <cellStyle name="Normal 38 16 7 3" xfId="52945" xr:uid="{00000000-0005-0000-0000-0000CCCE0000}"/>
    <cellStyle name="Normal 38 16 8" xfId="52946" xr:uid="{00000000-0005-0000-0000-0000CDCE0000}"/>
    <cellStyle name="Normal 38 16 8 2" xfId="52947" xr:uid="{00000000-0005-0000-0000-0000CECE0000}"/>
    <cellStyle name="Normal 38 16 8 3" xfId="52948" xr:uid="{00000000-0005-0000-0000-0000CFCE0000}"/>
    <cellStyle name="Normal 38 16 9" xfId="52949" xr:uid="{00000000-0005-0000-0000-0000D0CE0000}"/>
    <cellStyle name="Normal 38 16 9 2" xfId="52950" xr:uid="{00000000-0005-0000-0000-0000D1CE0000}"/>
    <cellStyle name="Normal 38 16 9 3" xfId="52951" xr:uid="{00000000-0005-0000-0000-0000D2CE0000}"/>
    <cellStyle name="Normal 38 17" xfId="52952" xr:uid="{00000000-0005-0000-0000-0000D3CE0000}"/>
    <cellStyle name="Normal 38 17 10" xfId="52953" xr:uid="{00000000-0005-0000-0000-0000D4CE0000}"/>
    <cellStyle name="Normal 38 17 10 2" xfId="52954" xr:uid="{00000000-0005-0000-0000-0000D5CE0000}"/>
    <cellStyle name="Normal 38 17 10 3" xfId="52955" xr:uid="{00000000-0005-0000-0000-0000D6CE0000}"/>
    <cellStyle name="Normal 38 17 11" xfId="52956" xr:uid="{00000000-0005-0000-0000-0000D7CE0000}"/>
    <cellStyle name="Normal 38 17 11 2" xfId="52957" xr:uid="{00000000-0005-0000-0000-0000D8CE0000}"/>
    <cellStyle name="Normal 38 17 11 3" xfId="52958" xr:uid="{00000000-0005-0000-0000-0000D9CE0000}"/>
    <cellStyle name="Normal 38 17 12" xfId="52959" xr:uid="{00000000-0005-0000-0000-0000DACE0000}"/>
    <cellStyle name="Normal 38 17 12 2" xfId="52960" xr:uid="{00000000-0005-0000-0000-0000DBCE0000}"/>
    <cellStyle name="Normal 38 17 12 3" xfId="52961" xr:uid="{00000000-0005-0000-0000-0000DCCE0000}"/>
    <cellStyle name="Normal 38 17 13" xfId="52962" xr:uid="{00000000-0005-0000-0000-0000DDCE0000}"/>
    <cellStyle name="Normal 38 17 13 2" xfId="52963" xr:uid="{00000000-0005-0000-0000-0000DECE0000}"/>
    <cellStyle name="Normal 38 17 13 3" xfId="52964" xr:uid="{00000000-0005-0000-0000-0000DFCE0000}"/>
    <cellStyle name="Normal 38 17 14" xfId="52965" xr:uid="{00000000-0005-0000-0000-0000E0CE0000}"/>
    <cellStyle name="Normal 38 17 14 2" xfId="52966" xr:uid="{00000000-0005-0000-0000-0000E1CE0000}"/>
    <cellStyle name="Normal 38 17 14 3" xfId="52967" xr:uid="{00000000-0005-0000-0000-0000E2CE0000}"/>
    <cellStyle name="Normal 38 17 15" xfId="52968" xr:uid="{00000000-0005-0000-0000-0000E3CE0000}"/>
    <cellStyle name="Normal 38 17 16" xfId="52969" xr:uid="{00000000-0005-0000-0000-0000E4CE0000}"/>
    <cellStyle name="Normal 38 17 2" xfId="52970" xr:uid="{00000000-0005-0000-0000-0000E5CE0000}"/>
    <cellStyle name="Normal 38 17 2 2" xfId="52971" xr:uid="{00000000-0005-0000-0000-0000E6CE0000}"/>
    <cellStyle name="Normal 38 17 2 3" xfId="52972" xr:uid="{00000000-0005-0000-0000-0000E7CE0000}"/>
    <cellStyle name="Normal 38 17 3" xfId="52973" xr:uid="{00000000-0005-0000-0000-0000E8CE0000}"/>
    <cellStyle name="Normal 38 17 3 2" xfId="52974" xr:uid="{00000000-0005-0000-0000-0000E9CE0000}"/>
    <cellStyle name="Normal 38 17 3 3" xfId="52975" xr:uid="{00000000-0005-0000-0000-0000EACE0000}"/>
    <cellStyle name="Normal 38 17 4" xfId="52976" xr:uid="{00000000-0005-0000-0000-0000EBCE0000}"/>
    <cellStyle name="Normal 38 17 4 2" xfId="52977" xr:uid="{00000000-0005-0000-0000-0000ECCE0000}"/>
    <cellStyle name="Normal 38 17 4 3" xfId="52978" xr:uid="{00000000-0005-0000-0000-0000EDCE0000}"/>
    <cellStyle name="Normal 38 17 5" xfId="52979" xr:uid="{00000000-0005-0000-0000-0000EECE0000}"/>
    <cellStyle name="Normal 38 17 5 2" xfId="52980" xr:uid="{00000000-0005-0000-0000-0000EFCE0000}"/>
    <cellStyle name="Normal 38 17 5 3" xfId="52981" xr:uid="{00000000-0005-0000-0000-0000F0CE0000}"/>
    <cellStyle name="Normal 38 17 6" xfId="52982" xr:uid="{00000000-0005-0000-0000-0000F1CE0000}"/>
    <cellStyle name="Normal 38 17 6 2" xfId="52983" xr:uid="{00000000-0005-0000-0000-0000F2CE0000}"/>
    <cellStyle name="Normal 38 17 6 3" xfId="52984" xr:uid="{00000000-0005-0000-0000-0000F3CE0000}"/>
    <cellStyle name="Normal 38 17 7" xfId="52985" xr:uid="{00000000-0005-0000-0000-0000F4CE0000}"/>
    <cellStyle name="Normal 38 17 7 2" xfId="52986" xr:uid="{00000000-0005-0000-0000-0000F5CE0000}"/>
    <cellStyle name="Normal 38 17 7 3" xfId="52987" xr:uid="{00000000-0005-0000-0000-0000F6CE0000}"/>
    <cellStyle name="Normal 38 17 8" xfId="52988" xr:uid="{00000000-0005-0000-0000-0000F7CE0000}"/>
    <cellStyle name="Normal 38 17 8 2" xfId="52989" xr:uid="{00000000-0005-0000-0000-0000F8CE0000}"/>
    <cellStyle name="Normal 38 17 8 3" xfId="52990" xr:uid="{00000000-0005-0000-0000-0000F9CE0000}"/>
    <cellStyle name="Normal 38 17 9" xfId="52991" xr:uid="{00000000-0005-0000-0000-0000FACE0000}"/>
    <cellStyle name="Normal 38 17 9 2" xfId="52992" xr:uid="{00000000-0005-0000-0000-0000FBCE0000}"/>
    <cellStyle name="Normal 38 17 9 3" xfId="52993" xr:uid="{00000000-0005-0000-0000-0000FCCE0000}"/>
    <cellStyle name="Normal 38 18" xfId="52994" xr:uid="{00000000-0005-0000-0000-0000FDCE0000}"/>
    <cellStyle name="Normal 38 18 2" xfId="52995" xr:uid="{00000000-0005-0000-0000-0000FECE0000}"/>
    <cellStyle name="Normal 38 18 3" xfId="52996" xr:uid="{00000000-0005-0000-0000-0000FFCE0000}"/>
    <cellStyle name="Normal 38 19" xfId="52997" xr:uid="{00000000-0005-0000-0000-000000CF0000}"/>
    <cellStyle name="Normal 38 19 2" xfId="52998" xr:uid="{00000000-0005-0000-0000-000001CF0000}"/>
    <cellStyle name="Normal 38 19 3" xfId="52999" xr:uid="{00000000-0005-0000-0000-000002CF0000}"/>
    <cellStyle name="Normal 38 2" xfId="53000" xr:uid="{00000000-0005-0000-0000-000003CF0000}"/>
    <cellStyle name="Normal 38 2 10" xfId="53001" xr:uid="{00000000-0005-0000-0000-000004CF0000}"/>
    <cellStyle name="Normal 38 2 11" xfId="53002" xr:uid="{00000000-0005-0000-0000-000005CF0000}"/>
    <cellStyle name="Normal 38 2 12" xfId="53003" xr:uid="{00000000-0005-0000-0000-000006CF0000}"/>
    <cellStyle name="Normal 38 2 13" xfId="53004" xr:uid="{00000000-0005-0000-0000-000007CF0000}"/>
    <cellStyle name="Normal 38 2 14" xfId="53005" xr:uid="{00000000-0005-0000-0000-000008CF0000}"/>
    <cellStyle name="Normal 38 2 15" xfId="53006" xr:uid="{00000000-0005-0000-0000-000009CF0000}"/>
    <cellStyle name="Normal 38 2 16" xfId="53007" xr:uid="{00000000-0005-0000-0000-00000ACF0000}"/>
    <cellStyle name="Normal 38 2 17" xfId="53008" xr:uid="{00000000-0005-0000-0000-00000BCF0000}"/>
    <cellStyle name="Normal 38 2 2" xfId="53009" xr:uid="{00000000-0005-0000-0000-00000CCF0000}"/>
    <cellStyle name="Normal 38 2 2 10" xfId="53010" xr:uid="{00000000-0005-0000-0000-00000DCF0000}"/>
    <cellStyle name="Normal 38 2 2 11" xfId="53011" xr:uid="{00000000-0005-0000-0000-00000ECF0000}"/>
    <cellStyle name="Normal 38 2 2 12" xfId="53012" xr:uid="{00000000-0005-0000-0000-00000FCF0000}"/>
    <cellStyle name="Normal 38 2 2 13" xfId="53013" xr:uid="{00000000-0005-0000-0000-000010CF0000}"/>
    <cellStyle name="Normal 38 2 2 14" xfId="53014" xr:uid="{00000000-0005-0000-0000-000011CF0000}"/>
    <cellStyle name="Normal 38 2 2 2" xfId="53015" xr:uid="{00000000-0005-0000-0000-000012CF0000}"/>
    <cellStyle name="Normal 38 2 2 2 2" xfId="53016" xr:uid="{00000000-0005-0000-0000-000013CF0000}"/>
    <cellStyle name="Normal 38 2 2 2 2 2" xfId="53017" xr:uid="{00000000-0005-0000-0000-000014CF0000}"/>
    <cellStyle name="Normal 38 2 2 2 2 3" xfId="53018" xr:uid="{00000000-0005-0000-0000-000015CF0000}"/>
    <cellStyle name="Normal 38 2 2 2 3" xfId="53019" xr:uid="{00000000-0005-0000-0000-000016CF0000}"/>
    <cellStyle name="Normal 38 2 2 3" xfId="53020" xr:uid="{00000000-0005-0000-0000-000017CF0000}"/>
    <cellStyle name="Normal 38 2 2 4" xfId="53021" xr:uid="{00000000-0005-0000-0000-000018CF0000}"/>
    <cellStyle name="Normal 38 2 2 5" xfId="53022" xr:uid="{00000000-0005-0000-0000-000019CF0000}"/>
    <cellStyle name="Normal 38 2 2 6" xfId="53023" xr:uid="{00000000-0005-0000-0000-00001ACF0000}"/>
    <cellStyle name="Normal 38 2 2 7" xfId="53024" xr:uid="{00000000-0005-0000-0000-00001BCF0000}"/>
    <cellStyle name="Normal 38 2 2 8" xfId="53025" xr:uid="{00000000-0005-0000-0000-00001CCF0000}"/>
    <cellStyle name="Normal 38 2 2 9" xfId="53026" xr:uid="{00000000-0005-0000-0000-00001DCF0000}"/>
    <cellStyle name="Normal 38 2 3" xfId="53027" xr:uid="{00000000-0005-0000-0000-00001ECF0000}"/>
    <cellStyle name="Normal 38 2 4" xfId="53028" xr:uid="{00000000-0005-0000-0000-00001FCF0000}"/>
    <cellStyle name="Normal 38 2 5" xfId="53029" xr:uid="{00000000-0005-0000-0000-000020CF0000}"/>
    <cellStyle name="Normal 38 2 6" xfId="53030" xr:uid="{00000000-0005-0000-0000-000021CF0000}"/>
    <cellStyle name="Normal 38 2 6 2" xfId="53031" xr:uid="{00000000-0005-0000-0000-000022CF0000}"/>
    <cellStyle name="Normal 38 2 6 2 2" xfId="53032" xr:uid="{00000000-0005-0000-0000-000023CF0000}"/>
    <cellStyle name="Normal 38 2 6 2 3" xfId="53033" xr:uid="{00000000-0005-0000-0000-000024CF0000}"/>
    <cellStyle name="Normal 38 2 6 3" xfId="53034" xr:uid="{00000000-0005-0000-0000-000025CF0000}"/>
    <cellStyle name="Normal 38 2 7" xfId="53035" xr:uid="{00000000-0005-0000-0000-000026CF0000}"/>
    <cellStyle name="Normal 38 2 7 2" xfId="53036" xr:uid="{00000000-0005-0000-0000-000027CF0000}"/>
    <cellStyle name="Normal 38 2 7 2 2" xfId="53037" xr:uid="{00000000-0005-0000-0000-000028CF0000}"/>
    <cellStyle name="Normal 38 2 7 2 3" xfId="53038" xr:uid="{00000000-0005-0000-0000-000029CF0000}"/>
    <cellStyle name="Normal 38 2 7 3" xfId="53039" xr:uid="{00000000-0005-0000-0000-00002ACF0000}"/>
    <cellStyle name="Normal 38 2 8" xfId="53040" xr:uid="{00000000-0005-0000-0000-00002BCF0000}"/>
    <cellStyle name="Normal 38 2 9" xfId="53041" xr:uid="{00000000-0005-0000-0000-00002CCF0000}"/>
    <cellStyle name="Normal 38 20" xfId="53042" xr:uid="{00000000-0005-0000-0000-00002DCF0000}"/>
    <cellStyle name="Normal 38 20 2" xfId="53043" xr:uid="{00000000-0005-0000-0000-00002ECF0000}"/>
    <cellStyle name="Normal 38 20 3" xfId="53044" xr:uid="{00000000-0005-0000-0000-00002FCF0000}"/>
    <cellStyle name="Normal 38 21" xfId="53045" xr:uid="{00000000-0005-0000-0000-000030CF0000}"/>
    <cellStyle name="Normal 38 21 2" xfId="53046" xr:uid="{00000000-0005-0000-0000-000031CF0000}"/>
    <cellStyle name="Normal 38 21 3" xfId="53047" xr:uid="{00000000-0005-0000-0000-000032CF0000}"/>
    <cellStyle name="Normal 38 22" xfId="53048" xr:uid="{00000000-0005-0000-0000-000033CF0000}"/>
    <cellStyle name="Normal 38 22 2" xfId="53049" xr:uid="{00000000-0005-0000-0000-000034CF0000}"/>
    <cellStyle name="Normal 38 22 3" xfId="53050" xr:uid="{00000000-0005-0000-0000-000035CF0000}"/>
    <cellStyle name="Normal 38 23" xfId="53051" xr:uid="{00000000-0005-0000-0000-000036CF0000}"/>
    <cellStyle name="Normal 38 23 2" xfId="53052" xr:uid="{00000000-0005-0000-0000-000037CF0000}"/>
    <cellStyle name="Normal 38 23 3" xfId="53053" xr:uid="{00000000-0005-0000-0000-000038CF0000}"/>
    <cellStyle name="Normal 38 24" xfId="53054" xr:uid="{00000000-0005-0000-0000-000039CF0000}"/>
    <cellStyle name="Normal 38 24 2" xfId="53055" xr:uid="{00000000-0005-0000-0000-00003ACF0000}"/>
    <cellStyle name="Normal 38 24 3" xfId="53056" xr:uid="{00000000-0005-0000-0000-00003BCF0000}"/>
    <cellStyle name="Normal 38 25" xfId="53057" xr:uid="{00000000-0005-0000-0000-00003CCF0000}"/>
    <cellStyle name="Normal 38 25 2" xfId="53058" xr:uid="{00000000-0005-0000-0000-00003DCF0000}"/>
    <cellStyle name="Normal 38 25 3" xfId="53059" xr:uid="{00000000-0005-0000-0000-00003ECF0000}"/>
    <cellStyle name="Normal 38 26" xfId="53060" xr:uid="{00000000-0005-0000-0000-00003FCF0000}"/>
    <cellStyle name="Normal 38 26 2" xfId="53061" xr:uid="{00000000-0005-0000-0000-000040CF0000}"/>
    <cellStyle name="Normal 38 26 3" xfId="53062" xr:uid="{00000000-0005-0000-0000-000041CF0000}"/>
    <cellStyle name="Normal 38 27" xfId="53063" xr:uid="{00000000-0005-0000-0000-000042CF0000}"/>
    <cellStyle name="Normal 38 27 2" xfId="53064" xr:uid="{00000000-0005-0000-0000-000043CF0000}"/>
    <cellStyle name="Normal 38 27 3" xfId="53065" xr:uid="{00000000-0005-0000-0000-000044CF0000}"/>
    <cellStyle name="Normal 38 28" xfId="53066" xr:uid="{00000000-0005-0000-0000-000045CF0000}"/>
    <cellStyle name="Normal 38 28 2" xfId="53067" xr:uid="{00000000-0005-0000-0000-000046CF0000}"/>
    <cellStyle name="Normal 38 28 3" xfId="53068" xr:uid="{00000000-0005-0000-0000-000047CF0000}"/>
    <cellStyle name="Normal 38 29" xfId="53069" xr:uid="{00000000-0005-0000-0000-000048CF0000}"/>
    <cellStyle name="Normal 38 29 2" xfId="53070" xr:uid="{00000000-0005-0000-0000-000049CF0000}"/>
    <cellStyle name="Normal 38 29 3" xfId="53071" xr:uid="{00000000-0005-0000-0000-00004ACF0000}"/>
    <cellStyle name="Normal 38 3" xfId="53072" xr:uid="{00000000-0005-0000-0000-00004BCF0000}"/>
    <cellStyle name="Normal 38 30" xfId="53073" xr:uid="{00000000-0005-0000-0000-00004CCF0000}"/>
    <cellStyle name="Normal 38 30 2" xfId="53074" xr:uid="{00000000-0005-0000-0000-00004DCF0000}"/>
    <cellStyle name="Normal 38 30 3" xfId="53075" xr:uid="{00000000-0005-0000-0000-00004ECF0000}"/>
    <cellStyle name="Normal 38 31" xfId="53076" xr:uid="{00000000-0005-0000-0000-00004FCF0000}"/>
    <cellStyle name="Normal 38 32" xfId="53077" xr:uid="{00000000-0005-0000-0000-000050CF0000}"/>
    <cellStyle name="Normal 38 33" xfId="53078" xr:uid="{00000000-0005-0000-0000-000051CF0000}"/>
    <cellStyle name="Normal 38 34" xfId="53079" xr:uid="{00000000-0005-0000-0000-000052CF0000}"/>
    <cellStyle name="Normal 38 35" xfId="53080" xr:uid="{00000000-0005-0000-0000-000053CF0000}"/>
    <cellStyle name="Normal 38 36" xfId="53081" xr:uid="{00000000-0005-0000-0000-000054CF0000}"/>
    <cellStyle name="Normal 38 37" xfId="53082" xr:uid="{00000000-0005-0000-0000-000055CF0000}"/>
    <cellStyle name="Normal 38 38" xfId="53083" xr:uid="{00000000-0005-0000-0000-000056CF0000}"/>
    <cellStyle name="Normal 38 39" xfId="53084" xr:uid="{00000000-0005-0000-0000-000057CF0000}"/>
    <cellStyle name="Normal 38 4" xfId="53085" xr:uid="{00000000-0005-0000-0000-000058CF0000}"/>
    <cellStyle name="Normal 38 4 10" xfId="53086" xr:uid="{00000000-0005-0000-0000-000059CF0000}"/>
    <cellStyle name="Normal 38 4 10 2" xfId="53087" xr:uid="{00000000-0005-0000-0000-00005ACF0000}"/>
    <cellStyle name="Normal 38 4 10 3" xfId="53088" xr:uid="{00000000-0005-0000-0000-00005BCF0000}"/>
    <cellStyle name="Normal 38 4 11" xfId="53089" xr:uid="{00000000-0005-0000-0000-00005CCF0000}"/>
    <cellStyle name="Normal 38 4 11 2" xfId="53090" xr:uid="{00000000-0005-0000-0000-00005DCF0000}"/>
    <cellStyle name="Normal 38 4 11 3" xfId="53091" xr:uid="{00000000-0005-0000-0000-00005ECF0000}"/>
    <cellStyle name="Normal 38 4 12" xfId="53092" xr:uid="{00000000-0005-0000-0000-00005FCF0000}"/>
    <cellStyle name="Normal 38 4 12 2" xfId="53093" xr:uid="{00000000-0005-0000-0000-000060CF0000}"/>
    <cellStyle name="Normal 38 4 12 3" xfId="53094" xr:uid="{00000000-0005-0000-0000-000061CF0000}"/>
    <cellStyle name="Normal 38 4 13" xfId="53095" xr:uid="{00000000-0005-0000-0000-000062CF0000}"/>
    <cellStyle name="Normal 38 4 13 2" xfId="53096" xr:uid="{00000000-0005-0000-0000-000063CF0000}"/>
    <cellStyle name="Normal 38 4 13 3" xfId="53097" xr:uid="{00000000-0005-0000-0000-000064CF0000}"/>
    <cellStyle name="Normal 38 4 14" xfId="53098" xr:uid="{00000000-0005-0000-0000-000065CF0000}"/>
    <cellStyle name="Normal 38 4 14 2" xfId="53099" xr:uid="{00000000-0005-0000-0000-000066CF0000}"/>
    <cellStyle name="Normal 38 4 14 3" xfId="53100" xr:uid="{00000000-0005-0000-0000-000067CF0000}"/>
    <cellStyle name="Normal 38 4 15" xfId="53101" xr:uid="{00000000-0005-0000-0000-000068CF0000}"/>
    <cellStyle name="Normal 38 4 15 2" xfId="53102" xr:uid="{00000000-0005-0000-0000-000069CF0000}"/>
    <cellStyle name="Normal 38 4 15 3" xfId="53103" xr:uid="{00000000-0005-0000-0000-00006ACF0000}"/>
    <cellStyle name="Normal 38 4 16" xfId="53104" xr:uid="{00000000-0005-0000-0000-00006BCF0000}"/>
    <cellStyle name="Normal 38 4 17" xfId="53105" xr:uid="{00000000-0005-0000-0000-00006CCF0000}"/>
    <cellStyle name="Normal 38 4 18" xfId="53106" xr:uid="{00000000-0005-0000-0000-00006DCF0000}"/>
    <cellStyle name="Normal 38 4 19" xfId="53107" xr:uid="{00000000-0005-0000-0000-00006ECF0000}"/>
    <cellStyle name="Normal 38 4 2" xfId="53108" xr:uid="{00000000-0005-0000-0000-00006FCF0000}"/>
    <cellStyle name="Normal 38 4 2 10" xfId="53109" xr:uid="{00000000-0005-0000-0000-000070CF0000}"/>
    <cellStyle name="Normal 38 4 2 10 2" xfId="53110" xr:uid="{00000000-0005-0000-0000-000071CF0000}"/>
    <cellStyle name="Normal 38 4 2 10 3" xfId="53111" xr:uid="{00000000-0005-0000-0000-000072CF0000}"/>
    <cellStyle name="Normal 38 4 2 11" xfId="53112" xr:uid="{00000000-0005-0000-0000-000073CF0000}"/>
    <cellStyle name="Normal 38 4 2 11 2" xfId="53113" xr:uid="{00000000-0005-0000-0000-000074CF0000}"/>
    <cellStyle name="Normal 38 4 2 11 3" xfId="53114" xr:uid="{00000000-0005-0000-0000-000075CF0000}"/>
    <cellStyle name="Normal 38 4 2 12" xfId="53115" xr:uid="{00000000-0005-0000-0000-000076CF0000}"/>
    <cellStyle name="Normal 38 4 2 12 2" xfId="53116" xr:uid="{00000000-0005-0000-0000-000077CF0000}"/>
    <cellStyle name="Normal 38 4 2 12 3" xfId="53117" xr:uid="{00000000-0005-0000-0000-000078CF0000}"/>
    <cellStyle name="Normal 38 4 2 13" xfId="53118" xr:uid="{00000000-0005-0000-0000-000079CF0000}"/>
    <cellStyle name="Normal 38 4 2 13 2" xfId="53119" xr:uid="{00000000-0005-0000-0000-00007ACF0000}"/>
    <cellStyle name="Normal 38 4 2 13 3" xfId="53120" xr:uid="{00000000-0005-0000-0000-00007BCF0000}"/>
    <cellStyle name="Normal 38 4 2 14" xfId="53121" xr:uid="{00000000-0005-0000-0000-00007CCF0000}"/>
    <cellStyle name="Normal 38 4 2 14 2" xfId="53122" xr:uid="{00000000-0005-0000-0000-00007DCF0000}"/>
    <cellStyle name="Normal 38 4 2 14 3" xfId="53123" xr:uid="{00000000-0005-0000-0000-00007ECF0000}"/>
    <cellStyle name="Normal 38 4 2 15" xfId="53124" xr:uid="{00000000-0005-0000-0000-00007FCF0000}"/>
    <cellStyle name="Normal 38 4 2 16" xfId="53125" xr:uid="{00000000-0005-0000-0000-000080CF0000}"/>
    <cellStyle name="Normal 38 4 2 2" xfId="53126" xr:uid="{00000000-0005-0000-0000-000081CF0000}"/>
    <cellStyle name="Normal 38 4 2 2 2" xfId="53127" xr:uid="{00000000-0005-0000-0000-000082CF0000}"/>
    <cellStyle name="Normal 38 4 2 2 3" xfId="53128" xr:uid="{00000000-0005-0000-0000-000083CF0000}"/>
    <cellStyle name="Normal 38 4 2 3" xfId="53129" xr:uid="{00000000-0005-0000-0000-000084CF0000}"/>
    <cellStyle name="Normal 38 4 2 3 2" xfId="53130" xr:uid="{00000000-0005-0000-0000-000085CF0000}"/>
    <cellStyle name="Normal 38 4 2 3 3" xfId="53131" xr:uid="{00000000-0005-0000-0000-000086CF0000}"/>
    <cellStyle name="Normal 38 4 2 4" xfId="53132" xr:uid="{00000000-0005-0000-0000-000087CF0000}"/>
    <cellStyle name="Normal 38 4 2 4 2" xfId="53133" xr:uid="{00000000-0005-0000-0000-000088CF0000}"/>
    <cellStyle name="Normal 38 4 2 4 3" xfId="53134" xr:uid="{00000000-0005-0000-0000-000089CF0000}"/>
    <cellStyle name="Normal 38 4 2 5" xfId="53135" xr:uid="{00000000-0005-0000-0000-00008ACF0000}"/>
    <cellStyle name="Normal 38 4 2 5 2" xfId="53136" xr:uid="{00000000-0005-0000-0000-00008BCF0000}"/>
    <cellStyle name="Normal 38 4 2 5 3" xfId="53137" xr:uid="{00000000-0005-0000-0000-00008CCF0000}"/>
    <cellStyle name="Normal 38 4 2 6" xfId="53138" xr:uid="{00000000-0005-0000-0000-00008DCF0000}"/>
    <cellStyle name="Normal 38 4 2 6 2" xfId="53139" xr:uid="{00000000-0005-0000-0000-00008ECF0000}"/>
    <cellStyle name="Normal 38 4 2 6 3" xfId="53140" xr:uid="{00000000-0005-0000-0000-00008FCF0000}"/>
    <cellStyle name="Normal 38 4 2 7" xfId="53141" xr:uid="{00000000-0005-0000-0000-000090CF0000}"/>
    <cellStyle name="Normal 38 4 2 7 2" xfId="53142" xr:uid="{00000000-0005-0000-0000-000091CF0000}"/>
    <cellStyle name="Normal 38 4 2 7 3" xfId="53143" xr:uid="{00000000-0005-0000-0000-000092CF0000}"/>
    <cellStyle name="Normal 38 4 2 8" xfId="53144" xr:uid="{00000000-0005-0000-0000-000093CF0000}"/>
    <cellStyle name="Normal 38 4 2 8 2" xfId="53145" xr:uid="{00000000-0005-0000-0000-000094CF0000}"/>
    <cellStyle name="Normal 38 4 2 8 3" xfId="53146" xr:uid="{00000000-0005-0000-0000-000095CF0000}"/>
    <cellStyle name="Normal 38 4 2 9" xfId="53147" xr:uid="{00000000-0005-0000-0000-000096CF0000}"/>
    <cellStyle name="Normal 38 4 2 9 2" xfId="53148" xr:uid="{00000000-0005-0000-0000-000097CF0000}"/>
    <cellStyle name="Normal 38 4 2 9 3" xfId="53149" xr:uid="{00000000-0005-0000-0000-000098CF0000}"/>
    <cellStyle name="Normal 38 4 20" xfId="53150" xr:uid="{00000000-0005-0000-0000-000099CF0000}"/>
    <cellStyle name="Normal 38 4 21" xfId="53151" xr:uid="{00000000-0005-0000-0000-00009ACF0000}"/>
    <cellStyle name="Normal 38 4 22" xfId="53152" xr:uid="{00000000-0005-0000-0000-00009BCF0000}"/>
    <cellStyle name="Normal 38 4 23" xfId="53153" xr:uid="{00000000-0005-0000-0000-00009CCF0000}"/>
    <cellStyle name="Normal 38 4 24" xfId="53154" xr:uid="{00000000-0005-0000-0000-00009DCF0000}"/>
    <cellStyle name="Normal 38 4 25" xfId="53155" xr:uid="{00000000-0005-0000-0000-00009ECF0000}"/>
    <cellStyle name="Normal 38 4 26" xfId="53156" xr:uid="{00000000-0005-0000-0000-00009FCF0000}"/>
    <cellStyle name="Normal 38 4 27" xfId="53157" xr:uid="{00000000-0005-0000-0000-0000A0CF0000}"/>
    <cellStyle name="Normal 38 4 28" xfId="53158" xr:uid="{00000000-0005-0000-0000-0000A1CF0000}"/>
    <cellStyle name="Normal 38 4 3" xfId="53159" xr:uid="{00000000-0005-0000-0000-0000A2CF0000}"/>
    <cellStyle name="Normal 38 4 3 2" xfId="53160" xr:uid="{00000000-0005-0000-0000-0000A3CF0000}"/>
    <cellStyle name="Normal 38 4 3 3" xfId="53161" xr:uid="{00000000-0005-0000-0000-0000A4CF0000}"/>
    <cellStyle name="Normal 38 4 4" xfId="53162" xr:uid="{00000000-0005-0000-0000-0000A5CF0000}"/>
    <cellStyle name="Normal 38 4 4 2" xfId="53163" xr:uid="{00000000-0005-0000-0000-0000A6CF0000}"/>
    <cellStyle name="Normal 38 4 4 3" xfId="53164" xr:uid="{00000000-0005-0000-0000-0000A7CF0000}"/>
    <cellStyle name="Normal 38 4 5" xfId="53165" xr:uid="{00000000-0005-0000-0000-0000A8CF0000}"/>
    <cellStyle name="Normal 38 4 5 2" xfId="53166" xr:uid="{00000000-0005-0000-0000-0000A9CF0000}"/>
    <cellStyle name="Normal 38 4 5 3" xfId="53167" xr:uid="{00000000-0005-0000-0000-0000AACF0000}"/>
    <cellStyle name="Normal 38 4 6" xfId="53168" xr:uid="{00000000-0005-0000-0000-0000ABCF0000}"/>
    <cellStyle name="Normal 38 4 6 2" xfId="53169" xr:uid="{00000000-0005-0000-0000-0000ACCF0000}"/>
    <cellStyle name="Normal 38 4 6 3" xfId="53170" xr:uid="{00000000-0005-0000-0000-0000ADCF0000}"/>
    <cellStyle name="Normal 38 4 7" xfId="53171" xr:uid="{00000000-0005-0000-0000-0000AECF0000}"/>
    <cellStyle name="Normal 38 4 7 2" xfId="53172" xr:uid="{00000000-0005-0000-0000-0000AFCF0000}"/>
    <cellStyle name="Normal 38 4 7 3" xfId="53173" xr:uid="{00000000-0005-0000-0000-0000B0CF0000}"/>
    <cellStyle name="Normal 38 4 8" xfId="53174" xr:uid="{00000000-0005-0000-0000-0000B1CF0000}"/>
    <cellStyle name="Normal 38 4 8 2" xfId="53175" xr:uid="{00000000-0005-0000-0000-0000B2CF0000}"/>
    <cellStyle name="Normal 38 4 8 3" xfId="53176" xr:uid="{00000000-0005-0000-0000-0000B3CF0000}"/>
    <cellStyle name="Normal 38 4 9" xfId="53177" xr:uid="{00000000-0005-0000-0000-0000B4CF0000}"/>
    <cellStyle name="Normal 38 4 9 2" xfId="53178" xr:uid="{00000000-0005-0000-0000-0000B5CF0000}"/>
    <cellStyle name="Normal 38 4 9 3" xfId="53179" xr:uid="{00000000-0005-0000-0000-0000B6CF0000}"/>
    <cellStyle name="Normal 38 40" xfId="53180" xr:uid="{00000000-0005-0000-0000-0000B7CF0000}"/>
    <cellStyle name="Normal 38 41" xfId="53181" xr:uid="{00000000-0005-0000-0000-0000B8CF0000}"/>
    <cellStyle name="Normal 38 42" xfId="53182" xr:uid="{00000000-0005-0000-0000-0000B9CF0000}"/>
    <cellStyle name="Normal 38 43" xfId="53183" xr:uid="{00000000-0005-0000-0000-0000BACF0000}"/>
    <cellStyle name="Normal 38 5" xfId="53184" xr:uid="{00000000-0005-0000-0000-0000BBCF0000}"/>
    <cellStyle name="Normal 38 5 10" xfId="53185" xr:uid="{00000000-0005-0000-0000-0000BCCF0000}"/>
    <cellStyle name="Normal 38 5 10 2" xfId="53186" xr:uid="{00000000-0005-0000-0000-0000BDCF0000}"/>
    <cellStyle name="Normal 38 5 10 3" xfId="53187" xr:uid="{00000000-0005-0000-0000-0000BECF0000}"/>
    <cellStyle name="Normal 38 5 11" xfId="53188" xr:uid="{00000000-0005-0000-0000-0000BFCF0000}"/>
    <cellStyle name="Normal 38 5 11 2" xfId="53189" xr:uid="{00000000-0005-0000-0000-0000C0CF0000}"/>
    <cellStyle name="Normal 38 5 11 3" xfId="53190" xr:uid="{00000000-0005-0000-0000-0000C1CF0000}"/>
    <cellStyle name="Normal 38 5 12" xfId="53191" xr:uid="{00000000-0005-0000-0000-0000C2CF0000}"/>
    <cellStyle name="Normal 38 5 12 2" xfId="53192" xr:uid="{00000000-0005-0000-0000-0000C3CF0000}"/>
    <cellStyle name="Normal 38 5 12 3" xfId="53193" xr:uid="{00000000-0005-0000-0000-0000C4CF0000}"/>
    <cellStyle name="Normal 38 5 13" xfId="53194" xr:uid="{00000000-0005-0000-0000-0000C5CF0000}"/>
    <cellStyle name="Normal 38 5 13 2" xfId="53195" xr:uid="{00000000-0005-0000-0000-0000C6CF0000}"/>
    <cellStyle name="Normal 38 5 13 3" xfId="53196" xr:uid="{00000000-0005-0000-0000-0000C7CF0000}"/>
    <cellStyle name="Normal 38 5 14" xfId="53197" xr:uid="{00000000-0005-0000-0000-0000C8CF0000}"/>
    <cellStyle name="Normal 38 5 14 2" xfId="53198" xr:uid="{00000000-0005-0000-0000-0000C9CF0000}"/>
    <cellStyle name="Normal 38 5 14 3" xfId="53199" xr:uid="{00000000-0005-0000-0000-0000CACF0000}"/>
    <cellStyle name="Normal 38 5 15" xfId="53200" xr:uid="{00000000-0005-0000-0000-0000CBCF0000}"/>
    <cellStyle name="Normal 38 5 15 2" xfId="53201" xr:uid="{00000000-0005-0000-0000-0000CCCF0000}"/>
    <cellStyle name="Normal 38 5 15 3" xfId="53202" xr:uid="{00000000-0005-0000-0000-0000CDCF0000}"/>
    <cellStyle name="Normal 38 5 16" xfId="53203" xr:uid="{00000000-0005-0000-0000-0000CECF0000}"/>
    <cellStyle name="Normal 38 5 17" xfId="53204" xr:uid="{00000000-0005-0000-0000-0000CFCF0000}"/>
    <cellStyle name="Normal 38 5 18" xfId="53205" xr:uid="{00000000-0005-0000-0000-0000D0CF0000}"/>
    <cellStyle name="Normal 38 5 19" xfId="53206" xr:uid="{00000000-0005-0000-0000-0000D1CF0000}"/>
    <cellStyle name="Normal 38 5 2" xfId="53207" xr:uid="{00000000-0005-0000-0000-0000D2CF0000}"/>
    <cellStyle name="Normal 38 5 2 10" xfId="53208" xr:uid="{00000000-0005-0000-0000-0000D3CF0000}"/>
    <cellStyle name="Normal 38 5 2 10 2" xfId="53209" xr:uid="{00000000-0005-0000-0000-0000D4CF0000}"/>
    <cellStyle name="Normal 38 5 2 10 3" xfId="53210" xr:uid="{00000000-0005-0000-0000-0000D5CF0000}"/>
    <cellStyle name="Normal 38 5 2 11" xfId="53211" xr:uid="{00000000-0005-0000-0000-0000D6CF0000}"/>
    <cellStyle name="Normal 38 5 2 11 2" xfId="53212" xr:uid="{00000000-0005-0000-0000-0000D7CF0000}"/>
    <cellStyle name="Normal 38 5 2 11 3" xfId="53213" xr:uid="{00000000-0005-0000-0000-0000D8CF0000}"/>
    <cellStyle name="Normal 38 5 2 12" xfId="53214" xr:uid="{00000000-0005-0000-0000-0000D9CF0000}"/>
    <cellStyle name="Normal 38 5 2 12 2" xfId="53215" xr:uid="{00000000-0005-0000-0000-0000DACF0000}"/>
    <cellStyle name="Normal 38 5 2 12 3" xfId="53216" xr:uid="{00000000-0005-0000-0000-0000DBCF0000}"/>
    <cellStyle name="Normal 38 5 2 13" xfId="53217" xr:uid="{00000000-0005-0000-0000-0000DCCF0000}"/>
    <cellStyle name="Normal 38 5 2 13 2" xfId="53218" xr:uid="{00000000-0005-0000-0000-0000DDCF0000}"/>
    <cellStyle name="Normal 38 5 2 13 3" xfId="53219" xr:uid="{00000000-0005-0000-0000-0000DECF0000}"/>
    <cellStyle name="Normal 38 5 2 14" xfId="53220" xr:uid="{00000000-0005-0000-0000-0000DFCF0000}"/>
    <cellStyle name="Normal 38 5 2 14 2" xfId="53221" xr:uid="{00000000-0005-0000-0000-0000E0CF0000}"/>
    <cellStyle name="Normal 38 5 2 14 3" xfId="53222" xr:uid="{00000000-0005-0000-0000-0000E1CF0000}"/>
    <cellStyle name="Normal 38 5 2 15" xfId="53223" xr:uid="{00000000-0005-0000-0000-0000E2CF0000}"/>
    <cellStyle name="Normal 38 5 2 16" xfId="53224" xr:uid="{00000000-0005-0000-0000-0000E3CF0000}"/>
    <cellStyle name="Normal 38 5 2 2" xfId="53225" xr:uid="{00000000-0005-0000-0000-0000E4CF0000}"/>
    <cellStyle name="Normal 38 5 2 2 2" xfId="53226" xr:uid="{00000000-0005-0000-0000-0000E5CF0000}"/>
    <cellStyle name="Normal 38 5 2 2 3" xfId="53227" xr:uid="{00000000-0005-0000-0000-0000E6CF0000}"/>
    <cellStyle name="Normal 38 5 2 3" xfId="53228" xr:uid="{00000000-0005-0000-0000-0000E7CF0000}"/>
    <cellStyle name="Normal 38 5 2 3 2" xfId="53229" xr:uid="{00000000-0005-0000-0000-0000E8CF0000}"/>
    <cellStyle name="Normal 38 5 2 3 3" xfId="53230" xr:uid="{00000000-0005-0000-0000-0000E9CF0000}"/>
    <cellStyle name="Normal 38 5 2 4" xfId="53231" xr:uid="{00000000-0005-0000-0000-0000EACF0000}"/>
    <cellStyle name="Normal 38 5 2 4 2" xfId="53232" xr:uid="{00000000-0005-0000-0000-0000EBCF0000}"/>
    <cellStyle name="Normal 38 5 2 4 3" xfId="53233" xr:uid="{00000000-0005-0000-0000-0000ECCF0000}"/>
    <cellStyle name="Normal 38 5 2 5" xfId="53234" xr:uid="{00000000-0005-0000-0000-0000EDCF0000}"/>
    <cellStyle name="Normal 38 5 2 5 2" xfId="53235" xr:uid="{00000000-0005-0000-0000-0000EECF0000}"/>
    <cellStyle name="Normal 38 5 2 5 3" xfId="53236" xr:uid="{00000000-0005-0000-0000-0000EFCF0000}"/>
    <cellStyle name="Normal 38 5 2 6" xfId="53237" xr:uid="{00000000-0005-0000-0000-0000F0CF0000}"/>
    <cellStyle name="Normal 38 5 2 6 2" xfId="53238" xr:uid="{00000000-0005-0000-0000-0000F1CF0000}"/>
    <cellStyle name="Normal 38 5 2 6 3" xfId="53239" xr:uid="{00000000-0005-0000-0000-0000F2CF0000}"/>
    <cellStyle name="Normal 38 5 2 7" xfId="53240" xr:uid="{00000000-0005-0000-0000-0000F3CF0000}"/>
    <cellStyle name="Normal 38 5 2 7 2" xfId="53241" xr:uid="{00000000-0005-0000-0000-0000F4CF0000}"/>
    <cellStyle name="Normal 38 5 2 7 3" xfId="53242" xr:uid="{00000000-0005-0000-0000-0000F5CF0000}"/>
    <cellStyle name="Normal 38 5 2 8" xfId="53243" xr:uid="{00000000-0005-0000-0000-0000F6CF0000}"/>
    <cellStyle name="Normal 38 5 2 8 2" xfId="53244" xr:uid="{00000000-0005-0000-0000-0000F7CF0000}"/>
    <cellStyle name="Normal 38 5 2 8 3" xfId="53245" xr:uid="{00000000-0005-0000-0000-0000F8CF0000}"/>
    <cellStyle name="Normal 38 5 2 9" xfId="53246" xr:uid="{00000000-0005-0000-0000-0000F9CF0000}"/>
    <cellStyle name="Normal 38 5 2 9 2" xfId="53247" xr:uid="{00000000-0005-0000-0000-0000FACF0000}"/>
    <cellStyle name="Normal 38 5 2 9 3" xfId="53248" xr:uid="{00000000-0005-0000-0000-0000FBCF0000}"/>
    <cellStyle name="Normal 38 5 20" xfId="53249" xr:uid="{00000000-0005-0000-0000-0000FCCF0000}"/>
    <cellStyle name="Normal 38 5 21" xfId="53250" xr:uid="{00000000-0005-0000-0000-0000FDCF0000}"/>
    <cellStyle name="Normal 38 5 22" xfId="53251" xr:uid="{00000000-0005-0000-0000-0000FECF0000}"/>
    <cellStyle name="Normal 38 5 23" xfId="53252" xr:uid="{00000000-0005-0000-0000-0000FFCF0000}"/>
    <cellStyle name="Normal 38 5 24" xfId="53253" xr:uid="{00000000-0005-0000-0000-000000D00000}"/>
    <cellStyle name="Normal 38 5 25" xfId="53254" xr:uid="{00000000-0005-0000-0000-000001D00000}"/>
    <cellStyle name="Normal 38 5 26" xfId="53255" xr:uid="{00000000-0005-0000-0000-000002D00000}"/>
    <cellStyle name="Normal 38 5 27" xfId="53256" xr:uid="{00000000-0005-0000-0000-000003D00000}"/>
    <cellStyle name="Normal 38 5 28" xfId="53257" xr:uid="{00000000-0005-0000-0000-000004D00000}"/>
    <cellStyle name="Normal 38 5 3" xfId="53258" xr:uid="{00000000-0005-0000-0000-000005D00000}"/>
    <cellStyle name="Normal 38 5 3 2" xfId="53259" xr:uid="{00000000-0005-0000-0000-000006D00000}"/>
    <cellStyle name="Normal 38 5 3 3" xfId="53260" xr:uid="{00000000-0005-0000-0000-000007D00000}"/>
    <cellStyle name="Normal 38 5 4" xfId="53261" xr:uid="{00000000-0005-0000-0000-000008D00000}"/>
    <cellStyle name="Normal 38 5 4 2" xfId="53262" xr:uid="{00000000-0005-0000-0000-000009D00000}"/>
    <cellStyle name="Normal 38 5 4 3" xfId="53263" xr:uid="{00000000-0005-0000-0000-00000AD00000}"/>
    <cellStyle name="Normal 38 5 5" xfId="53264" xr:uid="{00000000-0005-0000-0000-00000BD00000}"/>
    <cellStyle name="Normal 38 5 5 2" xfId="53265" xr:uid="{00000000-0005-0000-0000-00000CD00000}"/>
    <cellStyle name="Normal 38 5 5 3" xfId="53266" xr:uid="{00000000-0005-0000-0000-00000DD00000}"/>
    <cellStyle name="Normal 38 5 6" xfId="53267" xr:uid="{00000000-0005-0000-0000-00000ED00000}"/>
    <cellStyle name="Normal 38 5 6 2" xfId="53268" xr:uid="{00000000-0005-0000-0000-00000FD00000}"/>
    <cellStyle name="Normal 38 5 6 3" xfId="53269" xr:uid="{00000000-0005-0000-0000-000010D00000}"/>
    <cellStyle name="Normal 38 5 7" xfId="53270" xr:uid="{00000000-0005-0000-0000-000011D00000}"/>
    <cellStyle name="Normal 38 5 7 2" xfId="53271" xr:uid="{00000000-0005-0000-0000-000012D00000}"/>
    <cellStyle name="Normal 38 5 7 3" xfId="53272" xr:uid="{00000000-0005-0000-0000-000013D00000}"/>
    <cellStyle name="Normal 38 5 8" xfId="53273" xr:uid="{00000000-0005-0000-0000-000014D00000}"/>
    <cellStyle name="Normal 38 5 8 2" xfId="53274" xr:uid="{00000000-0005-0000-0000-000015D00000}"/>
    <cellStyle name="Normal 38 5 8 3" xfId="53275" xr:uid="{00000000-0005-0000-0000-000016D00000}"/>
    <cellStyle name="Normal 38 5 9" xfId="53276" xr:uid="{00000000-0005-0000-0000-000017D00000}"/>
    <cellStyle name="Normal 38 5 9 2" xfId="53277" xr:uid="{00000000-0005-0000-0000-000018D00000}"/>
    <cellStyle name="Normal 38 5 9 3" xfId="53278" xr:uid="{00000000-0005-0000-0000-000019D00000}"/>
    <cellStyle name="Normal 38 6" xfId="53279" xr:uid="{00000000-0005-0000-0000-00001AD00000}"/>
    <cellStyle name="Normal 38 6 10" xfId="53280" xr:uid="{00000000-0005-0000-0000-00001BD00000}"/>
    <cellStyle name="Normal 38 6 10 2" xfId="53281" xr:uid="{00000000-0005-0000-0000-00001CD00000}"/>
    <cellStyle name="Normal 38 6 10 3" xfId="53282" xr:uid="{00000000-0005-0000-0000-00001DD00000}"/>
    <cellStyle name="Normal 38 6 11" xfId="53283" xr:uid="{00000000-0005-0000-0000-00001ED00000}"/>
    <cellStyle name="Normal 38 6 11 2" xfId="53284" xr:uid="{00000000-0005-0000-0000-00001FD00000}"/>
    <cellStyle name="Normal 38 6 11 3" xfId="53285" xr:uid="{00000000-0005-0000-0000-000020D00000}"/>
    <cellStyle name="Normal 38 6 12" xfId="53286" xr:uid="{00000000-0005-0000-0000-000021D00000}"/>
    <cellStyle name="Normal 38 6 12 2" xfId="53287" xr:uid="{00000000-0005-0000-0000-000022D00000}"/>
    <cellStyle name="Normal 38 6 12 3" xfId="53288" xr:uid="{00000000-0005-0000-0000-000023D00000}"/>
    <cellStyle name="Normal 38 6 13" xfId="53289" xr:uid="{00000000-0005-0000-0000-000024D00000}"/>
    <cellStyle name="Normal 38 6 13 2" xfId="53290" xr:uid="{00000000-0005-0000-0000-000025D00000}"/>
    <cellStyle name="Normal 38 6 13 3" xfId="53291" xr:uid="{00000000-0005-0000-0000-000026D00000}"/>
    <cellStyle name="Normal 38 6 14" xfId="53292" xr:uid="{00000000-0005-0000-0000-000027D00000}"/>
    <cellStyle name="Normal 38 6 14 2" xfId="53293" xr:uid="{00000000-0005-0000-0000-000028D00000}"/>
    <cellStyle name="Normal 38 6 14 3" xfId="53294" xr:uid="{00000000-0005-0000-0000-000029D00000}"/>
    <cellStyle name="Normal 38 6 15" xfId="53295" xr:uid="{00000000-0005-0000-0000-00002AD00000}"/>
    <cellStyle name="Normal 38 6 15 2" xfId="53296" xr:uid="{00000000-0005-0000-0000-00002BD00000}"/>
    <cellStyle name="Normal 38 6 15 3" xfId="53297" xr:uid="{00000000-0005-0000-0000-00002CD00000}"/>
    <cellStyle name="Normal 38 6 16" xfId="53298" xr:uid="{00000000-0005-0000-0000-00002DD00000}"/>
    <cellStyle name="Normal 38 6 17" xfId="53299" xr:uid="{00000000-0005-0000-0000-00002ED00000}"/>
    <cellStyle name="Normal 38 6 18" xfId="53300" xr:uid="{00000000-0005-0000-0000-00002FD00000}"/>
    <cellStyle name="Normal 38 6 19" xfId="53301" xr:uid="{00000000-0005-0000-0000-000030D00000}"/>
    <cellStyle name="Normal 38 6 2" xfId="53302" xr:uid="{00000000-0005-0000-0000-000031D00000}"/>
    <cellStyle name="Normal 38 6 2 10" xfId="53303" xr:uid="{00000000-0005-0000-0000-000032D00000}"/>
    <cellStyle name="Normal 38 6 2 10 2" xfId="53304" xr:uid="{00000000-0005-0000-0000-000033D00000}"/>
    <cellStyle name="Normal 38 6 2 10 3" xfId="53305" xr:uid="{00000000-0005-0000-0000-000034D00000}"/>
    <cellStyle name="Normal 38 6 2 11" xfId="53306" xr:uid="{00000000-0005-0000-0000-000035D00000}"/>
    <cellStyle name="Normal 38 6 2 11 2" xfId="53307" xr:uid="{00000000-0005-0000-0000-000036D00000}"/>
    <cellStyle name="Normal 38 6 2 11 3" xfId="53308" xr:uid="{00000000-0005-0000-0000-000037D00000}"/>
    <cellStyle name="Normal 38 6 2 12" xfId="53309" xr:uid="{00000000-0005-0000-0000-000038D00000}"/>
    <cellStyle name="Normal 38 6 2 12 2" xfId="53310" xr:uid="{00000000-0005-0000-0000-000039D00000}"/>
    <cellStyle name="Normal 38 6 2 12 3" xfId="53311" xr:uid="{00000000-0005-0000-0000-00003AD00000}"/>
    <cellStyle name="Normal 38 6 2 13" xfId="53312" xr:uid="{00000000-0005-0000-0000-00003BD00000}"/>
    <cellStyle name="Normal 38 6 2 13 2" xfId="53313" xr:uid="{00000000-0005-0000-0000-00003CD00000}"/>
    <cellStyle name="Normal 38 6 2 13 3" xfId="53314" xr:uid="{00000000-0005-0000-0000-00003DD00000}"/>
    <cellStyle name="Normal 38 6 2 14" xfId="53315" xr:uid="{00000000-0005-0000-0000-00003ED00000}"/>
    <cellStyle name="Normal 38 6 2 14 2" xfId="53316" xr:uid="{00000000-0005-0000-0000-00003FD00000}"/>
    <cellStyle name="Normal 38 6 2 14 3" xfId="53317" xr:uid="{00000000-0005-0000-0000-000040D00000}"/>
    <cellStyle name="Normal 38 6 2 15" xfId="53318" xr:uid="{00000000-0005-0000-0000-000041D00000}"/>
    <cellStyle name="Normal 38 6 2 16" xfId="53319" xr:uid="{00000000-0005-0000-0000-000042D00000}"/>
    <cellStyle name="Normal 38 6 2 2" xfId="53320" xr:uid="{00000000-0005-0000-0000-000043D00000}"/>
    <cellStyle name="Normal 38 6 2 2 2" xfId="53321" xr:uid="{00000000-0005-0000-0000-000044D00000}"/>
    <cellStyle name="Normal 38 6 2 2 3" xfId="53322" xr:uid="{00000000-0005-0000-0000-000045D00000}"/>
    <cellStyle name="Normal 38 6 2 3" xfId="53323" xr:uid="{00000000-0005-0000-0000-000046D00000}"/>
    <cellStyle name="Normal 38 6 2 3 2" xfId="53324" xr:uid="{00000000-0005-0000-0000-000047D00000}"/>
    <cellStyle name="Normal 38 6 2 3 3" xfId="53325" xr:uid="{00000000-0005-0000-0000-000048D00000}"/>
    <cellStyle name="Normal 38 6 2 4" xfId="53326" xr:uid="{00000000-0005-0000-0000-000049D00000}"/>
    <cellStyle name="Normal 38 6 2 4 2" xfId="53327" xr:uid="{00000000-0005-0000-0000-00004AD00000}"/>
    <cellStyle name="Normal 38 6 2 4 3" xfId="53328" xr:uid="{00000000-0005-0000-0000-00004BD00000}"/>
    <cellStyle name="Normal 38 6 2 5" xfId="53329" xr:uid="{00000000-0005-0000-0000-00004CD00000}"/>
    <cellStyle name="Normal 38 6 2 5 2" xfId="53330" xr:uid="{00000000-0005-0000-0000-00004DD00000}"/>
    <cellStyle name="Normal 38 6 2 5 3" xfId="53331" xr:uid="{00000000-0005-0000-0000-00004ED00000}"/>
    <cellStyle name="Normal 38 6 2 6" xfId="53332" xr:uid="{00000000-0005-0000-0000-00004FD00000}"/>
    <cellStyle name="Normal 38 6 2 6 2" xfId="53333" xr:uid="{00000000-0005-0000-0000-000050D00000}"/>
    <cellStyle name="Normal 38 6 2 6 3" xfId="53334" xr:uid="{00000000-0005-0000-0000-000051D00000}"/>
    <cellStyle name="Normal 38 6 2 7" xfId="53335" xr:uid="{00000000-0005-0000-0000-000052D00000}"/>
    <cellStyle name="Normal 38 6 2 7 2" xfId="53336" xr:uid="{00000000-0005-0000-0000-000053D00000}"/>
    <cellStyle name="Normal 38 6 2 7 3" xfId="53337" xr:uid="{00000000-0005-0000-0000-000054D00000}"/>
    <cellStyle name="Normal 38 6 2 8" xfId="53338" xr:uid="{00000000-0005-0000-0000-000055D00000}"/>
    <cellStyle name="Normal 38 6 2 8 2" xfId="53339" xr:uid="{00000000-0005-0000-0000-000056D00000}"/>
    <cellStyle name="Normal 38 6 2 8 3" xfId="53340" xr:uid="{00000000-0005-0000-0000-000057D00000}"/>
    <cellStyle name="Normal 38 6 2 9" xfId="53341" xr:uid="{00000000-0005-0000-0000-000058D00000}"/>
    <cellStyle name="Normal 38 6 2 9 2" xfId="53342" xr:uid="{00000000-0005-0000-0000-000059D00000}"/>
    <cellStyle name="Normal 38 6 2 9 3" xfId="53343" xr:uid="{00000000-0005-0000-0000-00005AD00000}"/>
    <cellStyle name="Normal 38 6 20" xfId="53344" xr:uid="{00000000-0005-0000-0000-00005BD00000}"/>
    <cellStyle name="Normal 38 6 21" xfId="53345" xr:uid="{00000000-0005-0000-0000-00005CD00000}"/>
    <cellStyle name="Normal 38 6 22" xfId="53346" xr:uid="{00000000-0005-0000-0000-00005DD00000}"/>
    <cellStyle name="Normal 38 6 23" xfId="53347" xr:uid="{00000000-0005-0000-0000-00005ED00000}"/>
    <cellStyle name="Normal 38 6 24" xfId="53348" xr:uid="{00000000-0005-0000-0000-00005FD00000}"/>
    <cellStyle name="Normal 38 6 25" xfId="53349" xr:uid="{00000000-0005-0000-0000-000060D00000}"/>
    <cellStyle name="Normal 38 6 26" xfId="53350" xr:uid="{00000000-0005-0000-0000-000061D00000}"/>
    <cellStyle name="Normal 38 6 27" xfId="53351" xr:uid="{00000000-0005-0000-0000-000062D00000}"/>
    <cellStyle name="Normal 38 6 28" xfId="53352" xr:uid="{00000000-0005-0000-0000-000063D00000}"/>
    <cellStyle name="Normal 38 6 3" xfId="53353" xr:uid="{00000000-0005-0000-0000-000064D00000}"/>
    <cellStyle name="Normal 38 6 3 2" xfId="53354" xr:uid="{00000000-0005-0000-0000-000065D00000}"/>
    <cellStyle name="Normal 38 6 3 3" xfId="53355" xr:uid="{00000000-0005-0000-0000-000066D00000}"/>
    <cellStyle name="Normal 38 6 4" xfId="53356" xr:uid="{00000000-0005-0000-0000-000067D00000}"/>
    <cellStyle name="Normal 38 6 4 2" xfId="53357" xr:uid="{00000000-0005-0000-0000-000068D00000}"/>
    <cellStyle name="Normal 38 6 4 3" xfId="53358" xr:uid="{00000000-0005-0000-0000-000069D00000}"/>
    <cellStyle name="Normal 38 6 5" xfId="53359" xr:uid="{00000000-0005-0000-0000-00006AD00000}"/>
    <cellStyle name="Normal 38 6 5 2" xfId="53360" xr:uid="{00000000-0005-0000-0000-00006BD00000}"/>
    <cellStyle name="Normal 38 6 5 3" xfId="53361" xr:uid="{00000000-0005-0000-0000-00006CD00000}"/>
    <cellStyle name="Normal 38 6 6" xfId="53362" xr:uid="{00000000-0005-0000-0000-00006DD00000}"/>
    <cellStyle name="Normal 38 6 6 2" xfId="53363" xr:uid="{00000000-0005-0000-0000-00006ED00000}"/>
    <cellStyle name="Normal 38 6 6 3" xfId="53364" xr:uid="{00000000-0005-0000-0000-00006FD00000}"/>
    <cellStyle name="Normal 38 6 7" xfId="53365" xr:uid="{00000000-0005-0000-0000-000070D00000}"/>
    <cellStyle name="Normal 38 6 7 2" xfId="53366" xr:uid="{00000000-0005-0000-0000-000071D00000}"/>
    <cellStyle name="Normal 38 6 7 3" xfId="53367" xr:uid="{00000000-0005-0000-0000-000072D00000}"/>
    <cellStyle name="Normal 38 6 8" xfId="53368" xr:uid="{00000000-0005-0000-0000-000073D00000}"/>
    <cellStyle name="Normal 38 6 8 2" xfId="53369" xr:uid="{00000000-0005-0000-0000-000074D00000}"/>
    <cellStyle name="Normal 38 6 8 3" xfId="53370" xr:uid="{00000000-0005-0000-0000-000075D00000}"/>
    <cellStyle name="Normal 38 6 9" xfId="53371" xr:uid="{00000000-0005-0000-0000-000076D00000}"/>
    <cellStyle name="Normal 38 6 9 2" xfId="53372" xr:uid="{00000000-0005-0000-0000-000077D00000}"/>
    <cellStyle name="Normal 38 6 9 3" xfId="53373" xr:uid="{00000000-0005-0000-0000-000078D00000}"/>
    <cellStyle name="Normal 38 7" xfId="53374" xr:uid="{00000000-0005-0000-0000-000079D00000}"/>
    <cellStyle name="Normal 38 7 10" xfId="53375" xr:uid="{00000000-0005-0000-0000-00007AD00000}"/>
    <cellStyle name="Normal 38 7 10 2" xfId="53376" xr:uid="{00000000-0005-0000-0000-00007BD00000}"/>
    <cellStyle name="Normal 38 7 10 3" xfId="53377" xr:uid="{00000000-0005-0000-0000-00007CD00000}"/>
    <cellStyle name="Normal 38 7 11" xfId="53378" xr:uid="{00000000-0005-0000-0000-00007DD00000}"/>
    <cellStyle name="Normal 38 7 11 2" xfId="53379" xr:uid="{00000000-0005-0000-0000-00007ED00000}"/>
    <cellStyle name="Normal 38 7 11 3" xfId="53380" xr:uid="{00000000-0005-0000-0000-00007FD00000}"/>
    <cellStyle name="Normal 38 7 12" xfId="53381" xr:uid="{00000000-0005-0000-0000-000080D00000}"/>
    <cellStyle name="Normal 38 7 12 2" xfId="53382" xr:uid="{00000000-0005-0000-0000-000081D00000}"/>
    <cellStyle name="Normal 38 7 12 3" xfId="53383" xr:uid="{00000000-0005-0000-0000-000082D00000}"/>
    <cellStyle name="Normal 38 7 13" xfId="53384" xr:uid="{00000000-0005-0000-0000-000083D00000}"/>
    <cellStyle name="Normal 38 7 13 2" xfId="53385" xr:uid="{00000000-0005-0000-0000-000084D00000}"/>
    <cellStyle name="Normal 38 7 13 3" xfId="53386" xr:uid="{00000000-0005-0000-0000-000085D00000}"/>
    <cellStyle name="Normal 38 7 14" xfId="53387" xr:uid="{00000000-0005-0000-0000-000086D00000}"/>
    <cellStyle name="Normal 38 7 14 2" xfId="53388" xr:uid="{00000000-0005-0000-0000-000087D00000}"/>
    <cellStyle name="Normal 38 7 14 3" xfId="53389" xr:uid="{00000000-0005-0000-0000-000088D00000}"/>
    <cellStyle name="Normal 38 7 15" xfId="53390" xr:uid="{00000000-0005-0000-0000-000089D00000}"/>
    <cellStyle name="Normal 38 7 16" xfId="53391" xr:uid="{00000000-0005-0000-0000-00008AD00000}"/>
    <cellStyle name="Normal 38 7 2" xfId="53392" xr:uid="{00000000-0005-0000-0000-00008BD00000}"/>
    <cellStyle name="Normal 38 7 2 2" xfId="53393" xr:uid="{00000000-0005-0000-0000-00008CD00000}"/>
    <cellStyle name="Normal 38 7 2 3" xfId="53394" xr:uid="{00000000-0005-0000-0000-00008DD00000}"/>
    <cellStyle name="Normal 38 7 3" xfId="53395" xr:uid="{00000000-0005-0000-0000-00008ED00000}"/>
    <cellStyle name="Normal 38 7 3 2" xfId="53396" xr:uid="{00000000-0005-0000-0000-00008FD00000}"/>
    <cellStyle name="Normal 38 7 3 3" xfId="53397" xr:uid="{00000000-0005-0000-0000-000090D00000}"/>
    <cellStyle name="Normal 38 7 4" xfId="53398" xr:uid="{00000000-0005-0000-0000-000091D00000}"/>
    <cellStyle name="Normal 38 7 4 2" xfId="53399" xr:uid="{00000000-0005-0000-0000-000092D00000}"/>
    <cellStyle name="Normal 38 7 4 3" xfId="53400" xr:uid="{00000000-0005-0000-0000-000093D00000}"/>
    <cellStyle name="Normal 38 7 5" xfId="53401" xr:uid="{00000000-0005-0000-0000-000094D00000}"/>
    <cellStyle name="Normal 38 7 5 2" xfId="53402" xr:uid="{00000000-0005-0000-0000-000095D00000}"/>
    <cellStyle name="Normal 38 7 5 3" xfId="53403" xr:uid="{00000000-0005-0000-0000-000096D00000}"/>
    <cellStyle name="Normal 38 7 6" xfId="53404" xr:uid="{00000000-0005-0000-0000-000097D00000}"/>
    <cellStyle name="Normal 38 7 6 2" xfId="53405" xr:uid="{00000000-0005-0000-0000-000098D00000}"/>
    <cellStyle name="Normal 38 7 6 3" xfId="53406" xr:uid="{00000000-0005-0000-0000-000099D00000}"/>
    <cellStyle name="Normal 38 7 7" xfId="53407" xr:uid="{00000000-0005-0000-0000-00009AD00000}"/>
    <cellStyle name="Normal 38 7 7 2" xfId="53408" xr:uid="{00000000-0005-0000-0000-00009BD00000}"/>
    <cellStyle name="Normal 38 7 7 3" xfId="53409" xr:uid="{00000000-0005-0000-0000-00009CD00000}"/>
    <cellStyle name="Normal 38 7 8" xfId="53410" xr:uid="{00000000-0005-0000-0000-00009DD00000}"/>
    <cellStyle name="Normal 38 7 8 2" xfId="53411" xr:uid="{00000000-0005-0000-0000-00009ED00000}"/>
    <cellStyle name="Normal 38 7 8 3" xfId="53412" xr:uid="{00000000-0005-0000-0000-00009FD00000}"/>
    <cellStyle name="Normal 38 7 9" xfId="53413" xr:uid="{00000000-0005-0000-0000-0000A0D00000}"/>
    <cellStyle name="Normal 38 7 9 2" xfId="53414" xr:uid="{00000000-0005-0000-0000-0000A1D00000}"/>
    <cellStyle name="Normal 38 7 9 3" xfId="53415" xr:uid="{00000000-0005-0000-0000-0000A2D00000}"/>
    <cellStyle name="Normal 38 8" xfId="53416" xr:uid="{00000000-0005-0000-0000-0000A3D00000}"/>
    <cellStyle name="Normal 38 8 10" xfId="53417" xr:uid="{00000000-0005-0000-0000-0000A4D00000}"/>
    <cellStyle name="Normal 38 8 10 2" xfId="53418" xr:uid="{00000000-0005-0000-0000-0000A5D00000}"/>
    <cellStyle name="Normal 38 8 10 3" xfId="53419" xr:uid="{00000000-0005-0000-0000-0000A6D00000}"/>
    <cellStyle name="Normal 38 8 11" xfId="53420" xr:uid="{00000000-0005-0000-0000-0000A7D00000}"/>
    <cellStyle name="Normal 38 8 11 2" xfId="53421" xr:uid="{00000000-0005-0000-0000-0000A8D00000}"/>
    <cellStyle name="Normal 38 8 11 3" xfId="53422" xr:uid="{00000000-0005-0000-0000-0000A9D00000}"/>
    <cellStyle name="Normal 38 8 12" xfId="53423" xr:uid="{00000000-0005-0000-0000-0000AAD00000}"/>
    <cellStyle name="Normal 38 8 12 2" xfId="53424" xr:uid="{00000000-0005-0000-0000-0000ABD00000}"/>
    <cellStyle name="Normal 38 8 12 3" xfId="53425" xr:uid="{00000000-0005-0000-0000-0000ACD00000}"/>
    <cellStyle name="Normal 38 8 13" xfId="53426" xr:uid="{00000000-0005-0000-0000-0000ADD00000}"/>
    <cellStyle name="Normal 38 8 13 2" xfId="53427" xr:uid="{00000000-0005-0000-0000-0000AED00000}"/>
    <cellStyle name="Normal 38 8 13 3" xfId="53428" xr:uid="{00000000-0005-0000-0000-0000AFD00000}"/>
    <cellStyle name="Normal 38 8 14" xfId="53429" xr:uid="{00000000-0005-0000-0000-0000B0D00000}"/>
    <cellStyle name="Normal 38 8 14 2" xfId="53430" xr:uid="{00000000-0005-0000-0000-0000B1D00000}"/>
    <cellStyle name="Normal 38 8 14 3" xfId="53431" xr:uid="{00000000-0005-0000-0000-0000B2D00000}"/>
    <cellStyle name="Normal 38 8 15" xfId="53432" xr:uid="{00000000-0005-0000-0000-0000B3D00000}"/>
    <cellStyle name="Normal 38 8 16" xfId="53433" xr:uid="{00000000-0005-0000-0000-0000B4D00000}"/>
    <cellStyle name="Normal 38 8 2" xfId="53434" xr:uid="{00000000-0005-0000-0000-0000B5D00000}"/>
    <cellStyle name="Normal 38 8 2 2" xfId="53435" xr:uid="{00000000-0005-0000-0000-0000B6D00000}"/>
    <cellStyle name="Normal 38 8 2 3" xfId="53436" xr:uid="{00000000-0005-0000-0000-0000B7D00000}"/>
    <cellStyle name="Normal 38 8 3" xfId="53437" xr:uid="{00000000-0005-0000-0000-0000B8D00000}"/>
    <cellStyle name="Normal 38 8 3 2" xfId="53438" xr:uid="{00000000-0005-0000-0000-0000B9D00000}"/>
    <cellStyle name="Normal 38 8 3 3" xfId="53439" xr:uid="{00000000-0005-0000-0000-0000BAD00000}"/>
    <cellStyle name="Normal 38 8 4" xfId="53440" xr:uid="{00000000-0005-0000-0000-0000BBD00000}"/>
    <cellStyle name="Normal 38 8 4 2" xfId="53441" xr:uid="{00000000-0005-0000-0000-0000BCD00000}"/>
    <cellStyle name="Normal 38 8 4 3" xfId="53442" xr:uid="{00000000-0005-0000-0000-0000BDD00000}"/>
    <cellStyle name="Normal 38 8 5" xfId="53443" xr:uid="{00000000-0005-0000-0000-0000BED00000}"/>
    <cellStyle name="Normal 38 8 5 2" xfId="53444" xr:uid="{00000000-0005-0000-0000-0000BFD00000}"/>
    <cellStyle name="Normal 38 8 5 3" xfId="53445" xr:uid="{00000000-0005-0000-0000-0000C0D00000}"/>
    <cellStyle name="Normal 38 8 6" xfId="53446" xr:uid="{00000000-0005-0000-0000-0000C1D00000}"/>
    <cellStyle name="Normal 38 8 6 2" xfId="53447" xr:uid="{00000000-0005-0000-0000-0000C2D00000}"/>
    <cellStyle name="Normal 38 8 6 3" xfId="53448" xr:uid="{00000000-0005-0000-0000-0000C3D00000}"/>
    <cellStyle name="Normal 38 8 7" xfId="53449" xr:uid="{00000000-0005-0000-0000-0000C4D00000}"/>
    <cellStyle name="Normal 38 8 7 2" xfId="53450" xr:uid="{00000000-0005-0000-0000-0000C5D00000}"/>
    <cellStyle name="Normal 38 8 7 3" xfId="53451" xr:uid="{00000000-0005-0000-0000-0000C6D00000}"/>
    <cellStyle name="Normal 38 8 8" xfId="53452" xr:uid="{00000000-0005-0000-0000-0000C7D00000}"/>
    <cellStyle name="Normal 38 8 8 2" xfId="53453" xr:uid="{00000000-0005-0000-0000-0000C8D00000}"/>
    <cellStyle name="Normal 38 8 8 3" xfId="53454" xr:uid="{00000000-0005-0000-0000-0000C9D00000}"/>
    <cellStyle name="Normal 38 8 9" xfId="53455" xr:uid="{00000000-0005-0000-0000-0000CAD00000}"/>
    <cellStyle name="Normal 38 8 9 2" xfId="53456" xr:uid="{00000000-0005-0000-0000-0000CBD00000}"/>
    <cellStyle name="Normal 38 8 9 3" xfId="53457" xr:uid="{00000000-0005-0000-0000-0000CCD00000}"/>
    <cellStyle name="Normal 38 9" xfId="53458" xr:uid="{00000000-0005-0000-0000-0000CDD00000}"/>
    <cellStyle name="Normal 38 9 10" xfId="53459" xr:uid="{00000000-0005-0000-0000-0000CED00000}"/>
    <cellStyle name="Normal 38 9 10 2" xfId="53460" xr:uid="{00000000-0005-0000-0000-0000CFD00000}"/>
    <cellStyle name="Normal 38 9 10 3" xfId="53461" xr:uid="{00000000-0005-0000-0000-0000D0D00000}"/>
    <cellStyle name="Normal 38 9 11" xfId="53462" xr:uid="{00000000-0005-0000-0000-0000D1D00000}"/>
    <cellStyle name="Normal 38 9 11 2" xfId="53463" xr:uid="{00000000-0005-0000-0000-0000D2D00000}"/>
    <cellStyle name="Normal 38 9 11 3" xfId="53464" xr:uid="{00000000-0005-0000-0000-0000D3D00000}"/>
    <cellStyle name="Normal 38 9 12" xfId="53465" xr:uid="{00000000-0005-0000-0000-0000D4D00000}"/>
    <cellStyle name="Normal 38 9 12 2" xfId="53466" xr:uid="{00000000-0005-0000-0000-0000D5D00000}"/>
    <cellStyle name="Normal 38 9 12 3" xfId="53467" xr:uid="{00000000-0005-0000-0000-0000D6D00000}"/>
    <cellStyle name="Normal 38 9 13" xfId="53468" xr:uid="{00000000-0005-0000-0000-0000D7D00000}"/>
    <cellStyle name="Normal 38 9 13 2" xfId="53469" xr:uid="{00000000-0005-0000-0000-0000D8D00000}"/>
    <cellStyle name="Normal 38 9 13 3" xfId="53470" xr:uid="{00000000-0005-0000-0000-0000D9D00000}"/>
    <cellStyle name="Normal 38 9 14" xfId="53471" xr:uid="{00000000-0005-0000-0000-0000DAD00000}"/>
    <cellStyle name="Normal 38 9 14 2" xfId="53472" xr:uid="{00000000-0005-0000-0000-0000DBD00000}"/>
    <cellStyle name="Normal 38 9 14 3" xfId="53473" xr:uid="{00000000-0005-0000-0000-0000DCD00000}"/>
    <cellStyle name="Normal 38 9 15" xfId="53474" xr:uid="{00000000-0005-0000-0000-0000DDD00000}"/>
    <cellStyle name="Normal 38 9 16" xfId="53475" xr:uid="{00000000-0005-0000-0000-0000DED00000}"/>
    <cellStyle name="Normal 38 9 2" xfId="53476" xr:uid="{00000000-0005-0000-0000-0000DFD00000}"/>
    <cellStyle name="Normal 38 9 2 2" xfId="53477" xr:uid="{00000000-0005-0000-0000-0000E0D00000}"/>
    <cellStyle name="Normal 38 9 2 3" xfId="53478" xr:uid="{00000000-0005-0000-0000-0000E1D00000}"/>
    <cellStyle name="Normal 38 9 3" xfId="53479" xr:uid="{00000000-0005-0000-0000-0000E2D00000}"/>
    <cellStyle name="Normal 38 9 3 2" xfId="53480" xr:uid="{00000000-0005-0000-0000-0000E3D00000}"/>
    <cellStyle name="Normal 38 9 3 3" xfId="53481" xr:uid="{00000000-0005-0000-0000-0000E4D00000}"/>
    <cellStyle name="Normal 38 9 4" xfId="53482" xr:uid="{00000000-0005-0000-0000-0000E5D00000}"/>
    <cellStyle name="Normal 38 9 4 2" xfId="53483" xr:uid="{00000000-0005-0000-0000-0000E6D00000}"/>
    <cellStyle name="Normal 38 9 4 3" xfId="53484" xr:uid="{00000000-0005-0000-0000-0000E7D00000}"/>
    <cellStyle name="Normal 38 9 5" xfId="53485" xr:uid="{00000000-0005-0000-0000-0000E8D00000}"/>
    <cellStyle name="Normal 38 9 5 2" xfId="53486" xr:uid="{00000000-0005-0000-0000-0000E9D00000}"/>
    <cellStyle name="Normal 38 9 5 3" xfId="53487" xr:uid="{00000000-0005-0000-0000-0000EAD00000}"/>
    <cellStyle name="Normal 38 9 6" xfId="53488" xr:uid="{00000000-0005-0000-0000-0000EBD00000}"/>
    <cellStyle name="Normal 38 9 6 2" xfId="53489" xr:uid="{00000000-0005-0000-0000-0000ECD00000}"/>
    <cellStyle name="Normal 38 9 6 3" xfId="53490" xr:uid="{00000000-0005-0000-0000-0000EDD00000}"/>
    <cellStyle name="Normal 38 9 7" xfId="53491" xr:uid="{00000000-0005-0000-0000-0000EED00000}"/>
    <cellStyle name="Normal 38 9 7 2" xfId="53492" xr:uid="{00000000-0005-0000-0000-0000EFD00000}"/>
    <cellStyle name="Normal 38 9 7 3" xfId="53493" xr:uid="{00000000-0005-0000-0000-0000F0D00000}"/>
    <cellStyle name="Normal 38 9 8" xfId="53494" xr:uid="{00000000-0005-0000-0000-0000F1D00000}"/>
    <cellStyle name="Normal 38 9 8 2" xfId="53495" xr:uid="{00000000-0005-0000-0000-0000F2D00000}"/>
    <cellStyle name="Normal 38 9 8 3" xfId="53496" xr:uid="{00000000-0005-0000-0000-0000F3D00000}"/>
    <cellStyle name="Normal 38 9 9" xfId="53497" xr:uid="{00000000-0005-0000-0000-0000F4D00000}"/>
    <cellStyle name="Normal 38 9 9 2" xfId="53498" xr:uid="{00000000-0005-0000-0000-0000F5D00000}"/>
    <cellStyle name="Normal 38 9 9 3" xfId="53499" xr:uid="{00000000-0005-0000-0000-0000F6D00000}"/>
    <cellStyle name="Normal 38_End-use Summary" xfId="53500" xr:uid="{00000000-0005-0000-0000-0000F7D00000}"/>
    <cellStyle name="Normal 39" xfId="53501" xr:uid="{00000000-0005-0000-0000-0000F8D00000}"/>
    <cellStyle name="Normal 39 10" xfId="53502" xr:uid="{00000000-0005-0000-0000-0000F9D00000}"/>
    <cellStyle name="Normal 39 10 10" xfId="53503" xr:uid="{00000000-0005-0000-0000-0000FAD00000}"/>
    <cellStyle name="Normal 39 10 10 2" xfId="53504" xr:uid="{00000000-0005-0000-0000-0000FBD00000}"/>
    <cellStyle name="Normal 39 10 10 3" xfId="53505" xr:uid="{00000000-0005-0000-0000-0000FCD00000}"/>
    <cellStyle name="Normal 39 10 11" xfId="53506" xr:uid="{00000000-0005-0000-0000-0000FDD00000}"/>
    <cellStyle name="Normal 39 10 11 2" xfId="53507" xr:uid="{00000000-0005-0000-0000-0000FED00000}"/>
    <cellStyle name="Normal 39 10 11 3" xfId="53508" xr:uid="{00000000-0005-0000-0000-0000FFD00000}"/>
    <cellStyle name="Normal 39 10 12" xfId="53509" xr:uid="{00000000-0005-0000-0000-000000D10000}"/>
    <cellStyle name="Normal 39 10 12 2" xfId="53510" xr:uid="{00000000-0005-0000-0000-000001D10000}"/>
    <cellStyle name="Normal 39 10 12 3" xfId="53511" xr:uid="{00000000-0005-0000-0000-000002D10000}"/>
    <cellStyle name="Normal 39 10 13" xfId="53512" xr:uid="{00000000-0005-0000-0000-000003D10000}"/>
    <cellStyle name="Normal 39 10 13 2" xfId="53513" xr:uid="{00000000-0005-0000-0000-000004D10000}"/>
    <cellStyle name="Normal 39 10 13 3" xfId="53514" xr:uid="{00000000-0005-0000-0000-000005D10000}"/>
    <cellStyle name="Normal 39 10 14" xfId="53515" xr:uid="{00000000-0005-0000-0000-000006D10000}"/>
    <cellStyle name="Normal 39 10 14 2" xfId="53516" xr:uid="{00000000-0005-0000-0000-000007D10000}"/>
    <cellStyle name="Normal 39 10 14 3" xfId="53517" xr:uid="{00000000-0005-0000-0000-000008D10000}"/>
    <cellStyle name="Normal 39 10 15" xfId="53518" xr:uid="{00000000-0005-0000-0000-000009D10000}"/>
    <cellStyle name="Normal 39 10 16" xfId="53519" xr:uid="{00000000-0005-0000-0000-00000AD10000}"/>
    <cellStyle name="Normal 39 10 2" xfId="53520" xr:uid="{00000000-0005-0000-0000-00000BD10000}"/>
    <cellStyle name="Normal 39 10 2 2" xfId="53521" xr:uid="{00000000-0005-0000-0000-00000CD10000}"/>
    <cellStyle name="Normal 39 10 2 3" xfId="53522" xr:uid="{00000000-0005-0000-0000-00000DD10000}"/>
    <cellStyle name="Normal 39 10 3" xfId="53523" xr:uid="{00000000-0005-0000-0000-00000ED10000}"/>
    <cellStyle name="Normal 39 10 3 2" xfId="53524" xr:uid="{00000000-0005-0000-0000-00000FD10000}"/>
    <cellStyle name="Normal 39 10 3 3" xfId="53525" xr:uid="{00000000-0005-0000-0000-000010D10000}"/>
    <cellStyle name="Normal 39 10 4" xfId="53526" xr:uid="{00000000-0005-0000-0000-000011D10000}"/>
    <cellStyle name="Normal 39 10 4 2" xfId="53527" xr:uid="{00000000-0005-0000-0000-000012D10000}"/>
    <cellStyle name="Normal 39 10 4 3" xfId="53528" xr:uid="{00000000-0005-0000-0000-000013D10000}"/>
    <cellStyle name="Normal 39 10 5" xfId="53529" xr:uid="{00000000-0005-0000-0000-000014D10000}"/>
    <cellStyle name="Normal 39 10 5 2" xfId="53530" xr:uid="{00000000-0005-0000-0000-000015D10000}"/>
    <cellStyle name="Normal 39 10 5 3" xfId="53531" xr:uid="{00000000-0005-0000-0000-000016D10000}"/>
    <cellStyle name="Normal 39 10 6" xfId="53532" xr:uid="{00000000-0005-0000-0000-000017D10000}"/>
    <cellStyle name="Normal 39 10 6 2" xfId="53533" xr:uid="{00000000-0005-0000-0000-000018D10000}"/>
    <cellStyle name="Normal 39 10 6 3" xfId="53534" xr:uid="{00000000-0005-0000-0000-000019D10000}"/>
    <cellStyle name="Normal 39 10 7" xfId="53535" xr:uid="{00000000-0005-0000-0000-00001AD10000}"/>
    <cellStyle name="Normal 39 10 7 2" xfId="53536" xr:uid="{00000000-0005-0000-0000-00001BD10000}"/>
    <cellStyle name="Normal 39 10 7 3" xfId="53537" xr:uid="{00000000-0005-0000-0000-00001CD10000}"/>
    <cellStyle name="Normal 39 10 8" xfId="53538" xr:uid="{00000000-0005-0000-0000-00001DD10000}"/>
    <cellStyle name="Normal 39 10 8 2" xfId="53539" xr:uid="{00000000-0005-0000-0000-00001ED10000}"/>
    <cellStyle name="Normal 39 10 8 3" xfId="53540" xr:uid="{00000000-0005-0000-0000-00001FD10000}"/>
    <cellStyle name="Normal 39 10 9" xfId="53541" xr:uid="{00000000-0005-0000-0000-000020D10000}"/>
    <cellStyle name="Normal 39 10 9 2" xfId="53542" xr:uid="{00000000-0005-0000-0000-000021D10000}"/>
    <cellStyle name="Normal 39 10 9 3" xfId="53543" xr:uid="{00000000-0005-0000-0000-000022D10000}"/>
    <cellStyle name="Normal 39 11" xfId="53544" xr:uid="{00000000-0005-0000-0000-000023D10000}"/>
    <cellStyle name="Normal 39 11 10" xfId="53545" xr:uid="{00000000-0005-0000-0000-000024D10000}"/>
    <cellStyle name="Normal 39 11 10 2" xfId="53546" xr:uid="{00000000-0005-0000-0000-000025D10000}"/>
    <cellStyle name="Normal 39 11 10 3" xfId="53547" xr:uid="{00000000-0005-0000-0000-000026D10000}"/>
    <cellStyle name="Normal 39 11 11" xfId="53548" xr:uid="{00000000-0005-0000-0000-000027D10000}"/>
    <cellStyle name="Normal 39 11 11 2" xfId="53549" xr:uid="{00000000-0005-0000-0000-000028D10000}"/>
    <cellStyle name="Normal 39 11 11 3" xfId="53550" xr:uid="{00000000-0005-0000-0000-000029D10000}"/>
    <cellStyle name="Normal 39 11 12" xfId="53551" xr:uid="{00000000-0005-0000-0000-00002AD10000}"/>
    <cellStyle name="Normal 39 11 12 2" xfId="53552" xr:uid="{00000000-0005-0000-0000-00002BD10000}"/>
    <cellStyle name="Normal 39 11 12 3" xfId="53553" xr:uid="{00000000-0005-0000-0000-00002CD10000}"/>
    <cellStyle name="Normal 39 11 13" xfId="53554" xr:uid="{00000000-0005-0000-0000-00002DD10000}"/>
    <cellStyle name="Normal 39 11 13 2" xfId="53555" xr:uid="{00000000-0005-0000-0000-00002ED10000}"/>
    <cellStyle name="Normal 39 11 13 3" xfId="53556" xr:uid="{00000000-0005-0000-0000-00002FD10000}"/>
    <cellStyle name="Normal 39 11 14" xfId="53557" xr:uid="{00000000-0005-0000-0000-000030D10000}"/>
    <cellStyle name="Normal 39 11 14 2" xfId="53558" xr:uid="{00000000-0005-0000-0000-000031D10000}"/>
    <cellStyle name="Normal 39 11 14 3" xfId="53559" xr:uid="{00000000-0005-0000-0000-000032D10000}"/>
    <cellStyle name="Normal 39 11 15" xfId="53560" xr:uid="{00000000-0005-0000-0000-000033D10000}"/>
    <cellStyle name="Normal 39 11 16" xfId="53561" xr:uid="{00000000-0005-0000-0000-000034D10000}"/>
    <cellStyle name="Normal 39 11 2" xfId="53562" xr:uid="{00000000-0005-0000-0000-000035D10000}"/>
    <cellStyle name="Normal 39 11 2 2" xfId="53563" xr:uid="{00000000-0005-0000-0000-000036D10000}"/>
    <cellStyle name="Normal 39 11 2 3" xfId="53564" xr:uid="{00000000-0005-0000-0000-000037D10000}"/>
    <cellStyle name="Normal 39 11 3" xfId="53565" xr:uid="{00000000-0005-0000-0000-000038D10000}"/>
    <cellStyle name="Normal 39 11 3 2" xfId="53566" xr:uid="{00000000-0005-0000-0000-000039D10000}"/>
    <cellStyle name="Normal 39 11 3 3" xfId="53567" xr:uid="{00000000-0005-0000-0000-00003AD10000}"/>
    <cellStyle name="Normal 39 11 4" xfId="53568" xr:uid="{00000000-0005-0000-0000-00003BD10000}"/>
    <cellStyle name="Normal 39 11 4 2" xfId="53569" xr:uid="{00000000-0005-0000-0000-00003CD10000}"/>
    <cellStyle name="Normal 39 11 4 3" xfId="53570" xr:uid="{00000000-0005-0000-0000-00003DD10000}"/>
    <cellStyle name="Normal 39 11 5" xfId="53571" xr:uid="{00000000-0005-0000-0000-00003ED10000}"/>
    <cellStyle name="Normal 39 11 5 2" xfId="53572" xr:uid="{00000000-0005-0000-0000-00003FD10000}"/>
    <cellStyle name="Normal 39 11 5 3" xfId="53573" xr:uid="{00000000-0005-0000-0000-000040D10000}"/>
    <cellStyle name="Normal 39 11 6" xfId="53574" xr:uid="{00000000-0005-0000-0000-000041D10000}"/>
    <cellStyle name="Normal 39 11 6 2" xfId="53575" xr:uid="{00000000-0005-0000-0000-000042D10000}"/>
    <cellStyle name="Normal 39 11 6 3" xfId="53576" xr:uid="{00000000-0005-0000-0000-000043D10000}"/>
    <cellStyle name="Normal 39 11 7" xfId="53577" xr:uid="{00000000-0005-0000-0000-000044D10000}"/>
    <cellStyle name="Normal 39 11 7 2" xfId="53578" xr:uid="{00000000-0005-0000-0000-000045D10000}"/>
    <cellStyle name="Normal 39 11 7 3" xfId="53579" xr:uid="{00000000-0005-0000-0000-000046D10000}"/>
    <cellStyle name="Normal 39 11 8" xfId="53580" xr:uid="{00000000-0005-0000-0000-000047D10000}"/>
    <cellStyle name="Normal 39 11 8 2" xfId="53581" xr:uid="{00000000-0005-0000-0000-000048D10000}"/>
    <cellStyle name="Normal 39 11 8 3" xfId="53582" xr:uid="{00000000-0005-0000-0000-000049D10000}"/>
    <cellStyle name="Normal 39 11 9" xfId="53583" xr:uid="{00000000-0005-0000-0000-00004AD10000}"/>
    <cellStyle name="Normal 39 11 9 2" xfId="53584" xr:uid="{00000000-0005-0000-0000-00004BD10000}"/>
    <cellStyle name="Normal 39 11 9 3" xfId="53585" xr:uid="{00000000-0005-0000-0000-00004CD10000}"/>
    <cellStyle name="Normal 39 12" xfId="53586" xr:uid="{00000000-0005-0000-0000-00004DD10000}"/>
    <cellStyle name="Normal 39 12 10" xfId="53587" xr:uid="{00000000-0005-0000-0000-00004ED10000}"/>
    <cellStyle name="Normal 39 12 10 2" xfId="53588" xr:uid="{00000000-0005-0000-0000-00004FD10000}"/>
    <cellStyle name="Normal 39 12 10 3" xfId="53589" xr:uid="{00000000-0005-0000-0000-000050D10000}"/>
    <cellStyle name="Normal 39 12 11" xfId="53590" xr:uid="{00000000-0005-0000-0000-000051D10000}"/>
    <cellStyle name="Normal 39 12 11 2" xfId="53591" xr:uid="{00000000-0005-0000-0000-000052D10000}"/>
    <cellStyle name="Normal 39 12 11 3" xfId="53592" xr:uid="{00000000-0005-0000-0000-000053D10000}"/>
    <cellStyle name="Normal 39 12 12" xfId="53593" xr:uid="{00000000-0005-0000-0000-000054D10000}"/>
    <cellStyle name="Normal 39 12 12 2" xfId="53594" xr:uid="{00000000-0005-0000-0000-000055D10000}"/>
    <cellStyle name="Normal 39 12 12 3" xfId="53595" xr:uid="{00000000-0005-0000-0000-000056D10000}"/>
    <cellStyle name="Normal 39 12 13" xfId="53596" xr:uid="{00000000-0005-0000-0000-000057D10000}"/>
    <cellStyle name="Normal 39 12 13 2" xfId="53597" xr:uid="{00000000-0005-0000-0000-000058D10000}"/>
    <cellStyle name="Normal 39 12 13 3" xfId="53598" xr:uid="{00000000-0005-0000-0000-000059D10000}"/>
    <cellStyle name="Normal 39 12 14" xfId="53599" xr:uid="{00000000-0005-0000-0000-00005AD10000}"/>
    <cellStyle name="Normal 39 12 14 2" xfId="53600" xr:uid="{00000000-0005-0000-0000-00005BD10000}"/>
    <cellStyle name="Normal 39 12 14 3" xfId="53601" xr:uid="{00000000-0005-0000-0000-00005CD10000}"/>
    <cellStyle name="Normal 39 12 15" xfId="53602" xr:uid="{00000000-0005-0000-0000-00005DD10000}"/>
    <cellStyle name="Normal 39 12 16" xfId="53603" xr:uid="{00000000-0005-0000-0000-00005ED10000}"/>
    <cellStyle name="Normal 39 12 2" xfId="53604" xr:uid="{00000000-0005-0000-0000-00005FD10000}"/>
    <cellStyle name="Normal 39 12 2 2" xfId="53605" xr:uid="{00000000-0005-0000-0000-000060D10000}"/>
    <cellStyle name="Normal 39 12 2 3" xfId="53606" xr:uid="{00000000-0005-0000-0000-000061D10000}"/>
    <cellStyle name="Normal 39 12 3" xfId="53607" xr:uid="{00000000-0005-0000-0000-000062D10000}"/>
    <cellStyle name="Normal 39 12 3 2" xfId="53608" xr:uid="{00000000-0005-0000-0000-000063D10000}"/>
    <cellStyle name="Normal 39 12 3 3" xfId="53609" xr:uid="{00000000-0005-0000-0000-000064D10000}"/>
    <cellStyle name="Normal 39 12 4" xfId="53610" xr:uid="{00000000-0005-0000-0000-000065D10000}"/>
    <cellStyle name="Normal 39 12 4 2" xfId="53611" xr:uid="{00000000-0005-0000-0000-000066D10000}"/>
    <cellStyle name="Normal 39 12 4 3" xfId="53612" xr:uid="{00000000-0005-0000-0000-000067D10000}"/>
    <cellStyle name="Normal 39 12 5" xfId="53613" xr:uid="{00000000-0005-0000-0000-000068D10000}"/>
    <cellStyle name="Normal 39 12 5 2" xfId="53614" xr:uid="{00000000-0005-0000-0000-000069D10000}"/>
    <cellStyle name="Normal 39 12 5 3" xfId="53615" xr:uid="{00000000-0005-0000-0000-00006AD10000}"/>
    <cellStyle name="Normal 39 12 6" xfId="53616" xr:uid="{00000000-0005-0000-0000-00006BD10000}"/>
    <cellStyle name="Normal 39 12 6 2" xfId="53617" xr:uid="{00000000-0005-0000-0000-00006CD10000}"/>
    <cellStyle name="Normal 39 12 6 3" xfId="53618" xr:uid="{00000000-0005-0000-0000-00006DD10000}"/>
    <cellStyle name="Normal 39 12 7" xfId="53619" xr:uid="{00000000-0005-0000-0000-00006ED10000}"/>
    <cellStyle name="Normal 39 12 7 2" xfId="53620" xr:uid="{00000000-0005-0000-0000-00006FD10000}"/>
    <cellStyle name="Normal 39 12 7 3" xfId="53621" xr:uid="{00000000-0005-0000-0000-000070D10000}"/>
    <cellStyle name="Normal 39 12 8" xfId="53622" xr:uid="{00000000-0005-0000-0000-000071D10000}"/>
    <cellStyle name="Normal 39 12 8 2" xfId="53623" xr:uid="{00000000-0005-0000-0000-000072D10000}"/>
    <cellStyle name="Normal 39 12 8 3" xfId="53624" xr:uid="{00000000-0005-0000-0000-000073D10000}"/>
    <cellStyle name="Normal 39 12 9" xfId="53625" xr:uid="{00000000-0005-0000-0000-000074D10000}"/>
    <cellStyle name="Normal 39 12 9 2" xfId="53626" xr:uid="{00000000-0005-0000-0000-000075D10000}"/>
    <cellStyle name="Normal 39 12 9 3" xfId="53627" xr:uid="{00000000-0005-0000-0000-000076D10000}"/>
    <cellStyle name="Normal 39 13" xfId="53628" xr:uid="{00000000-0005-0000-0000-000077D10000}"/>
    <cellStyle name="Normal 39 13 10" xfId="53629" xr:uid="{00000000-0005-0000-0000-000078D10000}"/>
    <cellStyle name="Normal 39 13 10 2" xfId="53630" xr:uid="{00000000-0005-0000-0000-000079D10000}"/>
    <cellStyle name="Normal 39 13 10 3" xfId="53631" xr:uid="{00000000-0005-0000-0000-00007AD10000}"/>
    <cellStyle name="Normal 39 13 11" xfId="53632" xr:uid="{00000000-0005-0000-0000-00007BD10000}"/>
    <cellStyle name="Normal 39 13 11 2" xfId="53633" xr:uid="{00000000-0005-0000-0000-00007CD10000}"/>
    <cellStyle name="Normal 39 13 11 3" xfId="53634" xr:uid="{00000000-0005-0000-0000-00007DD10000}"/>
    <cellStyle name="Normal 39 13 12" xfId="53635" xr:uid="{00000000-0005-0000-0000-00007ED10000}"/>
    <cellStyle name="Normal 39 13 12 2" xfId="53636" xr:uid="{00000000-0005-0000-0000-00007FD10000}"/>
    <cellStyle name="Normal 39 13 12 3" xfId="53637" xr:uid="{00000000-0005-0000-0000-000080D10000}"/>
    <cellStyle name="Normal 39 13 13" xfId="53638" xr:uid="{00000000-0005-0000-0000-000081D10000}"/>
    <cellStyle name="Normal 39 13 13 2" xfId="53639" xr:uid="{00000000-0005-0000-0000-000082D10000}"/>
    <cellStyle name="Normal 39 13 13 3" xfId="53640" xr:uid="{00000000-0005-0000-0000-000083D10000}"/>
    <cellStyle name="Normal 39 13 14" xfId="53641" xr:uid="{00000000-0005-0000-0000-000084D10000}"/>
    <cellStyle name="Normal 39 13 14 2" xfId="53642" xr:uid="{00000000-0005-0000-0000-000085D10000}"/>
    <cellStyle name="Normal 39 13 14 3" xfId="53643" xr:uid="{00000000-0005-0000-0000-000086D10000}"/>
    <cellStyle name="Normal 39 13 15" xfId="53644" xr:uid="{00000000-0005-0000-0000-000087D10000}"/>
    <cellStyle name="Normal 39 13 16" xfId="53645" xr:uid="{00000000-0005-0000-0000-000088D10000}"/>
    <cellStyle name="Normal 39 13 2" xfId="53646" xr:uid="{00000000-0005-0000-0000-000089D10000}"/>
    <cellStyle name="Normal 39 13 2 2" xfId="53647" xr:uid="{00000000-0005-0000-0000-00008AD10000}"/>
    <cellStyle name="Normal 39 13 2 3" xfId="53648" xr:uid="{00000000-0005-0000-0000-00008BD10000}"/>
    <cellStyle name="Normal 39 13 3" xfId="53649" xr:uid="{00000000-0005-0000-0000-00008CD10000}"/>
    <cellStyle name="Normal 39 13 3 2" xfId="53650" xr:uid="{00000000-0005-0000-0000-00008DD10000}"/>
    <cellStyle name="Normal 39 13 3 3" xfId="53651" xr:uid="{00000000-0005-0000-0000-00008ED10000}"/>
    <cellStyle name="Normal 39 13 4" xfId="53652" xr:uid="{00000000-0005-0000-0000-00008FD10000}"/>
    <cellStyle name="Normal 39 13 4 2" xfId="53653" xr:uid="{00000000-0005-0000-0000-000090D10000}"/>
    <cellStyle name="Normal 39 13 4 3" xfId="53654" xr:uid="{00000000-0005-0000-0000-000091D10000}"/>
    <cellStyle name="Normal 39 13 5" xfId="53655" xr:uid="{00000000-0005-0000-0000-000092D10000}"/>
    <cellStyle name="Normal 39 13 5 2" xfId="53656" xr:uid="{00000000-0005-0000-0000-000093D10000}"/>
    <cellStyle name="Normal 39 13 5 3" xfId="53657" xr:uid="{00000000-0005-0000-0000-000094D10000}"/>
    <cellStyle name="Normal 39 13 6" xfId="53658" xr:uid="{00000000-0005-0000-0000-000095D10000}"/>
    <cellStyle name="Normal 39 13 6 2" xfId="53659" xr:uid="{00000000-0005-0000-0000-000096D10000}"/>
    <cellStyle name="Normal 39 13 6 3" xfId="53660" xr:uid="{00000000-0005-0000-0000-000097D10000}"/>
    <cellStyle name="Normal 39 13 7" xfId="53661" xr:uid="{00000000-0005-0000-0000-000098D10000}"/>
    <cellStyle name="Normal 39 13 7 2" xfId="53662" xr:uid="{00000000-0005-0000-0000-000099D10000}"/>
    <cellStyle name="Normal 39 13 7 3" xfId="53663" xr:uid="{00000000-0005-0000-0000-00009AD10000}"/>
    <cellStyle name="Normal 39 13 8" xfId="53664" xr:uid="{00000000-0005-0000-0000-00009BD10000}"/>
    <cellStyle name="Normal 39 13 8 2" xfId="53665" xr:uid="{00000000-0005-0000-0000-00009CD10000}"/>
    <cellStyle name="Normal 39 13 8 3" xfId="53666" xr:uid="{00000000-0005-0000-0000-00009DD10000}"/>
    <cellStyle name="Normal 39 13 9" xfId="53667" xr:uid="{00000000-0005-0000-0000-00009ED10000}"/>
    <cellStyle name="Normal 39 13 9 2" xfId="53668" xr:uid="{00000000-0005-0000-0000-00009FD10000}"/>
    <cellStyle name="Normal 39 13 9 3" xfId="53669" xr:uid="{00000000-0005-0000-0000-0000A0D10000}"/>
    <cellStyle name="Normal 39 14" xfId="53670" xr:uid="{00000000-0005-0000-0000-0000A1D10000}"/>
    <cellStyle name="Normal 39 14 10" xfId="53671" xr:uid="{00000000-0005-0000-0000-0000A2D10000}"/>
    <cellStyle name="Normal 39 14 10 2" xfId="53672" xr:uid="{00000000-0005-0000-0000-0000A3D10000}"/>
    <cellStyle name="Normal 39 14 10 3" xfId="53673" xr:uid="{00000000-0005-0000-0000-0000A4D10000}"/>
    <cellStyle name="Normal 39 14 11" xfId="53674" xr:uid="{00000000-0005-0000-0000-0000A5D10000}"/>
    <cellStyle name="Normal 39 14 11 2" xfId="53675" xr:uid="{00000000-0005-0000-0000-0000A6D10000}"/>
    <cellStyle name="Normal 39 14 11 3" xfId="53676" xr:uid="{00000000-0005-0000-0000-0000A7D10000}"/>
    <cellStyle name="Normal 39 14 12" xfId="53677" xr:uid="{00000000-0005-0000-0000-0000A8D10000}"/>
    <cellStyle name="Normal 39 14 12 2" xfId="53678" xr:uid="{00000000-0005-0000-0000-0000A9D10000}"/>
    <cellStyle name="Normal 39 14 12 3" xfId="53679" xr:uid="{00000000-0005-0000-0000-0000AAD10000}"/>
    <cellStyle name="Normal 39 14 13" xfId="53680" xr:uid="{00000000-0005-0000-0000-0000ABD10000}"/>
    <cellStyle name="Normal 39 14 13 2" xfId="53681" xr:uid="{00000000-0005-0000-0000-0000ACD10000}"/>
    <cellStyle name="Normal 39 14 13 3" xfId="53682" xr:uid="{00000000-0005-0000-0000-0000ADD10000}"/>
    <cellStyle name="Normal 39 14 14" xfId="53683" xr:uid="{00000000-0005-0000-0000-0000AED10000}"/>
    <cellStyle name="Normal 39 14 14 2" xfId="53684" xr:uid="{00000000-0005-0000-0000-0000AFD10000}"/>
    <cellStyle name="Normal 39 14 14 3" xfId="53685" xr:uid="{00000000-0005-0000-0000-0000B0D10000}"/>
    <cellStyle name="Normal 39 14 15" xfId="53686" xr:uid="{00000000-0005-0000-0000-0000B1D10000}"/>
    <cellStyle name="Normal 39 14 16" xfId="53687" xr:uid="{00000000-0005-0000-0000-0000B2D10000}"/>
    <cellStyle name="Normal 39 14 2" xfId="53688" xr:uid="{00000000-0005-0000-0000-0000B3D10000}"/>
    <cellStyle name="Normal 39 14 2 2" xfId="53689" xr:uid="{00000000-0005-0000-0000-0000B4D10000}"/>
    <cellStyle name="Normal 39 14 2 3" xfId="53690" xr:uid="{00000000-0005-0000-0000-0000B5D10000}"/>
    <cellStyle name="Normal 39 14 3" xfId="53691" xr:uid="{00000000-0005-0000-0000-0000B6D10000}"/>
    <cellStyle name="Normal 39 14 3 2" xfId="53692" xr:uid="{00000000-0005-0000-0000-0000B7D10000}"/>
    <cellStyle name="Normal 39 14 3 3" xfId="53693" xr:uid="{00000000-0005-0000-0000-0000B8D10000}"/>
    <cellStyle name="Normal 39 14 4" xfId="53694" xr:uid="{00000000-0005-0000-0000-0000B9D10000}"/>
    <cellStyle name="Normal 39 14 4 2" xfId="53695" xr:uid="{00000000-0005-0000-0000-0000BAD10000}"/>
    <cellStyle name="Normal 39 14 4 3" xfId="53696" xr:uid="{00000000-0005-0000-0000-0000BBD10000}"/>
    <cellStyle name="Normal 39 14 5" xfId="53697" xr:uid="{00000000-0005-0000-0000-0000BCD10000}"/>
    <cellStyle name="Normal 39 14 5 2" xfId="53698" xr:uid="{00000000-0005-0000-0000-0000BDD10000}"/>
    <cellStyle name="Normal 39 14 5 3" xfId="53699" xr:uid="{00000000-0005-0000-0000-0000BED10000}"/>
    <cellStyle name="Normal 39 14 6" xfId="53700" xr:uid="{00000000-0005-0000-0000-0000BFD10000}"/>
    <cellStyle name="Normal 39 14 6 2" xfId="53701" xr:uid="{00000000-0005-0000-0000-0000C0D10000}"/>
    <cellStyle name="Normal 39 14 6 3" xfId="53702" xr:uid="{00000000-0005-0000-0000-0000C1D10000}"/>
    <cellStyle name="Normal 39 14 7" xfId="53703" xr:uid="{00000000-0005-0000-0000-0000C2D10000}"/>
    <cellStyle name="Normal 39 14 7 2" xfId="53704" xr:uid="{00000000-0005-0000-0000-0000C3D10000}"/>
    <cellStyle name="Normal 39 14 7 3" xfId="53705" xr:uid="{00000000-0005-0000-0000-0000C4D10000}"/>
    <cellStyle name="Normal 39 14 8" xfId="53706" xr:uid="{00000000-0005-0000-0000-0000C5D10000}"/>
    <cellStyle name="Normal 39 14 8 2" xfId="53707" xr:uid="{00000000-0005-0000-0000-0000C6D10000}"/>
    <cellStyle name="Normal 39 14 8 3" xfId="53708" xr:uid="{00000000-0005-0000-0000-0000C7D10000}"/>
    <cellStyle name="Normal 39 14 9" xfId="53709" xr:uid="{00000000-0005-0000-0000-0000C8D10000}"/>
    <cellStyle name="Normal 39 14 9 2" xfId="53710" xr:uid="{00000000-0005-0000-0000-0000C9D10000}"/>
    <cellStyle name="Normal 39 14 9 3" xfId="53711" xr:uid="{00000000-0005-0000-0000-0000CAD10000}"/>
    <cellStyle name="Normal 39 15" xfId="53712" xr:uid="{00000000-0005-0000-0000-0000CBD10000}"/>
    <cellStyle name="Normal 39 15 10" xfId="53713" xr:uid="{00000000-0005-0000-0000-0000CCD10000}"/>
    <cellStyle name="Normal 39 15 10 2" xfId="53714" xr:uid="{00000000-0005-0000-0000-0000CDD10000}"/>
    <cellStyle name="Normal 39 15 10 3" xfId="53715" xr:uid="{00000000-0005-0000-0000-0000CED10000}"/>
    <cellStyle name="Normal 39 15 11" xfId="53716" xr:uid="{00000000-0005-0000-0000-0000CFD10000}"/>
    <cellStyle name="Normal 39 15 11 2" xfId="53717" xr:uid="{00000000-0005-0000-0000-0000D0D10000}"/>
    <cellStyle name="Normal 39 15 11 3" xfId="53718" xr:uid="{00000000-0005-0000-0000-0000D1D10000}"/>
    <cellStyle name="Normal 39 15 12" xfId="53719" xr:uid="{00000000-0005-0000-0000-0000D2D10000}"/>
    <cellStyle name="Normal 39 15 12 2" xfId="53720" xr:uid="{00000000-0005-0000-0000-0000D3D10000}"/>
    <cellStyle name="Normal 39 15 12 3" xfId="53721" xr:uid="{00000000-0005-0000-0000-0000D4D10000}"/>
    <cellStyle name="Normal 39 15 13" xfId="53722" xr:uid="{00000000-0005-0000-0000-0000D5D10000}"/>
    <cellStyle name="Normal 39 15 13 2" xfId="53723" xr:uid="{00000000-0005-0000-0000-0000D6D10000}"/>
    <cellStyle name="Normal 39 15 13 3" xfId="53724" xr:uid="{00000000-0005-0000-0000-0000D7D10000}"/>
    <cellStyle name="Normal 39 15 14" xfId="53725" xr:uid="{00000000-0005-0000-0000-0000D8D10000}"/>
    <cellStyle name="Normal 39 15 14 2" xfId="53726" xr:uid="{00000000-0005-0000-0000-0000D9D10000}"/>
    <cellStyle name="Normal 39 15 14 3" xfId="53727" xr:uid="{00000000-0005-0000-0000-0000DAD10000}"/>
    <cellStyle name="Normal 39 15 15" xfId="53728" xr:uid="{00000000-0005-0000-0000-0000DBD10000}"/>
    <cellStyle name="Normal 39 15 16" xfId="53729" xr:uid="{00000000-0005-0000-0000-0000DCD10000}"/>
    <cellStyle name="Normal 39 15 2" xfId="53730" xr:uid="{00000000-0005-0000-0000-0000DDD10000}"/>
    <cellStyle name="Normal 39 15 2 2" xfId="53731" xr:uid="{00000000-0005-0000-0000-0000DED10000}"/>
    <cellStyle name="Normal 39 15 2 3" xfId="53732" xr:uid="{00000000-0005-0000-0000-0000DFD10000}"/>
    <cellStyle name="Normal 39 15 3" xfId="53733" xr:uid="{00000000-0005-0000-0000-0000E0D10000}"/>
    <cellStyle name="Normal 39 15 3 2" xfId="53734" xr:uid="{00000000-0005-0000-0000-0000E1D10000}"/>
    <cellStyle name="Normal 39 15 3 3" xfId="53735" xr:uid="{00000000-0005-0000-0000-0000E2D10000}"/>
    <cellStyle name="Normal 39 15 4" xfId="53736" xr:uid="{00000000-0005-0000-0000-0000E3D10000}"/>
    <cellStyle name="Normal 39 15 4 2" xfId="53737" xr:uid="{00000000-0005-0000-0000-0000E4D10000}"/>
    <cellStyle name="Normal 39 15 4 3" xfId="53738" xr:uid="{00000000-0005-0000-0000-0000E5D10000}"/>
    <cellStyle name="Normal 39 15 5" xfId="53739" xr:uid="{00000000-0005-0000-0000-0000E6D10000}"/>
    <cellStyle name="Normal 39 15 5 2" xfId="53740" xr:uid="{00000000-0005-0000-0000-0000E7D10000}"/>
    <cellStyle name="Normal 39 15 5 3" xfId="53741" xr:uid="{00000000-0005-0000-0000-0000E8D10000}"/>
    <cellStyle name="Normal 39 15 6" xfId="53742" xr:uid="{00000000-0005-0000-0000-0000E9D10000}"/>
    <cellStyle name="Normal 39 15 6 2" xfId="53743" xr:uid="{00000000-0005-0000-0000-0000EAD10000}"/>
    <cellStyle name="Normal 39 15 6 3" xfId="53744" xr:uid="{00000000-0005-0000-0000-0000EBD10000}"/>
    <cellStyle name="Normal 39 15 7" xfId="53745" xr:uid="{00000000-0005-0000-0000-0000ECD10000}"/>
    <cellStyle name="Normal 39 15 7 2" xfId="53746" xr:uid="{00000000-0005-0000-0000-0000EDD10000}"/>
    <cellStyle name="Normal 39 15 7 3" xfId="53747" xr:uid="{00000000-0005-0000-0000-0000EED10000}"/>
    <cellStyle name="Normal 39 15 8" xfId="53748" xr:uid="{00000000-0005-0000-0000-0000EFD10000}"/>
    <cellStyle name="Normal 39 15 8 2" xfId="53749" xr:uid="{00000000-0005-0000-0000-0000F0D10000}"/>
    <cellStyle name="Normal 39 15 8 3" xfId="53750" xr:uid="{00000000-0005-0000-0000-0000F1D10000}"/>
    <cellStyle name="Normal 39 15 9" xfId="53751" xr:uid="{00000000-0005-0000-0000-0000F2D10000}"/>
    <cellStyle name="Normal 39 15 9 2" xfId="53752" xr:uid="{00000000-0005-0000-0000-0000F3D10000}"/>
    <cellStyle name="Normal 39 15 9 3" xfId="53753" xr:uid="{00000000-0005-0000-0000-0000F4D10000}"/>
    <cellStyle name="Normal 39 16" xfId="53754" xr:uid="{00000000-0005-0000-0000-0000F5D10000}"/>
    <cellStyle name="Normal 39 16 10" xfId="53755" xr:uid="{00000000-0005-0000-0000-0000F6D10000}"/>
    <cellStyle name="Normal 39 16 10 2" xfId="53756" xr:uid="{00000000-0005-0000-0000-0000F7D10000}"/>
    <cellStyle name="Normal 39 16 10 3" xfId="53757" xr:uid="{00000000-0005-0000-0000-0000F8D10000}"/>
    <cellStyle name="Normal 39 16 11" xfId="53758" xr:uid="{00000000-0005-0000-0000-0000F9D10000}"/>
    <cellStyle name="Normal 39 16 11 2" xfId="53759" xr:uid="{00000000-0005-0000-0000-0000FAD10000}"/>
    <cellStyle name="Normal 39 16 11 3" xfId="53760" xr:uid="{00000000-0005-0000-0000-0000FBD10000}"/>
    <cellStyle name="Normal 39 16 12" xfId="53761" xr:uid="{00000000-0005-0000-0000-0000FCD10000}"/>
    <cellStyle name="Normal 39 16 12 2" xfId="53762" xr:uid="{00000000-0005-0000-0000-0000FDD10000}"/>
    <cellStyle name="Normal 39 16 12 3" xfId="53763" xr:uid="{00000000-0005-0000-0000-0000FED10000}"/>
    <cellStyle name="Normal 39 16 13" xfId="53764" xr:uid="{00000000-0005-0000-0000-0000FFD10000}"/>
    <cellStyle name="Normal 39 16 13 2" xfId="53765" xr:uid="{00000000-0005-0000-0000-000000D20000}"/>
    <cellStyle name="Normal 39 16 13 3" xfId="53766" xr:uid="{00000000-0005-0000-0000-000001D20000}"/>
    <cellStyle name="Normal 39 16 14" xfId="53767" xr:uid="{00000000-0005-0000-0000-000002D20000}"/>
    <cellStyle name="Normal 39 16 14 2" xfId="53768" xr:uid="{00000000-0005-0000-0000-000003D20000}"/>
    <cellStyle name="Normal 39 16 14 3" xfId="53769" xr:uid="{00000000-0005-0000-0000-000004D20000}"/>
    <cellStyle name="Normal 39 16 15" xfId="53770" xr:uid="{00000000-0005-0000-0000-000005D20000}"/>
    <cellStyle name="Normal 39 16 16" xfId="53771" xr:uid="{00000000-0005-0000-0000-000006D20000}"/>
    <cellStyle name="Normal 39 16 2" xfId="53772" xr:uid="{00000000-0005-0000-0000-000007D20000}"/>
    <cellStyle name="Normal 39 16 2 2" xfId="53773" xr:uid="{00000000-0005-0000-0000-000008D20000}"/>
    <cellStyle name="Normal 39 16 2 3" xfId="53774" xr:uid="{00000000-0005-0000-0000-000009D20000}"/>
    <cellStyle name="Normal 39 16 3" xfId="53775" xr:uid="{00000000-0005-0000-0000-00000AD20000}"/>
    <cellStyle name="Normal 39 16 3 2" xfId="53776" xr:uid="{00000000-0005-0000-0000-00000BD20000}"/>
    <cellStyle name="Normal 39 16 3 3" xfId="53777" xr:uid="{00000000-0005-0000-0000-00000CD20000}"/>
    <cellStyle name="Normal 39 16 4" xfId="53778" xr:uid="{00000000-0005-0000-0000-00000DD20000}"/>
    <cellStyle name="Normal 39 16 4 2" xfId="53779" xr:uid="{00000000-0005-0000-0000-00000ED20000}"/>
    <cellStyle name="Normal 39 16 4 3" xfId="53780" xr:uid="{00000000-0005-0000-0000-00000FD20000}"/>
    <cellStyle name="Normal 39 16 5" xfId="53781" xr:uid="{00000000-0005-0000-0000-000010D20000}"/>
    <cellStyle name="Normal 39 16 5 2" xfId="53782" xr:uid="{00000000-0005-0000-0000-000011D20000}"/>
    <cellStyle name="Normal 39 16 5 3" xfId="53783" xr:uid="{00000000-0005-0000-0000-000012D20000}"/>
    <cellStyle name="Normal 39 16 6" xfId="53784" xr:uid="{00000000-0005-0000-0000-000013D20000}"/>
    <cellStyle name="Normal 39 16 6 2" xfId="53785" xr:uid="{00000000-0005-0000-0000-000014D20000}"/>
    <cellStyle name="Normal 39 16 6 3" xfId="53786" xr:uid="{00000000-0005-0000-0000-000015D20000}"/>
    <cellStyle name="Normal 39 16 7" xfId="53787" xr:uid="{00000000-0005-0000-0000-000016D20000}"/>
    <cellStyle name="Normal 39 16 7 2" xfId="53788" xr:uid="{00000000-0005-0000-0000-000017D20000}"/>
    <cellStyle name="Normal 39 16 7 3" xfId="53789" xr:uid="{00000000-0005-0000-0000-000018D20000}"/>
    <cellStyle name="Normal 39 16 8" xfId="53790" xr:uid="{00000000-0005-0000-0000-000019D20000}"/>
    <cellStyle name="Normal 39 16 8 2" xfId="53791" xr:uid="{00000000-0005-0000-0000-00001AD20000}"/>
    <cellStyle name="Normal 39 16 8 3" xfId="53792" xr:uid="{00000000-0005-0000-0000-00001BD20000}"/>
    <cellStyle name="Normal 39 16 9" xfId="53793" xr:uid="{00000000-0005-0000-0000-00001CD20000}"/>
    <cellStyle name="Normal 39 16 9 2" xfId="53794" xr:uid="{00000000-0005-0000-0000-00001DD20000}"/>
    <cellStyle name="Normal 39 16 9 3" xfId="53795" xr:uid="{00000000-0005-0000-0000-00001ED20000}"/>
    <cellStyle name="Normal 39 17" xfId="53796" xr:uid="{00000000-0005-0000-0000-00001FD20000}"/>
    <cellStyle name="Normal 39 17 10" xfId="53797" xr:uid="{00000000-0005-0000-0000-000020D20000}"/>
    <cellStyle name="Normal 39 17 10 2" xfId="53798" xr:uid="{00000000-0005-0000-0000-000021D20000}"/>
    <cellStyle name="Normal 39 17 10 3" xfId="53799" xr:uid="{00000000-0005-0000-0000-000022D20000}"/>
    <cellStyle name="Normal 39 17 11" xfId="53800" xr:uid="{00000000-0005-0000-0000-000023D20000}"/>
    <cellStyle name="Normal 39 17 11 2" xfId="53801" xr:uid="{00000000-0005-0000-0000-000024D20000}"/>
    <cellStyle name="Normal 39 17 11 3" xfId="53802" xr:uid="{00000000-0005-0000-0000-000025D20000}"/>
    <cellStyle name="Normal 39 17 12" xfId="53803" xr:uid="{00000000-0005-0000-0000-000026D20000}"/>
    <cellStyle name="Normal 39 17 12 2" xfId="53804" xr:uid="{00000000-0005-0000-0000-000027D20000}"/>
    <cellStyle name="Normal 39 17 12 3" xfId="53805" xr:uid="{00000000-0005-0000-0000-000028D20000}"/>
    <cellStyle name="Normal 39 17 13" xfId="53806" xr:uid="{00000000-0005-0000-0000-000029D20000}"/>
    <cellStyle name="Normal 39 17 13 2" xfId="53807" xr:uid="{00000000-0005-0000-0000-00002AD20000}"/>
    <cellStyle name="Normal 39 17 13 3" xfId="53808" xr:uid="{00000000-0005-0000-0000-00002BD20000}"/>
    <cellStyle name="Normal 39 17 14" xfId="53809" xr:uid="{00000000-0005-0000-0000-00002CD20000}"/>
    <cellStyle name="Normal 39 17 14 2" xfId="53810" xr:uid="{00000000-0005-0000-0000-00002DD20000}"/>
    <cellStyle name="Normal 39 17 14 3" xfId="53811" xr:uid="{00000000-0005-0000-0000-00002ED20000}"/>
    <cellStyle name="Normal 39 17 15" xfId="53812" xr:uid="{00000000-0005-0000-0000-00002FD20000}"/>
    <cellStyle name="Normal 39 17 16" xfId="53813" xr:uid="{00000000-0005-0000-0000-000030D20000}"/>
    <cellStyle name="Normal 39 17 2" xfId="53814" xr:uid="{00000000-0005-0000-0000-000031D20000}"/>
    <cellStyle name="Normal 39 17 2 2" xfId="53815" xr:uid="{00000000-0005-0000-0000-000032D20000}"/>
    <cellStyle name="Normal 39 17 2 3" xfId="53816" xr:uid="{00000000-0005-0000-0000-000033D20000}"/>
    <cellStyle name="Normal 39 17 3" xfId="53817" xr:uid="{00000000-0005-0000-0000-000034D20000}"/>
    <cellStyle name="Normal 39 17 3 2" xfId="53818" xr:uid="{00000000-0005-0000-0000-000035D20000}"/>
    <cellStyle name="Normal 39 17 3 3" xfId="53819" xr:uid="{00000000-0005-0000-0000-000036D20000}"/>
    <cellStyle name="Normal 39 17 4" xfId="53820" xr:uid="{00000000-0005-0000-0000-000037D20000}"/>
    <cellStyle name="Normal 39 17 4 2" xfId="53821" xr:uid="{00000000-0005-0000-0000-000038D20000}"/>
    <cellStyle name="Normal 39 17 4 3" xfId="53822" xr:uid="{00000000-0005-0000-0000-000039D20000}"/>
    <cellStyle name="Normal 39 17 5" xfId="53823" xr:uid="{00000000-0005-0000-0000-00003AD20000}"/>
    <cellStyle name="Normal 39 17 5 2" xfId="53824" xr:uid="{00000000-0005-0000-0000-00003BD20000}"/>
    <cellStyle name="Normal 39 17 5 3" xfId="53825" xr:uid="{00000000-0005-0000-0000-00003CD20000}"/>
    <cellStyle name="Normal 39 17 6" xfId="53826" xr:uid="{00000000-0005-0000-0000-00003DD20000}"/>
    <cellStyle name="Normal 39 17 6 2" xfId="53827" xr:uid="{00000000-0005-0000-0000-00003ED20000}"/>
    <cellStyle name="Normal 39 17 6 3" xfId="53828" xr:uid="{00000000-0005-0000-0000-00003FD20000}"/>
    <cellStyle name="Normal 39 17 7" xfId="53829" xr:uid="{00000000-0005-0000-0000-000040D20000}"/>
    <cellStyle name="Normal 39 17 7 2" xfId="53830" xr:uid="{00000000-0005-0000-0000-000041D20000}"/>
    <cellStyle name="Normal 39 17 7 3" xfId="53831" xr:uid="{00000000-0005-0000-0000-000042D20000}"/>
    <cellStyle name="Normal 39 17 8" xfId="53832" xr:uid="{00000000-0005-0000-0000-000043D20000}"/>
    <cellStyle name="Normal 39 17 8 2" xfId="53833" xr:uid="{00000000-0005-0000-0000-000044D20000}"/>
    <cellStyle name="Normal 39 17 8 3" xfId="53834" xr:uid="{00000000-0005-0000-0000-000045D20000}"/>
    <cellStyle name="Normal 39 17 9" xfId="53835" xr:uid="{00000000-0005-0000-0000-000046D20000}"/>
    <cellStyle name="Normal 39 17 9 2" xfId="53836" xr:uid="{00000000-0005-0000-0000-000047D20000}"/>
    <cellStyle name="Normal 39 17 9 3" xfId="53837" xr:uid="{00000000-0005-0000-0000-000048D20000}"/>
    <cellStyle name="Normal 39 18" xfId="53838" xr:uid="{00000000-0005-0000-0000-000049D20000}"/>
    <cellStyle name="Normal 39 18 2" xfId="53839" xr:uid="{00000000-0005-0000-0000-00004AD20000}"/>
    <cellStyle name="Normal 39 18 3" xfId="53840" xr:uid="{00000000-0005-0000-0000-00004BD20000}"/>
    <cellStyle name="Normal 39 19" xfId="53841" xr:uid="{00000000-0005-0000-0000-00004CD20000}"/>
    <cellStyle name="Normal 39 19 2" xfId="53842" xr:uid="{00000000-0005-0000-0000-00004DD20000}"/>
    <cellStyle name="Normal 39 19 3" xfId="53843" xr:uid="{00000000-0005-0000-0000-00004ED20000}"/>
    <cellStyle name="Normal 39 2" xfId="53844" xr:uid="{00000000-0005-0000-0000-00004FD20000}"/>
    <cellStyle name="Normal 39 2 10" xfId="53845" xr:uid="{00000000-0005-0000-0000-000050D20000}"/>
    <cellStyle name="Normal 39 2 11" xfId="53846" xr:uid="{00000000-0005-0000-0000-000051D20000}"/>
    <cellStyle name="Normal 39 2 12" xfId="53847" xr:uid="{00000000-0005-0000-0000-000052D20000}"/>
    <cellStyle name="Normal 39 2 13" xfId="53848" xr:uid="{00000000-0005-0000-0000-000053D20000}"/>
    <cellStyle name="Normal 39 2 14" xfId="53849" xr:uid="{00000000-0005-0000-0000-000054D20000}"/>
    <cellStyle name="Normal 39 2 15" xfId="53850" xr:uid="{00000000-0005-0000-0000-000055D20000}"/>
    <cellStyle name="Normal 39 2 16" xfId="53851" xr:uid="{00000000-0005-0000-0000-000056D20000}"/>
    <cellStyle name="Normal 39 2 17" xfId="53852" xr:uid="{00000000-0005-0000-0000-000057D20000}"/>
    <cellStyle name="Normal 39 2 2" xfId="53853" xr:uid="{00000000-0005-0000-0000-000058D20000}"/>
    <cellStyle name="Normal 39 2 2 10" xfId="53854" xr:uid="{00000000-0005-0000-0000-000059D20000}"/>
    <cellStyle name="Normal 39 2 2 11" xfId="53855" xr:uid="{00000000-0005-0000-0000-00005AD20000}"/>
    <cellStyle name="Normal 39 2 2 12" xfId="53856" xr:uid="{00000000-0005-0000-0000-00005BD20000}"/>
    <cellStyle name="Normal 39 2 2 13" xfId="53857" xr:uid="{00000000-0005-0000-0000-00005CD20000}"/>
    <cellStyle name="Normal 39 2 2 14" xfId="53858" xr:uid="{00000000-0005-0000-0000-00005DD20000}"/>
    <cellStyle name="Normal 39 2 2 2" xfId="53859" xr:uid="{00000000-0005-0000-0000-00005ED20000}"/>
    <cellStyle name="Normal 39 2 2 2 2" xfId="53860" xr:uid="{00000000-0005-0000-0000-00005FD20000}"/>
    <cellStyle name="Normal 39 2 2 2 2 2" xfId="53861" xr:uid="{00000000-0005-0000-0000-000060D20000}"/>
    <cellStyle name="Normal 39 2 2 2 2 3" xfId="53862" xr:uid="{00000000-0005-0000-0000-000061D20000}"/>
    <cellStyle name="Normal 39 2 2 2 3" xfId="53863" xr:uid="{00000000-0005-0000-0000-000062D20000}"/>
    <cellStyle name="Normal 39 2 2 3" xfId="53864" xr:uid="{00000000-0005-0000-0000-000063D20000}"/>
    <cellStyle name="Normal 39 2 2 4" xfId="53865" xr:uid="{00000000-0005-0000-0000-000064D20000}"/>
    <cellStyle name="Normal 39 2 2 5" xfId="53866" xr:uid="{00000000-0005-0000-0000-000065D20000}"/>
    <cellStyle name="Normal 39 2 2 6" xfId="53867" xr:uid="{00000000-0005-0000-0000-000066D20000}"/>
    <cellStyle name="Normal 39 2 2 7" xfId="53868" xr:uid="{00000000-0005-0000-0000-000067D20000}"/>
    <cellStyle name="Normal 39 2 2 8" xfId="53869" xr:uid="{00000000-0005-0000-0000-000068D20000}"/>
    <cellStyle name="Normal 39 2 2 9" xfId="53870" xr:uid="{00000000-0005-0000-0000-000069D20000}"/>
    <cellStyle name="Normal 39 2 3" xfId="53871" xr:uid="{00000000-0005-0000-0000-00006AD20000}"/>
    <cellStyle name="Normal 39 2 4" xfId="53872" xr:uid="{00000000-0005-0000-0000-00006BD20000}"/>
    <cellStyle name="Normal 39 2 5" xfId="53873" xr:uid="{00000000-0005-0000-0000-00006CD20000}"/>
    <cellStyle name="Normal 39 2 6" xfId="53874" xr:uid="{00000000-0005-0000-0000-00006DD20000}"/>
    <cellStyle name="Normal 39 2 6 2" xfId="53875" xr:uid="{00000000-0005-0000-0000-00006ED20000}"/>
    <cellStyle name="Normal 39 2 6 2 2" xfId="53876" xr:uid="{00000000-0005-0000-0000-00006FD20000}"/>
    <cellStyle name="Normal 39 2 6 2 3" xfId="53877" xr:uid="{00000000-0005-0000-0000-000070D20000}"/>
    <cellStyle name="Normal 39 2 6 3" xfId="53878" xr:uid="{00000000-0005-0000-0000-000071D20000}"/>
    <cellStyle name="Normal 39 2 7" xfId="53879" xr:uid="{00000000-0005-0000-0000-000072D20000}"/>
    <cellStyle name="Normal 39 2 7 2" xfId="53880" xr:uid="{00000000-0005-0000-0000-000073D20000}"/>
    <cellStyle name="Normal 39 2 7 2 2" xfId="53881" xr:uid="{00000000-0005-0000-0000-000074D20000}"/>
    <cellStyle name="Normal 39 2 7 2 3" xfId="53882" xr:uid="{00000000-0005-0000-0000-000075D20000}"/>
    <cellStyle name="Normal 39 2 7 3" xfId="53883" xr:uid="{00000000-0005-0000-0000-000076D20000}"/>
    <cellStyle name="Normal 39 2 8" xfId="53884" xr:uid="{00000000-0005-0000-0000-000077D20000}"/>
    <cellStyle name="Normal 39 2 9" xfId="53885" xr:uid="{00000000-0005-0000-0000-000078D20000}"/>
    <cellStyle name="Normal 39 20" xfId="53886" xr:uid="{00000000-0005-0000-0000-000079D20000}"/>
    <cellStyle name="Normal 39 20 2" xfId="53887" xr:uid="{00000000-0005-0000-0000-00007AD20000}"/>
    <cellStyle name="Normal 39 20 3" xfId="53888" xr:uid="{00000000-0005-0000-0000-00007BD20000}"/>
    <cellStyle name="Normal 39 21" xfId="53889" xr:uid="{00000000-0005-0000-0000-00007CD20000}"/>
    <cellStyle name="Normal 39 21 2" xfId="53890" xr:uid="{00000000-0005-0000-0000-00007DD20000}"/>
    <cellStyle name="Normal 39 21 3" xfId="53891" xr:uid="{00000000-0005-0000-0000-00007ED20000}"/>
    <cellStyle name="Normal 39 22" xfId="53892" xr:uid="{00000000-0005-0000-0000-00007FD20000}"/>
    <cellStyle name="Normal 39 22 2" xfId="53893" xr:uid="{00000000-0005-0000-0000-000080D20000}"/>
    <cellStyle name="Normal 39 22 3" xfId="53894" xr:uid="{00000000-0005-0000-0000-000081D20000}"/>
    <cellStyle name="Normal 39 23" xfId="53895" xr:uid="{00000000-0005-0000-0000-000082D20000}"/>
    <cellStyle name="Normal 39 23 2" xfId="53896" xr:uid="{00000000-0005-0000-0000-000083D20000}"/>
    <cellStyle name="Normal 39 23 3" xfId="53897" xr:uid="{00000000-0005-0000-0000-000084D20000}"/>
    <cellStyle name="Normal 39 24" xfId="53898" xr:uid="{00000000-0005-0000-0000-000085D20000}"/>
    <cellStyle name="Normal 39 24 2" xfId="53899" xr:uid="{00000000-0005-0000-0000-000086D20000}"/>
    <cellStyle name="Normal 39 24 3" xfId="53900" xr:uid="{00000000-0005-0000-0000-000087D20000}"/>
    <cellStyle name="Normal 39 25" xfId="53901" xr:uid="{00000000-0005-0000-0000-000088D20000}"/>
    <cellStyle name="Normal 39 25 2" xfId="53902" xr:uid="{00000000-0005-0000-0000-000089D20000}"/>
    <cellStyle name="Normal 39 25 3" xfId="53903" xr:uid="{00000000-0005-0000-0000-00008AD20000}"/>
    <cellStyle name="Normal 39 26" xfId="53904" xr:uid="{00000000-0005-0000-0000-00008BD20000}"/>
    <cellStyle name="Normal 39 26 2" xfId="53905" xr:uid="{00000000-0005-0000-0000-00008CD20000}"/>
    <cellStyle name="Normal 39 26 3" xfId="53906" xr:uid="{00000000-0005-0000-0000-00008DD20000}"/>
    <cellStyle name="Normal 39 27" xfId="53907" xr:uid="{00000000-0005-0000-0000-00008ED20000}"/>
    <cellStyle name="Normal 39 27 2" xfId="53908" xr:uid="{00000000-0005-0000-0000-00008FD20000}"/>
    <cellStyle name="Normal 39 27 3" xfId="53909" xr:uid="{00000000-0005-0000-0000-000090D20000}"/>
    <cellStyle name="Normal 39 28" xfId="53910" xr:uid="{00000000-0005-0000-0000-000091D20000}"/>
    <cellStyle name="Normal 39 28 2" xfId="53911" xr:uid="{00000000-0005-0000-0000-000092D20000}"/>
    <cellStyle name="Normal 39 28 3" xfId="53912" xr:uid="{00000000-0005-0000-0000-000093D20000}"/>
    <cellStyle name="Normal 39 29" xfId="53913" xr:uid="{00000000-0005-0000-0000-000094D20000}"/>
    <cellStyle name="Normal 39 29 2" xfId="53914" xr:uid="{00000000-0005-0000-0000-000095D20000}"/>
    <cellStyle name="Normal 39 29 3" xfId="53915" xr:uid="{00000000-0005-0000-0000-000096D20000}"/>
    <cellStyle name="Normal 39 3" xfId="53916" xr:uid="{00000000-0005-0000-0000-000097D20000}"/>
    <cellStyle name="Normal 39 30" xfId="53917" xr:uid="{00000000-0005-0000-0000-000098D20000}"/>
    <cellStyle name="Normal 39 30 2" xfId="53918" xr:uid="{00000000-0005-0000-0000-000099D20000}"/>
    <cellStyle name="Normal 39 30 3" xfId="53919" xr:uid="{00000000-0005-0000-0000-00009AD20000}"/>
    <cellStyle name="Normal 39 31" xfId="53920" xr:uid="{00000000-0005-0000-0000-00009BD20000}"/>
    <cellStyle name="Normal 39 32" xfId="53921" xr:uid="{00000000-0005-0000-0000-00009CD20000}"/>
    <cellStyle name="Normal 39 33" xfId="53922" xr:uid="{00000000-0005-0000-0000-00009DD20000}"/>
    <cellStyle name="Normal 39 34" xfId="53923" xr:uid="{00000000-0005-0000-0000-00009ED20000}"/>
    <cellStyle name="Normal 39 35" xfId="53924" xr:uid="{00000000-0005-0000-0000-00009FD20000}"/>
    <cellStyle name="Normal 39 36" xfId="53925" xr:uid="{00000000-0005-0000-0000-0000A0D20000}"/>
    <cellStyle name="Normal 39 37" xfId="53926" xr:uid="{00000000-0005-0000-0000-0000A1D20000}"/>
    <cellStyle name="Normal 39 38" xfId="53927" xr:uid="{00000000-0005-0000-0000-0000A2D20000}"/>
    <cellStyle name="Normal 39 39" xfId="53928" xr:uid="{00000000-0005-0000-0000-0000A3D20000}"/>
    <cellStyle name="Normal 39 4" xfId="53929" xr:uid="{00000000-0005-0000-0000-0000A4D20000}"/>
    <cellStyle name="Normal 39 4 10" xfId="53930" xr:uid="{00000000-0005-0000-0000-0000A5D20000}"/>
    <cellStyle name="Normal 39 4 10 2" xfId="53931" xr:uid="{00000000-0005-0000-0000-0000A6D20000}"/>
    <cellStyle name="Normal 39 4 10 3" xfId="53932" xr:uid="{00000000-0005-0000-0000-0000A7D20000}"/>
    <cellStyle name="Normal 39 4 11" xfId="53933" xr:uid="{00000000-0005-0000-0000-0000A8D20000}"/>
    <cellStyle name="Normal 39 4 11 2" xfId="53934" xr:uid="{00000000-0005-0000-0000-0000A9D20000}"/>
    <cellStyle name="Normal 39 4 11 3" xfId="53935" xr:uid="{00000000-0005-0000-0000-0000AAD20000}"/>
    <cellStyle name="Normal 39 4 12" xfId="53936" xr:uid="{00000000-0005-0000-0000-0000ABD20000}"/>
    <cellStyle name="Normal 39 4 12 2" xfId="53937" xr:uid="{00000000-0005-0000-0000-0000ACD20000}"/>
    <cellStyle name="Normal 39 4 12 3" xfId="53938" xr:uid="{00000000-0005-0000-0000-0000ADD20000}"/>
    <cellStyle name="Normal 39 4 13" xfId="53939" xr:uid="{00000000-0005-0000-0000-0000AED20000}"/>
    <cellStyle name="Normal 39 4 13 2" xfId="53940" xr:uid="{00000000-0005-0000-0000-0000AFD20000}"/>
    <cellStyle name="Normal 39 4 13 3" xfId="53941" xr:uid="{00000000-0005-0000-0000-0000B0D20000}"/>
    <cellStyle name="Normal 39 4 14" xfId="53942" xr:uid="{00000000-0005-0000-0000-0000B1D20000}"/>
    <cellStyle name="Normal 39 4 14 2" xfId="53943" xr:uid="{00000000-0005-0000-0000-0000B2D20000}"/>
    <cellStyle name="Normal 39 4 14 3" xfId="53944" xr:uid="{00000000-0005-0000-0000-0000B3D20000}"/>
    <cellStyle name="Normal 39 4 15" xfId="53945" xr:uid="{00000000-0005-0000-0000-0000B4D20000}"/>
    <cellStyle name="Normal 39 4 15 2" xfId="53946" xr:uid="{00000000-0005-0000-0000-0000B5D20000}"/>
    <cellStyle name="Normal 39 4 15 3" xfId="53947" xr:uid="{00000000-0005-0000-0000-0000B6D20000}"/>
    <cellStyle name="Normal 39 4 16" xfId="53948" xr:uid="{00000000-0005-0000-0000-0000B7D20000}"/>
    <cellStyle name="Normal 39 4 17" xfId="53949" xr:uid="{00000000-0005-0000-0000-0000B8D20000}"/>
    <cellStyle name="Normal 39 4 18" xfId="53950" xr:uid="{00000000-0005-0000-0000-0000B9D20000}"/>
    <cellStyle name="Normal 39 4 19" xfId="53951" xr:uid="{00000000-0005-0000-0000-0000BAD20000}"/>
    <cellStyle name="Normal 39 4 2" xfId="53952" xr:uid="{00000000-0005-0000-0000-0000BBD20000}"/>
    <cellStyle name="Normal 39 4 2 10" xfId="53953" xr:uid="{00000000-0005-0000-0000-0000BCD20000}"/>
    <cellStyle name="Normal 39 4 2 10 2" xfId="53954" xr:uid="{00000000-0005-0000-0000-0000BDD20000}"/>
    <cellStyle name="Normal 39 4 2 10 3" xfId="53955" xr:uid="{00000000-0005-0000-0000-0000BED20000}"/>
    <cellStyle name="Normal 39 4 2 11" xfId="53956" xr:uid="{00000000-0005-0000-0000-0000BFD20000}"/>
    <cellStyle name="Normal 39 4 2 11 2" xfId="53957" xr:uid="{00000000-0005-0000-0000-0000C0D20000}"/>
    <cellStyle name="Normal 39 4 2 11 3" xfId="53958" xr:uid="{00000000-0005-0000-0000-0000C1D20000}"/>
    <cellStyle name="Normal 39 4 2 12" xfId="53959" xr:uid="{00000000-0005-0000-0000-0000C2D20000}"/>
    <cellStyle name="Normal 39 4 2 12 2" xfId="53960" xr:uid="{00000000-0005-0000-0000-0000C3D20000}"/>
    <cellStyle name="Normal 39 4 2 12 3" xfId="53961" xr:uid="{00000000-0005-0000-0000-0000C4D20000}"/>
    <cellStyle name="Normal 39 4 2 13" xfId="53962" xr:uid="{00000000-0005-0000-0000-0000C5D20000}"/>
    <cellStyle name="Normal 39 4 2 13 2" xfId="53963" xr:uid="{00000000-0005-0000-0000-0000C6D20000}"/>
    <cellStyle name="Normal 39 4 2 13 3" xfId="53964" xr:uid="{00000000-0005-0000-0000-0000C7D20000}"/>
    <cellStyle name="Normal 39 4 2 14" xfId="53965" xr:uid="{00000000-0005-0000-0000-0000C8D20000}"/>
    <cellStyle name="Normal 39 4 2 14 2" xfId="53966" xr:uid="{00000000-0005-0000-0000-0000C9D20000}"/>
    <cellStyle name="Normal 39 4 2 14 3" xfId="53967" xr:uid="{00000000-0005-0000-0000-0000CAD20000}"/>
    <cellStyle name="Normal 39 4 2 15" xfId="53968" xr:uid="{00000000-0005-0000-0000-0000CBD20000}"/>
    <cellStyle name="Normal 39 4 2 16" xfId="53969" xr:uid="{00000000-0005-0000-0000-0000CCD20000}"/>
    <cellStyle name="Normal 39 4 2 2" xfId="53970" xr:uid="{00000000-0005-0000-0000-0000CDD20000}"/>
    <cellStyle name="Normal 39 4 2 2 2" xfId="53971" xr:uid="{00000000-0005-0000-0000-0000CED20000}"/>
    <cellStyle name="Normal 39 4 2 2 3" xfId="53972" xr:uid="{00000000-0005-0000-0000-0000CFD20000}"/>
    <cellStyle name="Normal 39 4 2 3" xfId="53973" xr:uid="{00000000-0005-0000-0000-0000D0D20000}"/>
    <cellStyle name="Normal 39 4 2 3 2" xfId="53974" xr:uid="{00000000-0005-0000-0000-0000D1D20000}"/>
    <cellStyle name="Normal 39 4 2 3 3" xfId="53975" xr:uid="{00000000-0005-0000-0000-0000D2D20000}"/>
    <cellStyle name="Normal 39 4 2 4" xfId="53976" xr:uid="{00000000-0005-0000-0000-0000D3D20000}"/>
    <cellStyle name="Normal 39 4 2 4 2" xfId="53977" xr:uid="{00000000-0005-0000-0000-0000D4D20000}"/>
    <cellStyle name="Normal 39 4 2 4 3" xfId="53978" xr:uid="{00000000-0005-0000-0000-0000D5D20000}"/>
    <cellStyle name="Normal 39 4 2 5" xfId="53979" xr:uid="{00000000-0005-0000-0000-0000D6D20000}"/>
    <cellStyle name="Normal 39 4 2 5 2" xfId="53980" xr:uid="{00000000-0005-0000-0000-0000D7D20000}"/>
    <cellStyle name="Normal 39 4 2 5 3" xfId="53981" xr:uid="{00000000-0005-0000-0000-0000D8D20000}"/>
    <cellStyle name="Normal 39 4 2 6" xfId="53982" xr:uid="{00000000-0005-0000-0000-0000D9D20000}"/>
    <cellStyle name="Normal 39 4 2 6 2" xfId="53983" xr:uid="{00000000-0005-0000-0000-0000DAD20000}"/>
    <cellStyle name="Normal 39 4 2 6 3" xfId="53984" xr:uid="{00000000-0005-0000-0000-0000DBD20000}"/>
    <cellStyle name="Normal 39 4 2 7" xfId="53985" xr:uid="{00000000-0005-0000-0000-0000DCD20000}"/>
    <cellStyle name="Normal 39 4 2 7 2" xfId="53986" xr:uid="{00000000-0005-0000-0000-0000DDD20000}"/>
    <cellStyle name="Normal 39 4 2 7 3" xfId="53987" xr:uid="{00000000-0005-0000-0000-0000DED20000}"/>
    <cellStyle name="Normal 39 4 2 8" xfId="53988" xr:uid="{00000000-0005-0000-0000-0000DFD20000}"/>
    <cellStyle name="Normal 39 4 2 8 2" xfId="53989" xr:uid="{00000000-0005-0000-0000-0000E0D20000}"/>
    <cellStyle name="Normal 39 4 2 8 3" xfId="53990" xr:uid="{00000000-0005-0000-0000-0000E1D20000}"/>
    <cellStyle name="Normal 39 4 2 9" xfId="53991" xr:uid="{00000000-0005-0000-0000-0000E2D20000}"/>
    <cellStyle name="Normal 39 4 2 9 2" xfId="53992" xr:uid="{00000000-0005-0000-0000-0000E3D20000}"/>
    <cellStyle name="Normal 39 4 2 9 3" xfId="53993" xr:uid="{00000000-0005-0000-0000-0000E4D20000}"/>
    <cellStyle name="Normal 39 4 20" xfId="53994" xr:uid="{00000000-0005-0000-0000-0000E5D20000}"/>
    <cellStyle name="Normal 39 4 21" xfId="53995" xr:uid="{00000000-0005-0000-0000-0000E6D20000}"/>
    <cellStyle name="Normal 39 4 22" xfId="53996" xr:uid="{00000000-0005-0000-0000-0000E7D20000}"/>
    <cellStyle name="Normal 39 4 23" xfId="53997" xr:uid="{00000000-0005-0000-0000-0000E8D20000}"/>
    <cellStyle name="Normal 39 4 24" xfId="53998" xr:uid="{00000000-0005-0000-0000-0000E9D20000}"/>
    <cellStyle name="Normal 39 4 25" xfId="53999" xr:uid="{00000000-0005-0000-0000-0000EAD20000}"/>
    <cellStyle name="Normal 39 4 26" xfId="54000" xr:uid="{00000000-0005-0000-0000-0000EBD20000}"/>
    <cellStyle name="Normal 39 4 27" xfId="54001" xr:uid="{00000000-0005-0000-0000-0000ECD20000}"/>
    <cellStyle name="Normal 39 4 28" xfId="54002" xr:uid="{00000000-0005-0000-0000-0000EDD20000}"/>
    <cellStyle name="Normal 39 4 3" xfId="54003" xr:uid="{00000000-0005-0000-0000-0000EED20000}"/>
    <cellStyle name="Normal 39 4 3 2" xfId="54004" xr:uid="{00000000-0005-0000-0000-0000EFD20000}"/>
    <cellStyle name="Normal 39 4 3 3" xfId="54005" xr:uid="{00000000-0005-0000-0000-0000F0D20000}"/>
    <cellStyle name="Normal 39 4 4" xfId="54006" xr:uid="{00000000-0005-0000-0000-0000F1D20000}"/>
    <cellStyle name="Normal 39 4 4 2" xfId="54007" xr:uid="{00000000-0005-0000-0000-0000F2D20000}"/>
    <cellStyle name="Normal 39 4 4 3" xfId="54008" xr:uid="{00000000-0005-0000-0000-0000F3D20000}"/>
    <cellStyle name="Normal 39 4 5" xfId="54009" xr:uid="{00000000-0005-0000-0000-0000F4D20000}"/>
    <cellStyle name="Normal 39 4 5 2" xfId="54010" xr:uid="{00000000-0005-0000-0000-0000F5D20000}"/>
    <cellStyle name="Normal 39 4 5 3" xfId="54011" xr:uid="{00000000-0005-0000-0000-0000F6D20000}"/>
    <cellStyle name="Normal 39 4 6" xfId="54012" xr:uid="{00000000-0005-0000-0000-0000F7D20000}"/>
    <cellStyle name="Normal 39 4 6 2" xfId="54013" xr:uid="{00000000-0005-0000-0000-0000F8D20000}"/>
    <cellStyle name="Normal 39 4 6 3" xfId="54014" xr:uid="{00000000-0005-0000-0000-0000F9D20000}"/>
    <cellStyle name="Normal 39 4 7" xfId="54015" xr:uid="{00000000-0005-0000-0000-0000FAD20000}"/>
    <cellStyle name="Normal 39 4 7 2" xfId="54016" xr:uid="{00000000-0005-0000-0000-0000FBD20000}"/>
    <cellStyle name="Normal 39 4 7 3" xfId="54017" xr:uid="{00000000-0005-0000-0000-0000FCD20000}"/>
    <cellStyle name="Normal 39 4 8" xfId="54018" xr:uid="{00000000-0005-0000-0000-0000FDD20000}"/>
    <cellStyle name="Normal 39 4 8 2" xfId="54019" xr:uid="{00000000-0005-0000-0000-0000FED20000}"/>
    <cellStyle name="Normal 39 4 8 3" xfId="54020" xr:uid="{00000000-0005-0000-0000-0000FFD20000}"/>
    <cellStyle name="Normal 39 4 9" xfId="54021" xr:uid="{00000000-0005-0000-0000-000000D30000}"/>
    <cellStyle name="Normal 39 4 9 2" xfId="54022" xr:uid="{00000000-0005-0000-0000-000001D30000}"/>
    <cellStyle name="Normal 39 4 9 3" xfId="54023" xr:uid="{00000000-0005-0000-0000-000002D30000}"/>
    <cellStyle name="Normal 39 40" xfId="54024" xr:uid="{00000000-0005-0000-0000-000003D30000}"/>
    <cellStyle name="Normal 39 41" xfId="54025" xr:uid="{00000000-0005-0000-0000-000004D30000}"/>
    <cellStyle name="Normal 39 42" xfId="54026" xr:uid="{00000000-0005-0000-0000-000005D30000}"/>
    <cellStyle name="Normal 39 43" xfId="54027" xr:uid="{00000000-0005-0000-0000-000006D30000}"/>
    <cellStyle name="Normal 39 5" xfId="54028" xr:uid="{00000000-0005-0000-0000-000007D30000}"/>
    <cellStyle name="Normal 39 5 10" xfId="54029" xr:uid="{00000000-0005-0000-0000-000008D30000}"/>
    <cellStyle name="Normal 39 5 10 2" xfId="54030" xr:uid="{00000000-0005-0000-0000-000009D30000}"/>
    <cellStyle name="Normal 39 5 10 3" xfId="54031" xr:uid="{00000000-0005-0000-0000-00000AD30000}"/>
    <cellStyle name="Normal 39 5 11" xfId="54032" xr:uid="{00000000-0005-0000-0000-00000BD30000}"/>
    <cellStyle name="Normal 39 5 11 2" xfId="54033" xr:uid="{00000000-0005-0000-0000-00000CD30000}"/>
    <cellStyle name="Normal 39 5 11 3" xfId="54034" xr:uid="{00000000-0005-0000-0000-00000DD30000}"/>
    <cellStyle name="Normal 39 5 12" xfId="54035" xr:uid="{00000000-0005-0000-0000-00000ED30000}"/>
    <cellStyle name="Normal 39 5 12 2" xfId="54036" xr:uid="{00000000-0005-0000-0000-00000FD30000}"/>
    <cellStyle name="Normal 39 5 12 3" xfId="54037" xr:uid="{00000000-0005-0000-0000-000010D30000}"/>
    <cellStyle name="Normal 39 5 13" xfId="54038" xr:uid="{00000000-0005-0000-0000-000011D30000}"/>
    <cellStyle name="Normal 39 5 13 2" xfId="54039" xr:uid="{00000000-0005-0000-0000-000012D30000}"/>
    <cellStyle name="Normal 39 5 13 3" xfId="54040" xr:uid="{00000000-0005-0000-0000-000013D30000}"/>
    <cellStyle name="Normal 39 5 14" xfId="54041" xr:uid="{00000000-0005-0000-0000-000014D30000}"/>
    <cellStyle name="Normal 39 5 14 2" xfId="54042" xr:uid="{00000000-0005-0000-0000-000015D30000}"/>
    <cellStyle name="Normal 39 5 14 3" xfId="54043" xr:uid="{00000000-0005-0000-0000-000016D30000}"/>
    <cellStyle name="Normal 39 5 15" xfId="54044" xr:uid="{00000000-0005-0000-0000-000017D30000}"/>
    <cellStyle name="Normal 39 5 15 2" xfId="54045" xr:uid="{00000000-0005-0000-0000-000018D30000}"/>
    <cellStyle name="Normal 39 5 15 3" xfId="54046" xr:uid="{00000000-0005-0000-0000-000019D30000}"/>
    <cellStyle name="Normal 39 5 16" xfId="54047" xr:uid="{00000000-0005-0000-0000-00001AD30000}"/>
    <cellStyle name="Normal 39 5 17" xfId="54048" xr:uid="{00000000-0005-0000-0000-00001BD30000}"/>
    <cellStyle name="Normal 39 5 18" xfId="54049" xr:uid="{00000000-0005-0000-0000-00001CD30000}"/>
    <cellStyle name="Normal 39 5 19" xfId="54050" xr:uid="{00000000-0005-0000-0000-00001DD30000}"/>
    <cellStyle name="Normal 39 5 2" xfId="54051" xr:uid="{00000000-0005-0000-0000-00001ED30000}"/>
    <cellStyle name="Normal 39 5 2 10" xfId="54052" xr:uid="{00000000-0005-0000-0000-00001FD30000}"/>
    <cellStyle name="Normal 39 5 2 10 2" xfId="54053" xr:uid="{00000000-0005-0000-0000-000020D30000}"/>
    <cellStyle name="Normal 39 5 2 10 3" xfId="54054" xr:uid="{00000000-0005-0000-0000-000021D30000}"/>
    <cellStyle name="Normal 39 5 2 11" xfId="54055" xr:uid="{00000000-0005-0000-0000-000022D30000}"/>
    <cellStyle name="Normal 39 5 2 11 2" xfId="54056" xr:uid="{00000000-0005-0000-0000-000023D30000}"/>
    <cellStyle name="Normal 39 5 2 11 3" xfId="54057" xr:uid="{00000000-0005-0000-0000-000024D30000}"/>
    <cellStyle name="Normal 39 5 2 12" xfId="54058" xr:uid="{00000000-0005-0000-0000-000025D30000}"/>
    <cellStyle name="Normal 39 5 2 12 2" xfId="54059" xr:uid="{00000000-0005-0000-0000-000026D30000}"/>
    <cellStyle name="Normal 39 5 2 12 3" xfId="54060" xr:uid="{00000000-0005-0000-0000-000027D30000}"/>
    <cellStyle name="Normal 39 5 2 13" xfId="54061" xr:uid="{00000000-0005-0000-0000-000028D30000}"/>
    <cellStyle name="Normal 39 5 2 13 2" xfId="54062" xr:uid="{00000000-0005-0000-0000-000029D30000}"/>
    <cellStyle name="Normal 39 5 2 13 3" xfId="54063" xr:uid="{00000000-0005-0000-0000-00002AD30000}"/>
    <cellStyle name="Normal 39 5 2 14" xfId="54064" xr:uid="{00000000-0005-0000-0000-00002BD30000}"/>
    <cellStyle name="Normal 39 5 2 14 2" xfId="54065" xr:uid="{00000000-0005-0000-0000-00002CD30000}"/>
    <cellStyle name="Normal 39 5 2 14 3" xfId="54066" xr:uid="{00000000-0005-0000-0000-00002DD30000}"/>
    <cellStyle name="Normal 39 5 2 15" xfId="54067" xr:uid="{00000000-0005-0000-0000-00002ED30000}"/>
    <cellStyle name="Normal 39 5 2 16" xfId="54068" xr:uid="{00000000-0005-0000-0000-00002FD30000}"/>
    <cellStyle name="Normal 39 5 2 2" xfId="54069" xr:uid="{00000000-0005-0000-0000-000030D30000}"/>
    <cellStyle name="Normal 39 5 2 2 2" xfId="54070" xr:uid="{00000000-0005-0000-0000-000031D30000}"/>
    <cellStyle name="Normal 39 5 2 2 3" xfId="54071" xr:uid="{00000000-0005-0000-0000-000032D30000}"/>
    <cellStyle name="Normal 39 5 2 3" xfId="54072" xr:uid="{00000000-0005-0000-0000-000033D30000}"/>
    <cellStyle name="Normal 39 5 2 3 2" xfId="54073" xr:uid="{00000000-0005-0000-0000-000034D30000}"/>
    <cellStyle name="Normal 39 5 2 3 3" xfId="54074" xr:uid="{00000000-0005-0000-0000-000035D30000}"/>
    <cellStyle name="Normal 39 5 2 4" xfId="54075" xr:uid="{00000000-0005-0000-0000-000036D30000}"/>
    <cellStyle name="Normal 39 5 2 4 2" xfId="54076" xr:uid="{00000000-0005-0000-0000-000037D30000}"/>
    <cellStyle name="Normal 39 5 2 4 3" xfId="54077" xr:uid="{00000000-0005-0000-0000-000038D30000}"/>
    <cellStyle name="Normal 39 5 2 5" xfId="54078" xr:uid="{00000000-0005-0000-0000-000039D30000}"/>
    <cellStyle name="Normal 39 5 2 5 2" xfId="54079" xr:uid="{00000000-0005-0000-0000-00003AD30000}"/>
    <cellStyle name="Normal 39 5 2 5 3" xfId="54080" xr:uid="{00000000-0005-0000-0000-00003BD30000}"/>
    <cellStyle name="Normal 39 5 2 6" xfId="54081" xr:uid="{00000000-0005-0000-0000-00003CD30000}"/>
    <cellStyle name="Normal 39 5 2 6 2" xfId="54082" xr:uid="{00000000-0005-0000-0000-00003DD30000}"/>
    <cellStyle name="Normal 39 5 2 6 3" xfId="54083" xr:uid="{00000000-0005-0000-0000-00003ED30000}"/>
    <cellStyle name="Normal 39 5 2 7" xfId="54084" xr:uid="{00000000-0005-0000-0000-00003FD30000}"/>
    <cellStyle name="Normal 39 5 2 7 2" xfId="54085" xr:uid="{00000000-0005-0000-0000-000040D30000}"/>
    <cellStyle name="Normal 39 5 2 7 3" xfId="54086" xr:uid="{00000000-0005-0000-0000-000041D30000}"/>
    <cellStyle name="Normal 39 5 2 8" xfId="54087" xr:uid="{00000000-0005-0000-0000-000042D30000}"/>
    <cellStyle name="Normal 39 5 2 8 2" xfId="54088" xr:uid="{00000000-0005-0000-0000-000043D30000}"/>
    <cellStyle name="Normal 39 5 2 8 3" xfId="54089" xr:uid="{00000000-0005-0000-0000-000044D30000}"/>
    <cellStyle name="Normal 39 5 2 9" xfId="54090" xr:uid="{00000000-0005-0000-0000-000045D30000}"/>
    <cellStyle name="Normal 39 5 2 9 2" xfId="54091" xr:uid="{00000000-0005-0000-0000-000046D30000}"/>
    <cellStyle name="Normal 39 5 2 9 3" xfId="54092" xr:uid="{00000000-0005-0000-0000-000047D30000}"/>
    <cellStyle name="Normal 39 5 20" xfId="54093" xr:uid="{00000000-0005-0000-0000-000048D30000}"/>
    <cellStyle name="Normal 39 5 21" xfId="54094" xr:uid="{00000000-0005-0000-0000-000049D30000}"/>
    <cellStyle name="Normal 39 5 22" xfId="54095" xr:uid="{00000000-0005-0000-0000-00004AD30000}"/>
    <cellStyle name="Normal 39 5 23" xfId="54096" xr:uid="{00000000-0005-0000-0000-00004BD30000}"/>
    <cellStyle name="Normal 39 5 24" xfId="54097" xr:uid="{00000000-0005-0000-0000-00004CD30000}"/>
    <cellStyle name="Normal 39 5 25" xfId="54098" xr:uid="{00000000-0005-0000-0000-00004DD30000}"/>
    <cellStyle name="Normal 39 5 26" xfId="54099" xr:uid="{00000000-0005-0000-0000-00004ED30000}"/>
    <cellStyle name="Normal 39 5 27" xfId="54100" xr:uid="{00000000-0005-0000-0000-00004FD30000}"/>
    <cellStyle name="Normal 39 5 28" xfId="54101" xr:uid="{00000000-0005-0000-0000-000050D30000}"/>
    <cellStyle name="Normal 39 5 3" xfId="54102" xr:uid="{00000000-0005-0000-0000-000051D30000}"/>
    <cellStyle name="Normal 39 5 3 2" xfId="54103" xr:uid="{00000000-0005-0000-0000-000052D30000}"/>
    <cellStyle name="Normal 39 5 3 3" xfId="54104" xr:uid="{00000000-0005-0000-0000-000053D30000}"/>
    <cellStyle name="Normal 39 5 4" xfId="54105" xr:uid="{00000000-0005-0000-0000-000054D30000}"/>
    <cellStyle name="Normal 39 5 4 2" xfId="54106" xr:uid="{00000000-0005-0000-0000-000055D30000}"/>
    <cellStyle name="Normal 39 5 4 3" xfId="54107" xr:uid="{00000000-0005-0000-0000-000056D30000}"/>
    <cellStyle name="Normal 39 5 5" xfId="54108" xr:uid="{00000000-0005-0000-0000-000057D30000}"/>
    <cellStyle name="Normal 39 5 5 2" xfId="54109" xr:uid="{00000000-0005-0000-0000-000058D30000}"/>
    <cellStyle name="Normal 39 5 5 3" xfId="54110" xr:uid="{00000000-0005-0000-0000-000059D30000}"/>
    <cellStyle name="Normal 39 5 6" xfId="54111" xr:uid="{00000000-0005-0000-0000-00005AD30000}"/>
    <cellStyle name="Normal 39 5 6 2" xfId="54112" xr:uid="{00000000-0005-0000-0000-00005BD30000}"/>
    <cellStyle name="Normal 39 5 6 3" xfId="54113" xr:uid="{00000000-0005-0000-0000-00005CD30000}"/>
    <cellStyle name="Normal 39 5 7" xfId="54114" xr:uid="{00000000-0005-0000-0000-00005DD30000}"/>
    <cellStyle name="Normal 39 5 7 2" xfId="54115" xr:uid="{00000000-0005-0000-0000-00005ED30000}"/>
    <cellStyle name="Normal 39 5 7 3" xfId="54116" xr:uid="{00000000-0005-0000-0000-00005FD30000}"/>
    <cellStyle name="Normal 39 5 8" xfId="54117" xr:uid="{00000000-0005-0000-0000-000060D30000}"/>
    <cellStyle name="Normal 39 5 8 2" xfId="54118" xr:uid="{00000000-0005-0000-0000-000061D30000}"/>
    <cellStyle name="Normal 39 5 8 3" xfId="54119" xr:uid="{00000000-0005-0000-0000-000062D30000}"/>
    <cellStyle name="Normal 39 5 9" xfId="54120" xr:uid="{00000000-0005-0000-0000-000063D30000}"/>
    <cellStyle name="Normal 39 5 9 2" xfId="54121" xr:uid="{00000000-0005-0000-0000-000064D30000}"/>
    <cellStyle name="Normal 39 5 9 3" xfId="54122" xr:uid="{00000000-0005-0000-0000-000065D30000}"/>
    <cellStyle name="Normal 39 6" xfId="54123" xr:uid="{00000000-0005-0000-0000-000066D30000}"/>
    <cellStyle name="Normal 39 6 10" xfId="54124" xr:uid="{00000000-0005-0000-0000-000067D30000}"/>
    <cellStyle name="Normal 39 6 10 2" xfId="54125" xr:uid="{00000000-0005-0000-0000-000068D30000}"/>
    <cellStyle name="Normal 39 6 10 3" xfId="54126" xr:uid="{00000000-0005-0000-0000-000069D30000}"/>
    <cellStyle name="Normal 39 6 11" xfId="54127" xr:uid="{00000000-0005-0000-0000-00006AD30000}"/>
    <cellStyle name="Normal 39 6 11 2" xfId="54128" xr:uid="{00000000-0005-0000-0000-00006BD30000}"/>
    <cellStyle name="Normal 39 6 11 3" xfId="54129" xr:uid="{00000000-0005-0000-0000-00006CD30000}"/>
    <cellStyle name="Normal 39 6 12" xfId="54130" xr:uid="{00000000-0005-0000-0000-00006DD30000}"/>
    <cellStyle name="Normal 39 6 12 2" xfId="54131" xr:uid="{00000000-0005-0000-0000-00006ED30000}"/>
    <cellStyle name="Normal 39 6 12 3" xfId="54132" xr:uid="{00000000-0005-0000-0000-00006FD30000}"/>
    <cellStyle name="Normal 39 6 13" xfId="54133" xr:uid="{00000000-0005-0000-0000-000070D30000}"/>
    <cellStyle name="Normal 39 6 13 2" xfId="54134" xr:uid="{00000000-0005-0000-0000-000071D30000}"/>
    <cellStyle name="Normal 39 6 13 3" xfId="54135" xr:uid="{00000000-0005-0000-0000-000072D30000}"/>
    <cellStyle name="Normal 39 6 14" xfId="54136" xr:uid="{00000000-0005-0000-0000-000073D30000}"/>
    <cellStyle name="Normal 39 6 14 2" xfId="54137" xr:uid="{00000000-0005-0000-0000-000074D30000}"/>
    <cellStyle name="Normal 39 6 14 3" xfId="54138" xr:uid="{00000000-0005-0000-0000-000075D30000}"/>
    <cellStyle name="Normal 39 6 15" xfId="54139" xr:uid="{00000000-0005-0000-0000-000076D30000}"/>
    <cellStyle name="Normal 39 6 15 2" xfId="54140" xr:uid="{00000000-0005-0000-0000-000077D30000}"/>
    <cellStyle name="Normal 39 6 15 3" xfId="54141" xr:uid="{00000000-0005-0000-0000-000078D30000}"/>
    <cellStyle name="Normal 39 6 16" xfId="54142" xr:uid="{00000000-0005-0000-0000-000079D30000}"/>
    <cellStyle name="Normal 39 6 17" xfId="54143" xr:uid="{00000000-0005-0000-0000-00007AD30000}"/>
    <cellStyle name="Normal 39 6 18" xfId="54144" xr:uid="{00000000-0005-0000-0000-00007BD30000}"/>
    <cellStyle name="Normal 39 6 19" xfId="54145" xr:uid="{00000000-0005-0000-0000-00007CD30000}"/>
    <cellStyle name="Normal 39 6 2" xfId="54146" xr:uid="{00000000-0005-0000-0000-00007DD30000}"/>
    <cellStyle name="Normal 39 6 2 10" xfId="54147" xr:uid="{00000000-0005-0000-0000-00007ED30000}"/>
    <cellStyle name="Normal 39 6 2 10 2" xfId="54148" xr:uid="{00000000-0005-0000-0000-00007FD30000}"/>
    <cellStyle name="Normal 39 6 2 10 3" xfId="54149" xr:uid="{00000000-0005-0000-0000-000080D30000}"/>
    <cellStyle name="Normal 39 6 2 11" xfId="54150" xr:uid="{00000000-0005-0000-0000-000081D30000}"/>
    <cellStyle name="Normal 39 6 2 11 2" xfId="54151" xr:uid="{00000000-0005-0000-0000-000082D30000}"/>
    <cellStyle name="Normal 39 6 2 11 3" xfId="54152" xr:uid="{00000000-0005-0000-0000-000083D30000}"/>
    <cellStyle name="Normal 39 6 2 12" xfId="54153" xr:uid="{00000000-0005-0000-0000-000084D30000}"/>
    <cellStyle name="Normal 39 6 2 12 2" xfId="54154" xr:uid="{00000000-0005-0000-0000-000085D30000}"/>
    <cellStyle name="Normal 39 6 2 12 3" xfId="54155" xr:uid="{00000000-0005-0000-0000-000086D30000}"/>
    <cellStyle name="Normal 39 6 2 13" xfId="54156" xr:uid="{00000000-0005-0000-0000-000087D30000}"/>
    <cellStyle name="Normal 39 6 2 13 2" xfId="54157" xr:uid="{00000000-0005-0000-0000-000088D30000}"/>
    <cellStyle name="Normal 39 6 2 13 3" xfId="54158" xr:uid="{00000000-0005-0000-0000-000089D30000}"/>
    <cellStyle name="Normal 39 6 2 14" xfId="54159" xr:uid="{00000000-0005-0000-0000-00008AD30000}"/>
    <cellStyle name="Normal 39 6 2 14 2" xfId="54160" xr:uid="{00000000-0005-0000-0000-00008BD30000}"/>
    <cellStyle name="Normal 39 6 2 14 3" xfId="54161" xr:uid="{00000000-0005-0000-0000-00008CD30000}"/>
    <cellStyle name="Normal 39 6 2 15" xfId="54162" xr:uid="{00000000-0005-0000-0000-00008DD30000}"/>
    <cellStyle name="Normal 39 6 2 16" xfId="54163" xr:uid="{00000000-0005-0000-0000-00008ED30000}"/>
    <cellStyle name="Normal 39 6 2 2" xfId="54164" xr:uid="{00000000-0005-0000-0000-00008FD30000}"/>
    <cellStyle name="Normal 39 6 2 2 2" xfId="54165" xr:uid="{00000000-0005-0000-0000-000090D30000}"/>
    <cellStyle name="Normal 39 6 2 2 3" xfId="54166" xr:uid="{00000000-0005-0000-0000-000091D30000}"/>
    <cellStyle name="Normal 39 6 2 3" xfId="54167" xr:uid="{00000000-0005-0000-0000-000092D30000}"/>
    <cellStyle name="Normal 39 6 2 3 2" xfId="54168" xr:uid="{00000000-0005-0000-0000-000093D30000}"/>
    <cellStyle name="Normal 39 6 2 3 3" xfId="54169" xr:uid="{00000000-0005-0000-0000-000094D30000}"/>
    <cellStyle name="Normal 39 6 2 4" xfId="54170" xr:uid="{00000000-0005-0000-0000-000095D30000}"/>
    <cellStyle name="Normal 39 6 2 4 2" xfId="54171" xr:uid="{00000000-0005-0000-0000-000096D30000}"/>
    <cellStyle name="Normal 39 6 2 4 3" xfId="54172" xr:uid="{00000000-0005-0000-0000-000097D30000}"/>
    <cellStyle name="Normal 39 6 2 5" xfId="54173" xr:uid="{00000000-0005-0000-0000-000098D30000}"/>
    <cellStyle name="Normal 39 6 2 5 2" xfId="54174" xr:uid="{00000000-0005-0000-0000-000099D30000}"/>
    <cellStyle name="Normal 39 6 2 5 3" xfId="54175" xr:uid="{00000000-0005-0000-0000-00009AD30000}"/>
    <cellStyle name="Normal 39 6 2 6" xfId="54176" xr:uid="{00000000-0005-0000-0000-00009BD30000}"/>
    <cellStyle name="Normal 39 6 2 6 2" xfId="54177" xr:uid="{00000000-0005-0000-0000-00009CD30000}"/>
    <cellStyle name="Normal 39 6 2 6 3" xfId="54178" xr:uid="{00000000-0005-0000-0000-00009DD30000}"/>
    <cellStyle name="Normal 39 6 2 7" xfId="54179" xr:uid="{00000000-0005-0000-0000-00009ED30000}"/>
    <cellStyle name="Normal 39 6 2 7 2" xfId="54180" xr:uid="{00000000-0005-0000-0000-00009FD30000}"/>
    <cellStyle name="Normal 39 6 2 7 3" xfId="54181" xr:uid="{00000000-0005-0000-0000-0000A0D30000}"/>
    <cellStyle name="Normal 39 6 2 8" xfId="54182" xr:uid="{00000000-0005-0000-0000-0000A1D30000}"/>
    <cellStyle name="Normal 39 6 2 8 2" xfId="54183" xr:uid="{00000000-0005-0000-0000-0000A2D30000}"/>
    <cellStyle name="Normal 39 6 2 8 3" xfId="54184" xr:uid="{00000000-0005-0000-0000-0000A3D30000}"/>
    <cellStyle name="Normal 39 6 2 9" xfId="54185" xr:uid="{00000000-0005-0000-0000-0000A4D30000}"/>
    <cellStyle name="Normal 39 6 2 9 2" xfId="54186" xr:uid="{00000000-0005-0000-0000-0000A5D30000}"/>
    <cellStyle name="Normal 39 6 2 9 3" xfId="54187" xr:uid="{00000000-0005-0000-0000-0000A6D30000}"/>
    <cellStyle name="Normal 39 6 20" xfId="54188" xr:uid="{00000000-0005-0000-0000-0000A7D30000}"/>
    <cellStyle name="Normal 39 6 21" xfId="54189" xr:uid="{00000000-0005-0000-0000-0000A8D30000}"/>
    <cellStyle name="Normal 39 6 22" xfId="54190" xr:uid="{00000000-0005-0000-0000-0000A9D30000}"/>
    <cellStyle name="Normal 39 6 23" xfId="54191" xr:uid="{00000000-0005-0000-0000-0000AAD30000}"/>
    <cellStyle name="Normal 39 6 24" xfId="54192" xr:uid="{00000000-0005-0000-0000-0000ABD30000}"/>
    <cellStyle name="Normal 39 6 25" xfId="54193" xr:uid="{00000000-0005-0000-0000-0000ACD30000}"/>
    <cellStyle name="Normal 39 6 26" xfId="54194" xr:uid="{00000000-0005-0000-0000-0000ADD30000}"/>
    <cellStyle name="Normal 39 6 27" xfId="54195" xr:uid="{00000000-0005-0000-0000-0000AED30000}"/>
    <cellStyle name="Normal 39 6 28" xfId="54196" xr:uid="{00000000-0005-0000-0000-0000AFD30000}"/>
    <cellStyle name="Normal 39 6 3" xfId="54197" xr:uid="{00000000-0005-0000-0000-0000B0D30000}"/>
    <cellStyle name="Normal 39 6 3 2" xfId="54198" xr:uid="{00000000-0005-0000-0000-0000B1D30000}"/>
    <cellStyle name="Normal 39 6 3 3" xfId="54199" xr:uid="{00000000-0005-0000-0000-0000B2D30000}"/>
    <cellStyle name="Normal 39 6 4" xfId="54200" xr:uid="{00000000-0005-0000-0000-0000B3D30000}"/>
    <cellStyle name="Normal 39 6 4 2" xfId="54201" xr:uid="{00000000-0005-0000-0000-0000B4D30000}"/>
    <cellStyle name="Normal 39 6 4 3" xfId="54202" xr:uid="{00000000-0005-0000-0000-0000B5D30000}"/>
    <cellStyle name="Normal 39 6 5" xfId="54203" xr:uid="{00000000-0005-0000-0000-0000B6D30000}"/>
    <cellStyle name="Normal 39 6 5 2" xfId="54204" xr:uid="{00000000-0005-0000-0000-0000B7D30000}"/>
    <cellStyle name="Normal 39 6 5 3" xfId="54205" xr:uid="{00000000-0005-0000-0000-0000B8D30000}"/>
    <cellStyle name="Normal 39 6 6" xfId="54206" xr:uid="{00000000-0005-0000-0000-0000B9D30000}"/>
    <cellStyle name="Normal 39 6 6 2" xfId="54207" xr:uid="{00000000-0005-0000-0000-0000BAD30000}"/>
    <cellStyle name="Normal 39 6 6 3" xfId="54208" xr:uid="{00000000-0005-0000-0000-0000BBD30000}"/>
    <cellStyle name="Normal 39 6 7" xfId="54209" xr:uid="{00000000-0005-0000-0000-0000BCD30000}"/>
    <cellStyle name="Normal 39 6 7 2" xfId="54210" xr:uid="{00000000-0005-0000-0000-0000BDD30000}"/>
    <cellStyle name="Normal 39 6 7 3" xfId="54211" xr:uid="{00000000-0005-0000-0000-0000BED30000}"/>
    <cellStyle name="Normal 39 6 8" xfId="54212" xr:uid="{00000000-0005-0000-0000-0000BFD30000}"/>
    <cellStyle name="Normal 39 6 8 2" xfId="54213" xr:uid="{00000000-0005-0000-0000-0000C0D30000}"/>
    <cellStyle name="Normal 39 6 8 3" xfId="54214" xr:uid="{00000000-0005-0000-0000-0000C1D30000}"/>
    <cellStyle name="Normal 39 6 9" xfId="54215" xr:uid="{00000000-0005-0000-0000-0000C2D30000}"/>
    <cellStyle name="Normal 39 6 9 2" xfId="54216" xr:uid="{00000000-0005-0000-0000-0000C3D30000}"/>
    <cellStyle name="Normal 39 6 9 3" xfId="54217" xr:uid="{00000000-0005-0000-0000-0000C4D30000}"/>
    <cellStyle name="Normal 39 7" xfId="54218" xr:uid="{00000000-0005-0000-0000-0000C5D30000}"/>
    <cellStyle name="Normal 39 7 10" xfId="54219" xr:uid="{00000000-0005-0000-0000-0000C6D30000}"/>
    <cellStyle name="Normal 39 7 10 2" xfId="54220" xr:uid="{00000000-0005-0000-0000-0000C7D30000}"/>
    <cellStyle name="Normal 39 7 10 3" xfId="54221" xr:uid="{00000000-0005-0000-0000-0000C8D30000}"/>
    <cellStyle name="Normal 39 7 11" xfId="54222" xr:uid="{00000000-0005-0000-0000-0000C9D30000}"/>
    <cellStyle name="Normal 39 7 11 2" xfId="54223" xr:uid="{00000000-0005-0000-0000-0000CAD30000}"/>
    <cellStyle name="Normal 39 7 11 3" xfId="54224" xr:uid="{00000000-0005-0000-0000-0000CBD30000}"/>
    <cellStyle name="Normal 39 7 12" xfId="54225" xr:uid="{00000000-0005-0000-0000-0000CCD30000}"/>
    <cellStyle name="Normal 39 7 12 2" xfId="54226" xr:uid="{00000000-0005-0000-0000-0000CDD30000}"/>
    <cellStyle name="Normal 39 7 12 3" xfId="54227" xr:uid="{00000000-0005-0000-0000-0000CED30000}"/>
    <cellStyle name="Normal 39 7 13" xfId="54228" xr:uid="{00000000-0005-0000-0000-0000CFD30000}"/>
    <cellStyle name="Normal 39 7 13 2" xfId="54229" xr:uid="{00000000-0005-0000-0000-0000D0D30000}"/>
    <cellStyle name="Normal 39 7 13 3" xfId="54230" xr:uid="{00000000-0005-0000-0000-0000D1D30000}"/>
    <cellStyle name="Normal 39 7 14" xfId="54231" xr:uid="{00000000-0005-0000-0000-0000D2D30000}"/>
    <cellStyle name="Normal 39 7 14 2" xfId="54232" xr:uid="{00000000-0005-0000-0000-0000D3D30000}"/>
    <cellStyle name="Normal 39 7 14 3" xfId="54233" xr:uid="{00000000-0005-0000-0000-0000D4D30000}"/>
    <cellStyle name="Normal 39 7 15" xfId="54234" xr:uid="{00000000-0005-0000-0000-0000D5D30000}"/>
    <cellStyle name="Normal 39 7 16" xfId="54235" xr:uid="{00000000-0005-0000-0000-0000D6D30000}"/>
    <cellStyle name="Normal 39 7 2" xfId="54236" xr:uid="{00000000-0005-0000-0000-0000D7D30000}"/>
    <cellStyle name="Normal 39 7 2 2" xfId="54237" xr:uid="{00000000-0005-0000-0000-0000D8D30000}"/>
    <cellStyle name="Normal 39 7 2 3" xfId="54238" xr:uid="{00000000-0005-0000-0000-0000D9D30000}"/>
    <cellStyle name="Normal 39 7 3" xfId="54239" xr:uid="{00000000-0005-0000-0000-0000DAD30000}"/>
    <cellStyle name="Normal 39 7 3 2" xfId="54240" xr:uid="{00000000-0005-0000-0000-0000DBD30000}"/>
    <cellStyle name="Normal 39 7 3 3" xfId="54241" xr:uid="{00000000-0005-0000-0000-0000DCD30000}"/>
    <cellStyle name="Normal 39 7 4" xfId="54242" xr:uid="{00000000-0005-0000-0000-0000DDD30000}"/>
    <cellStyle name="Normal 39 7 4 2" xfId="54243" xr:uid="{00000000-0005-0000-0000-0000DED30000}"/>
    <cellStyle name="Normal 39 7 4 3" xfId="54244" xr:uid="{00000000-0005-0000-0000-0000DFD30000}"/>
    <cellStyle name="Normal 39 7 5" xfId="54245" xr:uid="{00000000-0005-0000-0000-0000E0D30000}"/>
    <cellStyle name="Normal 39 7 5 2" xfId="54246" xr:uid="{00000000-0005-0000-0000-0000E1D30000}"/>
    <cellStyle name="Normal 39 7 5 3" xfId="54247" xr:uid="{00000000-0005-0000-0000-0000E2D30000}"/>
    <cellStyle name="Normal 39 7 6" xfId="54248" xr:uid="{00000000-0005-0000-0000-0000E3D30000}"/>
    <cellStyle name="Normal 39 7 6 2" xfId="54249" xr:uid="{00000000-0005-0000-0000-0000E4D30000}"/>
    <cellStyle name="Normal 39 7 6 3" xfId="54250" xr:uid="{00000000-0005-0000-0000-0000E5D30000}"/>
    <cellStyle name="Normal 39 7 7" xfId="54251" xr:uid="{00000000-0005-0000-0000-0000E6D30000}"/>
    <cellStyle name="Normal 39 7 7 2" xfId="54252" xr:uid="{00000000-0005-0000-0000-0000E7D30000}"/>
    <cellStyle name="Normal 39 7 7 3" xfId="54253" xr:uid="{00000000-0005-0000-0000-0000E8D30000}"/>
    <cellStyle name="Normal 39 7 8" xfId="54254" xr:uid="{00000000-0005-0000-0000-0000E9D30000}"/>
    <cellStyle name="Normal 39 7 8 2" xfId="54255" xr:uid="{00000000-0005-0000-0000-0000EAD30000}"/>
    <cellStyle name="Normal 39 7 8 3" xfId="54256" xr:uid="{00000000-0005-0000-0000-0000EBD30000}"/>
    <cellStyle name="Normal 39 7 9" xfId="54257" xr:uid="{00000000-0005-0000-0000-0000ECD30000}"/>
    <cellStyle name="Normal 39 7 9 2" xfId="54258" xr:uid="{00000000-0005-0000-0000-0000EDD30000}"/>
    <cellStyle name="Normal 39 7 9 3" xfId="54259" xr:uid="{00000000-0005-0000-0000-0000EED30000}"/>
    <cellStyle name="Normal 39 8" xfId="54260" xr:uid="{00000000-0005-0000-0000-0000EFD30000}"/>
    <cellStyle name="Normal 39 8 10" xfId="54261" xr:uid="{00000000-0005-0000-0000-0000F0D30000}"/>
    <cellStyle name="Normal 39 8 10 2" xfId="54262" xr:uid="{00000000-0005-0000-0000-0000F1D30000}"/>
    <cellStyle name="Normal 39 8 10 3" xfId="54263" xr:uid="{00000000-0005-0000-0000-0000F2D30000}"/>
    <cellStyle name="Normal 39 8 11" xfId="54264" xr:uid="{00000000-0005-0000-0000-0000F3D30000}"/>
    <cellStyle name="Normal 39 8 11 2" xfId="54265" xr:uid="{00000000-0005-0000-0000-0000F4D30000}"/>
    <cellStyle name="Normal 39 8 11 3" xfId="54266" xr:uid="{00000000-0005-0000-0000-0000F5D30000}"/>
    <cellStyle name="Normal 39 8 12" xfId="54267" xr:uid="{00000000-0005-0000-0000-0000F6D30000}"/>
    <cellStyle name="Normal 39 8 12 2" xfId="54268" xr:uid="{00000000-0005-0000-0000-0000F7D30000}"/>
    <cellStyle name="Normal 39 8 12 3" xfId="54269" xr:uid="{00000000-0005-0000-0000-0000F8D30000}"/>
    <cellStyle name="Normal 39 8 13" xfId="54270" xr:uid="{00000000-0005-0000-0000-0000F9D30000}"/>
    <cellStyle name="Normal 39 8 13 2" xfId="54271" xr:uid="{00000000-0005-0000-0000-0000FAD30000}"/>
    <cellStyle name="Normal 39 8 13 3" xfId="54272" xr:uid="{00000000-0005-0000-0000-0000FBD30000}"/>
    <cellStyle name="Normal 39 8 14" xfId="54273" xr:uid="{00000000-0005-0000-0000-0000FCD30000}"/>
    <cellStyle name="Normal 39 8 14 2" xfId="54274" xr:uid="{00000000-0005-0000-0000-0000FDD30000}"/>
    <cellStyle name="Normal 39 8 14 3" xfId="54275" xr:uid="{00000000-0005-0000-0000-0000FED30000}"/>
    <cellStyle name="Normal 39 8 15" xfId="54276" xr:uid="{00000000-0005-0000-0000-0000FFD30000}"/>
    <cellStyle name="Normal 39 8 16" xfId="54277" xr:uid="{00000000-0005-0000-0000-000000D40000}"/>
    <cellStyle name="Normal 39 8 2" xfId="54278" xr:uid="{00000000-0005-0000-0000-000001D40000}"/>
    <cellStyle name="Normal 39 8 2 2" xfId="54279" xr:uid="{00000000-0005-0000-0000-000002D40000}"/>
    <cellStyle name="Normal 39 8 2 3" xfId="54280" xr:uid="{00000000-0005-0000-0000-000003D40000}"/>
    <cellStyle name="Normal 39 8 3" xfId="54281" xr:uid="{00000000-0005-0000-0000-000004D40000}"/>
    <cellStyle name="Normal 39 8 3 2" xfId="54282" xr:uid="{00000000-0005-0000-0000-000005D40000}"/>
    <cellStyle name="Normal 39 8 3 3" xfId="54283" xr:uid="{00000000-0005-0000-0000-000006D40000}"/>
    <cellStyle name="Normal 39 8 4" xfId="54284" xr:uid="{00000000-0005-0000-0000-000007D40000}"/>
    <cellStyle name="Normal 39 8 4 2" xfId="54285" xr:uid="{00000000-0005-0000-0000-000008D40000}"/>
    <cellStyle name="Normal 39 8 4 3" xfId="54286" xr:uid="{00000000-0005-0000-0000-000009D40000}"/>
    <cellStyle name="Normal 39 8 5" xfId="54287" xr:uid="{00000000-0005-0000-0000-00000AD40000}"/>
    <cellStyle name="Normal 39 8 5 2" xfId="54288" xr:uid="{00000000-0005-0000-0000-00000BD40000}"/>
    <cellStyle name="Normal 39 8 5 3" xfId="54289" xr:uid="{00000000-0005-0000-0000-00000CD40000}"/>
    <cellStyle name="Normal 39 8 6" xfId="54290" xr:uid="{00000000-0005-0000-0000-00000DD40000}"/>
    <cellStyle name="Normal 39 8 6 2" xfId="54291" xr:uid="{00000000-0005-0000-0000-00000ED40000}"/>
    <cellStyle name="Normal 39 8 6 3" xfId="54292" xr:uid="{00000000-0005-0000-0000-00000FD40000}"/>
    <cellStyle name="Normal 39 8 7" xfId="54293" xr:uid="{00000000-0005-0000-0000-000010D40000}"/>
    <cellStyle name="Normal 39 8 7 2" xfId="54294" xr:uid="{00000000-0005-0000-0000-000011D40000}"/>
    <cellStyle name="Normal 39 8 7 3" xfId="54295" xr:uid="{00000000-0005-0000-0000-000012D40000}"/>
    <cellStyle name="Normal 39 8 8" xfId="54296" xr:uid="{00000000-0005-0000-0000-000013D40000}"/>
    <cellStyle name="Normal 39 8 8 2" xfId="54297" xr:uid="{00000000-0005-0000-0000-000014D40000}"/>
    <cellStyle name="Normal 39 8 8 3" xfId="54298" xr:uid="{00000000-0005-0000-0000-000015D40000}"/>
    <cellStyle name="Normal 39 8 9" xfId="54299" xr:uid="{00000000-0005-0000-0000-000016D40000}"/>
    <cellStyle name="Normal 39 8 9 2" xfId="54300" xr:uid="{00000000-0005-0000-0000-000017D40000}"/>
    <cellStyle name="Normal 39 8 9 3" xfId="54301" xr:uid="{00000000-0005-0000-0000-000018D40000}"/>
    <cellStyle name="Normal 39 9" xfId="54302" xr:uid="{00000000-0005-0000-0000-000019D40000}"/>
    <cellStyle name="Normal 39 9 10" xfId="54303" xr:uid="{00000000-0005-0000-0000-00001AD40000}"/>
    <cellStyle name="Normal 39 9 10 2" xfId="54304" xr:uid="{00000000-0005-0000-0000-00001BD40000}"/>
    <cellStyle name="Normal 39 9 10 3" xfId="54305" xr:uid="{00000000-0005-0000-0000-00001CD40000}"/>
    <cellStyle name="Normal 39 9 11" xfId="54306" xr:uid="{00000000-0005-0000-0000-00001DD40000}"/>
    <cellStyle name="Normal 39 9 11 2" xfId="54307" xr:uid="{00000000-0005-0000-0000-00001ED40000}"/>
    <cellStyle name="Normal 39 9 11 3" xfId="54308" xr:uid="{00000000-0005-0000-0000-00001FD40000}"/>
    <cellStyle name="Normal 39 9 12" xfId="54309" xr:uid="{00000000-0005-0000-0000-000020D40000}"/>
    <cellStyle name="Normal 39 9 12 2" xfId="54310" xr:uid="{00000000-0005-0000-0000-000021D40000}"/>
    <cellStyle name="Normal 39 9 12 3" xfId="54311" xr:uid="{00000000-0005-0000-0000-000022D40000}"/>
    <cellStyle name="Normal 39 9 13" xfId="54312" xr:uid="{00000000-0005-0000-0000-000023D40000}"/>
    <cellStyle name="Normal 39 9 13 2" xfId="54313" xr:uid="{00000000-0005-0000-0000-000024D40000}"/>
    <cellStyle name="Normal 39 9 13 3" xfId="54314" xr:uid="{00000000-0005-0000-0000-000025D40000}"/>
    <cellStyle name="Normal 39 9 14" xfId="54315" xr:uid="{00000000-0005-0000-0000-000026D40000}"/>
    <cellStyle name="Normal 39 9 14 2" xfId="54316" xr:uid="{00000000-0005-0000-0000-000027D40000}"/>
    <cellStyle name="Normal 39 9 14 3" xfId="54317" xr:uid="{00000000-0005-0000-0000-000028D40000}"/>
    <cellStyle name="Normal 39 9 15" xfId="54318" xr:uid="{00000000-0005-0000-0000-000029D40000}"/>
    <cellStyle name="Normal 39 9 16" xfId="54319" xr:uid="{00000000-0005-0000-0000-00002AD40000}"/>
    <cellStyle name="Normal 39 9 2" xfId="54320" xr:uid="{00000000-0005-0000-0000-00002BD40000}"/>
    <cellStyle name="Normal 39 9 2 2" xfId="54321" xr:uid="{00000000-0005-0000-0000-00002CD40000}"/>
    <cellStyle name="Normal 39 9 2 3" xfId="54322" xr:uid="{00000000-0005-0000-0000-00002DD40000}"/>
    <cellStyle name="Normal 39 9 3" xfId="54323" xr:uid="{00000000-0005-0000-0000-00002ED40000}"/>
    <cellStyle name="Normal 39 9 3 2" xfId="54324" xr:uid="{00000000-0005-0000-0000-00002FD40000}"/>
    <cellStyle name="Normal 39 9 3 3" xfId="54325" xr:uid="{00000000-0005-0000-0000-000030D40000}"/>
    <cellStyle name="Normal 39 9 4" xfId="54326" xr:uid="{00000000-0005-0000-0000-000031D40000}"/>
    <cellStyle name="Normal 39 9 4 2" xfId="54327" xr:uid="{00000000-0005-0000-0000-000032D40000}"/>
    <cellStyle name="Normal 39 9 4 3" xfId="54328" xr:uid="{00000000-0005-0000-0000-000033D40000}"/>
    <cellStyle name="Normal 39 9 5" xfId="54329" xr:uid="{00000000-0005-0000-0000-000034D40000}"/>
    <cellStyle name="Normal 39 9 5 2" xfId="54330" xr:uid="{00000000-0005-0000-0000-000035D40000}"/>
    <cellStyle name="Normal 39 9 5 3" xfId="54331" xr:uid="{00000000-0005-0000-0000-000036D40000}"/>
    <cellStyle name="Normal 39 9 6" xfId="54332" xr:uid="{00000000-0005-0000-0000-000037D40000}"/>
    <cellStyle name="Normal 39 9 6 2" xfId="54333" xr:uid="{00000000-0005-0000-0000-000038D40000}"/>
    <cellStyle name="Normal 39 9 6 3" xfId="54334" xr:uid="{00000000-0005-0000-0000-000039D40000}"/>
    <cellStyle name="Normal 39 9 7" xfId="54335" xr:uid="{00000000-0005-0000-0000-00003AD40000}"/>
    <cellStyle name="Normal 39 9 7 2" xfId="54336" xr:uid="{00000000-0005-0000-0000-00003BD40000}"/>
    <cellStyle name="Normal 39 9 7 3" xfId="54337" xr:uid="{00000000-0005-0000-0000-00003CD40000}"/>
    <cellStyle name="Normal 39 9 8" xfId="54338" xr:uid="{00000000-0005-0000-0000-00003DD40000}"/>
    <cellStyle name="Normal 39 9 8 2" xfId="54339" xr:uid="{00000000-0005-0000-0000-00003ED40000}"/>
    <cellStyle name="Normal 39 9 8 3" xfId="54340" xr:uid="{00000000-0005-0000-0000-00003FD40000}"/>
    <cellStyle name="Normal 39 9 9" xfId="54341" xr:uid="{00000000-0005-0000-0000-000040D40000}"/>
    <cellStyle name="Normal 39 9 9 2" xfId="54342" xr:uid="{00000000-0005-0000-0000-000041D40000}"/>
    <cellStyle name="Normal 39 9 9 3" xfId="54343" xr:uid="{00000000-0005-0000-0000-000042D40000}"/>
    <cellStyle name="Normal 39_End-use Summary" xfId="54344" xr:uid="{00000000-0005-0000-0000-000043D40000}"/>
    <cellStyle name="Normal 4" xfId="27" xr:uid="{00000000-0005-0000-0000-000044D40000}"/>
    <cellStyle name="Normal 4 10" xfId="54346" xr:uid="{00000000-0005-0000-0000-000045D40000}"/>
    <cellStyle name="Normal 4 11" xfId="54347" xr:uid="{00000000-0005-0000-0000-000046D40000}"/>
    <cellStyle name="Normal 4 12" xfId="54348" xr:uid="{00000000-0005-0000-0000-000047D40000}"/>
    <cellStyle name="Normal 4 12 2" xfId="54349" xr:uid="{00000000-0005-0000-0000-000048D40000}"/>
    <cellStyle name="Normal 4 12 2 2" xfId="54350" xr:uid="{00000000-0005-0000-0000-000049D40000}"/>
    <cellStyle name="Normal 4 12 2 3" xfId="54351" xr:uid="{00000000-0005-0000-0000-00004AD40000}"/>
    <cellStyle name="Normal 4 12 3" xfId="54352" xr:uid="{00000000-0005-0000-0000-00004BD40000}"/>
    <cellStyle name="Normal 4 13" xfId="54353" xr:uid="{00000000-0005-0000-0000-00004CD40000}"/>
    <cellStyle name="Normal 4 13 2" xfId="54354" xr:uid="{00000000-0005-0000-0000-00004DD40000}"/>
    <cellStyle name="Normal 4 13 3" xfId="54355" xr:uid="{00000000-0005-0000-0000-00004ED40000}"/>
    <cellStyle name="Normal 4 14" xfId="54356" xr:uid="{00000000-0005-0000-0000-00004FD40000}"/>
    <cellStyle name="Normal 4 14 2" xfId="54357" xr:uid="{00000000-0005-0000-0000-000050D40000}"/>
    <cellStyle name="Normal 4 14 3" xfId="54358" xr:uid="{00000000-0005-0000-0000-000051D40000}"/>
    <cellStyle name="Normal 4 15" xfId="54359" xr:uid="{00000000-0005-0000-0000-000052D40000}"/>
    <cellStyle name="Normal 4 15 2" xfId="54360" xr:uid="{00000000-0005-0000-0000-000053D40000}"/>
    <cellStyle name="Normal 4 15 3" xfId="54361" xr:uid="{00000000-0005-0000-0000-000054D40000}"/>
    <cellStyle name="Normal 4 16" xfId="54362" xr:uid="{00000000-0005-0000-0000-000055D40000}"/>
    <cellStyle name="Normal 4 16 2" xfId="54363" xr:uid="{00000000-0005-0000-0000-000056D40000}"/>
    <cellStyle name="Normal 4 16 3" xfId="54364" xr:uid="{00000000-0005-0000-0000-000057D40000}"/>
    <cellStyle name="Normal 4 17" xfId="54365" xr:uid="{00000000-0005-0000-0000-000058D40000}"/>
    <cellStyle name="Normal 4 17 2" xfId="54366" xr:uid="{00000000-0005-0000-0000-000059D40000}"/>
    <cellStyle name="Normal 4 17 3" xfId="54367" xr:uid="{00000000-0005-0000-0000-00005AD40000}"/>
    <cellStyle name="Normal 4 18" xfId="54368" xr:uid="{00000000-0005-0000-0000-00005BD40000}"/>
    <cellStyle name="Normal 4 18 2" xfId="54369" xr:uid="{00000000-0005-0000-0000-00005CD40000}"/>
    <cellStyle name="Normal 4 18 3" xfId="54370" xr:uid="{00000000-0005-0000-0000-00005DD40000}"/>
    <cellStyle name="Normal 4 19" xfId="54371" xr:uid="{00000000-0005-0000-0000-00005ED40000}"/>
    <cellStyle name="Normal 4 19 2" xfId="54372" xr:uid="{00000000-0005-0000-0000-00005FD40000}"/>
    <cellStyle name="Normal 4 19 3" xfId="54373" xr:uid="{00000000-0005-0000-0000-000060D40000}"/>
    <cellStyle name="Normal 4 2" xfId="54374" xr:uid="{00000000-0005-0000-0000-000061D40000}"/>
    <cellStyle name="Normal 4 2 2" xfId="54375" xr:uid="{00000000-0005-0000-0000-000062D40000}"/>
    <cellStyle name="Normal 4 20" xfId="54376" xr:uid="{00000000-0005-0000-0000-000063D40000}"/>
    <cellStyle name="Normal 4 20 2" xfId="54377" xr:uid="{00000000-0005-0000-0000-000064D40000}"/>
    <cellStyle name="Normal 4 20 3" xfId="54378" xr:uid="{00000000-0005-0000-0000-000065D40000}"/>
    <cellStyle name="Normal 4 21" xfId="54379" xr:uid="{00000000-0005-0000-0000-000066D40000}"/>
    <cellStyle name="Normal 4 21 2" xfId="54380" xr:uid="{00000000-0005-0000-0000-000067D40000}"/>
    <cellStyle name="Normal 4 21 3" xfId="54381" xr:uid="{00000000-0005-0000-0000-000068D40000}"/>
    <cellStyle name="Normal 4 22" xfId="54382" xr:uid="{00000000-0005-0000-0000-000069D40000}"/>
    <cellStyle name="Normal 4 22 2" xfId="54383" xr:uid="{00000000-0005-0000-0000-00006AD40000}"/>
    <cellStyle name="Normal 4 22 3" xfId="54384" xr:uid="{00000000-0005-0000-0000-00006BD40000}"/>
    <cellStyle name="Normal 4 23" xfId="54385" xr:uid="{00000000-0005-0000-0000-00006CD40000}"/>
    <cellStyle name="Normal 4 24" xfId="54386" xr:uid="{00000000-0005-0000-0000-00006DD40000}"/>
    <cellStyle name="Normal 4 25" xfId="54345" xr:uid="{00000000-0005-0000-0000-00006ED40000}"/>
    <cellStyle name="Normal 4 3" xfId="54387" xr:uid="{00000000-0005-0000-0000-00006FD40000}"/>
    <cellStyle name="Normal 4 3 2" xfId="54388" xr:uid="{00000000-0005-0000-0000-000070D40000}"/>
    <cellStyle name="Normal 4 4" xfId="54389" xr:uid="{00000000-0005-0000-0000-000071D40000}"/>
    <cellStyle name="Normal 4 4 2" xfId="54390" xr:uid="{00000000-0005-0000-0000-000072D40000}"/>
    <cellStyle name="Normal 4 5" xfId="54391" xr:uid="{00000000-0005-0000-0000-000073D40000}"/>
    <cellStyle name="Normal 4 5 2" xfId="54392" xr:uid="{00000000-0005-0000-0000-000074D40000}"/>
    <cellStyle name="Normal 4 6" xfId="54393" xr:uid="{00000000-0005-0000-0000-000075D40000}"/>
    <cellStyle name="Normal 4 7" xfId="54394" xr:uid="{00000000-0005-0000-0000-000076D40000}"/>
    <cellStyle name="Normal 4 8" xfId="54395" xr:uid="{00000000-0005-0000-0000-000077D40000}"/>
    <cellStyle name="Normal 4 9" xfId="54396" xr:uid="{00000000-0005-0000-0000-000078D40000}"/>
    <cellStyle name="Normal 40" xfId="54397" xr:uid="{00000000-0005-0000-0000-000079D40000}"/>
    <cellStyle name="Normal 40 10" xfId="54398" xr:uid="{00000000-0005-0000-0000-00007AD40000}"/>
    <cellStyle name="Normal 40 10 10" xfId="54399" xr:uid="{00000000-0005-0000-0000-00007BD40000}"/>
    <cellStyle name="Normal 40 10 10 2" xfId="54400" xr:uid="{00000000-0005-0000-0000-00007CD40000}"/>
    <cellStyle name="Normal 40 10 10 3" xfId="54401" xr:uid="{00000000-0005-0000-0000-00007DD40000}"/>
    <cellStyle name="Normal 40 10 11" xfId="54402" xr:uid="{00000000-0005-0000-0000-00007ED40000}"/>
    <cellStyle name="Normal 40 10 11 2" xfId="54403" xr:uid="{00000000-0005-0000-0000-00007FD40000}"/>
    <cellStyle name="Normal 40 10 11 3" xfId="54404" xr:uid="{00000000-0005-0000-0000-000080D40000}"/>
    <cellStyle name="Normal 40 10 12" xfId="54405" xr:uid="{00000000-0005-0000-0000-000081D40000}"/>
    <cellStyle name="Normal 40 10 12 2" xfId="54406" xr:uid="{00000000-0005-0000-0000-000082D40000}"/>
    <cellStyle name="Normal 40 10 12 3" xfId="54407" xr:uid="{00000000-0005-0000-0000-000083D40000}"/>
    <cellStyle name="Normal 40 10 13" xfId="54408" xr:uid="{00000000-0005-0000-0000-000084D40000}"/>
    <cellStyle name="Normal 40 10 13 2" xfId="54409" xr:uid="{00000000-0005-0000-0000-000085D40000}"/>
    <cellStyle name="Normal 40 10 13 3" xfId="54410" xr:uid="{00000000-0005-0000-0000-000086D40000}"/>
    <cellStyle name="Normal 40 10 14" xfId="54411" xr:uid="{00000000-0005-0000-0000-000087D40000}"/>
    <cellStyle name="Normal 40 10 14 2" xfId="54412" xr:uid="{00000000-0005-0000-0000-000088D40000}"/>
    <cellStyle name="Normal 40 10 14 3" xfId="54413" xr:uid="{00000000-0005-0000-0000-000089D40000}"/>
    <cellStyle name="Normal 40 10 15" xfId="54414" xr:uid="{00000000-0005-0000-0000-00008AD40000}"/>
    <cellStyle name="Normal 40 10 16" xfId="54415" xr:uid="{00000000-0005-0000-0000-00008BD40000}"/>
    <cellStyle name="Normal 40 10 2" xfId="54416" xr:uid="{00000000-0005-0000-0000-00008CD40000}"/>
    <cellStyle name="Normal 40 10 2 2" xfId="54417" xr:uid="{00000000-0005-0000-0000-00008DD40000}"/>
    <cellStyle name="Normal 40 10 2 3" xfId="54418" xr:uid="{00000000-0005-0000-0000-00008ED40000}"/>
    <cellStyle name="Normal 40 10 3" xfId="54419" xr:uid="{00000000-0005-0000-0000-00008FD40000}"/>
    <cellStyle name="Normal 40 10 3 2" xfId="54420" xr:uid="{00000000-0005-0000-0000-000090D40000}"/>
    <cellStyle name="Normal 40 10 3 3" xfId="54421" xr:uid="{00000000-0005-0000-0000-000091D40000}"/>
    <cellStyle name="Normal 40 10 4" xfId="54422" xr:uid="{00000000-0005-0000-0000-000092D40000}"/>
    <cellStyle name="Normal 40 10 4 2" xfId="54423" xr:uid="{00000000-0005-0000-0000-000093D40000}"/>
    <cellStyle name="Normal 40 10 4 3" xfId="54424" xr:uid="{00000000-0005-0000-0000-000094D40000}"/>
    <cellStyle name="Normal 40 10 5" xfId="54425" xr:uid="{00000000-0005-0000-0000-000095D40000}"/>
    <cellStyle name="Normal 40 10 5 2" xfId="54426" xr:uid="{00000000-0005-0000-0000-000096D40000}"/>
    <cellStyle name="Normal 40 10 5 3" xfId="54427" xr:uid="{00000000-0005-0000-0000-000097D40000}"/>
    <cellStyle name="Normal 40 10 6" xfId="54428" xr:uid="{00000000-0005-0000-0000-000098D40000}"/>
    <cellStyle name="Normal 40 10 6 2" xfId="54429" xr:uid="{00000000-0005-0000-0000-000099D40000}"/>
    <cellStyle name="Normal 40 10 6 3" xfId="54430" xr:uid="{00000000-0005-0000-0000-00009AD40000}"/>
    <cellStyle name="Normal 40 10 7" xfId="54431" xr:uid="{00000000-0005-0000-0000-00009BD40000}"/>
    <cellStyle name="Normal 40 10 7 2" xfId="54432" xr:uid="{00000000-0005-0000-0000-00009CD40000}"/>
    <cellStyle name="Normal 40 10 7 3" xfId="54433" xr:uid="{00000000-0005-0000-0000-00009DD40000}"/>
    <cellStyle name="Normal 40 10 8" xfId="54434" xr:uid="{00000000-0005-0000-0000-00009ED40000}"/>
    <cellStyle name="Normal 40 10 8 2" xfId="54435" xr:uid="{00000000-0005-0000-0000-00009FD40000}"/>
    <cellStyle name="Normal 40 10 8 3" xfId="54436" xr:uid="{00000000-0005-0000-0000-0000A0D40000}"/>
    <cellStyle name="Normal 40 10 9" xfId="54437" xr:uid="{00000000-0005-0000-0000-0000A1D40000}"/>
    <cellStyle name="Normal 40 10 9 2" xfId="54438" xr:uid="{00000000-0005-0000-0000-0000A2D40000}"/>
    <cellStyle name="Normal 40 10 9 3" xfId="54439" xr:uid="{00000000-0005-0000-0000-0000A3D40000}"/>
    <cellStyle name="Normal 40 11" xfId="54440" xr:uid="{00000000-0005-0000-0000-0000A4D40000}"/>
    <cellStyle name="Normal 40 11 10" xfId="54441" xr:uid="{00000000-0005-0000-0000-0000A5D40000}"/>
    <cellStyle name="Normal 40 11 10 2" xfId="54442" xr:uid="{00000000-0005-0000-0000-0000A6D40000}"/>
    <cellStyle name="Normal 40 11 10 3" xfId="54443" xr:uid="{00000000-0005-0000-0000-0000A7D40000}"/>
    <cellStyle name="Normal 40 11 11" xfId="54444" xr:uid="{00000000-0005-0000-0000-0000A8D40000}"/>
    <cellStyle name="Normal 40 11 11 2" xfId="54445" xr:uid="{00000000-0005-0000-0000-0000A9D40000}"/>
    <cellStyle name="Normal 40 11 11 3" xfId="54446" xr:uid="{00000000-0005-0000-0000-0000AAD40000}"/>
    <cellStyle name="Normal 40 11 12" xfId="54447" xr:uid="{00000000-0005-0000-0000-0000ABD40000}"/>
    <cellStyle name="Normal 40 11 12 2" xfId="54448" xr:uid="{00000000-0005-0000-0000-0000ACD40000}"/>
    <cellStyle name="Normal 40 11 12 3" xfId="54449" xr:uid="{00000000-0005-0000-0000-0000ADD40000}"/>
    <cellStyle name="Normal 40 11 13" xfId="54450" xr:uid="{00000000-0005-0000-0000-0000AED40000}"/>
    <cellStyle name="Normal 40 11 13 2" xfId="54451" xr:uid="{00000000-0005-0000-0000-0000AFD40000}"/>
    <cellStyle name="Normal 40 11 13 3" xfId="54452" xr:uid="{00000000-0005-0000-0000-0000B0D40000}"/>
    <cellStyle name="Normal 40 11 14" xfId="54453" xr:uid="{00000000-0005-0000-0000-0000B1D40000}"/>
    <cellStyle name="Normal 40 11 14 2" xfId="54454" xr:uid="{00000000-0005-0000-0000-0000B2D40000}"/>
    <cellStyle name="Normal 40 11 14 3" xfId="54455" xr:uid="{00000000-0005-0000-0000-0000B3D40000}"/>
    <cellStyle name="Normal 40 11 15" xfId="54456" xr:uid="{00000000-0005-0000-0000-0000B4D40000}"/>
    <cellStyle name="Normal 40 11 16" xfId="54457" xr:uid="{00000000-0005-0000-0000-0000B5D40000}"/>
    <cellStyle name="Normal 40 11 2" xfId="54458" xr:uid="{00000000-0005-0000-0000-0000B6D40000}"/>
    <cellStyle name="Normal 40 11 2 2" xfId="54459" xr:uid="{00000000-0005-0000-0000-0000B7D40000}"/>
    <cellStyle name="Normal 40 11 2 3" xfId="54460" xr:uid="{00000000-0005-0000-0000-0000B8D40000}"/>
    <cellStyle name="Normal 40 11 3" xfId="54461" xr:uid="{00000000-0005-0000-0000-0000B9D40000}"/>
    <cellStyle name="Normal 40 11 3 2" xfId="54462" xr:uid="{00000000-0005-0000-0000-0000BAD40000}"/>
    <cellStyle name="Normal 40 11 3 3" xfId="54463" xr:uid="{00000000-0005-0000-0000-0000BBD40000}"/>
    <cellStyle name="Normal 40 11 4" xfId="54464" xr:uid="{00000000-0005-0000-0000-0000BCD40000}"/>
    <cellStyle name="Normal 40 11 4 2" xfId="54465" xr:uid="{00000000-0005-0000-0000-0000BDD40000}"/>
    <cellStyle name="Normal 40 11 4 3" xfId="54466" xr:uid="{00000000-0005-0000-0000-0000BED40000}"/>
    <cellStyle name="Normal 40 11 5" xfId="54467" xr:uid="{00000000-0005-0000-0000-0000BFD40000}"/>
    <cellStyle name="Normal 40 11 5 2" xfId="54468" xr:uid="{00000000-0005-0000-0000-0000C0D40000}"/>
    <cellStyle name="Normal 40 11 5 3" xfId="54469" xr:uid="{00000000-0005-0000-0000-0000C1D40000}"/>
    <cellStyle name="Normal 40 11 6" xfId="54470" xr:uid="{00000000-0005-0000-0000-0000C2D40000}"/>
    <cellStyle name="Normal 40 11 6 2" xfId="54471" xr:uid="{00000000-0005-0000-0000-0000C3D40000}"/>
    <cellStyle name="Normal 40 11 6 3" xfId="54472" xr:uid="{00000000-0005-0000-0000-0000C4D40000}"/>
    <cellStyle name="Normal 40 11 7" xfId="54473" xr:uid="{00000000-0005-0000-0000-0000C5D40000}"/>
    <cellStyle name="Normal 40 11 7 2" xfId="54474" xr:uid="{00000000-0005-0000-0000-0000C6D40000}"/>
    <cellStyle name="Normal 40 11 7 3" xfId="54475" xr:uid="{00000000-0005-0000-0000-0000C7D40000}"/>
    <cellStyle name="Normal 40 11 8" xfId="54476" xr:uid="{00000000-0005-0000-0000-0000C8D40000}"/>
    <cellStyle name="Normal 40 11 8 2" xfId="54477" xr:uid="{00000000-0005-0000-0000-0000C9D40000}"/>
    <cellStyle name="Normal 40 11 8 3" xfId="54478" xr:uid="{00000000-0005-0000-0000-0000CAD40000}"/>
    <cellStyle name="Normal 40 11 9" xfId="54479" xr:uid="{00000000-0005-0000-0000-0000CBD40000}"/>
    <cellStyle name="Normal 40 11 9 2" xfId="54480" xr:uid="{00000000-0005-0000-0000-0000CCD40000}"/>
    <cellStyle name="Normal 40 11 9 3" xfId="54481" xr:uid="{00000000-0005-0000-0000-0000CDD40000}"/>
    <cellStyle name="Normal 40 12" xfId="54482" xr:uid="{00000000-0005-0000-0000-0000CED40000}"/>
    <cellStyle name="Normal 40 12 10" xfId="54483" xr:uid="{00000000-0005-0000-0000-0000CFD40000}"/>
    <cellStyle name="Normal 40 12 10 2" xfId="54484" xr:uid="{00000000-0005-0000-0000-0000D0D40000}"/>
    <cellStyle name="Normal 40 12 10 3" xfId="54485" xr:uid="{00000000-0005-0000-0000-0000D1D40000}"/>
    <cellStyle name="Normal 40 12 11" xfId="54486" xr:uid="{00000000-0005-0000-0000-0000D2D40000}"/>
    <cellStyle name="Normal 40 12 11 2" xfId="54487" xr:uid="{00000000-0005-0000-0000-0000D3D40000}"/>
    <cellStyle name="Normal 40 12 11 3" xfId="54488" xr:uid="{00000000-0005-0000-0000-0000D4D40000}"/>
    <cellStyle name="Normal 40 12 12" xfId="54489" xr:uid="{00000000-0005-0000-0000-0000D5D40000}"/>
    <cellStyle name="Normal 40 12 12 2" xfId="54490" xr:uid="{00000000-0005-0000-0000-0000D6D40000}"/>
    <cellStyle name="Normal 40 12 12 3" xfId="54491" xr:uid="{00000000-0005-0000-0000-0000D7D40000}"/>
    <cellStyle name="Normal 40 12 13" xfId="54492" xr:uid="{00000000-0005-0000-0000-0000D8D40000}"/>
    <cellStyle name="Normal 40 12 13 2" xfId="54493" xr:uid="{00000000-0005-0000-0000-0000D9D40000}"/>
    <cellStyle name="Normal 40 12 13 3" xfId="54494" xr:uid="{00000000-0005-0000-0000-0000DAD40000}"/>
    <cellStyle name="Normal 40 12 14" xfId="54495" xr:uid="{00000000-0005-0000-0000-0000DBD40000}"/>
    <cellStyle name="Normal 40 12 14 2" xfId="54496" xr:uid="{00000000-0005-0000-0000-0000DCD40000}"/>
    <cellStyle name="Normal 40 12 14 3" xfId="54497" xr:uid="{00000000-0005-0000-0000-0000DDD40000}"/>
    <cellStyle name="Normal 40 12 15" xfId="54498" xr:uid="{00000000-0005-0000-0000-0000DED40000}"/>
    <cellStyle name="Normal 40 12 16" xfId="54499" xr:uid="{00000000-0005-0000-0000-0000DFD40000}"/>
    <cellStyle name="Normal 40 12 2" xfId="54500" xr:uid="{00000000-0005-0000-0000-0000E0D40000}"/>
    <cellStyle name="Normal 40 12 2 2" xfId="54501" xr:uid="{00000000-0005-0000-0000-0000E1D40000}"/>
    <cellStyle name="Normal 40 12 2 3" xfId="54502" xr:uid="{00000000-0005-0000-0000-0000E2D40000}"/>
    <cellStyle name="Normal 40 12 3" xfId="54503" xr:uid="{00000000-0005-0000-0000-0000E3D40000}"/>
    <cellStyle name="Normal 40 12 3 2" xfId="54504" xr:uid="{00000000-0005-0000-0000-0000E4D40000}"/>
    <cellStyle name="Normal 40 12 3 3" xfId="54505" xr:uid="{00000000-0005-0000-0000-0000E5D40000}"/>
    <cellStyle name="Normal 40 12 4" xfId="54506" xr:uid="{00000000-0005-0000-0000-0000E6D40000}"/>
    <cellStyle name="Normal 40 12 4 2" xfId="54507" xr:uid="{00000000-0005-0000-0000-0000E7D40000}"/>
    <cellStyle name="Normal 40 12 4 3" xfId="54508" xr:uid="{00000000-0005-0000-0000-0000E8D40000}"/>
    <cellStyle name="Normal 40 12 5" xfId="54509" xr:uid="{00000000-0005-0000-0000-0000E9D40000}"/>
    <cellStyle name="Normal 40 12 5 2" xfId="54510" xr:uid="{00000000-0005-0000-0000-0000EAD40000}"/>
    <cellStyle name="Normal 40 12 5 3" xfId="54511" xr:uid="{00000000-0005-0000-0000-0000EBD40000}"/>
    <cellStyle name="Normal 40 12 6" xfId="54512" xr:uid="{00000000-0005-0000-0000-0000ECD40000}"/>
    <cellStyle name="Normal 40 12 6 2" xfId="54513" xr:uid="{00000000-0005-0000-0000-0000EDD40000}"/>
    <cellStyle name="Normal 40 12 6 3" xfId="54514" xr:uid="{00000000-0005-0000-0000-0000EED40000}"/>
    <cellStyle name="Normal 40 12 7" xfId="54515" xr:uid="{00000000-0005-0000-0000-0000EFD40000}"/>
    <cellStyle name="Normal 40 12 7 2" xfId="54516" xr:uid="{00000000-0005-0000-0000-0000F0D40000}"/>
    <cellStyle name="Normal 40 12 7 3" xfId="54517" xr:uid="{00000000-0005-0000-0000-0000F1D40000}"/>
    <cellStyle name="Normal 40 12 8" xfId="54518" xr:uid="{00000000-0005-0000-0000-0000F2D40000}"/>
    <cellStyle name="Normal 40 12 8 2" xfId="54519" xr:uid="{00000000-0005-0000-0000-0000F3D40000}"/>
    <cellStyle name="Normal 40 12 8 3" xfId="54520" xr:uid="{00000000-0005-0000-0000-0000F4D40000}"/>
    <cellStyle name="Normal 40 12 9" xfId="54521" xr:uid="{00000000-0005-0000-0000-0000F5D40000}"/>
    <cellStyle name="Normal 40 12 9 2" xfId="54522" xr:uid="{00000000-0005-0000-0000-0000F6D40000}"/>
    <cellStyle name="Normal 40 12 9 3" xfId="54523" xr:uid="{00000000-0005-0000-0000-0000F7D40000}"/>
    <cellStyle name="Normal 40 13" xfId="54524" xr:uid="{00000000-0005-0000-0000-0000F8D40000}"/>
    <cellStyle name="Normal 40 13 10" xfId="54525" xr:uid="{00000000-0005-0000-0000-0000F9D40000}"/>
    <cellStyle name="Normal 40 13 10 2" xfId="54526" xr:uid="{00000000-0005-0000-0000-0000FAD40000}"/>
    <cellStyle name="Normal 40 13 10 3" xfId="54527" xr:uid="{00000000-0005-0000-0000-0000FBD40000}"/>
    <cellStyle name="Normal 40 13 11" xfId="54528" xr:uid="{00000000-0005-0000-0000-0000FCD40000}"/>
    <cellStyle name="Normal 40 13 11 2" xfId="54529" xr:uid="{00000000-0005-0000-0000-0000FDD40000}"/>
    <cellStyle name="Normal 40 13 11 3" xfId="54530" xr:uid="{00000000-0005-0000-0000-0000FED40000}"/>
    <cellStyle name="Normal 40 13 12" xfId="54531" xr:uid="{00000000-0005-0000-0000-0000FFD40000}"/>
    <cellStyle name="Normal 40 13 12 2" xfId="54532" xr:uid="{00000000-0005-0000-0000-000000D50000}"/>
    <cellStyle name="Normal 40 13 12 3" xfId="54533" xr:uid="{00000000-0005-0000-0000-000001D50000}"/>
    <cellStyle name="Normal 40 13 13" xfId="54534" xr:uid="{00000000-0005-0000-0000-000002D50000}"/>
    <cellStyle name="Normal 40 13 13 2" xfId="54535" xr:uid="{00000000-0005-0000-0000-000003D50000}"/>
    <cellStyle name="Normal 40 13 13 3" xfId="54536" xr:uid="{00000000-0005-0000-0000-000004D50000}"/>
    <cellStyle name="Normal 40 13 14" xfId="54537" xr:uid="{00000000-0005-0000-0000-000005D50000}"/>
    <cellStyle name="Normal 40 13 14 2" xfId="54538" xr:uid="{00000000-0005-0000-0000-000006D50000}"/>
    <cellStyle name="Normal 40 13 14 3" xfId="54539" xr:uid="{00000000-0005-0000-0000-000007D50000}"/>
    <cellStyle name="Normal 40 13 15" xfId="54540" xr:uid="{00000000-0005-0000-0000-000008D50000}"/>
    <cellStyle name="Normal 40 13 16" xfId="54541" xr:uid="{00000000-0005-0000-0000-000009D50000}"/>
    <cellStyle name="Normal 40 13 2" xfId="54542" xr:uid="{00000000-0005-0000-0000-00000AD50000}"/>
    <cellStyle name="Normal 40 13 2 2" xfId="54543" xr:uid="{00000000-0005-0000-0000-00000BD50000}"/>
    <cellStyle name="Normal 40 13 2 3" xfId="54544" xr:uid="{00000000-0005-0000-0000-00000CD50000}"/>
    <cellStyle name="Normal 40 13 3" xfId="54545" xr:uid="{00000000-0005-0000-0000-00000DD50000}"/>
    <cellStyle name="Normal 40 13 3 2" xfId="54546" xr:uid="{00000000-0005-0000-0000-00000ED50000}"/>
    <cellStyle name="Normal 40 13 3 3" xfId="54547" xr:uid="{00000000-0005-0000-0000-00000FD50000}"/>
    <cellStyle name="Normal 40 13 4" xfId="54548" xr:uid="{00000000-0005-0000-0000-000010D50000}"/>
    <cellStyle name="Normal 40 13 4 2" xfId="54549" xr:uid="{00000000-0005-0000-0000-000011D50000}"/>
    <cellStyle name="Normal 40 13 4 3" xfId="54550" xr:uid="{00000000-0005-0000-0000-000012D50000}"/>
    <cellStyle name="Normal 40 13 5" xfId="54551" xr:uid="{00000000-0005-0000-0000-000013D50000}"/>
    <cellStyle name="Normal 40 13 5 2" xfId="54552" xr:uid="{00000000-0005-0000-0000-000014D50000}"/>
    <cellStyle name="Normal 40 13 5 3" xfId="54553" xr:uid="{00000000-0005-0000-0000-000015D50000}"/>
    <cellStyle name="Normal 40 13 6" xfId="54554" xr:uid="{00000000-0005-0000-0000-000016D50000}"/>
    <cellStyle name="Normal 40 13 6 2" xfId="54555" xr:uid="{00000000-0005-0000-0000-000017D50000}"/>
    <cellStyle name="Normal 40 13 6 3" xfId="54556" xr:uid="{00000000-0005-0000-0000-000018D50000}"/>
    <cellStyle name="Normal 40 13 7" xfId="54557" xr:uid="{00000000-0005-0000-0000-000019D50000}"/>
    <cellStyle name="Normal 40 13 7 2" xfId="54558" xr:uid="{00000000-0005-0000-0000-00001AD50000}"/>
    <cellStyle name="Normal 40 13 7 3" xfId="54559" xr:uid="{00000000-0005-0000-0000-00001BD50000}"/>
    <cellStyle name="Normal 40 13 8" xfId="54560" xr:uid="{00000000-0005-0000-0000-00001CD50000}"/>
    <cellStyle name="Normal 40 13 8 2" xfId="54561" xr:uid="{00000000-0005-0000-0000-00001DD50000}"/>
    <cellStyle name="Normal 40 13 8 3" xfId="54562" xr:uid="{00000000-0005-0000-0000-00001ED50000}"/>
    <cellStyle name="Normal 40 13 9" xfId="54563" xr:uid="{00000000-0005-0000-0000-00001FD50000}"/>
    <cellStyle name="Normal 40 13 9 2" xfId="54564" xr:uid="{00000000-0005-0000-0000-000020D50000}"/>
    <cellStyle name="Normal 40 13 9 3" xfId="54565" xr:uid="{00000000-0005-0000-0000-000021D50000}"/>
    <cellStyle name="Normal 40 14" xfId="54566" xr:uid="{00000000-0005-0000-0000-000022D50000}"/>
    <cellStyle name="Normal 40 14 10" xfId="54567" xr:uid="{00000000-0005-0000-0000-000023D50000}"/>
    <cellStyle name="Normal 40 14 10 2" xfId="54568" xr:uid="{00000000-0005-0000-0000-000024D50000}"/>
    <cellStyle name="Normal 40 14 10 3" xfId="54569" xr:uid="{00000000-0005-0000-0000-000025D50000}"/>
    <cellStyle name="Normal 40 14 11" xfId="54570" xr:uid="{00000000-0005-0000-0000-000026D50000}"/>
    <cellStyle name="Normal 40 14 11 2" xfId="54571" xr:uid="{00000000-0005-0000-0000-000027D50000}"/>
    <cellStyle name="Normal 40 14 11 3" xfId="54572" xr:uid="{00000000-0005-0000-0000-000028D50000}"/>
    <cellStyle name="Normal 40 14 12" xfId="54573" xr:uid="{00000000-0005-0000-0000-000029D50000}"/>
    <cellStyle name="Normal 40 14 12 2" xfId="54574" xr:uid="{00000000-0005-0000-0000-00002AD50000}"/>
    <cellStyle name="Normal 40 14 12 3" xfId="54575" xr:uid="{00000000-0005-0000-0000-00002BD50000}"/>
    <cellStyle name="Normal 40 14 13" xfId="54576" xr:uid="{00000000-0005-0000-0000-00002CD50000}"/>
    <cellStyle name="Normal 40 14 13 2" xfId="54577" xr:uid="{00000000-0005-0000-0000-00002DD50000}"/>
    <cellStyle name="Normal 40 14 13 3" xfId="54578" xr:uid="{00000000-0005-0000-0000-00002ED50000}"/>
    <cellStyle name="Normal 40 14 14" xfId="54579" xr:uid="{00000000-0005-0000-0000-00002FD50000}"/>
    <cellStyle name="Normal 40 14 14 2" xfId="54580" xr:uid="{00000000-0005-0000-0000-000030D50000}"/>
    <cellStyle name="Normal 40 14 14 3" xfId="54581" xr:uid="{00000000-0005-0000-0000-000031D50000}"/>
    <cellStyle name="Normal 40 14 15" xfId="54582" xr:uid="{00000000-0005-0000-0000-000032D50000}"/>
    <cellStyle name="Normal 40 14 16" xfId="54583" xr:uid="{00000000-0005-0000-0000-000033D50000}"/>
    <cellStyle name="Normal 40 14 2" xfId="54584" xr:uid="{00000000-0005-0000-0000-000034D50000}"/>
    <cellStyle name="Normal 40 14 2 2" xfId="54585" xr:uid="{00000000-0005-0000-0000-000035D50000}"/>
    <cellStyle name="Normal 40 14 2 3" xfId="54586" xr:uid="{00000000-0005-0000-0000-000036D50000}"/>
    <cellStyle name="Normal 40 14 3" xfId="54587" xr:uid="{00000000-0005-0000-0000-000037D50000}"/>
    <cellStyle name="Normal 40 14 3 2" xfId="54588" xr:uid="{00000000-0005-0000-0000-000038D50000}"/>
    <cellStyle name="Normal 40 14 3 3" xfId="54589" xr:uid="{00000000-0005-0000-0000-000039D50000}"/>
    <cellStyle name="Normal 40 14 4" xfId="54590" xr:uid="{00000000-0005-0000-0000-00003AD50000}"/>
    <cellStyle name="Normal 40 14 4 2" xfId="54591" xr:uid="{00000000-0005-0000-0000-00003BD50000}"/>
    <cellStyle name="Normal 40 14 4 3" xfId="54592" xr:uid="{00000000-0005-0000-0000-00003CD50000}"/>
    <cellStyle name="Normal 40 14 5" xfId="54593" xr:uid="{00000000-0005-0000-0000-00003DD50000}"/>
    <cellStyle name="Normal 40 14 5 2" xfId="54594" xr:uid="{00000000-0005-0000-0000-00003ED50000}"/>
    <cellStyle name="Normal 40 14 5 3" xfId="54595" xr:uid="{00000000-0005-0000-0000-00003FD50000}"/>
    <cellStyle name="Normal 40 14 6" xfId="54596" xr:uid="{00000000-0005-0000-0000-000040D50000}"/>
    <cellStyle name="Normal 40 14 6 2" xfId="54597" xr:uid="{00000000-0005-0000-0000-000041D50000}"/>
    <cellStyle name="Normal 40 14 6 3" xfId="54598" xr:uid="{00000000-0005-0000-0000-000042D50000}"/>
    <cellStyle name="Normal 40 14 7" xfId="54599" xr:uid="{00000000-0005-0000-0000-000043D50000}"/>
    <cellStyle name="Normal 40 14 7 2" xfId="54600" xr:uid="{00000000-0005-0000-0000-000044D50000}"/>
    <cellStyle name="Normal 40 14 7 3" xfId="54601" xr:uid="{00000000-0005-0000-0000-000045D50000}"/>
    <cellStyle name="Normal 40 14 8" xfId="54602" xr:uid="{00000000-0005-0000-0000-000046D50000}"/>
    <cellStyle name="Normal 40 14 8 2" xfId="54603" xr:uid="{00000000-0005-0000-0000-000047D50000}"/>
    <cellStyle name="Normal 40 14 8 3" xfId="54604" xr:uid="{00000000-0005-0000-0000-000048D50000}"/>
    <cellStyle name="Normal 40 14 9" xfId="54605" xr:uid="{00000000-0005-0000-0000-000049D50000}"/>
    <cellStyle name="Normal 40 14 9 2" xfId="54606" xr:uid="{00000000-0005-0000-0000-00004AD50000}"/>
    <cellStyle name="Normal 40 14 9 3" xfId="54607" xr:uid="{00000000-0005-0000-0000-00004BD50000}"/>
    <cellStyle name="Normal 40 15" xfId="54608" xr:uid="{00000000-0005-0000-0000-00004CD50000}"/>
    <cellStyle name="Normal 40 15 10" xfId="54609" xr:uid="{00000000-0005-0000-0000-00004DD50000}"/>
    <cellStyle name="Normal 40 15 10 2" xfId="54610" xr:uid="{00000000-0005-0000-0000-00004ED50000}"/>
    <cellStyle name="Normal 40 15 10 3" xfId="54611" xr:uid="{00000000-0005-0000-0000-00004FD50000}"/>
    <cellStyle name="Normal 40 15 11" xfId="54612" xr:uid="{00000000-0005-0000-0000-000050D50000}"/>
    <cellStyle name="Normal 40 15 11 2" xfId="54613" xr:uid="{00000000-0005-0000-0000-000051D50000}"/>
    <cellStyle name="Normal 40 15 11 3" xfId="54614" xr:uid="{00000000-0005-0000-0000-000052D50000}"/>
    <cellStyle name="Normal 40 15 12" xfId="54615" xr:uid="{00000000-0005-0000-0000-000053D50000}"/>
    <cellStyle name="Normal 40 15 12 2" xfId="54616" xr:uid="{00000000-0005-0000-0000-000054D50000}"/>
    <cellStyle name="Normal 40 15 12 3" xfId="54617" xr:uid="{00000000-0005-0000-0000-000055D50000}"/>
    <cellStyle name="Normal 40 15 13" xfId="54618" xr:uid="{00000000-0005-0000-0000-000056D50000}"/>
    <cellStyle name="Normal 40 15 13 2" xfId="54619" xr:uid="{00000000-0005-0000-0000-000057D50000}"/>
    <cellStyle name="Normal 40 15 13 3" xfId="54620" xr:uid="{00000000-0005-0000-0000-000058D50000}"/>
    <cellStyle name="Normal 40 15 14" xfId="54621" xr:uid="{00000000-0005-0000-0000-000059D50000}"/>
    <cellStyle name="Normal 40 15 14 2" xfId="54622" xr:uid="{00000000-0005-0000-0000-00005AD50000}"/>
    <cellStyle name="Normal 40 15 14 3" xfId="54623" xr:uid="{00000000-0005-0000-0000-00005BD50000}"/>
    <cellStyle name="Normal 40 15 15" xfId="54624" xr:uid="{00000000-0005-0000-0000-00005CD50000}"/>
    <cellStyle name="Normal 40 15 16" xfId="54625" xr:uid="{00000000-0005-0000-0000-00005DD50000}"/>
    <cellStyle name="Normal 40 15 2" xfId="54626" xr:uid="{00000000-0005-0000-0000-00005ED50000}"/>
    <cellStyle name="Normal 40 15 2 2" xfId="54627" xr:uid="{00000000-0005-0000-0000-00005FD50000}"/>
    <cellStyle name="Normal 40 15 2 3" xfId="54628" xr:uid="{00000000-0005-0000-0000-000060D50000}"/>
    <cellStyle name="Normal 40 15 3" xfId="54629" xr:uid="{00000000-0005-0000-0000-000061D50000}"/>
    <cellStyle name="Normal 40 15 3 2" xfId="54630" xr:uid="{00000000-0005-0000-0000-000062D50000}"/>
    <cellStyle name="Normal 40 15 3 3" xfId="54631" xr:uid="{00000000-0005-0000-0000-000063D50000}"/>
    <cellStyle name="Normal 40 15 4" xfId="54632" xr:uid="{00000000-0005-0000-0000-000064D50000}"/>
    <cellStyle name="Normal 40 15 4 2" xfId="54633" xr:uid="{00000000-0005-0000-0000-000065D50000}"/>
    <cellStyle name="Normal 40 15 4 3" xfId="54634" xr:uid="{00000000-0005-0000-0000-000066D50000}"/>
    <cellStyle name="Normal 40 15 5" xfId="54635" xr:uid="{00000000-0005-0000-0000-000067D50000}"/>
    <cellStyle name="Normal 40 15 5 2" xfId="54636" xr:uid="{00000000-0005-0000-0000-000068D50000}"/>
    <cellStyle name="Normal 40 15 5 3" xfId="54637" xr:uid="{00000000-0005-0000-0000-000069D50000}"/>
    <cellStyle name="Normal 40 15 6" xfId="54638" xr:uid="{00000000-0005-0000-0000-00006AD50000}"/>
    <cellStyle name="Normal 40 15 6 2" xfId="54639" xr:uid="{00000000-0005-0000-0000-00006BD50000}"/>
    <cellStyle name="Normal 40 15 6 3" xfId="54640" xr:uid="{00000000-0005-0000-0000-00006CD50000}"/>
    <cellStyle name="Normal 40 15 7" xfId="54641" xr:uid="{00000000-0005-0000-0000-00006DD50000}"/>
    <cellStyle name="Normal 40 15 7 2" xfId="54642" xr:uid="{00000000-0005-0000-0000-00006ED50000}"/>
    <cellStyle name="Normal 40 15 7 3" xfId="54643" xr:uid="{00000000-0005-0000-0000-00006FD50000}"/>
    <cellStyle name="Normal 40 15 8" xfId="54644" xr:uid="{00000000-0005-0000-0000-000070D50000}"/>
    <cellStyle name="Normal 40 15 8 2" xfId="54645" xr:uid="{00000000-0005-0000-0000-000071D50000}"/>
    <cellStyle name="Normal 40 15 8 3" xfId="54646" xr:uid="{00000000-0005-0000-0000-000072D50000}"/>
    <cellStyle name="Normal 40 15 9" xfId="54647" xr:uid="{00000000-0005-0000-0000-000073D50000}"/>
    <cellStyle name="Normal 40 15 9 2" xfId="54648" xr:uid="{00000000-0005-0000-0000-000074D50000}"/>
    <cellStyle name="Normal 40 15 9 3" xfId="54649" xr:uid="{00000000-0005-0000-0000-000075D50000}"/>
    <cellStyle name="Normal 40 16" xfId="54650" xr:uid="{00000000-0005-0000-0000-000076D50000}"/>
    <cellStyle name="Normal 40 16 10" xfId="54651" xr:uid="{00000000-0005-0000-0000-000077D50000}"/>
    <cellStyle name="Normal 40 16 10 2" xfId="54652" xr:uid="{00000000-0005-0000-0000-000078D50000}"/>
    <cellStyle name="Normal 40 16 10 3" xfId="54653" xr:uid="{00000000-0005-0000-0000-000079D50000}"/>
    <cellStyle name="Normal 40 16 11" xfId="54654" xr:uid="{00000000-0005-0000-0000-00007AD50000}"/>
    <cellStyle name="Normal 40 16 11 2" xfId="54655" xr:uid="{00000000-0005-0000-0000-00007BD50000}"/>
    <cellStyle name="Normal 40 16 11 3" xfId="54656" xr:uid="{00000000-0005-0000-0000-00007CD50000}"/>
    <cellStyle name="Normal 40 16 12" xfId="54657" xr:uid="{00000000-0005-0000-0000-00007DD50000}"/>
    <cellStyle name="Normal 40 16 12 2" xfId="54658" xr:uid="{00000000-0005-0000-0000-00007ED50000}"/>
    <cellStyle name="Normal 40 16 12 3" xfId="54659" xr:uid="{00000000-0005-0000-0000-00007FD50000}"/>
    <cellStyle name="Normal 40 16 13" xfId="54660" xr:uid="{00000000-0005-0000-0000-000080D50000}"/>
    <cellStyle name="Normal 40 16 13 2" xfId="54661" xr:uid="{00000000-0005-0000-0000-000081D50000}"/>
    <cellStyle name="Normal 40 16 13 3" xfId="54662" xr:uid="{00000000-0005-0000-0000-000082D50000}"/>
    <cellStyle name="Normal 40 16 14" xfId="54663" xr:uid="{00000000-0005-0000-0000-000083D50000}"/>
    <cellStyle name="Normal 40 16 14 2" xfId="54664" xr:uid="{00000000-0005-0000-0000-000084D50000}"/>
    <cellStyle name="Normal 40 16 14 3" xfId="54665" xr:uid="{00000000-0005-0000-0000-000085D50000}"/>
    <cellStyle name="Normal 40 16 15" xfId="54666" xr:uid="{00000000-0005-0000-0000-000086D50000}"/>
    <cellStyle name="Normal 40 16 16" xfId="54667" xr:uid="{00000000-0005-0000-0000-000087D50000}"/>
    <cellStyle name="Normal 40 16 2" xfId="54668" xr:uid="{00000000-0005-0000-0000-000088D50000}"/>
    <cellStyle name="Normal 40 16 2 2" xfId="54669" xr:uid="{00000000-0005-0000-0000-000089D50000}"/>
    <cellStyle name="Normal 40 16 2 3" xfId="54670" xr:uid="{00000000-0005-0000-0000-00008AD50000}"/>
    <cellStyle name="Normal 40 16 3" xfId="54671" xr:uid="{00000000-0005-0000-0000-00008BD50000}"/>
    <cellStyle name="Normal 40 16 3 2" xfId="54672" xr:uid="{00000000-0005-0000-0000-00008CD50000}"/>
    <cellStyle name="Normal 40 16 3 3" xfId="54673" xr:uid="{00000000-0005-0000-0000-00008DD50000}"/>
    <cellStyle name="Normal 40 16 4" xfId="54674" xr:uid="{00000000-0005-0000-0000-00008ED50000}"/>
    <cellStyle name="Normal 40 16 4 2" xfId="54675" xr:uid="{00000000-0005-0000-0000-00008FD50000}"/>
    <cellStyle name="Normal 40 16 4 3" xfId="54676" xr:uid="{00000000-0005-0000-0000-000090D50000}"/>
    <cellStyle name="Normal 40 16 5" xfId="54677" xr:uid="{00000000-0005-0000-0000-000091D50000}"/>
    <cellStyle name="Normal 40 16 5 2" xfId="54678" xr:uid="{00000000-0005-0000-0000-000092D50000}"/>
    <cellStyle name="Normal 40 16 5 3" xfId="54679" xr:uid="{00000000-0005-0000-0000-000093D50000}"/>
    <cellStyle name="Normal 40 16 6" xfId="54680" xr:uid="{00000000-0005-0000-0000-000094D50000}"/>
    <cellStyle name="Normal 40 16 6 2" xfId="54681" xr:uid="{00000000-0005-0000-0000-000095D50000}"/>
    <cellStyle name="Normal 40 16 6 3" xfId="54682" xr:uid="{00000000-0005-0000-0000-000096D50000}"/>
    <cellStyle name="Normal 40 16 7" xfId="54683" xr:uid="{00000000-0005-0000-0000-000097D50000}"/>
    <cellStyle name="Normal 40 16 7 2" xfId="54684" xr:uid="{00000000-0005-0000-0000-000098D50000}"/>
    <cellStyle name="Normal 40 16 7 3" xfId="54685" xr:uid="{00000000-0005-0000-0000-000099D50000}"/>
    <cellStyle name="Normal 40 16 8" xfId="54686" xr:uid="{00000000-0005-0000-0000-00009AD50000}"/>
    <cellStyle name="Normal 40 16 8 2" xfId="54687" xr:uid="{00000000-0005-0000-0000-00009BD50000}"/>
    <cellStyle name="Normal 40 16 8 3" xfId="54688" xr:uid="{00000000-0005-0000-0000-00009CD50000}"/>
    <cellStyle name="Normal 40 16 9" xfId="54689" xr:uid="{00000000-0005-0000-0000-00009DD50000}"/>
    <cellStyle name="Normal 40 16 9 2" xfId="54690" xr:uid="{00000000-0005-0000-0000-00009ED50000}"/>
    <cellStyle name="Normal 40 16 9 3" xfId="54691" xr:uid="{00000000-0005-0000-0000-00009FD50000}"/>
    <cellStyle name="Normal 40 17" xfId="54692" xr:uid="{00000000-0005-0000-0000-0000A0D50000}"/>
    <cellStyle name="Normal 40 17 10" xfId="54693" xr:uid="{00000000-0005-0000-0000-0000A1D50000}"/>
    <cellStyle name="Normal 40 17 10 2" xfId="54694" xr:uid="{00000000-0005-0000-0000-0000A2D50000}"/>
    <cellStyle name="Normal 40 17 10 3" xfId="54695" xr:uid="{00000000-0005-0000-0000-0000A3D50000}"/>
    <cellStyle name="Normal 40 17 11" xfId="54696" xr:uid="{00000000-0005-0000-0000-0000A4D50000}"/>
    <cellStyle name="Normal 40 17 11 2" xfId="54697" xr:uid="{00000000-0005-0000-0000-0000A5D50000}"/>
    <cellStyle name="Normal 40 17 11 3" xfId="54698" xr:uid="{00000000-0005-0000-0000-0000A6D50000}"/>
    <cellStyle name="Normal 40 17 12" xfId="54699" xr:uid="{00000000-0005-0000-0000-0000A7D50000}"/>
    <cellStyle name="Normal 40 17 12 2" xfId="54700" xr:uid="{00000000-0005-0000-0000-0000A8D50000}"/>
    <cellStyle name="Normal 40 17 12 3" xfId="54701" xr:uid="{00000000-0005-0000-0000-0000A9D50000}"/>
    <cellStyle name="Normal 40 17 13" xfId="54702" xr:uid="{00000000-0005-0000-0000-0000AAD50000}"/>
    <cellStyle name="Normal 40 17 13 2" xfId="54703" xr:uid="{00000000-0005-0000-0000-0000ABD50000}"/>
    <cellStyle name="Normal 40 17 13 3" xfId="54704" xr:uid="{00000000-0005-0000-0000-0000ACD50000}"/>
    <cellStyle name="Normal 40 17 14" xfId="54705" xr:uid="{00000000-0005-0000-0000-0000ADD50000}"/>
    <cellStyle name="Normal 40 17 14 2" xfId="54706" xr:uid="{00000000-0005-0000-0000-0000AED50000}"/>
    <cellStyle name="Normal 40 17 14 3" xfId="54707" xr:uid="{00000000-0005-0000-0000-0000AFD50000}"/>
    <cellStyle name="Normal 40 17 15" xfId="54708" xr:uid="{00000000-0005-0000-0000-0000B0D50000}"/>
    <cellStyle name="Normal 40 17 16" xfId="54709" xr:uid="{00000000-0005-0000-0000-0000B1D50000}"/>
    <cellStyle name="Normal 40 17 2" xfId="54710" xr:uid="{00000000-0005-0000-0000-0000B2D50000}"/>
    <cellStyle name="Normal 40 17 2 2" xfId="54711" xr:uid="{00000000-0005-0000-0000-0000B3D50000}"/>
    <cellStyle name="Normal 40 17 2 3" xfId="54712" xr:uid="{00000000-0005-0000-0000-0000B4D50000}"/>
    <cellStyle name="Normal 40 17 3" xfId="54713" xr:uid="{00000000-0005-0000-0000-0000B5D50000}"/>
    <cellStyle name="Normal 40 17 3 2" xfId="54714" xr:uid="{00000000-0005-0000-0000-0000B6D50000}"/>
    <cellStyle name="Normal 40 17 3 3" xfId="54715" xr:uid="{00000000-0005-0000-0000-0000B7D50000}"/>
    <cellStyle name="Normal 40 17 4" xfId="54716" xr:uid="{00000000-0005-0000-0000-0000B8D50000}"/>
    <cellStyle name="Normal 40 17 4 2" xfId="54717" xr:uid="{00000000-0005-0000-0000-0000B9D50000}"/>
    <cellStyle name="Normal 40 17 4 3" xfId="54718" xr:uid="{00000000-0005-0000-0000-0000BAD50000}"/>
    <cellStyle name="Normal 40 17 5" xfId="54719" xr:uid="{00000000-0005-0000-0000-0000BBD50000}"/>
    <cellStyle name="Normal 40 17 5 2" xfId="54720" xr:uid="{00000000-0005-0000-0000-0000BCD50000}"/>
    <cellStyle name="Normal 40 17 5 3" xfId="54721" xr:uid="{00000000-0005-0000-0000-0000BDD50000}"/>
    <cellStyle name="Normal 40 17 6" xfId="54722" xr:uid="{00000000-0005-0000-0000-0000BED50000}"/>
    <cellStyle name="Normal 40 17 6 2" xfId="54723" xr:uid="{00000000-0005-0000-0000-0000BFD50000}"/>
    <cellStyle name="Normal 40 17 6 3" xfId="54724" xr:uid="{00000000-0005-0000-0000-0000C0D50000}"/>
    <cellStyle name="Normal 40 17 7" xfId="54725" xr:uid="{00000000-0005-0000-0000-0000C1D50000}"/>
    <cellStyle name="Normal 40 17 7 2" xfId="54726" xr:uid="{00000000-0005-0000-0000-0000C2D50000}"/>
    <cellStyle name="Normal 40 17 7 3" xfId="54727" xr:uid="{00000000-0005-0000-0000-0000C3D50000}"/>
    <cellStyle name="Normal 40 17 8" xfId="54728" xr:uid="{00000000-0005-0000-0000-0000C4D50000}"/>
    <cellStyle name="Normal 40 17 8 2" xfId="54729" xr:uid="{00000000-0005-0000-0000-0000C5D50000}"/>
    <cellStyle name="Normal 40 17 8 3" xfId="54730" xr:uid="{00000000-0005-0000-0000-0000C6D50000}"/>
    <cellStyle name="Normal 40 17 9" xfId="54731" xr:uid="{00000000-0005-0000-0000-0000C7D50000}"/>
    <cellStyle name="Normal 40 17 9 2" xfId="54732" xr:uid="{00000000-0005-0000-0000-0000C8D50000}"/>
    <cellStyle name="Normal 40 17 9 3" xfId="54733" xr:uid="{00000000-0005-0000-0000-0000C9D50000}"/>
    <cellStyle name="Normal 40 18" xfId="54734" xr:uid="{00000000-0005-0000-0000-0000CAD50000}"/>
    <cellStyle name="Normal 40 18 2" xfId="54735" xr:uid="{00000000-0005-0000-0000-0000CBD50000}"/>
    <cellStyle name="Normal 40 18 3" xfId="54736" xr:uid="{00000000-0005-0000-0000-0000CCD50000}"/>
    <cellStyle name="Normal 40 19" xfId="54737" xr:uid="{00000000-0005-0000-0000-0000CDD50000}"/>
    <cellStyle name="Normal 40 19 2" xfId="54738" xr:uid="{00000000-0005-0000-0000-0000CED50000}"/>
    <cellStyle name="Normal 40 19 3" xfId="54739" xr:uid="{00000000-0005-0000-0000-0000CFD50000}"/>
    <cellStyle name="Normal 40 2" xfId="54740" xr:uid="{00000000-0005-0000-0000-0000D0D50000}"/>
    <cellStyle name="Normal 40 2 10" xfId="54741" xr:uid="{00000000-0005-0000-0000-0000D1D50000}"/>
    <cellStyle name="Normal 40 2 11" xfId="54742" xr:uid="{00000000-0005-0000-0000-0000D2D50000}"/>
    <cellStyle name="Normal 40 2 12" xfId="54743" xr:uid="{00000000-0005-0000-0000-0000D3D50000}"/>
    <cellStyle name="Normal 40 2 13" xfId="54744" xr:uid="{00000000-0005-0000-0000-0000D4D50000}"/>
    <cellStyle name="Normal 40 2 14" xfId="54745" xr:uid="{00000000-0005-0000-0000-0000D5D50000}"/>
    <cellStyle name="Normal 40 2 15" xfId="54746" xr:uid="{00000000-0005-0000-0000-0000D6D50000}"/>
    <cellStyle name="Normal 40 2 16" xfId="54747" xr:uid="{00000000-0005-0000-0000-0000D7D50000}"/>
    <cellStyle name="Normal 40 2 17" xfId="54748" xr:uid="{00000000-0005-0000-0000-0000D8D50000}"/>
    <cellStyle name="Normal 40 2 2" xfId="54749" xr:uid="{00000000-0005-0000-0000-0000D9D50000}"/>
    <cellStyle name="Normal 40 2 2 10" xfId="54750" xr:uid="{00000000-0005-0000-0000-0000DAD50000}"/>
    <cellStyle name="Normal 40 2 2 11" xfId="54751" xr:uid="{00000000-0005-0000-0000-0000DBD50000}"/>
    <cellStyle name="Normal 40 2 2 12" xfId="54752" xr:uid="{00000000-0005-0000-0000-0000DCD50000}"/>
    <cellStyle name="Normal 40 2 2 13" xfId="54753" xr:uid="{00000000-0005-0000-0000-0000DDD50000}"/>
    <cellStyle name="Normal 40 2 2 14" xfId="54754" xr:uid="{00000000-0005-0000-0000-0000DED50000}"/>
    <cellStyle name="Normal 40 2 2 2" xfId="54755" xr:uid="{00000000-0005-0000-0000-0000DFD50000}"/>
    <cellStyle name="Normal 40 2 2 2 2" xfId="54756" xr:uid="{00000000-0005-0000-0000-0000E0D50000}"/>
    <cellStyle name="Normal 40 2 2 2 2 2" xfId="54757" xr:uid="{00000000-0005-0000-0000-0000E1D50000}"/>
    <cellStyle name="Normal 40 2 2 2 2 3" xfId="54758" xr:uid="{00000000-0005-0000-0000-0000E2D50000}"/>
    <cellStyle name="Normal 40 2 2 2 3" xfId="54759" xr:uid="{00000000-0005-0000-0000-0000E3D50000}"/>
    <cellStyle name="Normal 40 2 2 3" xfId="54760" xr:uid="{00000000-0005-0000-0000-0000E4D50000}"/>
    <cellStyle name="Normal 40 2 2 4" xfId="54761" xr:uid="{00000000-0005-0000-0000-0000E5D50000}"/>
    <cellStyle name="Normal 40 2 2 5" xfId="54762" xr:uid="{00000000-0005-0000-0000-0000E6D50000}"/>
    <cellStyle name="Normal 40 2 2 6" xfId="54763" xr:uid="{00000000-0005-0000-0000-0000E7D50000}"/>
    <cellStyle name="Normal 40 2 2 7" xfId="54764" xr:uid="{00000000-0005-0000-0000-0000E8D50000}"/>
    <cellStyle name="Normal 40 2 2 8" xfId="54765" xr:uid="{00000000-0005-0000-0000-0000E9D50000}"/>
    <cellStyle name="Normal 40 2 2 9" xfId="54766" xr:uid="{00000000-0005-0000-0000-0000EAD50000}"/>
    <cellStyle name="Normal 40 2 3" xfId="54767" xr:uid="{00000000-0005-0000-0000-0000EBD50000}"/>
    <cellStyle name="Normal 40 2 4" xfId="54768" xr:uid="{00000000-0005-0000-0000-0000ECD50000}"/>
    <cellStyle name="Normal 40 2 5" xfId="54769" xr:uid="{00000000-0005-0000-0000-0000EDD50000}"/>
    <cellStyle name="Normal 40 2 6" xfId="54770" xr:uid="{00000000-0005-0000-0000-0000EED50000}"/>
    <cellStyle name="Normal 40 2 6 2" xfId="54771" xr:uid="{00000000-0005-0000-0000-0000EFD50000}"/>
    <cellStyle name="Normal 40 2 6 2 2" xfId="54772" xr:uid="{00000000-0005-0000-0000-0000F0D50000}"/>
    <cellStyle name="Normal 40 2 6 2 3" xfId="54773" xr:uid="{00000000-0005-0000-0000-0000F1D50000}"/>
    <cellStyle name="Normal 40 2 6 3" xfId="54774" xr:uid="{00000000-0005-0000-0000-0000F2D50000}"/>
    <cellStyle name="Normal 40 2 7" xfId="54775" xr:uid="{00000000-0005-0000-0000-0000F3D50000}"/>
    <cellStyle name="Normal 40 2 7 2" xfId="54776" xr:uid="{00000000-0005-0000-0000-0000F4D50000}"/>
    <cellStyle name="Normal 40 2 7 2 2" xfId="54777" xr:uid="{00000000-0005-0000-0000-0000F5D50000}"/>
    <cellStyle name="Normal 40 2 7 2 3" xfId="54778" xr:uid="{00000000-0005-0000-0000-0000F6D50000}"/>
    <cellStyle name="Normal 40 2 7 3" xfId="54779" xr:uid="{00000000-0005-0000-0000-0000F7D50000}"/>
    <cellStyle name="Normal 40 2 8" xfId="54780" xr:uid="{00000000-0005-0000-0000-0000F8D50000}"/>
    <cellStyle name="Normal 40 2 9" xfId="54781" xr:uid="{00000000-0005-0000-0000-0000F9D50000}"/>
    <cellStyle name="Normal 40 20" xfId="54782" xr:uid="{00000000-0005-0000-0000-0000FAD50000}"/>
    <cellStyle name="Normal 40 20 2" xfId="54783" xr:uid="{00000000-0005-0000-0000-0000FBD50000}"/>
    <cellStyle name="Normal 40 20 3" xfId="54784" xr:uid="{00000000-0005-0000-0000-0000FCD50000}"/>
    <cellStyle name="Normal 40 21" xfId="54785" xr:uid="{00000000-0005-0000-0000-0000FDD50000}"/>
    <cellStyle name="Normal 40 21 2" xfId="54786" xr:uid="{00000000-0005-0000-0000-0000FED50000}"/>
    <cellStyle name="Normal 40 21 3" xfId="54787" xr:uid="{00000000-0005-0000-0000-0000FFD50000}"/>
    <cellStyle name="Normal 40 22" xfId="54788" xr:uid="{00000000-0005-0000-0000-000000D60000}"/>
    <cellStyle name="Normal 40 22 2" xfId="54789" xr:uid="{00000000-0005-0000-0000-000001D60000}"/>
    <cellStyle name="Normal 40 22 3" xfId="54790" xr:uid="{00000000-0005-0000-0000-000002D60000}"/>
    <cellStyle name="Normal 40 23" xfId="54791" xr:uid="{00000000-0005-0000-0000-000003D60000}"/>
    <cellStyle name="Normal 40 23 2" xfId="54792" xr:uid="{00000000-0005-0000-0000-000004D60000}"/>
    <cellStyle name="Normal 40 23 3" xfId="54793" xr:uid="{00000000-0005-0000-0000-000005D60000}"/>
    <cellStyle name="Normal 40 24" xfId="54794" xr:uid="{00000000-0005-0000-0000-000006D60000}"/>
    <cellStyle name="Normal 40 24 2" xfId="54795" xr:uid="{00000000-0005-0000-0000-000007D60000}"/>
    <cellStyle name="Normal 40 24 3" xfId="54796" xr:uid="{00000000-0005-0000-0000-000008D60000}"/>
    <cellStyle name="Normal 40 25" xfId="54797" xr:uid="{00000000-0005-0000-0000-000009D60000}"/>
    <cellStyle name="Normal 40 25 2" xfId="54798" xr:uid="{00000000-0005-0000-0000-00000AD60000}"/>
    <cellStyle name="Normal 40 25 3" xfId="54799" xr:uid="{00000000-0005-0000-0000-00000BD60000}"/>
    <cellStyle name="Normal 40 26" xfId="54800" xr:uid="{00000000-0005-0000-0000-00000CD60000}"/>
    <cellStyle name="Normal 40 26 2" xfId="54801" xr:uid="{00000000-0005-0000-0000-00000DD60000}"/>
    <cellStyle name="Normal 40 26 3" xfId="54802" xr:uid="{00000000-0005-0000-0000-00000ED60000}"/>
    <cellStyle name="Normal 40 27" xfId="54803" xr:uid="{00000000-0005-0000-0000-00000FD60000}"/>
    <cellStyle name="Normal 40 27 2" xfId="54804" xr:uid="{00000000-0005-0000-0000-000010D60000}"/>
    <cellStyle name="Normal 40 27 3" xfId="54805" xr:uid="{00000000-0005-0000-0000-000011D60000}"/>
    <cellStyle name="Normal 40 28" xfId="54806" xr:uid="{00000000-0005-0000-0000-000012D60000}"/>
    <cellStyle name="Normal 40 28 2" xfId="54807" xr:uid="{00000000-0005-0000-0000-000013D60000}"/>
    <cellStyle name="Normal 40 28 3" xfId="54808" xr:uid="{00000000-0005-0000-0000-000014D60000}"/>
    <cellStyle name="Normal 40 29" xfId="54809" xr:uid="{00000000-0005-0000-0000-000015D60000}"/>
    <cellStyle name="Normal 40 29 2" xfId="54810" xr:uid="{00000000-0005-0000-0000-000016D60000}"/>
    <cellStyle name="Normal 40 29 3" xfId="54811" xr:uid="{00000000-0005-0000-0000-000017D60000}"/>
    <cellStyle name="Normal 40 3" xfId="54812" xr:uid="{00000000-0005-0000-0000-000018D60000}"/>
    <cellStyle name="Normal 40 30" xfId="54813" xr:uid="{00000000-0005-0000-0000-000019D60000}"/>
    <cellStyle name="Normal 40 30 2" xfId="54814" xr:uid="{00000000-0005-0000-0000-00001AD60000}"/>
    <cellStyle name="Normal 40 30 3" xfId="54815" xr:uid="{00000000-0005-0000-0000-00001BD60000}"/>
    <cellStyle name="Normal 40 31" xfId="54816" xr:uid="{00000000-0005-0000-0000-00001CD60000}"/>
    <cellStyle name="Normal 40 32" xfId="54817" xr:uid="{00000000-0005-0000-0000-00001DD60000}"/>
    <cellStyle name="Normal 40 33" xfId="54818" xr:uid="{00000000-0005-0000-0000-00001ED60000}"/>
    <cellStyle name="Normal 40 34" xfId="54819" xr:uid="{00000000-0005-0000-0000-00001FD60000}"/>
    <cellStyle name="Normal 40 35" xfId="54820" xr:uid="{00000000-0005-0000-0000-000020D60000}"/>
    <cellStyle name="Normal 40 36" xfId="54821" xr:uid="{00000000-0005-0000-0000-000021D60000}"/>
    <cellStyle name="Normal 40 37" xfId="54822" xr:uid="{00000000-0005-0000-0000-000022D60000}"/>
    <cellStyle name="Normal 40 38" xfId="54823" xr:uid="{00000000-0005-0000-0000-000023D60000}"/>
    <cellStyle name="Normal 40 39" xfId="54824" xr:uid="{00000000-0005-0000-0000-000024D60000}"/>
    <cellStyle name="Normal 40 4" xfId="54825" xr:uid="{00000000-0005-0000-0000-000025D60000}"/>
    <cellStyle name="Normal 40 4 10" xfId="54826" xr:uid="{00000000-0005-0000-0000-000026D60000}"/>
    <cellStyle name="Normal 40 4 10 2" xfId="54827" xr:uid="{00000000-0005-0000-0000-000027D60000}"/>
    <cellStyle name="Normal 40 4 10 3" xfId="54828" xr:uid="{00000000-0005-0000-0000-000028D60000}"/>
    <cellStyle name="Normal 40 4 11" xfId="54829" xr:uid="{00000000-0005-0000-0000-000029D60000}"/>
    <cellStyle name="Normal 40 4 11 2" xfId="54830" xr:uid="{00000000-0005-0000-0000-00002AD60000}"/>
    <cellStyle name="Normal 40 4 11 3" xfId="54831" xr:uid="{00000000-0005-0000-0000-00002BD60000}"/>
    <cellStyle name="Normal 40 4 12" xfId="54832" xr:uid="{00000000-0005-0000-0000-00002CD60000}"/>
    <cellStyle name="Normal 40 4 12 2" xfId="54833" xr:uid="{00000000-0005-0000-0000-00002DD60000}"/>
    <cellStyle name="Normal 40 4 12 3" xfId="54834" xr:uid="{00000000-0005-0000-0000-00002ED60000}"/>
    <cellStyle name="Normal 40 4 13" xfId="54835" xr:uid="{00000000-0005-0000-0000-00002FD60000}"/>
    <cellStyle name="Normal 40 4 13 2" xfId="54836" xr:uid="{00000000-0005-0000-0000-000030D60000}"/>
    <cellStyle name="Normal 40 4 13 3" xfId="54837" xr:uid="{00000000-0005-0000-0000-000031D60000}"/>
    <cellStyle name="Normal 40 4 14" xfId="54838" xr:uid="{00000000-0005-0000-0000-000032D60000}"/>
    <cellStyle name="Normal 40 4 14 2" xfId="54839" xr:uid="{00000000-0005-0000-0000-000033D60000}"/>
    <cellStyle name="Normal 40 4 14 3" xfId="54840" xr:uid="{00000000-0005-0000-0000-000034D60000}"/>
    <cellStyle name="Normal 40 4 15" xfId="54841" xr:uid="{00000000-0005-0000-0000-000035D60000}"/>
    <cellStyle name="Normal 40 4 15 2" xfId="54842" xr:uid="{00000000-0005-0000-0000-000036D60000}"/>
    <cellStyle name="Normal 40 4 15 3" xfId="54843" xr:uid="{00000000-0005-0000-0000-000037D60000}"/>
    <cellStyle name="Normal 40 4 16" xfId="54844" xr:uid="{00000000-0005-0000-0000-000038D60000}"/>
    <cellStyle name="Normal 40 4 17" xfId="54845" xr:uid="{00000000-0005-0000-0000-000039D60000}"/>
    <cellStyle name="Normal 40 4 18" xfId="54846" xr:uid="{00000000-0005-0000-0000-00003AD60000}"/>
    <cellStyle name="Normal 40 4 19" xfId="54847" xr:uid="{00000000-0005-0000-0000-00003BD60000}"/>
    <cellStyle name="Normal 40 4 2" xfId="54848" xr:uid="{00000000-0005-0000-0000-00003CD60000}"/>
    <cellStyle name="Normal 40 4 2 10" xfId="54849" xr:uid="{00000000-0005-0000-0000-00003DD60000}"/>
    <cellStyle name="Normal 40 4 2 10 2" xfId="54850" xr:uid="{00000000-0005-0000-0000-00003ED60000}"/>
    <cellStyle name="Normal 40 4 2 10 3" xfId="54851" xr:uid="{00000000-0005-0000-0000-00003FD60000}"/>
    <cellStyle name="Normal 40 4 2 11" xfId="54852" xr:uid="{00000000-0005-0000-0000-000040D60000}"/>
    <cellStyle name="Normal 40 4 2 11 2" xfId="54853" xr:uid="{00000000-0005-0000-0000-000041D60000}"/>
    <cellStyle name="Normal 40 4 2 11 3" xfId="54854" xr:uid="{00000000-0005-0000-0000-000042D60000}"/>
    <cellStyle name="Normal 40 4 2 12" xfId="54855" xr:uid="{00000000-0005-0000-0000-000043D60000}"/>
    <cellStyle name="Normal 40 4 2 12 2" xfId="54856" xr:uid="{00000000-0005-0000-0000-000044D60000}"/>
    <cellStyle name="Normal 40 4 2 12 3" xfId="54857" xr:uid="{00000000-0005-0000-0000-000045D60000}"/>
    <cellStyle name="Normal 40 4 2 13" xfId="54858" xr:uid="{00000000-0005-0000-0000-000046D60000}"/>
    <cellStyle name="Normal 40 4 2 13 2" xfId="54859" xr:uid="{00000000-0005-0000-0000-000047D60000}"/>
    <cellStyle name="Normal 40 4 2 13 3" xfId="54860" xr:uid="{00000000-0005-0000-0000-000048D60000}"/>
    <cellStyle name="Normal 40 4 2 14" xfId="54861" xr:uid="{00000000-0005-0000-0000-000049D60000}"/>
    <cellStyle name="Normal 40 4 2 14 2" xfId="54862" xr:uid="{00000000-0005-0000-0000-00004AD60000}"/>
    <cellStyle name="Normal 40 4 2 14 3" xfId="54863" xr:uid="{00000000-0005-0000-0000-00004BD60000}"/>
    <cellStyle name="Normal 40 4 2 15" xfId="54864" xr:uid="{00000000-0005-0000-0000-00004CD60000}"/>
    <cellStyle name="Normal 40 4 2 16" xfId="54865" xr:uid="{00000000-0005-0000-0000-00004DD60000}"/>
    <cellStyle name="Normal 40 4 2 2" xfId="54866" xr:uid="{00000000-0005-0000-0000-00004ED60000}"/>
    <cellStyle name="Normal 40 4 2 2 2" xfId="54867" xr:uid="{00000000-0005-0000-0000-00004FD60000}"/>
    <cellStyle name="Normal 40 4 2 2 3" xfId="54868" xr:uid="{00000000-0005-0000-0000-000050D60000}"/>
    <cellStyle name="Normal 40 4 2 3" xfId="54869" xr:uid="{00000000-0005-0000-0000-000051D60000}"/>
    <cellStyle name="Normal 40 4 2 3 2" xfId="54870" xr:uid="{00000000-0005-0000-0000-000052D60000}"/>
    <cellStyle name="Normal 40 4 2 3 3" xfId="54871" xr:uid="{00000000-0005-0000-0000-000053D60000}"/>
    <cellStyle name="Normal 40 4 2 4" xfId="54872" xr:uid="{00000000-0005-0000-0000-000054D60000}"/>
    <cellStyle name="Normal 40 4 2 4 2" xfId="54873" xr:uid="{00000000-0005-0000-0000-000055D60000}"/>
    <cellStyle name="Normal 40 4 2 4 3" xfId="54874" xr:uid="{00000000-0005-0000-0000-000056D60000}"/>
    <cellStyle name="Normal 40 4 2 5" xfId="54875" xr:uid="{00000000-0005-0000-0000-000057D60000}"/>
    <cellStyle name="Normal 40 4 2 5 2" xfId="54876" xr:uid="{00000000-0005-0000-0000-000058D60000}"/>
    <cellStyle name="Normal 40 4 2 5 3" xfId="54877" xr:uid="{00000000-0005-0000-0000-000059D60000}"/>
    <cellStyle name="Normal 40 4 2 6" xfId="54878" xr:uid="{00000000-0005-0000-0000-00005AD60000}"/>
    <cellStyle name="Normal 40 4 2 6 2" xfId="54879" xr:uid="{00000000-0005-0000-0000-00005BD60000}"/>
    <cellStyle name="Normal 40 4 2 6 3" xfId="54880" xr:uid="{00000000-0005-0000-0000-00005CD60000}"/>
    <cellStyle name="Normal 40 4 2 7" xfId="54881" xr:uid="{00000000-0005-0000-0000-00005DD60000}"/>
    <cellStyle name="Normal 40 4 2 7 2" xfId="54882" xr:uid="{00000000-0005-0000-0000-00005ED60000}"/>
    <cellStyle name="Normal 40 4 2 7 3" xfId="54883" xr:uid="{00000000-0005-0000-0000-00005FD60000}"/>
    <cellStyle name="Normal 40 4 2 8" xfId="54884" xr:uid="{00000000-0005-0000-0000-000060D60000}"/>
    <cellStyle name="Normal 40 4 2 8 2" xfId="54885" xr:uid="{00000000-0005-0000-0000-000061D60000}"/>
    <cellStyle name="Normal 40 4 2 8 3" xfId="54886" xr:uid="{00000000-0005-0000-0000-000062D60000}"/>
    <cellStyle name="Normal 40 4 2 9" xfId="54887" xr:uid="{00000000-0005-0000-0000-000063D60000}"/>
    <cellStyle name="Normal 40 4 2 9 2" xfId="54888" xr:uid="{00000000-0005-0000-0000-000064D60000}"/>
    <cellStyle name="Normal 40 4 2 9 3" xfId="54889" xr:uid="{00000000-0005-0000-0000-000065D60000}"/>
    <cellStyle name="Normal 40 4 20" xfId="54890" xr:uid="{00000000-0005-0000-0000-000066D60000}"/>
    <cellStyle name="Normal 40 4 21" xfId="54891" xr:uid="{00000000-0005-0000-0000-000067D60000}"/>
    <cellStyle name="Normal 40 4 22" xfId="54892" xr:uid="{00000000-0005-0000-0000-000068D60000}"/>
    <cellStyle name="Normal 40 4 23" xfId="54893" xr:uid="{00000000-0005-0000-0000-000069D60000}"/>
    <cellStyle name="Normal 40 4 24" xfId="54894" xr:uid="{00000000-0005-0000-0000-00006AD60000}"/>
    <cellStyle name="Normal 40 4 25" xfId="54895" xr:uid="{00000000-0005-0000-0000-00006BD60000}"/>
    <cellStyle name="Normal 40 4 26" xfId="54896" xr:uid="{00000000-0005-0000-0000-00006CD60000}"/>
    <cellStyle name="Normal 40 4 27" xfId="54897" xr:uid="{00000000-0005-0000-0000-00006DD60000}"/>
    <cellStyle name="Normal 40 4 28" xfId="54898" xr:uid="{00000000-0005-0000-0000-00006ED60000}"/>
    <cellStyle name="Normal 40 4 3" xfId="54899" xr:uid="{00000000-0005-0000-0000-00006FD60000}"/>
    <cellStyle name="Normal 40 4 3 2" xfId="54900" xr:uid="{00000000-0005-0000-0000-000070D60000}"/>
    <cellStyle name="Normal 40 4 3 3" xfId="54901" xr:uid="{00000000-0005-0000-0000-000071D60000}"/>
    <cellStyle name="Normal 40 4 4" xfId="54902" xr:uid="{00000000-0005-0000-0000-000072D60000}"/>
    <cellStyle name="Normal 40 4 4 2" xfId="54903" xr:uid="{00000000-0005-0000-0000-000073D60000}"/>
    <cellStyle name="Normal 40 4 4 3" xfId="54904" xr:uid="{00000000-0005-0000-0000-000074D60000}"/>
    <cellStyle name="Normal 40 4 5" xfId="54905" xr:uid="{00000000-0005-0000-0000-000075D60000}"/>
    <cellStyle name="Normal 40 4 5 2" xfId="54906" xr:uid="{00000000-0005-0000-0000-000076D60000}"/>
    <cellStyle name="Normal 40 4 5 3" xfId="54907" xr:uid="{00000000-0005-0000-0000-000077D60000}"/>
    <cellStyle name="Normal 40 4 6" xfId="54908" xr:uid="{00000000-0005-0000-0000-000078D60000}"/>
    <cellStyle name="Normal 40 4 6 2" xfId="54909" xr:uid="{00000000-0005-0000-0000-000079D60000}"/>
    <cellStyle name="Normal 40 4 6 3" xfId="54910" xr:uid="{00000000-0005-0000-0000-00007AD60000}"/>
    <cellStyle name="Normal 40 4 7" xfId="54911" xr:uid="{00000000-0005-0000-0000-00007BD60000}"/>
    <cellStyle name="Normal 40 4 7 2" xfId="54912" xr:uid="{00000000-0005-0000-0000-00007CD60000}"/>
    <cellStyle name="Normal 40 4 7 3" xfId="54913" xr:uid="{00000000-0005-0000-0000-00007DD60000}"/>
    <cellStyle name="Normal 40 4 8" xfId="54914" xr:uid="{00000000-0005-0000-0000-00007ED60000}"/>
    <cellStyle name="Normal 40 4 8 2" xfId="54915" xr:uid="{00000000-0005-0000-0000-00007FD60000}"/>
    <cellStyle name="Normal 40 4 8 3" xfId="54916" xr:uid="{00000000-0005-0000-0000-000080D60000}"/>
    <cellStyle name="Normal 40 4 9" xfId="54917" xr:uid="{00000000-0005-0000-0000-000081D60000}"/>
    <cellStyle name="Normal 40 4 9 2" xfId="54918" xr:uid="{00000000-0005-0000-0000-000082D60000}"/>
    <cellStyle name="Normal 40 4 9 3" xfId="54919" xr:uid="{00000000-0005-0000-0000-000083D60000}"/>
    <cellStyle name="Normal 40 40" xfId="54920" xr:uid="{00000000-0005-0000-0000-000084D60000}"/>
    <cellStyle name="Normal 40 41" xfId="54921" xr:uid="{00000000-0005-0000-0000-000085D60000}"/>
    <cellStyle name="Normal 40 42" xfId="54922" xr:uid="{00000000-0005-0000-0000-000086D60000}"/>
    <cellStyle name="Normal 40 43" xfId="54923" xr:uid="{00000000-0005-0000-0000-000087D60000}"/>
    <cellStyle name="Normal 40 5" xfId="54924" xr:uid="{00000000-0005-0000-0000-000088D60000}"/>
    <cellStyle name="Normal 40 5 10" xfId="54925" xr:uid="{00000000-0005-0000-0000-000089D60000}"/>
    <cellStyle name="Normal 40 5 10 2" xfId="54926" xr:uid="{00000000-0005-0000-0000-00008AD60000}"/>
    <cellStyle name="Normal 40 5 10 3" xfId="54927" xr:uid="{00000000-0005-0000-0000-00008BD60000}"/>
    <cellStyle name="Normal 40 5 11" xfId="54928" xr:uid="{00000000-0005-0000-0000-00008CD60000}"/>
    <cellStyle name="Normal 40 5 11 2" xfId="54929" xr:uid="{00000000-0005-0000-0000-00008DD60000}"/>
    <cellStyle name="Normal 40 5 11 3" xfId="54930" xr:uid="{00000000-0005-0000-0000-00008ED60000}"/>
    <cellStyle name="Normal 40 5 12" xfId="54931" xr:uid="{00000000-0005-0000-0000-00008FD60000}"/>
    <cellStyle name="Normal 40 5 12 2" xfId="54932" xr:uid="{00000000-0005-0000-0000-000090D60000}"/>
    <cellStyle name="Normal 40 5 12 3" xfId="54933" xr:uid="{00000000-0005-0000-0000-000091D60000}"/>
    <cellStyle name="Normal 40 5 13" xfId="54934" xr:uid="{00000000-0005-0000-0000-000092D60000}"/>
    <cellStyle name="Normal 40 5 13 2" xfId="54935" xr:uid="{00000000-0005-0000-0000-000093D60000}"/>
    <cellStyle name="Normal 40 5 13 3" xfId="54936" xr:uid="{00000000-0005-0000-0000-000094D60000}"/>
    <cellStyle name="Normal 40 5 14" xfId="54937" xr:uid="{00000000-0005-0000-0000-000095D60000}"/>
    <cellStyle name="Normal 40 5 14 2" xfId="54938" xr:uid="{00000000-0005-0000-0000-000096D60000}"/>
    <cellStyle name="Normal 40 5 14 3" xfId="54939" xr:uid="{00000000-0005-0000-0000-000097D60000}"/>
    <cellStyle name="Normal 40 5 15" xfId="54940" xr:uid="{00000000-0005-0000-0000-000098D60000}"/>
    <cellStyle name="Normal 40 5 15 2" xfId="54941" xr:uid="{00000000-0005-0000-0000-000099D60000}"/>
    <cellStyle name="Normal 40 5 15 3" xfId="54942" xr:uid="{00000000-0005-0000-0000-00009AD60000}"/>
    <cellStyle name="Normal 40 5 16" xfId="54943" xr:uid="{00000000-0005-0000-0000-00009BD60000}"/>
    <cellStyle name="Normal 40 5 17" xfId="54944" xr:uid="{00000000-0005-0000-0000-00009CD60000}"/>
    <cellStyle name="Normal 40 5 18" xfId="54945" xr:uid="{00000000-0005-0000-0000-00009DD60000}"/>
    <cellStyle name="Normal 40 5 19" xfId="54946" xr:uid="{00000000-0005-0000-0000-00009ED60000}"/>
    <cellStyle name="Normal 40 5 2" xfId="54947" xr:uid="{00000000-0005-0000-0000-00009FD60000}"/>
    <cellStyle name="Normal 40 5 2 10" xfId="54948" xr:uid="{00000000-0005-0000-0000-0000A0D60000}"/>
    <cellStyle name="Normal 40 5 2 10 2" xfId="54949" xr:uid="{00000000-0005-0000-0000-0000A1D60000}"/>
    <cellStyle name="Normal 40 5 2 10 3" xfId="54950" xr:uid="{00000000-0005-0000-0000-0000A2D60000}"/>
    <cellStyle name="Normal 40 5 2 11" xfId="54951" xr:uid="{00000000-0005-0000-0000-0000A3D60000}"/>
    <cellStyle name="Normal 40 5 2 11 2" xfId="54952" xr:uid="{00000000-0005-0000-0000-0000A4D60000}"/>
    <cellStyle name="Normal 40 5 2 11 3" xfId="54953" xr:uid="{00000000-0005-0000-0000-0000A5D60000}"/>
    <cellStyle name="Normal 40 5 2 12" xfId="54954" xr:uid="{00000000-0005-0000-0000-0000A6D60000}"/>
    <cellStyle name="Normal 40 5 2 12 2" xfId="54955" xr:uid="{00000000-0005-0000-0000-0000A7D60000}"/>
    <cellStyle name="Normal 40 5 2 12 3" xfId="54956" xr:uid="{00000000-0005-0000-0000-0000A8D60000}"/>
    <cellStyle name="Normal 40 5 2 13" xfId="54957" xr:uid="{00000000-0005-0000-0000-0000A9D60000}"/>
    <cellStyle name="Normal 40 5 2 13 2" xfId="54958" xr:uid="{00000000-0005-0000-0000-0000AAD60000}"/>
    <cellStyle name="Normal 40 5 2 13 3" xfId="54959" xr:uid="{00000000-0005-0000-0000-0000ABD60000}"/>
    <cellStyle name="Normal 40 5 2 14" xfId="54960" xr:uid="{00000000-0005-0000-0000-0000ACD60000}"/>
    <cellStyle name="Normal 40 5 2 14 2" xfId="54961" xr:uid="{00000000-0005-0000-0000-0000ADD60000}"/>
    <cellStyle name="Normal 40 5 2 14 3" xfId="54962" xr:uid="{00000000-0005-0000-0000-0000AED60000}"/>
    <cellStyle name="Normal 40 5 2 15" xfId="54963" xr:uid="{00000000-0005-0000-0000-0000AFD60000}"/>
    <cellStyle name="Normal 40 5 2 16" xfId="54964" xr:uid="{00000000-0005-0000-0000-0000B0D60000}"/>
    <cellStyle name="Normal 40 5 2 2" xfId="54965" xr:uid="{00000000-0005-0000-0000-0000B1D60000}"/>
    <cellStyle name="Normal 40 5 2 2 2" xfId="54966" xr:uid="{00000000-0005-0000-0000-0000B2D60000}"/>
    <cellStyle name="Normal 40 5 2 2 3" xfId="54967" xr:uid="{00000000-0005-0000-0000-0000B3D60000}"/>
    <cellStyle name="Normal 40 5 2 3" xfId="54968" xr:uid="{00000000-0005-0000-0000-0000B4D60000}"/>
    <cellStyle name="Normal 40 5 2 3 2" xfId="54969" xr:uid="{00000000-0005-0000-0000-0000B5D60000}"/>
    <cellStyle name="Normal 40 5 2 3 3" xfId="54970" xr:uid="{00000000-0005-0000-0000-0000B6D60000}"/>
    <cellStyle name="Normal 40 5 2 4" xfId="54971" xr:uid="{00000000-0005-0000-0000-0000B7D60000}"/>
    <cellStyle name="Normal 40 5 2 4 2" xfId="54972" xr:uid="{00000000-0005-0000-0000-0000B8D60000}"/>
    <cellStyle name="Normal 40 5 2 4 3" xfId="54973" xr:uid="{00000000-0005-0000-0000-0000B9D60000}"/>
    <cellStyle name="Normal 40 5 2 5" xfId="54974" xr:uid="{00000000-0005-0000-0000-0000BAD60000}"/>
    <cellStyle name="Normal 40 5 2 5 2" xfId="54975" xr:uid="{00000000-0005-0000-0000-0000BBD60000}"/>
    <cellStyle name="Normal 40 5 2 5 3" xfId="54976" xr:uid="{00000000-0005-0000-0000-0000BCD60000}"/>
    <cellStyle name="Normal 40 5 2 6" xfId="54977" xr:uid="{00000000-0005-0000-0000-0000BDD60000}"/>
    <cellStyle name="Normal 40 5 2 6 2" xfId="54978" xr:uid="{00000000-0005-0000-0000-0000BED60000}"/>
    <cellStyle name="Normal 40 5 2 6 3" xfId="54979" xr:uid="{00000000-0005-0000-0000-0000BFD60000}"/>
    <cellStyle name="Normal 40 5 2 7" xfId="54980" xr:uid="{00000000-0005-0000-0000-0000C0D60000}"/>
    <cellStyle name="Normal 40 5 2 7 2" xfId="54981" xr:uid="{00000000-0005-0000-0000-0000C1D60000}"/>
    <cellStyle name="Normal 40 5 2 7 3" xfId="54982" xr:uid="{00000000-0005-0000-0000-0000C2D60000}"/>
    <cellStyle name="Normal 40 5 2 8" xfId="54983" xr:uid="{00000000-0005-0000-0000-0000C3D60000}"/>
    <cellStyle name="Normal 40 5 2 8 2" xfId="54984" xr:uid="{00000000-0005-0000-0000-0000C4D60000}"/>
    <cellStyle name="Normal 40 5 2 8 3" xfId="54985" xr:uid="{00000000-0005-0000-0000-0000C5D60000}"/>
    <cellStyle name="Normal 40 5 2 9" xfId="54986" xr:uid="{00000000-0005-0000-0000-0000C6D60000}"/>
    <cellStyle name="Normal 40 5 2 9 2" xfId="54987" xr:uid="{00000000-0005-0000-0000-0000C7D60000}"/>
    <cellStyle name="Normal 40 5 2 9 3" xfId="54988" xr:uid="{00000000-0005-0000-0000-0000C8D60000}"/>
    <cellStyle name="Normal 40 5 20" xfId="54989" xr:uid="{00000000-0005-0000-0000-0000C9D60000}"/>
    <cellStyle name="Normal 40 5 21" xfId="54990" xr:uid="{00000000-0005-0000-0000-0000CAD60000}"/>
    <cellStyle name="Normal 40 5 22" xfId="54991" xr:uid="{00000000-0005-0000-0000-0000CBD60000}"/>
    <cellStyle name="Normal 40 5 23" xfId="54992" xr:uid="{00000000-0005-0000-0000-0000CCD60000}"/>
    <cellStyle name="Normal 40 5 24" xfId="54993" xr:uid="{00000000-0005-0000-0000-0000CDD60000}"/>
    <cellStyle name="Normal 40 5 25" xfId="54994" xr:uid="{00000000-0005-0000-0000-0000CED60000}"/>
    <cellStyle name="Normal 40 5 26" xfId="54995" xr:uid="{00000000-0005-0000-0000-0000CFD60000}"/>
    <cellStyle name="Normal 40 5 27" xfId="54996" xr:uid="{00000000-0005-0000-0000-0000D0D60000}"/>
    <cellStyle name="Normal 40 5 28" xfId="54997" xr:uid="{00000000-0005-0000-0000-0000D1D60000}"/>
    <cellStyle name="Normal 40 5 3" xfId="54998" xr:uid="{00000000-0005-0000-0000-0000D2D60000}"/>
    <cellStyle name="Normal 40 5 3 2" xfId="54999" xr:uid="{00000000-0005-0000-0000-0000D3D60000}"/>
    <cellStyle name="Normal 40 5 3 3" xfId="55000" xr:uid="{00000000-0005-0000-0000-0000D4D60000}"/>
    <cellStyle name="Normal 40 5 4" xfId="55001" xr:uid="{00000000-0005-0000-0000-0000D5D60000}"/>
    <cellStyle name="Normal 40 5 4 2" xfId="55002" xr:uid="{00000000-0005-0000-0000-0000D6D60000}"/>
    <cellStyle name="Normal 40 5 4 3" xfId="55003" xr:uid="{00000000-0005-0000-0000-0000D7D60000}"/>
    <cellStyle name="Normal 40 5 5" xfId="55004" xr:uid="{00000000-0005-0000-0000-0000D8D60000}"/>
    <cellStyle name="Normal 40 5 5 2" xfId="55005" xr:uid="{00000000-0005-0000-0000-0000D9D60000}"/>
    <cellStyle name="Normal 40 5 5 3" xfId="55006" xr:uid="{00000000-0005-0000-0000-0000DAD60000}"/>
    <cellStyle name="Normal 40 5 6" xfId="55007" xr:uid="{00000000-0005-0000-0000-0000DBD60000}"/>
    <cellStyle name="Normal 40 5 6 2" xfId="55008" xr:uid="{00000000-0005-0000-0000-0000DCD60000}"/>
    <cellStyle name="Normal 40 5 6 3" xfId="55009" xr:uid="{00000000-0005-0000-0000-0000DDD60000}"/>
    <cellStyle name="Normal 40 5 7" xfId="55010" xr:uid="{00000000-0005-0000-0000-0000DED60000}"/>
    <cellStyle name="Normal 40 5 7 2" xfId="55011" xr:uid="{00000000-0005-0000-0000-0000DFD60000}"/>
    <cellStyle name="Normal 40 5 7 3" xfId="55012" xr:uid="{00000000-0005-0000-0000-0000E0D60000}"/>
    <cellStyle name="Normal 40 5 8" xfId="55013" xr:uid="{00000000-0005-0000-0000-0000E1D60000}"/>
    <cellStyle name="Normal 40 5 8 2" xfId="55014" xr:uid="{00000000-0005-0000-0000-0000E2D60000}"/>
    <cellStyle name="Normal 40 5 8 3" xfId="55015" xr:uid="{00000000-0005-0000-0000-0000E3D60000}"/>
    <cellStyle name="Normal 40 5 9" xfId="55016" xr:uid="{00000000-0005-0000-0000-0000E4D60000}"/>
    <cellStyle name="Normal 40 5 9 2" xfId="55017" xr:uid="{00000000-0005-0000-0000-0000E5D60000}"/>
    <cellStyle name="Normal 40 5 9 3" xfId="55018" xr:uid="{00000000-0005-0000-0000-0000E6D60000}"/>
    <cellStyle name="Normal 40 6" xfId="55019" xr:uid="{00000000-0005-0000-0000-0000E7D60000}"/>
    <cellStyle name="Normal 40 6 10" xfId="55020" xr:uid="{00000000-0005-0000-0000-0000E8D60000}"/>
    <cellStyle name="Normal 40 6 10 2" xfId="55021" xr:uid="{00000000-0005-0000-0000-0000E9D60000}"/>
    <cellStyle name="Normal 40 6 10 3" xfId="55022" xr:uid="{00000000-0005-0000-0000-0000EAD60000}"/>
    <cellStyle name="Normal 40 6 11" xfId="55023" xr:uid="{00000000-0005-0000-0000-0000EBD60000}"/>
    <cellStyle name="Normal 40 6 11 2" xfId="55024" xr:uid="{00000000-0005-0000-0000-0000ECD60000}"/>
    <cellStyle name="Normal 40 6 11 3" xfId="55025" xr:uid="{00000000-0005-0000-0000-0000EDD60000}"/>
    <cellStyle name="Normal 40 6 12" xfId="55026" xr:uid="{00000000-0005-0000-0000-0000EED60000}"/>
    <cellStyle name="Normal 40 6 12 2" xfId="55027" xr:uid="{00000000-0005-0000-0000-0000EFD60000}"/>
    <cellStyle name="Normal 40 6 12 3" xfId="55028" xr:uid="{00000000-0005-0000-0000-0000F0D60000}"/>
    <cellStyle name="Normal 40 6 13" xfId="55029" xr:uid="{00000000-0005-0000-0000-0000F1D60000}"/>
    <cellStyle name="Normal 40 6 13 2" xfId="55030" xr:uid="{00000000-0005-0000-0000-0000F2D60000}"/>
    <cellStyle name="Normal 40 6 13 3" xfId="55031" xr:uid="{00000000-0005-0000-0000-0000F3D60000}"/>
    <cellStyle name="Normal 40 6 14" xfId="55032" xr:uid="{00000000-0005-0000-0000-0000F4D60000}"/>
    <cellStyle name="Normal 40 6 14 2" xfId="55033" xr:uid="{00000000-0005-0000-0000-0000F5D60000}"/>
    <cellStyle name="Normal 40 6 14 3" xfId="55034" xr:uid="{00000000-0005-0000-0000-0000F6D60000}"/>
    <cellStyle name="Normal 40 6 15" xfId="55035" xr:uid="{00000000-0005-0000-0000-0000F7D60000}"/>
    <cellStyle name="Normal 40 6 15 2" xfId="55036" xr:uid="{00000000-0005-0000-0000-0000F8D60000}"/>
    <cellStyle name="Normal 40 6 15 3" xfId="55037" xr:uid="{00000000-0005-0000-0000-0000F9D60000}"/>
    <cellStyle name="Normal 40 6 16" xfId="55038" xr:uid="{00000000-0005-0000-0000-0000FAD60000}"/>
    <cellStyle name="Normal 40 6 17" xfId="55039" xr:uid="{00000000-0005-0000-0000-0000FBD60000}"/>
    <cellStyle name="Normal 40 6 18" xfId="55040" xr:uid="{00000000-0005-0000-0000-0000FCD60000}"/>
    <cellStyle name="Normal 40 6 19" xfId="55041" xr:uid="{00000000-0005-0000-0000-0000FDD60000}"/>
    <cellStyle name="Normal 40 6 2" xfId="55042" xr:uid="{00000000-0005-0000-0000-0000FED60000}"/>
    <cellStyle name="Normal 40 6 2 10" xfId="55043" xr:uid="{00000000-0005-0000-0000-0000FFD60000}"/>
    <cellStyle name="Normal 40 6 2 10 2" xfId="55044" xr:uid="{00000000-0005-0000-0000-000000D70000}"/>
    <cellStyle name="Normal 40 6 2 10 3" xfId="55045" xr:uid="{00000000-0005-0000-0000-000001D70000}"/>
    <cellStyle name="Normal 40 6 2 11" xfId="55046" xr:uid="{00000000-0005-0000-0000-000002D70000}"/>
    <cellStyle name="Normal 40 6 2 11 2" xfId="55047" xr:uid="{00000000-0005-0000-0000-000003D70000}"/>
    <cellStyle name="Normal 40 6 2 11 3" xfId="55048" xr:uid="{00000000-0005-0000-0000-000004D70000}"/>
    <cellStyle name="Normal 40 6 2 12" xfId="55049" xr:uid="{00000000-0005-0000-0000-000005D70000}"/>
    <cellStyle name="Normal 40 6 2 12 2" xfId="55050" xr:uid="{00000000-0005-0000-0000-000006D70000}"/>
    <cellStyle name="Normal 40 6 2 12 3" xfId="55051" xr:uid="{00000000-0005-0000-0000-000007D70000}"/>
    <cellStyle name="Normal 40 6 2 13" xfId="55052" xr:uid="{00000000-0005-0000-0000-000008D70000}"/>
    <cellStyle name="Normal 40 6 2 13 2" xfId="55053" xr:uid="{00000000-0005-0000-0000-000009D70000}"/>
    <cellStyle name="Normal 40 6 2 13 3" xfId="55054" xr:uid="{00000000-0005-0000-0000-00000AD70000}"/>
    <cellStyle name="Normal 40 6 2 14" xfId="55055" xr:uid="{00000000-0005-0000-0000-00000BD70000}"/>
    <cellStyle name="Normal 40 6 2 14 2" xfId="55056" xr:uid="{00000000-0005-0000-0000-00000CD70000}"/>
    <cellStyle name="Normal 40 6 2 14 3" xfId="55057" xr:uid="{00000000-0005-0000-0000-00000DD70000}"/>
    <cellStyle name="Normal 40 6 2 15" xfId="55058" xr:uid="{00000000-0005-0000-0000-00000ED70000}"/>
    <cellStyle name="Normal 40 6 2 16" xfId="55059" xr:uid="{00000000-0005-0000-0000-00000FD70000}"/>
    <cellStyle name="Normal 40 6 2 2" xfId="55060" xr:uid="{00000000-0005-0000-0000-000010D70000}"/>
    <cellStyle name="Normal 40 6 2 2 2" xfId="55061" xr:uid="{00000000-0005-0000-0000-000011D70000}"/>
    <cellStyle name="Normal 40 6 2 2 3" xfId="55062" xr:uid="{00000000-0005-0000-0000-000012D70000}"/>
    <cellStyle name="Normal 40 6 2 3" xfId="55063" xr:uid="{00000000-0005-0000-0000-000013D70000}"/>
    <cellStyle name="Normal 40 6 2 3 2" xfId="55064" xr:uid="{00000000-0005-0000-0000-000014D70000}"/>
    <cellStyle name="Normal 40 6 2 3 3" xfId="55065" xr:uid="{00000000-0005-0000-0000-000015D70000}"/>
    <cellStyle name="Normal 40 6 2 4" xfId="55066" xr:uid="{00000000-0005-0000-0000-000016D70000}"/>
    <cellStyle name="Normal 40 6 2 4 2" xfId="55067" xr:uid="{00000000-0005-0000-0000-000017D70000}"/>
    <cellStyle name="Normal 40 6 2 4 3" xfId="55068" xr:uid="{00000000-0005-0000-0000-000018D70000}"/>
    <cellStyle name="Normal 40 6 2 5" xfId="55069" xr:uid="{00000000-0005-0000-0000-000019D70000}"/>
    <cellStyle name="Normal 40 6 2 5 2" xfId="55070" xr:uid="{00000000-0005-0000-0000-00001AD70000}"/>
    <cellStyle name="Normal 40 6 2 5 3" xfId="55071" xr:uid="{00000000-0005-0000-0000-00001BD70000}"/>
    <cellStyle name="Normal 40 6 2 6" xfId="55072" xr:uid="{00000000-0005-0000-0000-00001CD70000}"/>
    <cellStyle name="Normal 40 6 2 6 2" xfId="55073" xr:uid="{00000000-0005-0000-0000-00001DD70000}"/>
    <cellStyle name="Normal 40 6 2 6 3" xfId="55074" xr:uid="{00000000-0005-0000-0000-00001ED70000}"/>
    <cellStyle name="Normal 40 6 2 7" xfId="55075" xr:uid="{00000000-0005-0000-0000-00001FD70000}"/>
    <cellStyle name="Normal 40 6 2 7 2" xfId="55076" xr:uid="{00000000-0005-0000-0000-000020D70000}"/>
    <cellStyle name="Normal 40 6 2 7 3" xfId="55077" xr:uid="{00000000-0005-0000-0000-000021D70000}"/>
    <cellStyle name="Normal 40 6 2 8" xfId="55078" xr:uid="{00000000-0005-0000-0000-000022D70000}"/>
    <cellStyle name="Normal 40 6 2 8 2" xfId="55079" xr:uid="{00000000-0005-0000-0000-000023D70000}"/>
    <cellStyle name="Normal 40 6 2 8 3" xfId="55080" xr:uid="{00000000-0005-0000-0000-000024D70000}"/>
    <cellStyle name="Normal 40 6 2 9" xfId="55081" xr:uid="{00000000-0005-0000-0000-000025D70000}"/>
    <cellStyle name="Normal 40 6 2 9 2" xfId="55082" xr:uid="{00000000-0005-0000-0000-000026D70000}"/>
    <cellStyle name="Normal 40 6 2 9 3" xfId="55083" xr:uid="{00000000-0005-0000-0000-000027D70000}"/>
    <cellStyle name="Normal 40 6 20" xfId="55084" xr:uid="{00000000-0005-0000-0000-000028D70000}"/>
    <cellStyle name="Normal 40 6 21" xfId="55085" xr:uid="{00000000-0005-0000-0000-000029D70000}"/>
    <cellStyle name="Normal 40 6 22" xfId="55086" xr:uid="{00000000-0005-0000-0000-00002AD70000}"/>
    <cellStyle name="Normal 40 6 23" xfId="55087" xr:uid="{00000000-0005-0000-0000-00002BD70000}"/>
    <cellStyle name="Normal 40 6 24" xfId="55088" xr:uid="{00000000-0005-0000-0000-00002CD70000}"/>
    <cellStyle name="Normal 40 6 25" xfId="55089" xr:uid="{00000000-0005-0000-0000-00002DD70000}"/>
    <cellStyle name="Normal 40 6 26" xfId="55090" xr:uid="{00000000-0005-0000-0000-00002ED70000}"/>
    <cellStyle name="Normal 40 6 27" xfId="55091" xr:uid="{00000000-0005-0000-0000-00002FD70000}"/>
    <cellStyle name="Normal 40 6 28" xfId="55092" xr:uid="{00000000-0005-0000-0000-000030D70000}"/>
    <cellStyle name="Normal 40 6 3" xfId="55093" xr:uid="{00000000-0005-0000-0000-000031D70000}"/>
    <cellStyle name="Normal 40 6 3 2" xfId="55094" xr:uid="{00000000-0005-0000-0000-000032D70000}"/>
    <cellStyle name="Normal 40 6 3 3" xfId="55095" xr:uid="{00000000-0005-0000-0000-000033D70000}"/>
    <cellStyle name="Normal 40 6 4" xfId="55096" xr:uid="{00000000-0005-0000-0000-000034D70000}"/>
    <cellStyle name="Normal 40 6 4 2" xfId="55097" xr:uid="{00000000-0005-0000-0000-000035D70000}"/>
    <cellStyle name="Normal 40 6 4 3" xfId="55098" xr:uid="{00000000-0005-0000-0000-000036D70000}"/>
    <cellStyle name="Normal 40 6 5" xfId="55099" xr:uid="{00000000-0005-0000-0000-000037D70000}"/>
    <cellStyle name="Normal 40 6 5 2" xfId="55100" xr:uid="{00000000-0005-0000-0000-000038D70000}"/>
    <cellStyle name="Normal 40 6 5 3" xfId="55101" xr:uid="{00000000-0005-0000-0000-000039D70000}"/>
    <cellStyle name="Normal 40 6 6" xfId="55102" xr:uid="{00000000-0005-0000-0000-00003AD70000}"/>
    <cellStyle name="Normal 40 6 6 2" xfId="55103" xr:uid="{00000000-0005-0000-0000-00003BD70000}"/>
    <cellStyle name="Normal 40 6 6 3" xfId="55104" xr:uid="{00000000-0005-0000-0000-00003CD70000}"/>
    <cellStyle name="Normal 40 6 7" xfId="55105" xr:uid="{00000000-0005-0000-0000-00003DD70000}"/>
    <cellStyle name="Normal 40 6 7 2" xfId="55106" xr:uid="{00000000-0005-0000-0000-00003ED70000}"/>
    <cellStyle name="Normal 40 6 7 3" xfId="55107" xr:uid="{00000000-0005-0000-0000-00003FD70000}"/>
    <cellStyle name="Normal 40 6 8" xfId="55108" xr:uid="{00000000-0005-0000-0000-000040D70000}"/>
    <cellStyle name="Normal 40 6 8 2" xfId="55109" xr:uid="{00000000-0005-0000-0000-000041D70000}"/>
    <cellStyle name="Normal 40 6 8 3" xfId="55110" xr:uid="{00000000-0005-0000-0000-000042D70000}"/>
    <cellStyle name="Normal 40 6 9" xfId="55111" xr:uid="{00000000-0005-0000-0000-000043D70000}"/>
    <cellStyle name="Normal 40 6 9 2" xfId="55112" xr:uid="{00000000-0005-0000-0000-000044D70000}"/>
    <cellStyle name="Normal 40 6 9 3" xfId="55113" xr:uid="{00000000-0005-0000-0000-000045D70000}"/>
    <cellStyle name="Normal 40 7" xfId="55114" xr:uid="{00000000-0005-0000-0000-000046D70000}"/>
    <cellStyle name="Normal 40 7 10" xfId="55115" xr:uid="{00000000-0005-0000-0000-000047D70000}"/>
    <cellStyle name="Normal 40 7 10 2" xfId="55116" xr:uid="{00000000-0005-0000-0000-000048D70000}"/>
    <cellStyle name="Normal 40 7 10 3" xfId="55117" xr:uid="{00000000-0005-0000-0000-000049D70000}"/>
    <cellStyle name="Normal 40 7 11" xfId="55118" xr:uid="{00000000-0005-0000-0000-00004AD70000}"/>
    <cellStyle name="Normal 40 7 11 2" xfId="55119" xr:uid="{00000000-0005-0000-0000-00004BD70000}"/>
    <cellStyle name="Normal 40 7 11 3" xfId="55120" xr:uid="{00000000-0005-0000-0000-00004CD70000}"/>
    <cellStyle name="Normal 40 7 12" xfId="55121" xr:uid="{00000000-0005-0000-0000-00004DD70000}"/>
    <cellStyle name="Normal 40 7 12 2" xfId="55122" xr:uid="{00000000-0005-0000-0000-00004ED70000}"/>
    <cellStyle name="Normal 40 7 12 3" xfId="55123" xr:uid="{00000000-0005-0000-0000-00004FD70000}"/>
    <cellStyle name="Normal 40 7 13" xfId="55124" xr:uid="{00000000-0005-0000-0000-000050D70000}"/>
    <cellStyle name="Normal 40 7 13 2" xfId="55125" xr:uid="{00000000-0005-0000-0000-000051D70000}"/>
    <cellStyle name="Normal 40 7 13 3" xfId="55126" xr:uid="{00000000-0005-0000-0000-000052D70000}"/>
    <cellStyle name="Normal 40 7 14" xfId="55127" xr:uid="{00000000-0005-0000-0000-000053D70000}"/>
    <cellStyle name="Normal 40 7 14 2" xfId="55128" xr:uid="{00000000-0005-0000-0000-000054D70000}"/>
    <cellStyle name="Normal 40 7 14 3" xfId="55129" xr:uid="{00000000-0005-0000-0000-000055D70000}"/>
    <cellStyle name="Normal 40 7 15" xfId="55130" xr:uid="{00000000-0005-0000-0000-000056D70000}"/>
    <cellStyle name="Normal 40 7 16" xfId="55131" xr:uid="{00000000-0005-0000-0000-000057D70000}"/>
    <cellStyle name="Normal 40 7 2" xfId="55132" xr:uid="{00000000-0005-0000-0000-000058D70000}"/>
    <cellStyle name="Normal 40 7 2 2" xfId="55133" xr:uid="{00000000-0005-0000-0000-000059D70000}"/>
    <cellStyle name="Normal 40 7 2 3" xfId="55134" xr:uid="{00000000-0005-0000-0000-00005AD70000}"/>
    <cellStyle name="Normal 40 7 3" xfId="55135" xr:uid="{00000000-0005-0000-0000-00005BD70000}"/>
    <cellStyle name="Normal 40 7 3 2" xfId="55136" xr:uid="{00000000-0005-0000-0000-00005CD70000}"/>
    <cellStyle name="Normal 40 7 3 3" xfId="55137" xr:uid="{00000000-0005-0000-0000-00005DD70000}"/>
    <cellStyle name="Normal 40 7 4" xfId="55138" xr:uid="{00000000-0005-0000-0000-00005ED70000}"/>
    <cellStyle name="Normal 40 7 4 2" xfId="55139" xr:uid="{00000000-0005-0000-0000-00005FD70000}"/>
    <cellStyle name="Normal 40 7 4 3" xfId="55140" xr:uid="{00000000-0005-0000-0000-000060D70000}"/>
    <cellStyle name="Normal 40 7 5" xfId="55141" xr:uid="{00000000-0005-0000-0000-000061D70000}"/>
    <cellStyle name="Normal 40 7 5 2" xfId="55142" xr:uid="{00000000-0005-0000-0000-000062D70000}"/>
    <cellStyle name="Normal 40 7 5 3" xfId="55143" xr:uid="{00000000-0005-0000-0000-000063D70000}"/>
    <cellStyle name="Normal 40 7 6" xfId="55144" xr:uid="{00000000-0005-0000-0000-000064D70000}"/>
    <cellStyle name="Normal 40 7 6 2" xfId="55145" xr:uid="{00000000-0005-0000-0000-000065D70000}"/>
    <cellStyle name="Normal 40 7 6 3" xfId="55146" xr:uid="{00000000-0005-0000-0000-000066D70000}"/>
    <cellStyle name="Normal 40 7 7" xfId="55147" xr:uid="{00000000-0005-0000-0000-000067D70000}"/>
    <cellStyle name="Normal 40 7 7 2" xfId="55148" xr:uid="{00000000-0005-0000-0000-000068D70000}"/>
    <cellStyle name="Normal 40 7 7 3" xfId="55149" xr:uid="{00000000-0005-0000-0000-000069D70000}"/>
    <cellStyle name="Normal 40 7 8" xfId="55150" xr:uid="{00000000-0005-0000-0000-00006AD70000}"/>
    <cellStyle name="Normal 40 7 8 2" xfId="55151" xr:uid="{00000000-0005-0000-0000-00006BD70000}"/>
    <cellStyle name="Normal 40 7 8 3" xfId="55152" xr:uid="{00000000-0005-0000-0000-00006CD70000}"/>
    <cellStyle name="Normal 40 7 9" xfId="55153" xr:uid="{00000000-0005-0000-0000-00006DD70000}"/>
    <cellStyle name="Normal 40 7 9 2" xfId="55154" xr:uid="{00000000-0005-0000-0000-00006ED70000}"/>
    <cellStyle name="Normal 40 7 9 3" xfId="55155" xr:uid="{00000000-0005-0000-0000-00006FD70000}"/>
    <cellStyle name="Normal 40 8" xfId="55156" xr:uid="{00000000-0005-0000-0000-000070D70000}"/>
    <cellStyle name="Normal 40 8 10" xfId="55157" xr:uid="{00000000-0005-0000-0000-000071D70000}"/>
    <cellStyle name="Normal 40 8 10 2" xfId="55158" xr:uid="{00000000-0005-0000-0000-000072D70000}"/>
    <cellStyle name="Normal 40 8 10 3" xfId="55159" xr:uid="{00000000-0005-0000-0000-000073D70000}"/>
    <cellStyle name="Normal 40 8 11" xfId="55160" xr:uid="{00000000-0005-0000-0000-000074D70000}"/>
    <cellStyle name="Normal 40 8 11 2" xfId="55161" xr:uid="{00000000-0005-0000-0000-000075D70000}"/>
    <cellStyle name="Normal 40 8 11 3" xfId="55162" xr:uid="{00000000-0005-0000-0000-000076D70000}"/>
    <cellStyle name="Normal 40 8 12" xfId="55163" xr:uid="{00000000-0005-0000-0000-000077D70000}"/>
    <cellStyle name="Normal 40 8 12 2" xfId="55164" xr:uid="{00000000-0005-0000-0000-000078D70000}"/>
    <cellStyle name="Normal 40 8 12 3" xfId="55165" xr:uid="{00000000-0005-0000-0000-000079D70000}"/>
    <cellStyle name="Normal 40 8 13" xfId="55166" xr:uid="{00000000-0005-0000-0000-00007AD70000}"/>
    <cellStyle name="Normal 40 8 13 2" xfId="55167" xr:uid="{00000000-0005-0000-0000-00007BD70000}"/>
    <cellStyle name="Normal 40 8 13 3" xfId="55168" xr:uid="{00000000-0005-0000-0000-00007CD70000}"/>
    <cellStyle name="Normal 40 8 14" xfId="55169" xr:uid="{00000000-0005-0000-0000-00007DD70000}"/>
    <cellStyle name="Normal 40 8 14 2" xfId="55170" xr:uid="{00000000-0005-0000-0000-00007ED70000}"/>
    <cellStyle name="Normal 40 8 14 3" xfId="55171" xr:uid="{00000000-0005-0000-0000-00007FD70000}"/>
    <cellStyle name="Normal 40 8 15" xfId="55172" xr:uid="{00000000-0005-0000-0000-000080D70000}"/>
    <cellStyle name="Normal 40 8 16" xfId="55173" xr:uid="{00000000-0005-0000-0000-000081D70000}"/>
    <cellStyle name="Normal 40 8 2" xfId="55174" xr:uid="{00000000-0005-0000-0000-000082D70000}"/>
    <cellStyle name="Normal 40 8 2 2" xfId="55175" xr:uid="{00000000-0005-0000-0000-000083D70000}"/>
    <cellStyle name="Normal 40 8 2 3" xfId="55176" xr:uid="{00000000-0005-0000-0000-000084D70000}"/>
    <cellStyle name="Normal 40 8 3" xfId="55177" xr:uid="{00000000-0005-0000-0000-000085D70000}"/>
    <cellStyle name="Normal 40 8 3 2" xfId="55178" xr:uid="{00000000-0005-0000-0000-000086D70000}"/>
    <cellStyle name="Normal 40 8 3 3" xfId="55179" xr:uid="{00000000-0005-0000-0000-000087D70000}"/>
    <cellStyle name="Normal 40 8 4" xfId="55180" xr:uid="{00000000-0005-0000-0000-000088D70000}"/>
    <cellStyle name="Normal 40 8 4 2" xfId="55181" xr:uid="{00000000-0005-0000-0000-000089D70000}"/>
    <cellStyle name="Normal 40 8 4 3" xfId="55182" xr:uid="{00000000-0005-0000-0000-00008AD70000}"/>
    <cellStyle name="Normal 40 8 5" xfId="55183" xr:uid="{00000000-0005-0000-0000-00008BD70000}"/>
    <cellStyle name="Normal 40 8 5 2" xfId="55184" xr:uid="{00000000-0005-0000-0000-00008CD70000}"/>
    <cellStyle name="Normal 40 8 5 3" xfId="55185" xr:uid="{00000000-0005-0000-0000-00008DD70000}"/>
    <cellStyle name="Normal 40 8 6" xfId="55186" xr:uid="{00000000-0005-0000-0000-00008ED70000}"/>
    <cellStyle name="Normal 40 8 6 2" xfId="55187" xr:uid="{00000000-0005-0000-0000-00008FD70000}"/>
    <cellStyle name="Normal 40 8 6 3" xfId="55188" xr:uid="{00000000-0005-0000-0000-000090D70000}"/>
    <cellStyle name="Normal 40 8 7" xfId="55189" xr:uid="{00000000-0005-0000-0000-000091D70000}"/>
    <cellStyle name="Normal 40 8 7 2" xfId="55190" xr:uid="{00000000-0005-0000-0000-000092D70000}"/>
    <cellStyle name="Normal 40 8 7 3" xfId="55191" xr:uid="{00000000-0005-0000-0000-000093D70000}"/>
    <cellStyle name="Normal 40 8 8" xfId="55192" xr:uid="{00000000-0005-0000-0000-000094D70000}"/>
    <cellStyle name="Normal 40 8 8 2" xfId="55193" xr:uid="{00000000-0005-0000-0000-000095D70000}"/>
    <cellStyle name="Normal 40 8 8 3" xfId="55194" xr:uid="{00000000-0005-0000-0000-000096D70000}"/>
    <cellStyle name="Normal 40 8 9" xfId="55195" xr:uid="{00000000-0005-0000-0000-000097D70000}"/>
    <cellStyle name="Normal 40 8 9 2" xfId="55196" xr:uid="{00000000-0005-0000-0000-000098D70000}"/>
    <cellStyle name="Normal 40 8 9 3" xfId="55197" xr:uid="{00000000-0005-0000-0000-000099D70000}"/>
    <cellStyle name="Normal 40 9" xfId="55198" xr:uid="{00000000-0005-0000-0000-00009AD70000}"/>
    <cellStyle name="Normal 40 9 10" xfId="55199" xr:uid="{00000000-0005-0000-0000-00009BD70000}"/>
    <cellStyle name="Normal 40 9 10 2" xfId="55200" xr:uid="{00000000-0005-0000-0000-00009CD70000}"/>
    <cellStyle name="Normal 40 9 10 3" xfId="55201" xr:uid="{00000000-0005-0000-0000-00009DD70000}"/>
    <cellStyle name="Normal 40 9 11" xfId="55202" xr:uid="{00000000-0005-0000-0000-00009ED70000}"/>
    <cellStyle name="Normal 40 9 11 2" xfId="55203" xr:uid="{00000000-0005-0000-0000-00009FD70000}"/>
    <cellStyle name="Normal 40 9 11 3" xfId="55204" xr:uid="{00000000-0005-0000-0000-0000A0D70000}"/>
    <cellStyle name="Normal 40 9 12" xfId="55205" xr:uid="{00000000-0005-0000-0000-0000A1D70000}"/>
    <cellStyle name="Normal 40 9 12 2" xfId="55206" xr:uid="{00000000-0005-0000-0000-0000A2D70000}"/>
    <cellStyle name="Normal 40 9 12 3" xfId="55207" xr:uid="{00000000-0005-0000-0000-0000A3D70000}"/>
    <cellStyle name="Normal 40 9 13" xfId="55208" xr:uid="{00000000-0005-0000-0000-0000A4D70000}"/>
    <cellStyle name="Normal 40 9 13 2" xfId="55209" xr:uid="{00000000-0005-0000-0000-0000A5D70000}"/>
    <cellStyle name="Normal 40 9 13 3" xfId="55210" xr:uid="{00000000-0005-0000-0000-0000A6D70000}"/>
    <cellStyle name="Normal 40 9 14" xfId="55211" xr:uid="{00000000-0005-0000-0000-0000A7D70000}"/>
    <cellStyle name="Normal 40 9 14 2" xfId="55212" xr:uid="{00000000-0005-0000-0000-0000A8D70000}"/>
    <cellStyle name="Normal 40 9 14 3" xfId="55213" xr:uid="{00000000-0005-0000-0000-0000A9D70000}"/>
    <cellStyle name="Normal 40 9 15" xfId="55214" xr:uid="{00000000-0005-0000-0000-0000AAD70000}"/>
    <cellStyle name="Normal 40 9 16" xfId="55215" xr:uid="{00000000-0005-0000-0000-0000ABD70000}"/>
    <cellStyle name="Normal 40 9 2" xfId="55216" xr:uid="{00000000-0005-0000-0000-0000ACD70000}"/>
    <cellStyle name="Normal 40 9 2 2" xfId="55217" xr:uid="{00000000-0005-0000-0000-0000ADD70000}"/>
    <cellStyle name="Normal 40 9 2 3" xfId="55218" xr:uid="{00000000-0005-0000-0000-0000AED70000}"/>
    <cellStyle name="Normal 40 9 3" xfId="55219" xr:uid="{00000000-0005-0000-0000-0000AFD70000}"/>
    <cellStyle name="Normal 40 9 3 2" xfId="55220" xr:uid="{00000000-0005-0000-0000-0000B0D70000}"/>
    <cellStyle name="Normal 40 9 3 3" xfId="55221" xr:uid="{00000000-0005-0000-0000-0000B1D70000}"/>
    <cellStyle name="Normal 40 9 4" xfId="55222" xr:uid="{00000000-0005-0000-0000-0000B2D70000}"/>
    <cellStyle name="Normal 40 9 4 2" xfId="55223" xr:uid="{00000000-0005-0000-0000-0000B3D70000}"/>
    <cellStyle name="Normal 40 9 4 3" xfId="55224" xr:uid="{00000000-0005-0000-0000-0000B4D70000}"/>
    <cellStyle name="Normal 40 9 5" xfId="55225" xr:uid="{00000000-0005-0000-0000-0000B5D70000}"/>
    <cellStyle name="Normal 40 9 5 2" xfId="55226" xr:uid="{00000000-0005-0000-0000-0000B6D70000}"/>
    <cellStyle name="Normal 40 9 5 3" xfId="55227" xr:uid="{00000000-0005-0000-0000-0000B7D70000}"/>
    <cellStyle name="Normal 40 9 6" xfId="55228" xr:uid="{00000000-0005-0000-0000-0000B8D70000}"/>
    <cellStyle name="Normal 40 9 6 2" xfId="55229" xr:uid="{00000000-0005-0000-0000-0000B9D70000}"/>
    <cellStyle name="Normal 40 9 6 3" xfId="55230" xr:uid="{00000000-0005-0000-0000-0000BAD70000}"/>
    <cellStyle name="Normal 40 9 7" xfId="55231" xr:uid="{00000000-0005-0000-0000-0000BBD70000}"/>
    <cellStyle name="Normal 40 9 7 2" xfId="55232" xr:uid="{00000000-0005-0000-0000-0000BCD70000}"/>
    <cellStyle name="Normal 40 9 7 3" xfId="55233" xr:uid="{00000000-0005-0000-0000-0000BDD70000}"/>
    <cellStyle name="Normal 40 9 8" xfId="55234" xr:uid="{00000000-0005-0000-0000-0000BED70000}"/>
    <cellStyle name="Normal 40 9 8 2" xfId="55235" xr:uid="{00000000-0005-0000-0000-0000BFD70000}"/>
    <cellStyle name="Normal 40 9 8 3" xfId="55236" xr:uid="{00000000-0005-0000-0000-0000C0D70000}"/>
    <cellStyle name="Normal 40 9 9" xfId="55237" xr:uid="{00000000-0005-0000-0000-0000C1D70000}"/>
    <cellStyle name="Normal 40 9 9 2" xfId="55238" xr:uid="{00000000-0005-0000-0000-0000C2D70000}"/>
    <cellStyle name="Normal 40 9 9 3" xfId="55239" xr:uid="{00000000-0005-0000-0000-0000C3D70000}"/>
    <cellStyle name="Normal 40_End-use Summary" xfId="55240" xr:uid="{00000000-0005-0000-0000-0000C4D70000}"/>
    <cellStyle name="Normal 41" xfId="55241" xr:uid="{00000000-0005-0000-0000-0000C5D70000}"/>
    <cellStyle name="Normal 41 2" xfId="55242" xr:uid="{00000000-0005-0000-0000-0000C6D70000}"/>
    <cellStyle name="Normal 41 3" xfId="55243" xr:uid="{00000000-0005-0000-0000-0000C7D70000}"/>
    <cellStyle name="Normal 42" xfId="55244" xr:uid="{00000000-0005-0000-0000-0000C8D70000}"/>
    <cellStyle name="Normal 43" xfId="55245" xr:uid="{00000000-0005-0000-0000-0000C9D70000}"/>
    <cellStyle name="Normal 43 2" xfId="55246" xr:uid="{00000000-0005-0000-0000-0000CAD70000}"/>
    <cellStyle name="Normal 43 3" xfId="55247" xr:uid="{00000000-0005-0000-0000-0000CBD70000}"/>
    <cellStyle name="Normal 43 4" xfId="55248" xr:uid="{00000000-0005-0000-0000-0000CCD70000}"/>
    <cellStyle name="Normal 43 5" xfId="55249" xr:uid="{00000000-0005-0000-0000-0000CDD70000}"/>
    <cellStyle name="Normal 44" xfId="55250" xr:uid="{00000000-0005-0000-0000-0000CED70000}"/>
    <cellStyle name="Normal 44 2" xfId="55251" xr:uid="{00000000-0005-0000-0000-0000CFD70000}"/>
    <cellStyle name="Normal 44 3" xfId="55252" xr:uid="{00000000-0005-0000-0000-0000D0D70000}"/>
    <cellStyle name="Normal 44 4" xfId="55253" xr:uid="{00000000-0005-0000-0000-0000D1D70000}"/>
    <cellStyle name="Normal 44 5" xfId="55254" xr:uid="{00000000-0005-0000-0000-0000D2D70000}"/>
    <cellStyle name="Normal 45" xfId="55255" xr:uid="{00000000-0005-0000-0000-0000D3D70000}"/>
    <cellStyle name="Normal 45 2" xfId="55256" xr:uid="{00000000-0005-0000-0000-0000D4D70000}"/>
    <cellStyle name="Normal 45 3" xfId="55257" xr:uid="{00000000-0005-0000-0000-0000D5D70000}"/>
    <cellStyle name="Normal 45 4" xfId="55258" xr:uid="{00000000-0005-0000-0000-0000D6D70000}"/>
    <cellStyle name="Normal 45 5" xfId="55259" xr:uid="{00000000-0005-0000-0000-0000D7D70000}"/>
    <cellStyle name="Normal 46" xfId="55260" xr:uid="{00000000-0005-0000-0000-0000D8D70000}"/>
    <cellStyle name="Normal 46 2" xfId="55261" xr:uid="{00000000-0005-0000-0000-0000D9D70000}"/>
    <cellStyle name="Normal 46 3" xfId="55262" xr:uid="{00000000-0005-0000-0000-0000DAD70000}"/>
    <cellStyle name="Normal 46 4" xfId="55263" xr:uid="{00000000-0005-0000-0000-0000DBD70000}"/>
    <cellStyle name="Normal 46 5" xfId="55264" xr:uid="{00000000-0005-0000-0000-0000DCD70000}"/>
    <cellStyle name="Normal 47" xfId="55265" xr:uid="{00000000-0005-0000-0000-0000DDD70000}"/>
    <cellStyle name="Normal 47 2" xfId="55266" xr:uid="{00000000-0005-0000-0000-0000DED70000}"/>
    <cellStyle name="Normal 47 3" xfId="55267" xr:uid="{00000000-0005-0000-0000-0000DFD70000}"/>
    <cellStyle name="Normal 47 4" xfId="55268" xr:uid="{00000000-0005-0000-0000-0000E0D70000}"/>
    <cellStyle name="Normal 47 5" xfId="55269" xr:uid="{00000000-0005-0000-0000-0000E1D70000}"/>
    <cellStyle name="Normal 48" xfId="55270" xr:uid="{00000000-0005-0000-0000-0000E2D70000}"/>
    <cellStyle name="Normal 48 2" xfId="55271" xr:uid="{00000000-0005-0000-0000-0000E3D70000}"/>
    <cellStyle name="Normal 48 3" xfId="55272" xr:uid="{00000000-0005-0000-0000-0000E4D70000}"/>
    <cellStyle name="Normal 48 4" xfId="55273" xr:uid="{00000000-0005-0000-0000-0000E5D70000}"/>
    <cellStyle name="Normal 48 5" xfId="55274" xr:uid="{00000000-0005-0000-0000-0000E6D70000}"/>
    <cellStyle name="Normal 49" xfId="55275" xr:uid="{00000000-0005-0000-0000-0000E7D70000}"/>
    <cellStyle name="Normal 49 2" xfId="55276" xr:uid="{00000000-0005-0000-0000-0000E8D70000}"/>
    <cellStyle name="Normal 49 3" xfId="55277" xr:uid="{00000000-0005-0000-0000-0000E9D70000}"/>
    <cellStyle name="Normal 49 4" xfId="55278" xr:uid="{00000000-0005-0000-0000-0000EAD70000}"/>
    <cellStyle name="Normal 49 5" xfId="55279" xr:uid="{00000000-0005-0000-0000-0000EBD70000}"/>
    <cellStyle name="Normal 5" xfId="8" xr:uid="{00000000-0005-0000-0000-0000ECD70000}"/>
    <cellStyle name="Normal 5 10" xfId="55281" xr:uid="{00000000-0005-0000-0000-0000EDD70000}"/>
    <cellStyle name="Normal 5 11" xfId="55282" xr:uid="{00000000-0005-0000-0000-0000EED70000}"/>
    <cellStyle name="Normal 5 12" xfId="55283" xr:uid="{00000000-0005-0000-0000-0000EFD70000}"/>
    <cellStyle name="Normal 5 13" xfId="55284" xr:uid="{00000000-0005-0000-0000-0000F0D70000}"/>
    <cellStyle name="Normal 5 14" xfId="55285" xr:uid="{00000000-0005-0000-0000-0000F1D70000}"/>
    <cellStyle name="Normal 5 15" xfId="55286" xr:uid="{00000000-0005-0000-0000-0000F2D70000}"/>
    <cellStyle name="Normal 5 15 2" xfId="55287" xr:uid="{00000000-0005-0000-0000-0000F3D70000}"/>
    <cellStyle name="Normal 5 15 2 2" xfId="55288" xr:uid="{00000000-0005-0000-0000-0000F4D70000}"/>
    <cellStyle name="Normal 5 15 2 3" xfId="55289" xr:uid="{00000000-0005-0000-0000-0000F5D70000}"/>
    <cellStyle name="Normal 5 15 3" xfId="55290" xr:uid="{00000000-0005-0000-0000-0000F6D70000}"/>
    <cellStyle name="Normal 5 15 4" xfId="55291" xr:uid="{00000000-0005-0000-0000-0000F7D70000}"/>
    <cellStyle name="Normal 5 16" xfId="55292" xr:uid="{00000000-0005-0000-0000-0000F8D70000}"/>
    <cellStyle name="Normal 5 17" xfId="55293" xr:uid="{00000000-0005-0000-0000-0000F9D70000}"/>
    <cellStyle name="Normal 5 18" xfId="55294" xr:uid="{00000000-0005-0000-0000-0000FAD70000}"/>
    <cellStyle name="Normal 5 19" xfId="55295" xr:uid="{00000000-0005-0000-0000-0000FBD70000}"/>
    <cellStyle name="Normal 5 2" xfId="55296" xr:uid="{00000000-0005-0000-0000-0000FCD70000}"/>
    <cellStyle name="Normal 5 2 10" xfId="55297" xr:uid="{00000000-0005-0000-0000-0000FDD70000}"/>
    <cellStyle name="Normal 5 2 11" xfId="55298" xr:uid="{00000000-0005-0000-0000-0000FED70000}"/>
    <cellStyle name="Normal 5 2 12" xfId="55299" xr:uid="{00000000-0005-0000-0000-0000FFD70000}"/>
    <cellStyle name="Normal 5 2 13" xfId="55300" xr:uid="{00000000-0005-0000-0000-000000D80000}"/>
    <cellStyle name="Normal 5 2 2" xfId="55301" xr:uid="{00000000-0005-0000-0000-000001D80000}"/>
    <cellStyle name="Normal 5 2 2 10" xfId="55302" xr:uid="{00000000-0005-0000-0000-000002D80000}"/>
    <cellStyle name="Normal 5 2 2 2" xfId="55303" xr:uid="{00000000-0005-0000-0000-000003D80000}"/>
    <cellStyle name="Normal 5 2 2 2 2" xfId="55304" xr:uid="{00000000-0005-0000-0000-000004D80000}"/>
    <cellStyle name="Normal 5 2 2 2 3" xfId="55305" xr:uid="{00000000-0005-0000-0000-000005D80000}"/>
    <cellStyle name="Normal 5 2 2 2 4" xfId="55306" xr:uid="{00000000-0005-0000-0000-000006D80000}"/>
    <cellStyle name="Normal 5 2 2 3" xfId="55307" xr:uid="{00000000-0005-0000-0000-000007D80000}"/>
    <cellStyle name="Normal 5 2 2 4" xfId="55308" xr:uid="{00000000-0005-0000-0000-000008D80000}"/>
    <cellStyle name="Normal 5 2 2 5" xfId="55309" xr:uid="{00000000-0005-0000-0000-000009D80000}"/>
    <cellStyle name="Normal 5 2 2 6" xfId="55310" xr:uid="{00000000-0005-0000-0000-00000AD80000}"/>
    <cellStyle name="Normal 5 2 2 7" xfId="55311" xr:uid="{00000000-0005-0000-0000-00000BD80000}"/>
    <cellStyle name="Normal 5 2 2 8" xfId="55312" xr:uid="{00000000-0005-0000-0000-00000CD80000}"/>
    <cellStyle name="Normal 5 2 2 9" xfId="55313" xr:uid="{00000000-0005-0000-0000-00000DD80000}"/>
    <cellStyle name="Normal 5 2 3" xfId="55314" xr:uid="{00000000-0005-0000-0000-00000ED80000}"/>
    <cellStyle name="Normal 5 2 4" xfId="55315" xr:uid="{00000000-0005-0000-0000-00000FD80000}"/>
    <cellStyle name="Normal 5 2 5" xfId="55316" xr:uid="{00000000-0005-0000-0000-000010D80000}"/>
    <cellStyle name="Normal 5 2 6" xfId="55317" xr:uid="{00000000-0005-0000-0000-000011D80000}"/>
    <cellStyle name="Normal 5 2 6 2" xfId="55318" xr:uid="{00000000-0005-0000-0000-000012D80000}"/>
    <cellStyle name="Normal 5 2 6 3" xfId="55319" xr:uid="{00000000-0005-0000-0000-000013D80000}"/>
    <cellStyle name="Normal 5 2 6 4" xfId="55320" xr:uid="{00000000-0005-0000-0000-000014D80000}"/>
    <cellStyle name="Normal 5 2 7" xfId="55321" xr:uid="{00000000-0005-0000-0000-000015D80000}"/>
    <cellStyle name="Normal 5 2 8" xfId="55322" xr:uid="{00000000-0005-0000-0000-000016D80000}"/>
    <cellStyle name="Normal 5 2 9" xfId="55323" xr:uid="{00000000-0005-0000-0000-000017D80000}"/>
    <cellStyle name="Normal 5 20" xfId="55324" xr:uid="{00000000-0005-0000-0000-000018D80000}"/>
    <cellStyle name="Normal 5 20 2" xfId="55325" xr:uid="{00000000-0005-0000-0000-000019D80000}"/>
    <cellStyle name="Normal 5 20 3" xfId="55326" xr:uid="{00000000-0005-0000-0000-00001AD80000}"/>
    <cellStyle name="Normal 5 21" xfId="55327" xr:uid="{00000000-0005-0000-0000-00001BD80000}"/>
    <cellStyle name="Normal 5 21 2" xfId="55328" xr:uid="{00000000-0005-0000-0000-00001CD80000}"/>
    <cellStyle name="Normal 5 21 3" xfId="55329" xr:uid="{00000000-0005-0000-0000-00001DD80000}"/>
    <cellStyle name="Normal 5 22" xfId="55330" xr:uid="{00000000-0005-0000-0000-00001ED80000}"/>
    <cellStyle name="Normal 5 22 2" xfId="55331" xr:uid="{00000000-0005-0000-0000-00001FD80000}"/>
    <cellStyle name="Normal 5 22 3" xfId="55332" xr:uid="{00000000-0005-0000-0000-000020D80000}"/>
    <cellStyle name="Normal 5 23" xfId="55333" xr:uid="{00000000-0005-0000-0000-000021D80000}"/>
    <cellStyle name="Normal 5 23 2" xfId="55334" xr:uid="{00000000-0005-0000-0000-000022D80000}"/>
    <cellStyle name="Normal 5 23 3" xfId="55335" xr:uid="{00000000-0005-0000-0000-000023D80000}"/>
    <cellStyle name="Normal 5 24" xfId="55336" xr:uid="{00000000-0005-0000-0000-000024D80000}"/>
    <cellStyle name="Normal 5 24 2" xfId="55337" xr:uid="{00000000-0005-0000-0000-000025D80000}"/>
    <cellStyle name="Normal 5 24 3" xfId="55338" xr:uid="{00000000-0005-0000-0000-000026D80000}"/>
    <cellStyle name="Normal 5 25" xfId="55339" xr:uid="{00000000-0005-0000-0000-000027D80000}"/>
    <cellStyle name="Normal 5 25 2" xfId="55340" xr:uid="{00000000-0005-0000-0000-000028D80000}"/>
    <cellStyle name="Normal 5 25 3" xfId="55341" xr:uid="{00000000-0005-0000-0000-000029D80000}"/>
    <cellStyle name="Normal 5 26" xfId="55342" xr:uid="{00000000-0005-0000-0000-00002AD80000}"/>
    <cellStyle name="Normal 5 26 2" xfId="55343" xr:uid="{00000000-0005-0000-0000-00002BD80000}"/>
    <cellStyle name="Normal 5 26 3" xfId="55344" xr:uid="{00000000-0005-0000-0000-00002CD80000}"/>
    <cellStyle name="Normal 5 27" xfId="55345" xr:uid="{00000000-0005-0000-0000-00002DD80000}"/>
    <cellStyle name="Normal 5 27 2" xfId="55346" xr:uid="{00000000-0005-0000-0000-00002ED80000}"/>
    <cellStyle name="Normal 5 27 3" xfId="55347" xr:uid="{00000000-0005-0000-0000-00002FD80000}"/>
    <cellStyle name="Normal 5 28" xfId="55348" xr:uid="{00000000-0005-0000-0000-000030D80000}"/>
    <cellStyle name="Normal 5 28 2" xfId="55349" xr:uid="{00000000-0005-0000-0000-000031D80000}"/>
    <cellStyle name="Normal 5 28 3" xfId="55350" xr:uid="{00000000-0005-0000-0000-000032D80000}"/>
    <cellStyle name="Normal 5 29" xfId="55351" xr:uid="{00000000-0005-0000-0000-000033D80000}"/>
    <cellStyle name="Normal 5 29 2" xfId="55352" xr:uid="{00000000-0005-0000-0000-000034D80000}"/>
    <cellStyle name="Normal 5 29 3" xfId="55353" xr:uid="{00000000-0005-0000-0000-000035D80000}"/>
    <cellStyle name="Normal 5 3" xfId="55354" xr:uid="{00000000-0005-0000-0000-000036D80000}"/>
    <cellStyle name="Normal 5 3 2" xfId="55355" xr:uid="{00000000-0005-0000-0000-000037D80000}"/>
    <cellStyle name="Normal 5 30" xfId="55356" xr:uid="{00000000-0005-0000-0000-000038D80000}"/>
    <cellStyle name="Normal 5 30 2" xfId="55357" xr:uid="{00000000-0005-0000-0000-000039D80000}"/>
    <cellStyle name="Normal 5 30 3" xfId="55358" xr:uid="{00000000-0005-0000-0000-00003AD80000}"/>
    <cellStyle name="Normal 5 31" xfId="55359" xr:uid="{00000000-0005-0000-0000-00003BD80000}"/>
    <cellStyle name="Normal 5 31 2" xfId="55360" xr:uid="{00000000-0005-0000-0000-00003CD80000}"/>
    <cellStyle name="Normal 5 31 3" xfId="55361" xr:uid="{00000000-0005-0000-0000-00003DD80000}"/>
    <cellStyle name="Normal 5 32" xfId="55362" xr:uid="{00000000-0005-0000-0000-00003ED80000}"/>
    <cellStyle name="Normal 5 32 2" xfId="55363" xr:uid="{00000000-0005-0000-0000-00003FD80000}"/>
    <cellStyle name="Normal 5 32 3" xfId="55364" xr:uid="{00000000-0005-0000-0000-000040D80000}"/>
    <cellStyle name="Normal 5 33" xfId="55365" xr:uid="{00000000-0005-0000-0000-000041D80000}"/>
    <cellStyle name="Normal 5 33 2" xfId="55366" xr:uid="{00000000-0005-0000-0000-000042D80000}"/>
    <cellStyle name="Normal 5 33 3" xfId="55367" xr:uid="{00000000-0005-0000-0000-000043D80000}"/>
    <cellStyle name="Normal 5 34" xfId="55368" xr:uid="{00000000-0005-0000-0000-000044D80000}"/>
    <cellStyle name="Normal 5 34 2" xfId="55369" xr:uid="{00000000-0005-0000-0000-000045D80000}"/>
    <cellStyle name="Normal 5 34 3" xfId="55370" xr:uid="{00000000-0005-0000-0000-000046D80000}"/>
    <cellStyle name="Normal 5 35" xfId="55371" xr:uid="{00000000-0005-0000-0000-000047D80000}"/>
    <cellStyle name="Normal 5 35 2" xfId="55372" xr:uid="{00000000-0005-0000-0000-000048D80000}"/>
    <cellStyle name="Normal 5 35 3" xfId="55373" xr:uid="{00000000-0005-0000-0000-000049D80000}"/>
    <cellStyle name="Normal 5 36" xfId="55374" xr:uid="{00000000-0005-0000-0000-00004AD80000}"/>
    <cellStyle name="Normal 5 36 2" xfId="55375" xr:uid="{00000000-0005-0000-0000-00004BD80000}"/>
    <cellStyle name="Normal 5 36 3" xfId="55376" xr:uid="{00000000-0005-0000-0000-00004CD80000}"/>
    <cellStyle name="Normal 5 37" xfId="55377" xr:uid="{00000000-0005-0000-0000-00004DD80000}"/>
    <cellStyle name="Normal 5 37 2" xfId="55378" xr:uid="{00000000-0005-0000-0000-00004ED80000}"/>
    <cellStyle name="Normal 5 37 3" xfId="55379" xr:uid="{00000000-0005-0000-0000-00004FD80000}"/>
    <cellStyle name="Normal 5 38" xfId="55380" xr:uid="{00000000-0005-0000-0000-000050D80000}"/>
    <cellStyle name="Normal 5 38 2" xfId="55381" xr:uid="{00000000-0005-0000-0000-000051D80000}"/>
    <cellStyle name="Normal 5 38 3" xfId="55382" xr:uid="{00000000-0005-0000-0000-000052D80000}"/>
    <cellStyle name="Normal 5 39" xfId="55383" xr:uid="{00000000-0005-0000-0000-000053D80000}"/>
    <cellStyle name="Normal 5 39 2" xfId="55384" xr:uid="{00000000-0005-0000-0000-000054D80000}"/>
    <cellStyle name="Normal 5 39 3" xfId="55385" xr:uid="{00000000-0005-0000-0000-000055D80000}"/>
    <cellStyle name="Normal 5 4" xfId="55386" xr:uid="{00000000-0005-0000-0000-000056D80000}"/>
    <cellStyle name="Normal 5 4 2" xfId="55387" xr:uid="{00000000-0005-0000-0000-000057D80000}"/>
    <cellStyle name="Normal 5 40" xfId="55388" xr:uid="{00000000-0005-0000-0000-000058D80000}"/>
    <cellStyle name="Normal 5 40 2" xfId="55389" xr:uid="{00000000-0005-0000-0000-000059D80000}"/>
    <cellStyle name="Normal 5 40 3" xfId="55390" xr:uid="{00000000-0005-0000-0000-00005AD80000}"/>
    <cellStyle name="Normal 5 41" xfId="55391" xr:uid="{00000000-0005-0000-0000-00005BD80000}"/>
    <cellStyle name="Normal 5 41 2" xfId="55392" xr:uid="{00000000-0005-0000-0000-00005CD80000}"/>
    <cellStyle name="Normal 5 41 3" xfId="55393" xr:uid="{00000000-0005-0000-0000-00005DD80000}"/>
    <cellStyle name="Normal 5 42" xfId="55394" xr:uid="{00000000-0005-0000-0000-00005ED80000}"/>
    <cellStyle name="Normal 5 42 2" xfId="55395" xr:uid="{00000000-0005-0000-0000-00005FD80000}"/>
    <cellStyle name="Normal 5 42 3" xfId="55396" xr:uid="{00000000-0005-0000-0000-000060D80000}"/>
    <cellStyle name="Normal 5 43" xfId="55397" xr:uid="{00000000-0005-0000-0000-000061D80000}"/>
    <cellStyle name="Normal 5 43 2" xfId="55398" xr:uid="{00000000-0005-0000-0000-000062D80000}"/>
    <cellStyle name="Normal 5 43 3" xfId="55399" xr:uid="{00000000-0005-0000-0000-000063D80000}"/>
    <cellStyle name="Normal 5 44" xfId="55400" xr:uid="{00000000-0005-0000-0000-000064D80000}"/>
    <cellStyle name="Normal 5 45" xfId="55401" xr:uid="{00000000-0005-0000-0000-000065D80000}"/>
    <cellStyle name="Normal 5 46" xfId="55280" xr:uid="{00000000-0005-0000-0000-000066D80000}"/>
    <cellStyle name="Normal 5 5" xfId="55402" xr:uid="{00000000-0005-0000-0000-000067D80000}"/>
    <cellStyle name="Normal 5 5 2" xfId="55403" xr:uid="{00000000-0005-0000-0000-000068D80000}"/>
    <cellStyle name="Normal 5 6" xfId="55404" xr:uid="{00000000-0005-0000-0000-000069D80000}"/>
    <cellStyle name="Normal 5 7" xfId="55405" xr:uid="{00000000-0005-0000-0000-00006AD80000}"/>
    <cellStyle name="Normal 5 8" xfId="55406" xr:uid="{00000000-0005-0000-0000-00006BD80000}"/>
    <cellStyle name="Normal 5 9" xfId="55407" xr:uid="{00000000-0005-0000-0000-00006CD80000}"/>
    <cellStyle name="Normal 50" xfId="55408" xr:uid="{00000000-0005-0000-0000-00006DD80000}"/>
    <cellStyle name="Normal 50 2" xfId="55409" xr:uid="{00000000-0005-0000-0000-00006ED80000}"/>
    <cellStyle name="Normal 50 3" xfId="55410" xr:uid="{00000000-0005-0000-0000-00006FD80000}"/>
    <cellStyle name="Normal 50 4" xfId="55411" xr:uid="{00000000-0005-0000-0000-000070D80000}"/>
    <cellStyle name="Normal 50 5" xfId="55412" xr:uid="{00000000-0005-0000-0000-000071D80000}"/>
    <cellStyle name="Normal 51" xfId="55413" xr:uid="{00000000-0005-0000-0000-000072D80000}"/>
    <cellStyle name="Normal 51 2" xfId="55414" xr:uid="{00000000-0005-0000-0000-000073D80000}"/>
    <cellStyle name="Normal 51 3" xfId="55415" xr:uid="{00000000-0005-0000-0000-000074D80000}"/>
    <cellStyle name="Normal 51 4" xfId="55416" xr:uid="{00000000-0005-0000-0000-000075D80000}"/>
    <cellStyle name="Normal 51 5" xfId="55417" xr:uid="{00000000-0005-0000-0000-000076D80000}"/>
    <cellStyle name="Normal 52" xfId="55418" xr:uid="{00000000-0005-0000-0000-000077D80000}"/>
    <cellStyle name="Normal 52 2" xfId="55419" xr:uid="{00000000-0005-0000-0000-000078D80000}"/>
    <cellStyle name="Normal 52 3" xfId="55420" xr:uid="{00000000-0005-0000-0000-000079D80000}"/>
    <cellStyle name="Normal 52 4" xfId="55421" xr:uid="{00000000-0005-0000-0000-00007AD80000}"/>
    <cellStyle name="Normal 52 5" xfId="55422" xr:uid="{00000000-0005-0000-0000-00007BD80000}"/>
    <cellStyle name="Normal 53" xfId="55423" xr:uid="{00000000-0005-0000-0000-00007CD80000}"/>
    <cellStyle name="Normal 54" xfId="55424" xr:uid="{00000000-0005-0000-0000-00007DD80000}"/>
    <cellStyle name="Normal 54 2" xfId="55425" xr:uid="{00000000-0005-0000-0000-00007ED80000}"/>
    <cellStyle name="Normal 54 3" xfId="55426" xr:uid="{00000000-0005-0000-0000-00007FD80000}"/>
    <cellStyle name="Normal 54 4" xfId="55427" xr:uid="{00000000-0005-0000-0000-000080D80000}"/>
    <cellStyle name="Normal 54 5" xfId="55428" xr:uid="{00000000-0005-0000-0000-000081D80000}"/>
    <cellStyle name="Normal 55" xfId="55429" xr:uid="{00000000-0005-0000-0000-000082D80000}"/>
    <cellStyle name="Normal 56" xfId="55430" xr:uid="{00000000-0005-0000-0000-000083D80000}"/>
    <cellStyle name="Normal 56 2" xfId="55431" xr:uid="{00000000-0005-0000-0000-000084D80000}"/>
    <cellStyle name="Normal 56 3" xfId="55432" xr:uid="{00000000-0005-0000-0000-000085D80000}"/>
    <cellStyle name="Normal 56 4" xfId="55433" xr:uid="{00000000-0005-0000-0000-000086D80000}"/>
    <cellStyle name="Normal 56 5" xfId="55434" xr:uid="{00000000-0005-0000-0000-000087D80000}"/>
    <cellStyle name="Normal 57" xfId="55435" xr:uid="{00000000-0005-0000-0000-000088D80000}"/>
    <cellStyle name="Normal 57 2" xfId="55436" xr:uid="{00000000-0005-0000-0000-000089D80000}"/>
    <cellStyle name="Normal 57 3" xfId="55437" xr:uid="{00000000-0005-0000-0000-00008AD80000}"/>
    <cellStyle name="Normal 57 4" xfId="55438" xr:uid="{00000000-0005-0000-0000-00008BD80000}"/>
    <cellStyle name="Normal 57 5" xfId="55439" xr:uid="{00000000-0005-0000-0000-00008CD80000}"/>
    <cellStyle name="Normal 58" xfId="55440" xr:uid="{00000000-0005-0000-0000-00008DD80000}"/>
    <cellStyle name="Normal 58 2" xfId="55441" xr:uid="{00000000-0005-0000-0000-00008ED80000}"/>
    <cellStyle name="Normal 58 3" xfId="55442" xr:uid="{00000000-0005-0000-0000-00008FD80000}"/>
    <cellStyle name="Normal 58 4" xfId="55443" xr:uid="{00000000-0005-0000-0000-000090D80000}"/>
    <cellStyle name="Normal 58 5" xfId="55444" xr:uid="{00000000-0005-0000-0000-000091D80000}"/>
    <cellStyle name="Normal 59" xfId="55445" xr:uid="{00000000-0005-0000-0000-000092D80000}"/>
    <cellStyle name="Normal 6" xfId="32" xr:uid="{00000000-0005-0000-0000-000093D80000}"/>
    <cellStyle name="Normal 6 10" xfId="55447" xr:uid="{00000000-0005-0000-0000-000094D80000}"/>
    <cellStyle name="Normal 6 11" xfId="55448" xr:uid="{00000000-0005-0000-0000-000095D80000}"/>
    <cellStyle name="Normal 6 12" xfId="55449" xr:uid="{00000000-0005-0000-0000-000096D80000}"/>
    <cellStyle name="Normal 6 13" xfId="55450" xr:uid="{00000000-0005-0000-0000-000097D80000}"/>
    <cellStyle name="Normal 6 14" xfId="55451" xr:uid="{00000000-0005-0000-0000-000098D80000}"/>
    <cellStyle name="Normal 6 15" xfId="55452" xr:uid="{00000000-0005-0000-0000-000099D80000}"/>
    <cellStyle name="Normal 6 16" xfId="55453" xr:uid="{00000000-0005-0000-0000-00009AD80000}"/>
    <cellStyle name="Normal 6 17" xfId="55454" xr:uid="{00000000-0005-0000-0000-00009BD80000}"/>
    <cellStyle name="Normal 6 17 2" xfId="55455" xr:uid="{00000000-0005-0000-0000-00009CD80000}"/>
    <cellStyle name="Normal 6 17 2 2" xfId="55456" xr:uid="{00000000-0005-0000-0000-00009DD80000}"/>
    <cellStyle name="Normal 6 17 2 3" xfId="55457" xr:uid="{00000000-0005-0000-0000-00009ED80000}"/>
    <cellStyle name="Normal 6 17 3" xfId="55458" xr:uid="{00000000-0005-0000-0000-00009FD80000}"/>
    <cellStyle name="Normal 6 18" xfId="55459" xr:uid="{00000000-0005-0000-0000-0000A0D80000}"/>
    <cellStyle name="Normal 6 18 2" xfId="55460" xr:uid="{00000000-0005-0000-0000-0000A1D80000}"/>
    <cellStyle name="Normal 6 18 3" xfId="55461" xr:uid="{00000000-0005-0000-0000-0000A2D80000}"/>
    <cellStyle name="Normal 6 19" xfId="55462" xr:uid="{00000000-0005-0000-0000-0000A3D80000}"/>
    <cellStyle name="Normal 6 19 2" xfId="55463" xr:uid="{00000000-0005-0000-0000-0000A4D80000}"/>
    <cellStyle name="Normal 6 19 3" xfId="55464" xr:uid="{00000000-0005-0000-0000-0000A5D80000}"/>
    <cellStyle name="Normal 6 2" xfId="55465" xr:uid="{00000000-0005-0000-0000-0000A6D80000}"/>
    <cellStyle name="Normal 6 2 10" xfId="55466" xr:uid="{00000000-0005-0000-0000-0000A7D80000}"/>
    <cellStyle name="Normal 6 2 11" xfId="55467" xr:uid="{00000000-0005-0000-0000-0000A8D80000}"/>
    <cellStyle name="Normal 6 2 12" xfId="55468" xr:uid="{00000000-0005-0000-0000-0000A9D80000}"/>
    <cellStyle name="Normal 6 2 13" xfId="55469" xr:uid="{00000000-0005-0000-0000-0000AAD80000}"/>
    <cellStyle name="Normal 6 2 2" xfId="55470" xr:uid="{00000000-0005-0000-0000-0000ABD80000}"/>
    <cellStyle name="Normal 6 2 2 10" xfId="55471" xr:uid="{00000000-0005-0000-0000-0000ACD80000}"/>
    <cellStyle name="Normal 6 2 2 2" xfId="55472" xr:uid="{00000000-0005-0000-0000-0000ADD80000}"/>
    <cellStyle name="Normal 6 2 2 2 2" xfId="55473" xr:uid="{00000000-0005-0000-0000-0000AED80000}"/>
    <cellStyle name="Normal 6 2 2 2 3" xfId="55474" xr:uid="{00000000-0005-0000-0000-0000AFD80000}"/>
    <cellStyle name="Normal 6 2 2 2 4" xfId="55475" xr:uid="{00000000-0005-0000-0000-0000B0D80000}"/>
    <cellStyle name="Normal 6 2 2 3" xfId="55476" xr:uid="{00000000-0005-0000-0000-0000B1D80000}"/>
    <cellStyle name="Normal 6 2 2 4" xfId="55477" xr:uid="{00000000-0005-0000-0000-0000B2D80000}"/>
    <cellStyle name="Normal 6 2 2 5" xfId="55478" xr:uid="{00000000-0005-0000-0000-0000B3D80000}"/>
    <cellStyle name="Normal 6 2 2 6" xfId="55479" xr:uid="{00000000-0005-0000-0000-0000B4D80000}"/>
    <cellStyle name="Normal 6 2 2 7" xfId="55480" xr:uid="{00000000-0005-0000-0000-0000B5D80000}"/>
    <cellStyle name="Normal 6 2 2 8" xfId="55481" xr:uid="{00000000-0005-0000-0000-0000B6D80000}"/>
    <cellStyle name="Normal 6 2 2 9" xfId="55482" xr:uid="{00000000-0005-0000-0000-0000B7D80000}"/>
    <cellStyle name="Normal 6 2 3" xfId="55483" xr:uid="{00000000-0005-0000-0000-0000B8D80000}"/>
    <cellStyle name="Normal 6 2 4" xfId="55484" xr:uid="{00000000-0005-0000-0000-0000B9D80000}"/>
    <cellStyle name="Normal 6 2 5" xfId="55485" xr:uid="{00000000-0005-0000-0000-0000BAD80000}"/>
    <cellStyle name="Normal 6 2 6" xfId="55486" xr:uid="{00000000-0005-0000-0000-0000BBD80000}"/>
    <cellStyle name="Normal 6 2 6 2" xfId="55487" xr:uid="{00000000-0005-0000-0000-0000BCD80000}"/>
    <cellStyle name="Normal 6 2 6 3" xfId="55488" xr:uid="{00000000-0005-0000-0000-0000BDD80000}"/>
    <cellStyle name="Normal 6 2 6 4" xfId="55489" xr:uid="{00000000-0005-0000-0000-0000BED80000}"/>
    <cellStyle name="Normal 6 2 7" xfId="55490" xr:uid="{00000000-0005-0000-0000-0000BFD80000}"/>
    <cellStyle name="Normal 6 2 8" xfId="55491" xr:uid="{00000000-0005-0000-0000-0000C0D80000}"/>
    <cellStyle name="Normal 6 2 9" xfId="55492" xr:uid="{00000000-0005-0000-0000-0000C1D80000}"/>
    <cellStyle name="Normal 6 20" xfId="55493" xr:uid="{00000000-0005-0000-0000-0000C2D80000}"/>
    <cellStyle name="Normal 6 20 2" xfId="55494" xr:uid="{00000000-0005-0000-0000-0000C3D80000}"/>
    <cellStyle name="Normal 6 20 3" xfId="55495" xr:uid="{00000000-0005-0000-0000-0000C4D80000}"/>
    <cellStyle name="Normal 6 21" xfId="55496" xr:uid="{00000000-0005-0000-0000-0000C5D80000}"/>
    <cellStyle name="Normal 6 21 2" xfId="55497" xr:uid="{00000000-0005-0000-0000-0000C6D80000}"/>
    <cellStyle name="Normal 6 21 3" xfId="55498" xr:uid="{00000000-0005-0000-0000-0000C7D80000}"/>
    <cellStyle name="Normal 6 22" xfId="55499" xr:uid="{00000000-0005-0000-0000-0000C8D80000}"/>
    <cellStyle name="Normal 6 22 2" xfId="55500" xr:uid="{00000000-0005-0000-0000-0000C9D80000}"/>
    <cellStyle name="Normal 6 22 3" xfId="55501" xr:uid="{00000000-0005-0000-0000-0000CAD80000}"/>
    <cellStyle name="Normal 6 23" xfId="55502" xr:uid="{00000000-0005-0000-0000-0000CBD80000}"/>
    <cellStyle name="Normal 6 23 2" xfId="55503" xr:uid="{00000000-0005-0000-0000-0000CCD80000}"/>
    <cellStyle name="Normal 6 23 3" xfId="55504" xr:uid="{00000000-0005-0000-0000-0000CDD80000}"/>
    <cellStyle name="Normal 6 24" xfId="55505" xr:uid="{00000000-0005-0000-0000-0000CED80000}"/>
    <cellStyle name="Normal 6 24 2" xfId="55506" xr:uid="{00000000-0005-0000-0000-0000CFD80000}"/>
    <cellStyle name="Normal 6 24 3" xfId="55507" xr:uid="{00000000-0005-0000-0000-0000D0D80000}"/>
    <cellStyle name="Normal 6 25" xfId="55508" xr:uid="{00000000-0005-0000-0000-0000D1D80000}"/>
    <cellStyle name="Normal 6 25 2" xfId="55509" xr:uid="{00000000-0005-0000-0000-0000D2D80000}"/>
    <cellStyle name="Normal 6 25 3" xfId="55510" xr:uid="{00000000-0005-0000-0000-0000D3D80000}"/>
    <cellStyle name="Normal 6 26" xfId="55511" xr:uid="{00000000-0005-0000-0000-0000D4D80000}"/>
    <cellStyle name="Normal 6 26 2" xfId="55512" xr:uid="{00000000-0005-0000-0000-0000D5D80000}"/>
    <cellStyle name="Normal 6 26 3" xfId="55513" xr:uid="{00000000-0005-0000-0000-0000D6D80000}"/>
    <cellStyle name="Normal 6 27" xfId="55514" xr:uid="{00000000-0005-0000-0000-0000D7D80000}"/>
    <cellStyle name="Normal 6 27 2" xfId="55515" xr:uid="{00000000-0005-0000-0000-0000D8D80000}"/>
    <cellStyle name="Normal 6 27 3" xfId="55516" xr:uid="{00000000-0005-0000-0000-0000D9D80000}"/>
    <cellStyle name="Normal 6 28" xfId="55517" xr:uid="{00000000-0005-0000-0000-0000DAD80000}"/>
    <cellStyle name="Normal 6 29" xfId="55518" xr:uid="{00000000-0005-0000-0000-0000DBD80000}"/>
    <cellStyle name="Normal 6 3" xfId="55519" xr:uid="{00000000-0005-0000-0000-0000DCD80000}"/>
    <cellStyle name="Normal 6 3 2" xfId="55520" xr:uid="{00000000-0005-0000-0000-0000DDD80000}"/>
    <cellStyle name="Normal 6 30" xfId="55446" xr:uid="{00000000-0005-0000-0000-0000DED80000}"/>
    <cellStyle name="Normal 6 4" xfId="55521" xr:uid="{00000000-0005-0000-0000-0000DFD80000}"/>
    <cellStyle name="Normal 6 4 2" xfId="55522" xr:uid="{00000000-0005-0000-0000-0000E0D80000}"/>
    <cellStyle name="Normal 6 5" xfId="55523" xr:uid="{00000000-0005-0000-0000-0000E1D80000}"/>
    <cellStyle name="Normal 6 5 2" xfId="55524" xr:uid="{00000000-0005-0000-0000-0000E2D80000}"/>
    <cellStyle name="Normal 6 6" xfId="55525" xr:uid="{00000000-0005-0000-0000-0000E3D80000}"/>
    <cellStyle name="Normal 6 7" xfId="55526" xr:uid="{00000000-0005-0000-0000-0000E4D80000}"/>
    <cellStyle name="Normal 6 8" xfId="55527" xr:uid="{00000000-0005-0000-0000-0000E5D80000}"/>
    <cellStyle name="Normal 6 9" xfId="55528" xr:uid="{00000000-0005-0000-0000-0000E6D80000}"/>
    <cellStyle name="Normal 60" xfId="55529" xr:uid="{00000000-0005-0000-0000-0000E7D80000}"/>
    <cellStyle name="Normal 61" xfId="55530" xr:uid="{00000000-0005-0000-0000-0000E8D80000}"/>
    <cellStyle name="Normal 62" xfId="55531" xr:uid="{00000000-0005-0000-0000-0000E9D80000}"/>
    <cellStyle name="Normal 63" xfId="55532" xr:uid="{00000000-0005-0000-0000-0000EAD80000}"/>
    <cellStyle name="Normal 64" xfId="55533" xr:uid="{00000000-0005-0000-0000-0000EBD80000}"/>
    <cellStyle name="Normal 64 2" xfId="55534" xr:uid="{00000000-0005-0000-0000-0000ECD80000}"/>
    <cellStyle name="Normal 64 3" xfId="55535" xr:uid="{00000000-0005-0000-0000-0000EDD80000}"/>
    <cellStyle name="Normal 64 4" xfId="55536" xr:uid="{00000000-0005-0000-0000-0000EED80000}"/>
    <cellStyle name="Normal 64 5" xfId="55537" xr:uid="{00000000-0005-0000-0000-0000EFD80000}"/>
    <cellStyle name="Normal 65" xfId="55538" xr:uid="{00000000-0005-0000-0000-0000F0D80000}"/>
    <cellStyle name="Normal 66" xfId="55539" xr:uid="{00000000-0005-0000-0000-0000F1D80000}"/>
    <cellStyle name="Normal 66 2" xfId="55540" xr:uid="{00000000-0005-0000-0000-0000F2D80000}"/>
    <cellStyle name="Normal 66 3" xfId="55541" xr:uid="{00000000-0005-0000-0000-0000F3D80000}"/>
    <cellStyle name="Normal 66 4" xfId="55542" xr:uid="{00000000-0005-0000-0000-0000F4D80000}"/>
    <cellStyle name="Normal 66 5" xfId="55543" xr:uid="{00000000-0005-0000-0000-0000F5D80000}"/>
    <cellStyle name="Normal 67" xfId="55544" xr:uid="{00000000-0005-0000-0000-0000F6D80000}"/>
    <cellStyle name="Normal 68" xfId="55545" xr:uid="{00000000-0005-0000-0000-0000F7D80000}"/>
    <cellStyle name="Normal 69" xfId="55546" xr:uid="{00000000-0005-0000-0000-0000F8D80000}"/>
    <cellStyle name="Normal 7" xfId="33" xr:uid="{00000000-0005-0000-0000-0000F9D80000}"/>
    <cellStyle name="Normal 7 10" xfId="55548" xr:uid="{00000000-0005-0000-0000-0000FAD80000}"/>
    <cellStyle name="Normal 7 11" xfId="55549" xr:uid="{00000000-0005-0000-0000-0000FBD80000}"/>
    <cellStyle name="Normal 7 11 2" xfId="55550" xr:uid="{00000000-0005-0000-0000-0000FCD80000}"/>
    <cellStyle name="Normal 7 11 2 2" xfId="55551" xr:uid="{00000000-0005-0000-0000-0000FDD80000}"/>
    <cellStyle name="Normal 7 11 2 3" xfId="55552" xr:uid="{00000000-0005-0000-0000-0000FED80000}"/>
    <cellStyle name="Normal 7 11 3" xfId="55553" xr:uid="{00000000-0005-0000-0000-0000FFD80000}"/>
    <cellStyle name="Normal 7 12" xfId="55554" xr:uid="{00000000-0005-0000-0000-000000D90000}"/>
    <cellStyle name="Normal 7 12 2" xfId="55555" xr:uid="{00000000-0005-0000-0000-000001D90000}"/>
    <cellStyle name="Normal 7 12 2 2" xfId="55556" xr:uid="{00000000-0005-0000-0000-000002D90000}"/>
    <cellStyle name="Normal 7 12 2 3" xfId="55557" xr:uid="{00000000-0005-0000-0000-000003D90000}"/>
    <cellStyle name="Normal 7 12 3" xfId="55558" xr:uid="{00000000-0005-0000-0000-000004D90000}"/>
    <cellStyle name="Normal 7 13" xfId="55559" xr:uid="{00000000-0005-0000-0000-000005D90000}"/>
    <cellStyle name="Normal 7 14" xfId="55560" xr:uid="{00000000-0005-0000-0000-000006D90000}"/>
    <cellStyle name="Normal 7 15" xfId="55561" xr:uid="{00000000-0005-0000-0000-000007D90000}"/>
    <cellStyle name="Normal 7 16" xfId="55562" xr:uid="{00000000-0005-0000-0000-000008D90000}"/>
    <cellStyle name="Normal 7 17" xfId="55563" xr:uid="{00000000-0005-0000-0000-000009D90000}"/>
    <cellStyle name="Normal 7 18" xfId="55564" xr:uid="{00000000-0005-0000-0000-00000AD90000}"/>
    <cellStyle name="Normal 7 19" xfId="55565" xr:uid="{00000000-0005-0000-0000-00000BD90000}"/>
    <cellStyle name="Normal 7 2" xfId="55566" xr:uid="{00000000-0005-0000-0000-00000CD90000}"/>
    <cellStyle name="Normal 7 20" xfId="55567" xr:uid="{00000000-0005-0000-0000-00000DD90000}"/>
    <cellStyle name="Normal 7 21" xfId="55568" xr:uid="{00000000-0005-0000-0000-00000ED90000}"/>
    <cellStyle name="Normal 7 22" xfId="55569" xr:uid="{00000000-0005-0000-0000-00000FD90000}"/>
    <cellStyle name="Normal 7 23" xfId="55570" xr:uid="{00000000-0005-0000-0000-000010D90000}"/>
    <cellStyle name="Normal 7 24" xfId="55547" xr:uid="{00000000-0005-0000-0000-000011D90000}"/>
    <cellStyle name="Normal 7 3" xfId="55571" xr:uid="{00000000-0005-0000-0000-000012D90000}"/>
    <cellStyle name="Normal 7 4" xfId="55572" xr:uid="{00000000-0005-0000-0000-000013D90000}"/>
    <cellStyle name="Normal 7 5" xfId="55573" xr:uid="{00000000-0005-0000-0000-000014D90000}"/>
    <cellStyle name="Normal 7 6" xfId="55574" xr:uid="{00000000-0005-0000-0000-000015D90000}"/>
    <cellStyle name="Normal 7 7" xfId="55575" xr:uid="{00000000-0005-0000-0000-000016D90000}"/>
    <cellStyle name="Normal 7 8" xfId="55576" xr:uid="{00000000-0005-0000-0000-000017D90000}"/>
    <cellStyle name="Normal 7 9" xfId="55577" xr:uid="{00000000-0005-0000-0000-000018D90000}"/>
    <cellStyle name="Normal 70" xfId="55578" xr:uid="{00000000-0005-0000-0000-000019D90000}"/>
    <cellStyle name="Normal 71" xfId="55579" xr:uid="{00000000-0005-0000-0000-00001AD90000}"/>
    <cellStyle name="Normal 72" xfId="55580" xr:uid="{00000000-0005-0000-0000-00001BD90000}"/>
    <cellStyle name="Normal 73" xfId="55581" xr:uid="{00000000-0005-0000-0000-00001CD90000}"/>
    <cellStyle name="Normal 74" xfId="55582" xr:uid="{00000000-0005-0000-0000-00001DD90000}"/>
    <cellStyle name="Normal 75" xfId="55583" xr:uid="{00000000-0005-0000-0000-00001ED90000}"/>
    <cellStyle name="Normal 76" xfId="55584" xr:uid="{00000000-0005-0000-0000-00001FD90000}"/>
    <cellStyle name="Normal 77" xfId="55585" xr:uid="{00000000-0005-0000-0000-000020D90000}"/>
    <cellStyle name="Normal 78" xfId="55586" xr:uid="{00000000-0005-0000-0000-000021D90000}"/>
    <cellStyle name="Normal 79" xfId="55587" xr:uid="{00000000-0005-0000-0000-000022D90000}"/>
    <cellStyle name="Normal 8" xfId="34" xr:uid="{00000000-0005-0000-0000-000023D90000}"/>
    <cellStyle name="Normal 8 10" xfId="55589" xr:uid="{00000000-0005-0000-0000-000024D90000}"/>
    <cellStyle name="Normal 8 11" xfId="55590" xr:uid="{00000000-0005-0000-0000-000025D90000}"/>
    <cellStyle name="Normal 8 12" xfId="55591" xr:uid="{00000000-0005-0000-0000-000026D90000}"/>
    <cellStyle name="Normal 8 13" xfId="55592" xr:uid="{00000000-0005-0000-0000-000027D90000}"/>
    <cellStyle name="Normal 8 14" xfId="55593" xr:uid="{00000000-0005-0000-0000-000028D90000}"/>
    <cellStyle name="Normal 8 15" xfId="55594" xr:uid="{00000000-0005-0000-0000-000029D90000}"/>
    <cellStyle name="Normal 8 16" xfId="55595" xr:uid="{00000000-0005-0000-0000-00002AD90000}"/>
    <cellStyle name="Normal 8 17" xfId="55588" xr:uid="{00000000-0005-0000-0000-00002BD90000}"/>
    <cellStyle name="Normal 8 2" xfId="55596" xr:uid="{00000000-0005-0000-0000-00002CD90000}"/>
    <cellStyle name="Normal 8 2 2" xfId="55597" xr:uid="{00000000-0005-0000-0000-00002DD90000}"/>
    <cellStyle name="Normal 8 2 3" xfId="55598" xr:uid="{00000000-0005-0000-0000-00002ED90000}"/>
    <cellStyle name="Normal 8 2 4" xfId="55599" xr:uid="{00000000-0005-0000-0000-00002FD90000}"/>
    <cellStyle name="Normal 8 2 5" xfId="55600" xr:uid="{00000000-0005-0000-0000-000030D90000}"/>
    <cellStyle name="Normal 8 3" xfId="55601" xr:uid="{00000000-0005-0000-0000-000031D90000}"/>
    <cellStyle name="Normal 8 3 2" xfId="55602" xr:uid="{00000000-0005-0000-0000-000032D90000}"/>
    <cellStyle name="Normal 8 4" xfId="55603" xr:uid="{00000000-0005-0000-0000-000033D90000}"/>
    <cellStyle name="Normal 8 4 2" xfId="55604" xr:uid="{00000000-0005-0000-0000-000034D90000}"/>
    <cellStyle name="Normal 8 5" xfId="55605" xr:uid="{00000000-0005-0000-0000-000035D90000}"/>
    <cellStyle name="Normal 8 5 2" xfId="55606" xr:uid="{00000000-0005-0000-0000-000036D90000}"/>
    <cellStyle name="Normal 8 6" xfId="55607" xr:uid="{00000000-0005-0000-0000-000037D90000}"/>
    <cellStyle name="Normal 8 7" xfId="55608" xr:uid="{00000000-0005-0000-0000-000038D90000}"/>
    <cellStyle name="Normal 8 8" xfId="55609" xr:uid="{00000000-0005-0000-0000-000039D90000}"/>
    <cellStyle name="Normal 8 9" xfId="55610" xr:uid="{00000000-0005-0000-0000-00003AD90000}"/>
    <cellStyle name="Normal 80" xfId="55611" xr:uid="{00000000-0005-0000-0000-00003BD90000}"/>
    <cellStyle name="Normal 81" xfId="55612" xr:uid="{00000000-0005-0000-0000-00003CD90000}"/>
    <cellStyle name="Normal 82" xfId="55613" xr:uid="{00000000-0005-0000-0000-00003DD90000}"/>
    <cellStyle name="Normal 83" xfId="55614" xr:uid="{00000000-0005-0000-0000-00003ED90000}"/>
    <cellStyle name="Normal 84" xfId="55615" xr:uid="{00000000-0005-0000-0000-00003FD90000}"/>
    <cellStyle name="Normal 85" xfId="55616" xr:uid="{00000000-0005-0000-0000-000040D90000}"/>
    <cellStyle name="Normal 86" xfId="55617" xr:uid="{00000000-0005-0000-0000-000041D90000}"/>
    <cellStyle name="Normal 87" xfId="55618" xr:uid="{00000000-0005-0000-0000-000042D90000}"/>
    <cellStyle name="Normal 88" xfId="55619" xr:uid="{00000000-0005-0000-0000-000043D90000}"/>
    <cellStyle name="Normal 89" xfId="55620" xr:uid="{00000000-0005-0000-0000-000044D90000}"/>
    <cellStyle name="Normal 9" xfId="36" xr:uid="{00000000-0005-0000-0000-000045D90000}"/>
    <cellStyle name="Normal 9 10" xfId="55622" xr:uid="{00000000-0005-0000-0000-000046D90000}"/>
    <cellStyle name="Normal 9 11" xfId="55623" xr:uid="{00000000-0005-0000-0000-000047D90000}"/>
    <cellStyle name="Normal 9 12" xfId="55624" xr:uid="{00000000-0005-0000-0000-000048D90000}"/>
    <cellStyle name="Normal 9 13" xfId="55625" xr:uid="{00000000-0005-0000-0000-000049D90000}"/>
    <cellStyle name="Normal 9 14" xfId="55626" xr:uid="{00000000-0005-0000-0000-00004AD90000}"/>
    <cellStyle name="Normal 9 15" xfId="55627" xr:uid="{00000000-0005-0000-0000-00004BD90000}"/>
    <cellStyle name="Normal 9 16" xfId="55628" xr:uid="{00000000-0005-0000-0000-00004CD90000}"/>
    <cellStyle name="Normal 9 17" xfId="55629" xr:uid="{00000000-0005-0000-0000-00004DD90000}"/>
    <cellStyle name="Normal 9 18" xfId="55630" xr:uid="{00000000-0005-0000-0000-00004ED90000}"/>
    <cellStyle name="Normal 9 19" xfId="55621" xr:uid="{00000000-0005-0000-0000-00004FD90000}"/>
    <cellStyle name="Normal 9 2" xfId="55631" xr:uid="{00000000-0005-0000-0000-000050D90000}"/>
    <cellStyle name="Normal 9 2 2" xfId="55632" xr:uid="{00000000-0005-0000-0000-000051D90000}"/>
    <cellStyle name="Normal 9 2 3" xfId="55633" xr:uid="{00000000-0005-0000-0000-000052D90000}"/>
    <cellStyle name="Normal 9 2 4" xfId="55634" xr:uid="{00000000-0005-0000-0000-000053D90000}"/>
    <cellStyle name="Normal 9 2 5" xfId="55635" xr:uid="{00000000-0005-0000-0000-000054D90000}"/>
    <cellStyle name="Normal 9 3" xfId="55636" xr:uid="{00000000-0005-0000-0000-000055D90000}"/>
    <cellStyle name="Normal 9 3 2" xfId="55637" xr:uid="{00000000-0005-0000-0000-000056D90000}"/>
    <cellStyle name="Normal 9 4" xfId="55638" xr:uid="{00000000-0005-0000-0000-000057D90000}"/>
    <cellStyle name="Normal 9 4 2" xfId="55639" xr:uid="{00000000-0005-0000-0000-000058D90000}"/>
    <cellStyle name="Normal 9 5" xfId="55640" xr:uid="{00000000-0005-0000-0000-000059D90000}"/>
    <cellStyle name="Normal 9 5 2" xfId="55641" xr:uid="{00000000-0005-0000-0000-00005AD90000}"/>
    <cellStyle name="Normal 9 6" xfId="55642" xr:uid="{00000000-0005-0000-0000-00005BD90000}"/>
    <cellStyle name="Normal 9 7" xfId="55643" xr:uid="{00000000-0005-0000-0000-00005CD90000}"/>
    <cellStyle name="Normal 9 8" xfId="55644" xr:uid="{00000000-0005-0000-0000-00005DD90000}"/>
    <cellStyle name="Normal 9 9" xfId="55645" xr:uid="{00000000-0005-0000-0000-00005ED90000}"/>
    <cellStyle name="Normal 90" xfId="55646" xr:uid="{00000000-0005-0000-0000-00005FD90000}"/>
    <cellStyle name="Normal 91" xfId="55647" xr:uid="{00000000-0005-0000-0000-000060D90000}"/>
    <cellStyle name="Normal 92" xfId="55648" xr:uid="{00000000-0005-0000-0000-000061D90000}"/>
    <cellStyle name="Normal 93" xfId="55649" xr:uid="{00000000-0005-0000-0000-000062D90000}"/>
    <cellStyle name="Normal 94" xfId="55650" xr:uid="{00000000-0005-0000-0000-000063D90000}"/>
    <cellStyle name="Normal 95" xfId="55651" xr:uid="{00000000-0005-0000-0000-000064D90000}"/>
    <cellStyle name="Normal 96" xfId="55652" xr:uid="{00000000-0005-0000-0000-000065D90000}"/>
    <cellStyle name="Normal 97" xfId="55653" xr:uid="{00000000-0005-0000-0000-000066D90000}"/>
    <cellStyle name="Normal 98" xfId="55654" xr:uid="{00000000-0005-0000-0000-000067D90000}"/>
    <cellStyle name="Normal 99" xfId="55655" xr:uid="{00000000-0005-0000-0000-000068D90000}"/>
    <cellStyle name="Note 10" xfId="55656" xr:uid="{00000000-0005-0000-0000-000069D90000}"/>
    <cellStyle name="Note 10 2" xfId="55657" xr:uid="{00000000-0005-0000-0000-00006AD90000}"/>
    <cellStyle name="Note 10 3" xfId="55658" xr:uid="{00000000-0005-0000-0000-00006BD90000}"/>
    <cellStyle name="Note 11" xfId="55659" xr:uid="{00000000-0005-0000-0000-00006CD90000}"/>
    <cellStyle name="Note 11 2" xfId="55660" xr:uid="{00000000-0005-0000-0000-00006DD90000}"/>
    <cellStyle name="Note 11 3" xfId="55661" xr:uid="{00000000-0005-0000-0000-00006ED90000}"/>
    <cellStyle name="Note 12" xfId="55662" xr:uid="{00000000-0005-0000-0000-00006FD90000}"/>
    <cellStyle name="Note 12 2" xfId="55663" xr:uid="{00000000-0005-0000-0000-000070D90000}"/>
    <cellStyle name="Note 12 3" xfId="55664" xr:uid="{00000000-0005-0000-0000-000071D90000}"/>
    <cellStyle name="Note 13" xfId="55665" xr:uid="{00000000-0005-0000-0000-000072D90000}"/>
    <cellStyle name="Note 13 2" xfId="55666" xr:uid="{00000000-0005-0000-0000-000073D90000}"/>
    <cellStyle name="Note 13 3" xfId="55667" xr:uid="{00000000-0005-0000-0000-000074D90000}"/>
    <cellStyle name="Note 14" xfId="55668" xr:uid="{00000000-0005-0000-0000-000075D90000}"/>
    <cellStyle name="Note 14 2" xfId="55669" xr:uid="{00000000-0005-0000-0000-000076D90000}"/>
    <cellStyle name="Note 14 3" xfId="55670" xr:uid="{00000000-0005-0000-0000-000077D90000}"/>
    <cellStyle name="Note 15" xfId="55671" xr:uid="{00000000-0005-0000-0000-000078D90000}"/>
    <cellStyle name="Note 15 2" xfId="55672" xr:uid="{00000000-0005-0000-0000-000079D90000}"/>
    <cellStyle name="Note 15 3" xfId="55673" xr:uid="{00000000-0005-0000-0000-00007AD90000}"/>
    <cellStyle name="Note 16" xfId="55674" xr:uid="{00000000-0005-0000-0000-00007BD90000}"/>
    <cellStyle name="Note 16 2" xfId="55675" xr:uid="{00000000-0005-0000-0000-00007CD90000}"/>
    <cellStyle name="Note 16 3" xfId="55676" xr:uid="{00000000-0005-0000-0000-00007DD90000}"/>
    <cellStyle name="Note 16 4" xfId="55677" xr:uid="{00000000-0005-0000-0000-00007ED90000}"/>
    <cellStyle name="Note 16 5" xfId="55678" xr:uid="{00000000-0005-0000-0000-00007FD90000}"/>
    <cellStyle name="Note 16 6" xfId="55679" xr:uid="{00000000-0005-0000-0000-000080D90000}"/>
    <cellStyle name="Note 16 7" xfId="55680" xr:uid="{00000000-0005-0000-0000-000081D90000}"/>
    <cellStyle name="Note 17" xfId="55681" xr:uid="{00000000-0005-0000-0000-000082D90000}"/>
    <cellStyle name="Note 18" xfId="55682" xr:uid="{00000000-0005-0000-0000-000083D90000}"/>
    <cellStyle name="Note 19" xfId="55683" xr:uid="{00000000-0005-0000-0000-000084D90000}"/>
    <cellStyle name="Note 2" xfId="55684" xr:uid="{00000000-0005-0000-0000-000085D90000}"/>
    <cellStyle name="Note 2 10" xfId="55685" xr:uid="{00000000-0005-0000-0000-000086D90000}"/>
    <cellStyle name="Note 2 11" xfId="55686" xr:uid="{00000000-0005-0000-0000-000087D90000}"/>
    <cellStyle name="Note 2 11 2" xfId="55687" xr:uid="{00000000-0005-0000-0000-000088D90000}"/>
    <cellStyle name="Note 2 11 2 2" xfId="55688" xr:uid="{00000000-0005-0000-0000-000089D90000}"/>
    <cellStyle name="Note 2 11 2 3" xfId="55689" xr:uid="{00000000-0005-0000-0000-00008AD90000}"/>
    <cellStyle name="Note 2 11 2 4" xfId="55690" xr:uid="{00000000-0005-0000-0000-00008BD90000}"/>
    <cellStyle name="Note 2 11 2 5" xfId="55691" xr:uid="{00000000-0005-0000-0000-00008CD90000}"/>
    <cellStyle name="Note 2 11 2 6" xfId="55692" xr:uid="{00000000-0005-0000-0000-00008DD90000}"/>
    <cellStyle name="Note 2 11 2 7" xfId="55693" xr:uid="{00000000-0005-0000-0000-00008ED90000}"/>
    <cellStyle name="Note 2 11 3" xfId="55694" xr:uid="{00000000-0005-0000-0000-00008FD90000}"/>
    <cellStyle name="Note 2 11 4" xfId="55695" xr:uid="{00000000-0005-0000-0000-000090D90000}"/>
    <cellStyle name="Note 2 11 5" xfId="55696" xr:uid="{00000000-0005-0000-0000-000091D90000}"/>
    <cellStyle name="Note 2 11 6" xfId="55697" xr:uid="{00000000-0005-0000-0000-000092D90000}"/>
    <cellStyle name="Note 2 11 7" xfId="55698" xr:uid="{00000000-0005-0000-0000-000093D90000}"/>
    <cellStyle name="Note 2 12" xfId="55699" xr:uid="{00000000-0005-0000-0000-000094D90000}"/>
    <cellStyle name="Note 2 13" xfId="55700" xr:uid="{00000000-0005-0000-0000-000095D90000}"/>
    <cellStyle name="Note 2 14" xfId="55701" xr:uid="{00000000-0005-0000-0000-000096D90000}"/>
    <cellStyle name="Note 2 15" xfId="55702" xr:uid="{00000000-0005-0000-0000-000097D90000}"/>
    <cellStyle name="Note 2 16" xfId="55703" xr:uid="{00000000-0005-0000-0000-000098D90000}"/>
    <cellStyle name="Note 2 17" xfId="55704" xr:uid="{00000000-0005-0000-0000-000099D90000}"/>
    <cellStyle name="Note 2 18" xfId="55705" xr:uid="{00000000-0005-0000-0000-00009AD90000}"/>
    <cellStyle name="Note 2 19" xfId="55706" xr:uid="{00000000-0005-0000-0000-00009BD90000}"/>
    <cellStyle name="Note 2 2" xfId="55707" xr:uid="{00000000-0005-0000-0000-00009CD90000}"/>
    <cellStyle name="Note 2 20" xfId="55708" xr:uid="{00000000-0005-0000-0000-00009DD90000}"/>
    <cellStyle name="Note 2 20 2" xfId="55709" xr:uid="{00000000-0005-0000-0000-00009ED90000}"/>
    <cellStyle name="Note 2 20 2 2" xfId="55710" xr:uid="{00000000-0005-0000-0000-00009FD90000}"/>
    <cellStyle name="Note 2 20 2 3" xfId="55711" xr:uid="{00000000-0005-0000-0000-0000A0D90000}"/>
    <cellStyle name="Note 2 20 3" xfId="55712" xr:uid="{00000000-0005-0000-0000-0000A1D90000}"/>
    <cellStyle name="Note 2 20 4" xfId="55713" xr:uid="{00000000-0005-0000-0000-0000A2D90000}"/>
    <cellStyle name="Note 2 21" xfId="55714" xr:uid="{00000000-0005-0000-0000-0000A3D90000}"/>
    <cellStyle name="Note 2 22" xfId="55715" xr:uid="{00000000-0005-0000-0000-0000A4D90000}"/>
    <cellStyle name="Note 2 23" xfId="55716" xr:uid="{00000000-0005-0000-0000-0000A5D90000}"/>
    <cellStyle name="Note 2 23 2" xfId="55717" xr:uid="{00000000-0005-0000-0000-0000A6D90000}"/>
    <cellStyle name="Note 2 23 3" xfId="55718" xr:uid="{00000000-0005-0000-0000-0000A7D90000}"/>
    <cellStyle name="Note 2 24" xfId="55719" xr:uid="{00000000-0005-0000-0000-0000A8D90000}"/>
    <cellStyle name="Note 2 24 2" xfId="55720" xr:uid="{00000000-0005-0000-0000-0000A9D90000}"/>
    <cellStyle name="Note 2 24 3" xfId="55721" xr:uid="{00000000-0005-0000-0000-0000AAD90000}"/>
    <cellStyle name="Note 2 25" xfId="55722" xr:uid="{00000000-0005-0000-0000-0000ABD90000}"/>
    <cellStyle name="Note 2 25 2" xfId="55723" xr:uid="{00000000-0005-0000-0000-0000ACD90000}"/>
    <cellStyle name="Note 2 25 3" xfId="55724" xr:uid="{00000000-0005-0000-0000-0000ADD90000}"/>
    <cellStyle name="Note 2 26" xfId="55725" xr:uid="{00000000-0005-0000-0000-0000AED90000}"/>
    <cellStyle name="Note 2 26 2" xfId="55726" xr:uid="{00000000-0005-0000-0000-0000AFD90000}"/>
    <cellStyle name="Note 2 26 3" xfId="55727" xr:uid="{00000000-0005-0000-0000-0000B0D90000}"/>
    <cellStyle name="Note 2 27" xfId="55728" xr:uid="{00000000-0005-0000-0000-0000B1D90000}"/>
    <cellStyle name="Note 2 28" xfId="55729" xr:uid="{00000000-0005-0000-0000-0000B2D90000}"/>
    <cellStyle name="Note 2 29" xfId="55730" xr:uid="{00000000-0005-0000-0000-0000B3D90000}"/>
    <cellStyle name="Note 2 3" xfId="55731" xr:uid="{00000000-0005-0000-0000-0000B4D90000}"/>
    <cellStyle name="Note 2 30" xfId="55732" xr:uid="{00000000-0005-0000-0000-0000B5D90000}"/>
    <cellStyle name="Note 2 31" xfId="55733" xr:uid="{00000000-0005-0000-0000-0000B6D90000}"/>
    <cellStyle name="Note 2 31 2" xfId="55734" xr:uid="{00000000-0005-0000-0000-0000B7D90000}"/>
    <cellStyle name="Note 2 31 2 2" xfId="55735" xr:uid="{00000000-0005-0000-0000-0000B8D90000}"/>
    <cellStyle name="Note 2 31 2 3" xfId="55736" xr:uid="{00000000-0005-0000-0000-0000B9D90000}"/>
    <cellStyle name="Note 2 31 3" xfId="55737" xr:uid="{00000000-0005-0000-0000-0000BAD90000}"/>
    <cellStyle name="Note 2 32" xfId="55738" xr:uid="{00000000-0005-0000-0000-0000BBD90000}"/>
    <cellStyle name="Note 2 33" xfId="55739" xr:uid="{00000000-0005-0000-0000-0000BCD90000}"/>
    <cellStyle name="Note 2 34" xfId="55740" xr:uid="{00000000-0005-0000-0000-0000BDD90000}"/>
    <cellStyle name="Note 2 35" xfId="55741" xr:uid="{00000000-0005-0000-0000-0000BED90000}"/>
    <cellStyle name="Note 2 36" xfId="55742" xr:uid="{00000000-0005-0000-0000-0000BFD90000}"/>
    <cellStyle name="Note 2 37" xfId="55743" xr:uid="{00000000-0005-0000-0000-0000C0D90000}"/>
    <cellStyle name="Note 2 38" xfId="55744" xr:uid="{00000000-0005-0000-0000-0000C1D90000}"/>
    <cellStyle name="Note 2 39" xfId="55745" xr:uid="{00000000-0005-0000-0000-0000C2D90000}"/>
    <cellStyle name="Note 2 4" xfId="55746" xr:uid="{00000000-0005-0000-0000-0000C3D90000}"/>
    <cellStyle name="Note 2 40" xfId="55747" xr:uid="{00000000-0005-0000-0000-0000C4D90000}"/>
    <cellStyle name="Note 2 41" xfId="55748" xr:uid="{00000000-0005-0000-0000-0000C5D90000}"/>
    <cellStyle name="Note 2 42" xfId="55749" xr:uid="{00000000-0005-0000-0000-0000C6D90000}"/>
    <cellStyle name="Note 2 43" xfId="55750" xr:uid="{00000000-0005-0000-0000-0000C7D90000}"/>
    <cellStyle name="Note 2 5" xfId="55751" xr:uid="{00000000-0005-0000-0000-0000C8D90000}"/>
    <cellStyle name="Note 2 6" xfId="55752" xr:uid="{00000000-0005-0000-0000-0000C9D90000}"/>
    <cellStyle name="Note 2 7" xfId="55753" xr:uid="{00000000-0005-0000-0000-0000CAD90000}"/>
    <cellStyle name="Note 2 8" xfId="55754" xr:uid="{00000000-0005-0000-0000-0000CBD90000}"/>
    <cellStyle name="Note 2 8 10" xfId="55755" xr:uid="{00000000-0005-0000-0000-0000CCD90000}"/>
    <cellStyle name="Note 2 8 11" xfId="55756" xr:uid="{00000000-0005-0000-0000-0000CDD90000}"/>
    <cellStyle name="Note 2 8 2" xfId="55757" xr:uid="{00000000-0005-0000-0000-0000CED90000}"/>
    <cellStyle name="Note 2 8 2 2" xfId="55758" xr:uid="{00000000-0005-0000-0000-0000CFD90000}"/>
    <cellStyle name="Note 2 8 2 3" xfId="55759" xr:uid="{00000000-0005-0000-0000-0000D0D90000}"/>
    <cellStyle name="Note 2 8 2 4" xfId="55760" xr:uid="{00000000-0005-0000-0000-0000D1D90000}"/>
    <cellStyle name="Note 2 8 2 5" xfId="55761" xr:uid="{00000000-0005-0000-0000-0000D2D90000}"/>
    <cellStyle name="Note 2 8 2 6" xfId="55762" xr:uid="{00000000-0005-0000-0000-0000D3D90000}"/>
    <cellStyle name="Note 2 8 2 7" xfId="55763" xr:uid="{00000000-0005-0000-0000-0000D4D90000}"/>
    <cellStyle name="Note 2 8 2 8" xfId="55764" xr:uid="{00000000-0005-0000-0000-0000D5D90000}"/>
    <cellStyle name="Note 2 8 2 9" xfId="55765" xr:uid="{00000000-0005-0000-0000-0000D6D90000}"/>
    <cellStyle name="Note 2 8 3" xfId="55766" xr:uid="{00000000-0005-0000-0000-0000D7D90000}"/>
    <cellStyle name="Note 2 8 4" xfId="55767" xr:uid="{00000000-0005-0000-0000-0000D8D90000}"/>
    <cellStyle name="Note 2 8 5" xfId="55768" xr:uid="{00000000-0005-0000-0000-0000D9D90000}"/>
    <cellStyle name="Note 2 8 5 2" xfId="55769" xr:uid="{00000000-0005-0000-0000-0000DAD90000}"/>
    <cellStyle name="Note 2 8 5 3" xfId="55770" xr:uid="{00000000-0005-0000-0000-0000DBD90000}"/>
    <cellStyle name="Note 2 8 6" xfId="55771" xr:uid="{00000000-0005-0000-0000-0000DCD90000}"/>
    <cellStyle name="Note 2 8 6 2" xfId="55772" xr:uid="{00000000-0005-0000-0000-0000DDD90000}"/>
    <cellStyle name="Note 2 8 6 3" xfId="55773" xr:uid="{00000000-0005-0000-0000-0000DED90000}"/>
    <cellStyle name="Note 2 8 7" xfId="55774" xr:uid="{00000000-0005-0000-0000-0000DFD90000}"/>
    <cellStyle name="Note 2 8 7 2" xfId="55775" xr:uid="{00000000-0005-0000-0000-0000E0D90000}"/>
    <cellStyle name="Note 2 8 7 3" xfId="55776" xr:uid="{00000000-0005-0000-0000-0000E1D90000}"/>
    <cellStyle name="Note 2 8 8" xfId="55777" xr:uid="{00000000-0005-0000-0000-0000E2D90000}"/>
    <cellStyle name="Note 2 8 8 2" xfId="55778" xr:uid="{00000000-0005-0000-0000-0000E3D90000}"/>
    <cellStyle name="Note 2 8 8 3" xfId="55779" xr:uid="{00000000-0005-0000-0000-0000E4D90000}"/>
    <cellStyle name="Note 2 8 9" xfId="55780" xr:uid="{00000000-0005-0000-0000-0000E5D90000}"/>
    <cellStyle name="Note 2 8 9 2" xfId="55781" xr:uid="{00000000-0005-0000-0000-0000E6D90000}"/>
    <cellStyle name="Note 2 8 9 3" xfId="55782" xr:uid="{00000000-0005-0000-0000-0000E7D90000}"/>
    <cellStyle name="Note 2 9" xfId="55783" xr:uid="{00000000-0005-0000-0000-0000E8D90000}"/>
    <cellStyle name="Note 20" xfId="55784" xr:uid="{00000000-0005-0000-0000-0000E9D90000}"/>
    <cellStyle name="Note 21" xfId="55785" xr:uid="{00000000-0005-0000-0000-0000EAD90000}"/>
    <cellStyle name="Note 22" xfId="55786" xr:uid="{00000000-0005-0000-0000-0000EBD90000}"/>
    <cellStyle name="Note 23" xfId="55787" xr:uid="{00000000-0005-0000-0000-0000ECD90000}"/>
    <cellStyle name="Note 24" xfId="55788" xr:uid="{00000000-0005-0000-0000-0000EDD90000}"/>
    <cellStyle name="Note 25" xfId="55789" xr:uid="{00000000-0005-0000-0000-0000EED90000}"/>
    <cellStyle name="Note 26" xfId="55790" xr:uid="{00000000-0005-0000-0000-0000EFD90000}"/>
    <cellStyle name="Note 27" xfId="55791" xr:uid="{00000000-0005-0000-0000-0000F0D90000}"/>
    <cellStyle name="Note 28" xfId="55792" xr:uid="{00000000-0005-0000-0000-0000F1D90000}"/>
    <cellStyle name="Note 29" xfId="55793" xr:uid="{00000000-0005-0000-0000-0000F2D90000}"/>
    <cellStyle name="Note 3" xfId="55794" xr:uid="{00000000-0005-0000-0000-0000F3D90000}"/>
    <cellStyle name="Note 3 2" xfId="55795" xr:uid="{00000000-0005-0000-0000-0000F4D90000}"/>
    <cellStyle name="Note 3 3" xfId="55796" xr:uid="{00000000-0005-0000-0000-0000F5D90000}"/>
    <cellStyle name="Note 3 4" xfId="55797" xr:uid="{00000000-0005-0000-0000-0000F6D90000}"/>
    <cellStyle name="Note 3 5" xfId="55798" xr:uid="{00000000-0005-0000-0000-0000F7D90000}"/>
    <cellStyle name="Note 3 6" xfId="55799" xr:uid="{00000000-0005-0000-0000-0000F8D90000}"/>
    <cellStyle name="Note 3 7" xfId="55800" xr:uid="{00000000-0005-0000-0000-0000F9D90000}"/>
    <cellStyle name="Note 30" xfId="55801" xr:uid="{00000000-0005-0000-0000-0000FAD90000}"/>
    <cellStyle name="Note 31" xfId="55802" xr:uid="{00000000-0005-0000-0000-0000FBD90000}"/>
    <cellStyle name="Note 32" xfId="55803" xr:uid="{00000000-0005-0000-0000-0000FCD90000}"/>
    <cellStyle name="Note 33" xfId="55804" xr:uid="{00000000-0005-0000-0000-0000FDD90000}"/>
    <cellStyle name="Note 34" xfId="55805" xr:uid="{00000000-0005-0000-0000-0000FED90000}"/>
    <cellStyle name="Note 35" xfId="55806" xr:uid="{00000000-0005-0000-0000-0000FFD90000}"/>
    <cellStyle name="Note 36" xfId="55807" xr:uid="{00000000-0005-0000-0000-000000DA0000}"/>
    <cellStyle name="Note 37" xfId="55808" xr:uid="{00000000-0005-0000-0000-000001DA0000}"/>
    <cellStyle name="Note 4" xfId="55809" xr:uid="{00000000-0005-0000-0000-000002DA0000}"/>
    <cellStyle name="Note 4 2" xfId="55810" xr:uid="{00000000-0005-0000-0000-000003DA0000}"/>
    <cellStyle name="Note 4 3" xfId="55811" xr:uid="{00000000-0005-0000-0000-000004DA0000}"/>
    <cellStyle name="Note 5" xfId="55812" xr:uid="{00000000-0005-0000-0000-000005DA0000}"/>
    <cellStyle name="Note 5 2" xfId="55813" xr:uid="{00000000-0005-0000-0000-000006DA0000}"/>
    <cellStyle name="Note 5 3" xfId="55814" xr:uid="{00000000-0005-0000-0000-000007DA0000}"/>
    <cellStyle name="Note 6" xfId="55815" xr:uid="{00000000-0005-0000-0000-000008DA0000}"/>
    <cellStyle name="Note 6 2" xfId="55816" xr:uid="{00000000-0005-0000-0000-000009DA0000}"/>
    <cellStyle name="Note 6 3" xfId="55817" xr:uid="{00000000-0005-0000-0000-00000ADA0000}"/>
    <cellStyle name="Note 7" xfId="55818" xr:uid="{00000000-0005-0000-0000-00000BDA0000}"/>
    <cellStyle name="Note 7 2" xfId="55819" xr:uid="{00000000-0005-0000-0000-00000CDA0000}"/>
    <cellStyle name="Note 7 3" xfId="55820" xr:uid="{00000000-0005-0000-0000-00000DDA0000}"/>
    <cellStyle name="Note 8" xfId="55821" xr:uid="{00000000-0005-0000-0000-00000EDA0000}"/>
    <cellStyle name="Note 8 2" xfId="55822" xr:uid="{00000000-0005-0000-0000-00000FDA0000}"/>
    <cellStyle name="Note 8 3" xfId="55823" xr:uid="{00000000-0005-0000-0000-000010DA0000}"/>
    <cellStyle name="Note 9" xfId="55824" xr:uid="{00000000-0005-0000-0000-000011DA0000}"/>
    <cellStyle name="Note 9 2" xfId="55825" xr:uid="{00000000-0005-0000-0000-000012DA0000}"/>
    <cellStyle name="Note 9 3" xfId="55826" xr:uid="{00000000-0005-0000-0000-000013DA0000}"/>
    <cellStyle name="Output 10" xfId="55827" xr:uid="{00000000-0005-0000-0000-000014DA0000}"/>
    <cellStyle name="Output 10 2" xfId="55828" xr:uid="{00000000-0005-0000-0000-000015DA0000}"/>
    <cellStyle name="Output 10 3" xfId="55829" xr:uid="{00000000-0005-0000-0000-000016DA0000}"/>
    <cellStyle name="Output 11" xfId="55830" xr:uid="{00000000-0005-0000-0000-000017DA0000}"/>
    <cellStyle name="Output 11 2" xfId="55831" xr:uid="{00000000-0005-0000-0000-000018DA0000}"/>
    <cellStyle name="Output 11 3" xfId="55832" xr:uid="{00000000-0005-0000-0000-000019DA0000}"/>
    <cellStyle name="Output 12" xfId="55833" xr:uid="{00000000-0005-0000-0000-00001ADA0000}"/>
    <cellStyle name="Output 12 2" xfId="55834" xr:uid="{00000000-0005-0000-0000-00001BDA0000}"/>
    <cellStyle name="Output 12 3" xfId="55835" xr:uid="{00000000-0005-0000-0000-00001CDA0000}"/>
    <cellStyle name="Output 13" xfId="55836" xr:uid="{00000000-0005-0000-0000-00001DDA0000}"/>
    <cellStyle name="Output 13 2" xfId="55837" xr:uid="{00000000-0005-0000-0000-00001EDA0000}"/>
    <cellStyle name="Output 13 3" xfId="55838" xr:uid="{00000000-0005-0000-0000-00001FDA0000}"/>
    <cellStyle name="Output 14" xfId="55839" xr:uid="{00000000-0005-0000-0000-000020DA0000}"/>
    <cellStyle name="Output 14 2" xfId="55840" xr:uid="{00000000-0005-0000-0000-000021DA0000}"/>
    <cellStyle name="Output 14 3" xfId="55841" xr:uid="{00000000-0005-0000-0000-000022DA0000}"/>
    <cellStyle name="Output 15" xfId="55842" xr:uid="{00000000-0005-0000-0000-000023DA0000}"/>
    <cellStyle name="Output 15 2" xfId="55843" xr:uid="{00000000-0005-0000-0000-000024DA0000}"/>
    <cellStyle name="Output 15 3" xfId="55844" xr:uid="{00000000-0005-0000-0000-000025DA0000}"/>
    <cellStyle name="Output 15 4" xfId="55845" xr:uid="{00000000-0005-0000-0000-000026DA0000}"/>
    <cellStyle name="Output 15 5" xfId="55846" xr:uid="{00000000-0005-0000-0000-000027DA0000}"/>
    <cellStyle name="Output 15 6" xfId="55847" xr:uid="{00000000-0005-0000-0000-000028DA0000}"/>
    <cellStyle name="Output 15 7" xfId="55848" xr:uid="{00000000-0005-0000-0000-000029DA0000}"/>
    <cellStyle name="Output 16" xfId="55849" xr:uid="{00000000-0005-0000-0000-00002ADA0000}"/>
    <cellStyle name="Output 17" xfId="55850" xr:uid="{00000000-0005-0000-0000-00002BDA0000}"/>
    <cellStyle name="Output 18" xfId="55851" xr:uid="{00000000-0005-0000-0000-00002CDA0000}"/>
    <cellStyle name="Output 19" xfId="55852" xr:uid="{00000000-0005-0000-0000-00002DDA0000}"/>
    <cellStyle name="Output 2" xfId="55853" xr:uid="{00000000-0005-0000-0000-00002EDA0000}"/>
    <cellStyle name="Output 2 10" xfId="55854" xr:uid="{00000000-0005-0000-0000-00002FDA0000}"/>
    <cellStyle name="Output 2 11" xfId="55855" xr:uid="{00000000-0005-0000-0000-000030DA0000}"/>
    <cellStyle name="Output 2 12" xfId="55856" xr:uid="{00000000-0005-0000-0000-000031DA0000}"/>
    <cellStyle name="Output 2 13" xfId="55857" xr:uid="{00000000-0005-0000-0000-000032DA0000}"/>
    <cellStyle name="Output 2 14" xfId="55858" xr:uid="{00000000-0005-0000-0000-000033DA0000}"/>
    <cellStyle name="Output 2 2" xfId="55859" xr:uid="{00000000-0005-0000-0000-000034DA0000}"/>
    <cellStyle name="Output 2 3" xfId="55860" xr:uid="{00000000-0005-0000-0000-000035DA0000}"/>
    <cellStyle name="Output 2 4" xfId="55861" xr:uid="{00000000-0005-0000-0000-000036DA0000}"/>
    <cellStyle name="Output 2 5" xfId="55862" xr:uid="{00000000-0005-0000-0000-000037DA0000}"/>
    <cellStyle name="Output 2 6" xfId="55863" xr:uid="{00000000-0005-0000-0000-000038DA0000}"/>
    <cellStyle name="Output 2 7" xfId="55864" xr:uid="{00000000-0005-0000-0000-000039DA0000}"/>
    <cellStyle name="Output 2 8" xfId="55865" xr:uid="{00000000-0005-0000-0000-00003ADA0000}"/>
    <cellStyle name="Output 2 9" xfId="55866" xr:uid="{00000000-0005-0000-0000-00003BDA0000}"/>
    <cellStyle name="Output 20" xfId="55867" xr:uid="{00000000-0005-0000-0000-00003CDA0000}"/>
    <cellStyle name="Output 21" xfId="55868" xr:uid="{00000000-0005-0000-0000-00003DDA0000}"/>
    <cellStyle name="Output 22" xfId="55869" xr:uid="{00000000-0005-0000-0000-00003EDA0000}"/>
    <cellStyle name="Output 23" xfId="55870" xr:uid="{00000000-0005-0000-0000-00003FDA0000}"/>
    <cellStyle name="Output 24" xfId="55871" xr:uid="{00000000-0005-0000-0000-000040DA0000}"/>
    <cellStyle name="Output 25" xfId="55872" xr:uid="{00000000-0005-0000-0000-000041DA0000}"/>
    <cellStyle name="Output 26" xfId="55873" xr:uid="{00000000-0005-0000-0000-000042DA0000}"/>
    <cellStyle name="Output 27" xfId="55874" xr:uid="{00000000-0005-0000-0000-000043DA0000}"/>
    <cellStyle name="Output 28" xfId="55875" xr:uid="{00000000-0005-0000-0000-000044DA0000}"/>
    <cellStyle name="Output 29" xfId="55876" xr:uid="{00000000-0005-0000-0000-000045DA0000}"/>
    <cellStyle name="Output 3" xfId="55877" xr:uid="{00000000-0005-0000-0000-000046DA0000}"/>
    <cellStyle name="Output 3 2" xfId="55878" xr:uid="{00000000-0005-0000-0000-000047DA0000}"/>
    <cellStyle name="Output 3 3" xfId="55879" xr:uid="{00000000-0005-0000-0000-000048DA0000}"/>
    <cellStyle name="Output 30" xfId="55880" xr:uid="{00000000-0005-0000-0000-000049DA0000}"/>
    <cellStyle name="Output 31" xfId="55881" xr:uid="{00000000-0005-0000-0000-00004ADA0000}"/>
    <cellStyle name="Output 32" xfId="55882" xr:uid="{00000000-0005-0000-0000-00004BDA0000}"/>
    <cellStyle name="Output 33" xfId="55883" xr:uid="{00000000-0005-0000-0000-00004CDA0000}"/>
    <cellStyle name="Output 34" xfId="55884" xr:uid="{00000000-0005-0000-0000-00004DDA0000}"/>
    <cellStyle name="Output 4" xfId="55885" xr:uid="{00000000-0005-0000-0000-00004EDA0000}"/>
    <cellStyle name="Output 4 2" xfId="55886" xr:uid="{00000000-0005-0000-0000-00004FDA0000}"/>
    <cellStyle name="Output 4 3" xfId="55887" xr:uid="{00000000-0005-0000-0000-000050DA0000}"/>
    <cellStyle name="Output 5" xfId="55888" xr:uid="{00000000-0005-0000-0000-000051DA0000}"/>
    <cellStyle name="Output 5 2" xfId="55889" xr:uid="{00000000-0005-0000-0000-000052DA0000}"/>
    <cellStyle name="Output 5 3" xfId="55890" xr:uid="{00000000-0005-0000-0000-000053DA0000}"/>
    <cellStyle name="Output 6" xfId="55891" xr:uid="{00000000-0005-0000-0000-000054DA0000}"/>
    <cellStyle name="Output 6 2" xfId="55892" xr:uid="{00000000-0005-0000-0000-000055DA0000}"/>
    <cellStyle name="Output 6 3" xfId="55893" xr:uid="{00000000-0005-0000-0000-000056DA0000}"/>
    <cellStyle name="Output 7" xfId="55894" xr:uid="{00000000-0005-0000-0000-000057DA0000}"/>
    <cellStyle name="Output 7 2" xfId="55895" xr:uid="{00000000-0005-0000-0000-000058DA0000}"/>
    <cellStyle name="Output 7 3" xfId="55896" xr:uid="{00000000-0005-0000-0000-000059DA0000}"/>
    <cellStyle name="Output 8" xfId="55897" xr:uid="{00000000-0005-0000-0000-00005ADA0000}"/>
    <cellStyle name="Output 8 2" xfId="55898" xr:uid="{00000000-0005-0000-0000-00005BDA0000}"/>
    <cellStyle name="Output 8 3" xfId="55899" xr:uid="{00000000-0005-0000-0000-00005CDA0000}"/>
    <cellStyle name="Output 9" xfId="55900" xr:uid="{00000000-0005-0000-0000-00005DDA0000}"/>
    <cellStyle name="Output 9 2" xfId="55901" xr:uid="{00000000-0005-0000-0000-00005EDA0000}"/>
    <cellStyle name="Output 9 3" xfId="55902" xr:uid="{00000000-0005-0000-0000-00005FDA0000}"/>
    <cellStyle name="Percent" xfId="6" builtinId="5"/>
    <cellStyle name="Percent 10" xfId="55903" xr:uid="{00000000-0005-0000-0000-000061DA0000}"/>
    <cellStyle name="Percent 10 10" xfId="55904" xr:uid="{00000000-0005-0000-0000-000062DA0000}"/>
    <cellStyle name="Percent 10 11" xfId="55905" xr:uid="{00000000-0005-0000-0000-000063DA0000}"/>
    <cellStyle name="Percent 10 2" xfId="55906" xr:uid="{00000000-0005-0000-0000-000064DA0000}"/>
    <cellStyle name="Percent 10 2 10" xfId="55907" xr:uid="{00000000-0005-0000-0000-000065DA0000}"/>
    <cellStyle name="Percent 10 2 11" xfId="55908" xr:uid="{00000000-0005-0000-0000-000066DA0000}"/>
    <cellStyle name="Percent 10 2 12" xfId="55909" xr:uid="{00000000-0005-0000-0000-000067DA0000}"/>
    <cellStyle name="Percent 10 2 13" xfId="55910" xr:uid="{00000000-0005-0000-0000-000068DA0000}"/>
    <cellStyle name="Percent 10 2 14" xfId="55911" xr:uid="{00000000-0005-0000-0000-000069DA0000}"/>
    <cellStyle name="Percent 10 2 15" xfId="55912" xr:uid="{00000000-0005-0000-0000-00006ADA0000}"/>
    <cellStyle name="Percent 10 2 16" xfId="55913" xr:uid="{00000000-0005-0000-0000-00006BDA0000}"/>
    <cellStyle name="Percent 10 2 17" xfId="55914" xr:uid="{00000000-0005-0000-0000-00006CDA0000}"/>
    <cellStyle name="Percent 10 2 18" xfId="55915" xr:uid="{00000000-0005-0000-0000-00006DDA0000}"/>
    <cellStyle name="Percent 10 2 2" xfId="55916" xr:uid="{00000000-0005-0000-0000-00006EDA0000}"/>
    <cellStyle name="Percent 10 2 2 2" xfId="55917" xr:uid="{00000000-0005-0000-0000-00006FDA0000}"/>
    <cellStyle name="Percent 10 2 2 2 2" xfId="55918" xr:uid="{00000000-0005-0000-0000-000070DA0000}"/>
    <cellStyle name="Percent 10 2 2 2 3" xfId="55919" xr:uid="{00000000-0005-0000-0000-000071DA0000}"/>
    <cellStyle name="Percent 10 2 2 3" xfId="55920" xr:uid="{00000000-0005-0000-0000-000072DA0000}"/>
    <cellStyle name="Percent 10 2 2 4" xfId="55921" xr:uid="{00000000-0005-0000-0000-000073DA0000}"/>
    <cellStyle name="Percent 10 2 3" xfId="55922" xr:uid="{00000000-0005-0000-0000-000074DA0000}"/>
    <cellStyle name="Percent 10 2 4" xfId="55923" xr:uid="{00000000-0005-0000-0000-000075DA0000}"/>
    <cellStyle name="Percent 10 2 5" xfId="55924" xr:uid="{00000000-0005-0000-0000-000076DA0000}"/>
    <cellStyle name="Percent 10 2 6" xfId="55925" xr:uid="{00000000-0005-0000-0000-000077DA0000}"/>
    <cellStyle name="Percent 10 2 6 2" xfId="55926" xr:uid="{00000000-0005-0000-0000-000078DA0000}"/>
    <cellStyle name="Percent 10 2 6 2 2" xfId="55927" xr:uid="{00000000-0005-0000-0000-000079DA0000}"/>
    <cellStyle name="Percent 10 2 6 2 3" xfId="55928" xr:uid="{00000000-0005-0000-0000-00007ADA0000}"/>
    <cellStyle name="Percent 10 2 6 3" xfId="55929" xr:uid="{00000000-0005-0000-0000-00007BDA0000}"/>
    <cellStyle name="Percent 10 2 7" xfId="55930" xr:uid="{00000000-0005-0000-0000-00007CDA0000}"/>
    <cellStyle name="Percent 10 2 8" xfId="55931" xr:uid="{00000000-0005-0000-0000-00007DDA0000}"/>
    <cellStyle name="Percent 10 2 9" xfId="55932" xr:uid="{00000000-0005-0000-0000-00007EDA0000}"/>
    <cellStyle name="Percent 10 3" xfId="55933" xr:uid="{00000000-0005-0000-0000-00007FDA0000}"/>
    <cellStyle name="Percent 10 4" xfId="55934" xr:uid="{00000000-0005-0000-0000-000080DA0000}"/>
    <cellStyle name="Percent 10 5" xfId="55935" xr:uid="{00000000-0005-0000-0000-000081DA0000}"/>
    <cellStyle name="Percent 10 6" xfId="55936" xr:uid="{00000000-0005-0000-0000-000082DA0000}"/>
    <cellStyle name="Percent 10 7" xfId="55937" xr:uid="{00000000-0005-0000-0000-000083DA0000}"/>
    <cellStyle name="Percent 10 8" xfId="55938" xr:uid="{00000000-0005-0000-0000-000084DA0000}"/>
    <cellStyle name="Percent 10 9" xfId="55939" xr:uid="{00000000-0005-0000-0000-000085DA0000}"/>
    <cellStyle name="Percent 101" xfId="55940" xr:uid="{00000000-0005-0000-0000-000086DA0000}"/>
    <cellStyle name="Percent 11" xfId="55941" xr:uid="{00000000-0005-0000-0000-000087DA0000}"/>
    <cellStyle name="Percent 11 2" xfId="55942" xr:uid="{00000000-0005-0000-0000-000088DA0000}"/>
    <cellStyle name="Percent 12" xfId="55943" xr:uid="{00000000-0005-0000-0000-000089DA0000}"/>
    <cellStyle name="Percent 12 2" xfId="55944" xr:uid="{00000000-0005-0000-0000-00008ADA0000}"/>
    <cellStyle name="Percent 13" xfId="55945" xr:uid="{00000000-0005-0000-0000-00008BDA0000}"/>
    <cellStyle name="Percent 13 2" xfId="55946" xr:uid="{00000000-0005-0000-0000-00008CDA0000}"/>
    <cellStyle name="Percent 14" xfId="55947" xr:uid="{00000000-0005-0000-0000-00008DDA0000}"/>
    <cellStyle name="Percent 14 2" xfId="55948" xr:uid="{00000000-0005-0000-0000-00008EDA0000}"/>
    <cellStyle name="Percent 15" xfId="55949" xr:uid="{00000000-0005-0000-0000-00008FDA0000}"/>
    <cellStyle name="Percent 15 2" xfId="55950" xr:uid="{00000000-0005-0000-0000-000090DA0000}"/>
    <cellStyle name="Percent 16" xfId="55951" xr:uid="{00000000-0005-0000-0000-000091DA0000}"/>
    <cellStyle name="Percent 16 2" xfId="55952" xr:uid="{00000000-0005-0000-0000-000092DA0000}"/>
    <cellStyle name="Percent 17" xfId="55953" xr:uid="{00000000-0005-0000-0000-000093DA0000}"/>
    <cellStyle name="Percent 17 2" xfId="55954" xr:uid="{00000000-0005-0000-0000-000094DA0000}"/>
    <cellStyle name="Percent 18" xfId="55955" xr:uid="{00000000-0005-0000-0000-000095DA0000}"/>
    <cellStyle name="Percent 18 2" xfId="55956" xr:uid="{00000000-0005-0000-0000-000096DA0000}"/>
    <cellStyle name="Percent 19" xfId="55957" xr:uid="{00000000-0005-0000-0000-000097DA0000}"/>
    <cellStyle name="Percent 19 2" xfId="55958" xr:uid="{00000000-0005-0000-0000-000098DA0000}"/>
    <cellStyle name="Percent 2" xfId="29" xr:uid="{00000000-0005-0000-0000-000099DA0000}"/>
    <cellStyle name="Percent 2 10" xfId="55960" xr:uid="{00000000-0005-0000-0000-00009ADA0000}"/>
    <cellStyle name="Percent 2 11" xfId="55961" xr:uid="{00000000-0005-0000-0000-00009BDA0000}"/>
    <cellStyle name="Percent 2 12" xfId="55962" xr:uid="{00000000-0005-0000-0000-00009CDA0000}"/>
    <cellStyle name="Percent 2 13" xfId="55963" xr:uid="{00000000-0005-0000-0000-00009DDA0000}"/>
    <cellStyle name="Percent 2 14" xfId="55964" xr:uid="{00000000-0005-0000-0000-00009EDA0000}"/>
    <cellStyle name="Percent 2 15" xfId="55965" xr:uid="{00000000-0005-0000-0000-00009FDA0000}"/>
    <cellStyle name="Percent 2 16" xfId="55966" xr:uid="{00000000-0005-0000-0000-0000A0DA0000}"/>
    <cellStyle name="Percent 2 17" xfId="55967" xr:uid="{00000000-0005-0000-0000-0000A1DA0000}"/>
    <cellStyle name="Percent 2 18" xfId="55968" xr:uid="{00000000-0005-0000-0000-0000A2DA0000}"/>
    <cellStyle name="Percent 2 19" xfId="55969" xr:uid="{00000000-0005-0000-0000-0000A3DA0000}"/>
    <cellStyle name="Percent 2 2" xfId="55970" xr:uid="{00000000-0005-0000-0000-0000A4DA0000}"/>
    <cellStyle name="Percent 2 2 10" xfId="55971" xr:uid="{00000000-0005-0000-0000-0000A5DA0000}"/>
    <cellStyle name="Percent 2 2 10 2" xfId="55972" xr:uid="{00000000-0005-0000-0000-0000A6DA0000}"/>
    <cellStyle name="Percent 2 2 10 3" xfId="55973" xr:uid="{00000000-0005-0000-0000-0000A7DA0000}"/>
    <cellStyle name="Percent 2 2 11" xfId="55974" xr:uid="{00000000-0005-0000-0000-0000A8DA0000}"/>
    <cellStyle name="Percent 2 2 11 2" xfId="55975" xr:uid="{00000000-0005-0000-0000-0000A9DA0000}"/>
    <cellStyle name="Percent 2 2 11 3" xfId="55976" xr:uid="{00000000-0005-0000-0000-0000AADA0000}"/>
    <cellStyle name="Percent 2 2 12" xfId="55977" xr:uid="{00000000-0005-0000-0000-0000ABDA0000}"/>
    <cellStyle name="Percent 2 2 12 2" xfId="55978" xr:uid="{00000000-0005-0000-0000-0000ACDA0000}"/>
    <cellStyle name="Percent 2 2 12 3" xfId="55979" xr:uid="{00000000-0005-0000-0000-0000ADDA0000}"/>
    <cellStyle name="Percent 2 2 13" xfId="55980" xr:uid="{00000000-0005-0000-0000-0000AEDA0000}"/>
    <cellStyle name="Percent 2 2 13 2" xfId="55981" xr:uid="{00000000-0005-0000-0000-0000AFDA0000}"/>
    <cellStyle name="Percent 2 2 13 3" xfId="55982" xr:uid="{00000000-0005-0000-0000-0000B0DA0000}"/>
    <cellStyle name="Percent 2 2 14" xfId="55983" xr:uid="{00000000-0005-0000-0000-0000B1DA0000}"/>
    <cellStyle name="Percent 2 2 14 2" xfId="55984" xr:uid="{00000000-0005-0000-0000-0000B2DA0000}"/>
    <cellStyle name="Percent 2 2 14 3" xfId="55985" xr:uid="{00000000-0005-0000-0000-0000B3DA0000}"/>
    <cellStyle name="Percent 2 2 15" xfId="55986" xr:uid="{00000000-0005-0000-0000-0000B4DA0000}"/>
    <cellStyle name="Percent 2 2 16" xfId="55987" xr:uid="{00000000-0005-0000-0000-0000B5DA0000}"/>
    <cellStyle name="Percent 2 2 17" xfId="55988" xr:uid="{00000000-0005-0000-0000-0000B6DA0000}"/>
    <cellStyle name="Percent 2 2 18" xfId="55989" xr:uid="{00000000-0005-0000-0000-0000B7DA0000}"/>
    <cellStyle name="Percent 2 2 19" xfId="55990" xr:uid="{00000000-0005-0000-0000-0000B8DA0000}"/>
    <cellStyle name="Percent 2 2 2" xfId="55991" xr:uid="{00000000-0005-0000-0000-0000B9DA0000}"/>
    <cellStyle name="Percent 2 2 2 10" xfId="55992" xr:uid="{00000000-0005-0000-0000-0000BADA0000}"/>
    <cellStyle name="Percent 2 2 2 2" xfId="55993" xr:uid="{00000000-0005-0000-0000-0000BBDA0000}"/>
    <cellStyle name="Percent 2 2 2 3" xfId="55994" xr:uid="{00000000-0005-0000-0000-0000BCDA0000}"/>
    <cellStyle name="Percent 2 2 2 4" xfId="55995" xr:uid="{00000000-0005-0000-0000-0000BDDA0000}"/>
    <cellStyle name="Percent 2 2 2 5" xfId="55996" xr:uid="{00000000-0005-0000-0000-0000BEDA0000}"/>
    <cellStyle name="Percent 2 2 2 6" xfId="55997" xr:uid="{00000000-0005-0000-0000-0000BFDA0000}"/>
    <cellStyle name="Percent 2 2 2 7" xfId="55998" xr:uid="{00000000-0005-0000-0000-0000C0DA0000}"/>
    <cellStyle name="Percent 2 2 2 8" xfId="55999" xr:uid="{00000000-0005-0000-0000-0000C1DA0000}"/>
    <cellStyle name="Percent 2 2 2 9" xfId="56000" xr:uid="{00000000-0005-0000-0000-0000C2DA0000}"/>
    <cellStyle name="Percent 2 2 20" xfId="56001" xr:uid="{00000000-0005-0000-0000-0000C3DA0000}"/>
    <cellStyle name="Percent 2 2 21" xfId="56002" xr:uid="{00000000-0005-0000-0000-0000C4DA0000}"/>
    <cellStyle name="Percent 2 2 22" xfId="56003" xr:uid="{00000000-0005-0000-0000-0000C5DA0000}"/>
    <cellStyle name="Percent 2 2 22 2" xfId="56004" xr:uid="{00000000-0005-0000-0000-0000C6DA0000}"/>
    <cellStyle name="Percent 2 2 22 2 2" xfId="56005" xr:uid="{00000000-0005-0000-0000-0000C7DA0000}"/>
    <cellStyle name="Percent 2 2 22 2 3" xfId="56006" xr:uid="{00000000-0005-0000-0000-0000C8DA0000}"/>
    <cellStyle name="Percent 2 2 22 3" xfId="56007" xr:uid="{00000000-0005-0000-0000-0000C9DA0000}"/>
    <cellStyle name="Percent 2 2 23" xfId="56008" xr:uid="{00000000-0005-0000-0000-0000CADA0000}"/>
    <cellStyle name="Percent 2 2 23 2" xfId="56009" xr:uid="{00000000-0005-0000-0000-0000CBDA0000}"/>
    <cellStyle name="Percent 2 2 23 2 2" xfId="56010" xr:uid="{00000000-0005-0000-0000-0000CCDA0000}"/>
    <cellStyle name="Percent 2 2 23 2 3" xfId="56011" xr:uid="{00000000-0005-0000-0000-0000CDDA0000}"/>
    <cellStyle name="Percent 2 2 23 3" xfId="56012" xr:uid="{00000000-0005-0000-0000-0000CEDA0000}"/>
    <cellStyle name="Percent 2 2 24" xfId="56013" xr:uid="{00000000-0005-0000-0000-0000CFDA0000}"/>
    <cellStyle name="Percent 2 2 25" xfId="56014" xr:uid="{00000000-0005-0000-0000-0000D0DA0000}"/>
    <cellStyle name="Percent 2 2 26" xfId="56015" xr:uid="{00000000-0005-0000-0000-0000D1DA0000}"/>
    <cellStyle name="Percent 2 2 27" xfId="56016" xr:uid="{00000000-0005-0000-0000-0000D2DA0000}"/>
    <cellStyle name="Percent 2 2 28" xfId="56017" xr:uid="{00000000-0005-0000-0000-0000D3DA0000}"/>
    <cellStyle name="Percent 2 2 29" xfId="56018" xr:uid="{00000000-0005-0000-0000-0000D4DA0000}"/>
    <cellStyle name="Percent 2 2 3" xfId="56019" xr:uid="{00000000-0005-0000-0000-0000D5DA0000}"/>
    <cellStyle name="Percent 2 2 3 2" xfId="56020" xr:uid="{00000000-0005-0000-0000-0000D6DA0000}"/>
    <cellStyle name="Percent 2 2 3 3" xfId="56021" xr:uid="{00000000-0005-0000-0000-0000D7DA0000}"/>
    <cellStyle name="Percent 2 2 30" xfId="56022" xr:uid="{00000000-0005-0000-0000-0000D8DA0000}"/>
    <cellStyle name="Percent 2 2 31" xfId="56023" xr:uid="{00000000-0005-0000-0000-0000D9DA0000}"/>
    <cellStyle name="Percent 2 2 32" xfId="56024" xr:uid="{00000000-0005-0000-0000-0000DADA0000}"/>
    <cellStyle name="Percent 2 2 33" xfId="56025" xr:uid="{00000000-0005-0000-0000-0000DBDA0000}"/>
    <cellStyle name="Percent 2 2 34" xfId="56026" xr:uid="{00000000-0005-0000-0000-0000DCDA0000}"/>
    <cellStyle name="Percent 2 2 4" xfId="56027" xr:uid="{00000000-0005-0000-0000-0000DDDA0000}"/>
    <cellStyle name="Percent 2 2 4 2" xfId="56028" xr:uid="{00000000-0005-0000-0000-0000DEDA0000}"/>
    <cellStyle name="Percent 2 2 4 3" xfId="56029" xr:uid="{00000000-0005-0000-0000-0000DFDA0000}"/>
    <cellStyle name="Percent 2 2 5" xfId="56030" xr:uid="{00000000-0005-0000-0000-0000E0DA0000}"/>
    <cellStyle name="Percent 2 2 5 2" xfId="56031" xr:uid="{00000000-0005-0000-0000-0000E1DA0000}"/>
    <cellStyle name="Percent 2 2 5 3" xfId="56032" xr:uid="{00000000-0005-0000-0000-0000E2DA0000}"/>
    <cellStyle name="Percent 2 2 6" xfId="56033" xr:uid="{00000000-0005-0000-0000-0000E3DA0000}"/>
    <cellStyle name="Percent 2 2 6 2" xfId="56034" xr:uid="{00000000-0005-0000-0000-0000E4DA0000}"/>
    <cellStyle name="Percent 2 2 6 3" xfId="56035" xr:uid="{00000000-0005-0000-0000-0000E5DA0000}"/>
    <cellStyle name="Percent 2 2 7" xfId="56036" xr:uid="{00000000-0005-0000-0000-0000E6DA0000}"/>
    <cellStyle name="Percent 2 2 7 2" xfId="56037" xr:uid="{00000000-0005-0000-0000-0000E7DA0000}"/>
    <cellStyle name="Percent 2 2 7 3" xfId="56038" xr:uid="{00000000-0005-0000-0000-0000E8DA0000}"/>
    <cellStyle name="Percent 2 2 8" xfId="56039" xr:uid="{00000000-0005-0000-0000-0000E9DA0000}"/>
    <cellStyle name="Percent 2 2 8 2" xfId="56040" xr:uid="{00000000-0005-0000-0000-0000EADA0000}"/>
    <cellStyle name="Percent 2 2 8 3" xfId="56041" xr:uid="{00000000-0005-0000-0000-0000EBDA0000}"/>
    <cellStyle name="Percent 2 2 9" xfId="56042" xr:uid="{00000000-0005-0000-0000-0000ECDA0000}"/>
    <cellStyle name="Percent 2 2 9 2" xfId="56043" xr:uid="{00000000-0005-0000-0000-0000EDDA0000}"/>
    <cellStyle name="Percent 2 2 9 3" xfId="56044" xr:uid="{00000000-0005-0000-0000-0000EEDA0000}"/>
    <cellStyle name="Percent 2 20" xfId="56045" xr:uid="{00000000-0005-0000-0000-0000EFDA0000}"/>
    <cellStyle name="Percent 2 21" xfId="56046" xr:uid="{00000000-0005-0000-0000-0000F0DA0000}"/>
    <cellStyle name="Percent 2 22" xfId="56047" xr:uid="{00000000-0005-0000-0000-0000F1DA0000}"/>
    <cellStyle name="Percent 2 23" xfId="56048" xr:uid="{00000000-0005-0000-0000-0000F2DA0000}"/>
    <cellStyle name="Percent 2 24" xfId="56049" xr:uid="{00000000-0005-0000-0000-0000F3DA0000}"/>
    <cellStyle name="Percent 2 25" xfId="56050" xr:uid="{00000000-0005-0000-0000-0000F4DA0000}"/>
    <cellStyle name="Percent 2 26" xfId="56051" xr:uid="{00000000-0005-0000-0000-0000F5DA0000}"/>
    <cellStyle name="Percent 2 27" xfId="56052" xr:uid="{00000000-0005-0000-0000-0000F6DA0000}"/>
    <cellStyle name="Percent 2 27 10" xfId="56053" xr:uid="{00000000-0005-0000-0000-0000F7DA0000}"/>
    <cellStyle name="Percent 2 27 11" xfId="56054" xr:uid="{00000000-0005-0000-0000-0000F8DA0000}"/>
    <cellStyle name="Percent 2 27 12" xfId="56055" xr:uid="{00000000-0005-0000-0000-0000F9DA0000}"/>
    <cellStyle name="Percent 2 27 13" xfId="56056" xr:uid="{00000000-0005-0000-0000-0000FADA0000}"/>
    <cellStyle name="Percent 2 27 14" xfId="56057" xr:uid="{00000000-0005-0000-0000-0000FBDA0000}"/>
    <cellStyle name="Percent 2 27 2" xfId="56058" xr:uid="{00000000-0005-0000-0000-0000FCDA0000}"/>
    <cellStyle name="Percent 2 27 2 2" xfId="56059" xr:uid="{00000000-0005-0000-0000-0000FDDA0000}"/>
    <cellStyle name="Percent 2 27 2 2 2" xfId="56060" xr:uid="{00000000-0005-0000-0000-0000FEDA0000}"/>
    <cellStyle name="Percent 2 27 2 2 3" xfId="56061" xr:uid="{00000000-0005-0000-0000-0000FFDA0000}"/>
    <cellStyle name="Percent 2 27 2 3" xfId="56062" xr:uid="{00000000-0005-0000-0000-000000DB0000}"/>
    <cellStyle name="Percent 2 27 3" xfId="56063" xr:uid="{00000000-0005-0000-0000-000001DB0000}"/>
    <cellStyle name="Percent 2 27 4" xfId="56064" xr:uid="{00000000-0005-0000-0000-000002DB0000}"/>
    <cellStyle name="Percent 2 27 5" xfId="56065" xr:uid="{00000000-0005-0000-0000-000003DB0000}"/>
    <cellStyle name="Percent 2 27 6" xfId="56066" xr:uid="{00000000-0005-0000-0000-000004DB0000}"/>
    <cellStyle name="Percent 2 27 7" xfId="56067" xr:uid="{00000000-0005-0000-0000-000005DB0000}"/>
    <cellStyle name="Percent 2 27 8" xfId="56068" xr:uid="{00000000-0005-0000-0000-000006DB0000}"/>
    <cellStyle name="Percent 2 27 9" xfId="56069" xr:uid="{00000000-0005-0000-0000-000007DB0000}"/>
    <cellStyle name="Percent 2 28" xfId="56070" xr:uid="{00000000-0005-0000-0000-000008DB0000}"/>
    <cellStyle name="Percent 2 28 2" xfId="56071" xr:uid="{00000000-0005-0000-0000-000009DB0000}"/>
    <cellStyle name="Percent 2 28 2 2" xfId="56072" xr:uid="{00000000-0005-0000-0000-00000ADB0000}"/>
    <cellStyle name="Percent 2 28 2 3" xfId="56073" xr:uid="{00000000-0005-0000-0000-00000BDB0000}"/>
    <cellStyle name="Percent 2 28 3" xfId="56074" xr:uid="{00000000-0005-0000-0000-00000CDB0000}"/>
    <cellStyle name="Percent 2 29" xfId="56075" xr:uid="{00000000-0005-0000-0000-00000DDB0000}"/>
    <cellStyle name="Percent 2 29 2" xfId="56076" xr:uid="{00000000-0005-0000-0000-00000EDB0000}"/>
    <cellStyle name="Percent 2 29 2 2" xfId="56077" xr:uid="{00000000-0005-0000-0000-00000FDB0000}"/>
    <cellStyle name="Percent 2 29 2 3" xfId="56078" xr:uid="{00000000-0005-0000-0000-000010DB0000}"/>
    <cellStyle name="Percent 2 29 3" xfId="56079" xr:uid="{00000000-0005-0000-0000-000011DB0000}"/>
    <cellStyle name="Percent 2 3" xfId="56080" xr:uid="{00000000-0005-0000-0000-000012DB0000}"/>
    <cellStyle name="Percent 2 3 10" xfId="56081" xr:uid="{00000000-0005-0000-0000-000013DB0000}"/>
    <cellStyle name="Percent 2 3 11" xfId="56082" xr:uid="{00000000-0005-0000-0000-000014DB0000}"/>
    <cellStyle name="Percent 2 3 11 2" xfId="56083" xr:uid="{00000000-0005-0000-0000-000015DB0000}"/>
    <cellStyle name="Percent 2 3 11 2 2" xfId="56084" xr:uid="{00000000-0005-0000-0000-000016DB0000}"/>
    <cellStyle name="Percent 2 3 11 2 3" xfId="56085" xr:uid="{00000000-0005-0000-0000-000017DB0000}"/>
    <cellStyle name="Percent 2 3 11 3" xfId="56086" xr:uid="{00000000-0005-0000-0000-000018DB0000}"/>
    <cellStyle name="Percent 2 3 12" xfId="56087" xr:uid="{00000000-0005-0000-0000-000019DB0000}"/>
    <cellStyle name="Percent 2 3 12 2" xfId="56088" xr:uid="{00000000-0005-0000-0000-00001ADB0000}"/>
    <cellStyle name="Percent 2 3 12 2 2" xfId="56089" xr:uid="{00000000-0005-0000-0000-00001BDB0000}"/>
    <cellStyle name="Percent 2 3 12 2 3" xfId="56090" xr:uid="{00000000-0005-0000-0000-00001CDB0000}"/>
    <cellStyle name="Percent 2 3 12 3" xfId="56091" xr:uid="{00000000-0005-0000-0000-00001DDB0000}"/>
    <cellStyle name="Percent 2 3 13" xfId="56092" xr:uid="{00000000-0005-0000-0000-00001EDB0000}"/>
    <cellStyle name="Percent 2 3 14" xfId="56093" xr:uid="{00000000-0005-0000-0000-00001FDB0000}"/>
    <cellStyle name="Percent 2 3 15" xfId="56094" xr:uid="{00000000-0005-0000-0000-000020DB0000}"/>
    <cellStyle name="Percent 2 3 16" xfId="56095" xr:uid="{00000000-0005-0000-0000-000021DB0000}"/>
    <cellStyle name="Percent 2 3 17" xfId="56096" xr:uid="{00000000-0005-0000-0000-000022DB0000}"/>
    <cellStyle name="Percent 2 3 18" xfId="56097" xr:uid="{00000000-0005-0000-0000-000023DB0000}"/>
    <cellStyle name="Percent 2 3 19" xfId="56098" xr:uid="{00000000-0005-0000-0000-000024DB0000}"/>
    <cellStyle name="Percent 2 3 2" xfId="56099" xr:uid="{00000000-0005-0000-0000-000025DB0000}"/>
    <cellStyle name="Percent 2 3 20" xfId="56100" xr:uid="{00000000-0005-0000-0000-000026DB0000}"/>
    <cellStyle name="Percent 2 3 21" xfId="56101" xr:uid="{00000000-0005-0000-0000-000027DB0000}"/>
    <cellStyle name="Percent 2 3 22" xfId="56102" xr:uid="{00000000-0005-0000-0000-000028DB0000}"/>
    <cellStyle name="Percent 2 3 23" xfId="56103" xr:uid="{00000000-0005-0000-0000-000029DB0000}"/>
    <cellStyle name="Percent 2 3 3" xfId="56104" xr:uid="{00000000-0005-0000-0000-00002ADB0000}"/>
    <cellStyle name="Percent 2 3 4" xfId="56105" xr:uid="{00000000-0005-0000-0000-00002BDB0000}"/>
    <cellStyle name="Percent 2 3 5" xfId="56106" xr:uid="{00000000-0005-0000-0000-00002CDB0000}"/>
    <cellStyle name="Percent 2 3 6" xfId="56107" xr:uid="{00000000-0005-0000-0000-00002DDB0000}"/>
    <cellStyle name="Percent 2 3 7" xfId="56108" xr:uid="{00000000-0005-0000-0000-00002EDB0000}"/>
    <cellStyle name="Percent 2 3 8" xfId="56109" xr:uid="{00000000-0005-0000-0000-00002FDB0000}"/>
    <cellStyle name="Percent 2 3 9" xfId="56110" xr:uid="{00000000-0005-0000-0000-000030DB0000}"/>
    <cellStyle name="Percent 2 30" xfId="56111" xr:uid="{00000000-0005-0000-0000-000031DB0000}"/>
    <cellStyle name="Percent 2 30 2" xfId="56112" xr:uid="{00000000-0005-0000-0000-000032DB0000}"/>
    <cellStyle name="Percent 2 30 3" xfId="56113" xr:uid="{00000000-0005-0000-0000-000033DB0000}"/>
    <cellStyle name="Percent 2 31" xfId="56114" xr:uid="{00000000-0005-0000-0000-000034DB0000}"/>
    <cellStyle name="Percent 2 31 2" xfId="56115" xr:uid="{00000000-0005-0000-0000-000035DB0000}"/>
    <cellStyle name="Percent 2 31 3" xfId="56116" xr:uid="{00000000-0005-0000-0000-000036DB0000}"/>
    <cellStyle name="Percent 2 32" xfId="56117" xr:uid="{00000000-0005-0000-0000-000037DB0000}"/>
    <cellStyle name="Percent 2 32 2" xfId="56118" xr:uid="{00000000-0005-0000-0000-000038DB0000}"/>
    <cellStyle name="Percent 2 32 3" xfId="56119" xr:uid="{00000000-0005-0000-0000-000039DB0000}"/>
    <cellStyle name="Percent 2 33" xfId="56120" xr:uid="{00000000-0005-0000-0000-00003ADB0000}"/>
    <cellStyle name="Percent 2 33 2" xfId="56121" xr:uid="{00000000-0005-0000-0000-00003BDB0000}"/>
    <cellStyle name="Percent 2 33 3" xfId="56122" xr:uid="{00000000-0005-0000-0000-00003CDB0000}"/>
    <cellStyle name="Percent 2 34" xfId="56123" xr:uid="{00000000-0005-0000-0000-00003DDB0000}"/>
    <cellStyle name="Percent 2 34 2" xfId="56124" xr:uid="{00000000-0005-0000-0000-00003EDB0000}"/>
    <cellStyle name="Percent 2 34 3" xfId="56125" xr:uid="{00000000-0005-0000-0000-00003FDB0000}"/>
    <cellStyle name="Percent 2 35" xfId="56126" xr:uid="{00000000-0005-0000-0000-000040DB0000}"/>
    <cellStyle name="Percent 2 35 2" xfId="56127" xr:uid="{00000000-0005-0000-0000-000041DB0000}"/>
    <cellStyle name="Percent 2 35 3" xfId="56128" xr:uid="{00000000-0005-0000-0000-000042DB0000}"/>
    <cellStyle name="Percent 2 36" xfId="56129" xr:uid="{00000000-0005-0000-0000-000043DB0000}"/>
    <cellStyle name="Percent 2 36 2" xfId="56130" xr:uid="{00000000-0005-0000-0000-000044DB0000}"/>
    <cellStyle name="Percent 2 36 3" xfId="56131" xr:uid="{00000000-0005-0000-0000-000045DB0000}"/>
    <cellStyle name="Percent 2 37" xfId="56132" xr:uid="{00000000-0005-0000-0000-000046DB0000}"/>
    <cellStyle name="Percent 2 37 2" xfId="56133" xr:uid="{00000000-0005-0000-0000-000047DB0000}"/>
    <cellStyle name="Percent 2 37 3" xfId="56134" xr:uid="{00000000-0005-0000-0000-000048DB0000}"/>
    <cellStyle name="Percent 2 38" xfId="56135" xr:uid="{00000000-0005-0000-0000-000049DB0000}"/>
    <cellStyle name="Percent 2 39" xfId="56136" xr:uid="{00000000-0005-0000-0000-00004ADB0000}"/>
    <cellStyle name="Percent 2 4" xfId="56137" xr:uid="{00000000-0005-0000-0000-00004BDB0000}"/>
    <cellStyle name="Percent 2 4 10" xfId="56138" xr:uid="{00000000-0005-0000-0000-00004CDB0000}"/>
    <cellStyle name="Percent 2 4 2" xfId="56139" xr:uid="{00000000-0005-0000-0000-00004DDB0000}"/>
    <cellStyle name="Percent 2 4 3" xfId="56140" xr:uid="{00000000-0005-0000-0000-00004EDB0000}"/>
    <cellStyle name="Percent 2 4 4" xfId="56141" xr:uid="{00000000-0005-0000-0000-00004FDB0000}"/>
    <cellStyle name="Percent 2 4 5" xfId="56142" xr:uid="{00000000-0005-0000-0000-000050DB0000}"/>
    <cellStyle name="Percent 2 4 6" xfId="56143" xr:uid="{00000000-0005-0000-0000-000051DB0000}"/>
    <cellStyle name="Percent 2 4 7" xfId="56144" xr:uid="{00000000-0005-0000-0000-000052DB0000}"/>
    <cellStyle name="Percent 2 4 8" xfId="56145" xr:uid="{00000000-0005-0000-0000-000053DB0000}"/>
    <cellStyle name="Percent 2 4 9" xfId="56146" xr:uid="{00000000-0005-0000-0000-000054DB0000}"/>
    <cellStyle name="Percent 2 40" xfId="55959" xr:uid="{00000000-0005-0000-0000-000055DB0000}"/>
    <cellStyle name="Percent 2 5" xfId="56147" xr:uid="{00000000-0005-0000-0000-000056DB0000}"/>
    <cellStyle name="Percent 2 5 10" xfId="56148" xr:uid="{00000000-0005-0000-0000-000057DB0000}"/>
    <cellStyle name="Percent 2 5 2" xfId="56149" xr:uid="{00000000-0005-0000-0000-000058DB0000}"/>
    <cellStyle name="Percent 2 5 3" xfId="56150" xr:uid="{00000000-0005-0000-0000-000059DB0000}"/>
    <cellStyle name="Percent 2 5 4" xfId="56151" xr:uid="{00000000-0005-0000-0000-00005ADB0000}"/>
    <cellStyle name="Percent 2 5 5" xfId="56152" xr:uid="{00000000-0005-0000-0000-00005BDB0000}"/>
    <cellStyle name="Percent 2 5 6" xfId="56153" xr:uid="{00000000-0005-0000-0000-00005CDB0000}"/>
    <cellStyle name="Percent 2 5 7" xfId="56154" xr:uid="{00000000-0005-0000-0000-00005DDB0000}"/>
    <cellStyle name="Percent 2 5 8" xfId="56155" xr:uid="{00000000-0005-0000-0000-00005EDB0000}"/>
    <cellStyle name="Percent 2 5 9" xfId="56156" xr:uid="{00000000-0005-0000-0000-00005FDB0000}"/>
    <cellStyle name="Percent 2 6" xfId="56157" xr:uid="{00000000-0005-0000-0000-000060DB0000}"/>
    <cellStyle name="Percent 2 6 10" xfId="56158" xr:uid="{00000000-0005-0000-0000-000061DB0000}"/>
    <cellStyle name="Percent 2 6 2" xfId="56159" xr:uid="{00000000-0005-0000-0000-000062DB0000}"/>
    <cellStyle name="Percent 2 6 3" xfId="56160" xr:uid="{00000000-0005-0000-0000-000063DB0000}"/>
    <cellStyle name="Percent 2 6 4" xfId="56161" xr:uid="{00000000-0005-0000-0000-000064DB0000}"/>
    <cellStyle name="Percent 2 6 5" xfId="56162" xr:uid="{00000000-0005-0000-0000-000065DB0000}"/>
    <cellStyle name="Percent 2 6 6" xfId="56163" xr:uid="{00000000-0005-0000-0000-000066DB0000}"/>
    <cellStyle name="Percent 2 6 7" xfId="56164" xr:uid="{00000000-0005-0000-0000-000067DB0000}"/>
    <cellStyle name="Percent 2 6 8" xfId="56165" xr:uid="{00000000-0005-0000-0000-000068DB0000}"/>
    <cellStyle name="Percent 2 6 9" xfId="56166" xr:uid="{00000000-0005-0000-0000-000069DB0000}"/>
    <cellStyle name="Percent 2 7" xfId="56167" xr:uid="{00000000-0005-0000-0000-00006ADB0000}"/>
    <cellStyle name="Percent 2 8" xfId="56168" xr:uid="{00000000-0005-0000-0000-00006BDB0000}"/>
    <cellStyle name="Percent 2 9" xfId="56169" xr:uid="{00000000-0005-0000-0000-00006CDB0000}"/>
    <cellStyle name="Percent 20" xfId="56170" xr:uid="{00000000-0005-0000-0000-00006DDB0000}"/>
    <cellStyle name="Percent 20 2" xfId="56171" xr:uid="{00000000-0005-0000-0000-00006EDB0000}"/>
    <cellStyle name="Percent 21" xfId="56172" xr:uid="{00000000-0005-0000-0000-00006FDB0000}"/>
    <cellStyle name="Percent 21 2" xfId="56173" xr:uid="{00000000-0005-0000-0000-000070DB0000}"/>
    <cellStyle name="Percent 22" xfId="56174" xr:uid="{00000000-0005-0000-0000-000071DB0000}"/>
    <cellStyle name="Percent 22 2" xfId="56175" xr:uid="{00000000-0005-0000-0000-000072DB0000}"/>
    <cellStyle name="Percent 23" xfId="56176" xr:uid="{00000000-0005-0000-0000-000073DB0000}"/>
    <cellStyle name="Percent 24" xfId="56177" xr:uid="{00000000-0005-0000-0000-000074DB0000}"/>
    <cellStyle name="Percent 25" xfId="56178" xr:uid="{00000000-0005-0000-0000-000075DB0000}"/>
    <cellStyle name="Percent 26" xfId="56179" xr:uid="{00000000-0005-0000-0000-000076DB0000}"/>
    <cellStyle name="Percent 27" xfId="56180" xr:uid="{00000000-0005-0000-0000-000077DB0000}"/>
    <cellStyle name="Percent 27 10" xfId="56181" xr:uid="{00000000-0005-0000-0000-000078DB0000}"/>
    <cellStyle name="Percent 27 11" xfId="56182" xr:uid="{00000000-0005-0000-0000-000079DB0000}"/>
    <cellStyle name="Percent 27 12" xfId="56183" xr:uid="{00000000-0005-0000-0000-00007ADB0000}"/>
    <cellStyle name="Percent 27 13" xfId="56184" xr:uid="{00000000-0005-0000-0000-00007BDB0000}"/>
    <cellStyle name="Percent 27 14" xfId="56185" xr:uid="{00000000-0005-0000-0000-00007CDB0000}"/>
    <cellStyle name="Percent 27 15" xfId="56186" xr:uid="{00000000-0005-0000-0000-00007DDB0000}"/>
    <cellStyle name="Percent 27 16" xfId="56187" xr:uid="{00000000-0005-0000-0000-00007EDB0000}"/>
    <cellStyle name="Percent 27 17" xfId="56188" xr:uid="{00000000-0005-0000-0000-00007FDB0000}"/>
    <cellStyle name="Percent 27 2" xfId="56189" xr:uid="{00000000-0005-0000-0000-000080DB0000}"/>
    <cellStyle name="Percent 27 2 10" xfId="56190" xr:uid="{00000000-0005-0000-0000-000081DB0000}"/>
    <cellStyle name="Percent 27 2 11" xfId="56191" xr:uid="{00000000-0005-0000-0000-000082DB0000}"/>
    <cellStyle name="Percent 27 2 12" xfId="56192" xr:uid="{00000000-0005-0000-0000-000083DB0000}"/>
    <cellStyle name="Percent 27 2 13" xfId="56193" xr:uid="{00000000-0005-0000-0000-000084DB0000}"/>
    <cellStyle name="Percent 27 2 14" xfId="56194" xr:uid="{00000000-0005-0000-0000-000085DB0000}"/>
    <cellStyle name="Percent 27 2 2" xfId="56195" xr:uid="{00000000-0005-0000-0000-000086DB0000}"/>
    <cellStyle name="Percent 27 2 2 2" xfId="56196" xr:uid="{00000000-0005-0000-0000-000087DB0000}"/>
    <cellStyle name="Percent 27 2 2 2 2" xfId="56197" xr:uid="{00000000-0005-0000-0000-000088DB0000}"/>
    <cellStyle name="Percent 27 2 2 2 3" xfId="56198" xr:uid="{00000000-0005-0000-0000-000089DB0000}"/>
    <cellStyle name="Percent 27 2 2 3" xfId="56199" xr:uid="{00000000-0005-0000-0000-00008ADB0000}"/>
    <cellStyle name="Percent 27 2 3" xfId="56200" xr:uid="{00000000-0005-0000-0000-00008BDB0000}"/>
    <cellStyle name="Percent 27 2 4" xfId="56201" xr:uid="{00000000-0005-0000-0000-00008CDB0000}"/>
    <cellStyle name="Percent 27 2 5" xfId="56202" xr:uid="{00000000-0005-0000-0000-00008DDB0000}"/>
    <cellStyle name="Percent 27 2 6" xfId="56203" xr:uid="{00000000-0005-0000-0000-00008EDB0000}"/>
    <cellStyle name="Percent 27 2 7" xfId="56204" xr:uid="{00000000-0005-0000-0000-00008FDB0000}"/>
    <cellStyle name="Percent 27 2 8" xfId="56205" xr:uid="{00000000-0005-0000-0000-000090DB0000}"/>
    <cellStyle name="Percent 27 2 9" xfId="56206" xr:uid="{00000000-0005-0000-0000-000091DB0000}"/>
    <cellStyle name="Percent 27 3" xfId="56207" xr:uid="{00000000-0005-0000-0000-000092DB0000}"/>
    <cellStyle name="Percent 27 4" xfId="56208" xr:uid="{00000000-0005-0000-0000-000093DB0000}"/>
    <cellStyle name="Percent 27 5" xfId="56209" xr:uid="{00000000-0005-0000-0000-000094DB0000}"/>
    <cellStyle name="Percent 27 6" xfId="56210" xr:uid="{00000000-0005-0000-0000-000095DB0000}"/>
    <cellStyle name="Percent 27 6 2" xfId="56211" xr:uid="{00000000-0005-0000-0000-000096DB0000}"/>
    <cellStyle name="Percent 27 6 2 2" xfId="56212" xr:uid="{00000000-0005-0000-0000-000097DB0000}"/>
    <cellStyle name="Percent 27 6 2 3" xfId="56213" xr:uid="{00000000-0005-0000-0000-000098DB0000}"/>
    <cellStyle name="Percent 27 6 3" xfId="56214" xr:uid="{00000000-0005-0000-0000-000099DB0000}"/>
    <cellStyle name="Percent 27 7" xfId="56215" xr:uid="{00000000-0005-0000-0000-00009ADB0000}"/>
    <cellStyle name="Percent 27 7 2" xfId="56216" xr:uid="{00000000-0005-0000-0000-00009BDB0000}"/>
    <cellStyle name="Percent 27 7 2 2" xfId="56217" xr:uid="{00000000-0005-0000-0000-00009CDB0000}"/>
    <cellStyle name="Percent 27 7 2 3" xfId="56218" xr:uid="{00000000-0005-0000-0000-00009DDB0000}"/>
    <cellStyle name="Percent 27 7 3" xfId="56219" xr:uid="{00000000-0005-0000-0000-00009EDB0000}"/>
    <cellStyle name="Percent 27 8" xfId="56220" xr:uid="{00000000-0005-0000-0000-00009FDB0000}"/>
    <cellStyle name="Percent 27 9" xfId="56221" xr:uid="{00000000-0005-0000-0000-0000A0DB0000}"/>
    <cellStyle name="Percent 28" xfId="56222" xr:uid="{00000000-0005-0000-0000-0000A1DB0000}"/>
    <cellStyle name="Percent 29" xfId="56223" xr:uid="{00000000-0005-0000-0000-0000A2DB0000}"/>
    <cellStyle name="Percent 3" xfId="3" xr:uid="{00000000-0005-0000-0000-0000A3DB0000}"/>
    <cellStyle name="Percent 3 10" xfId="56225" xr:uid="{00000000-0005-0000-0000-0000A4DB0000}"/>
    <cellStyle name="Percent 3 10 2" xfId="56226" xr:uid="{00000000-0005-0000-0000-0000A5DB0000}"/>
    <cellStyle name="Percent 3 10 3" xfId="56227" xr:uid="{00000000-0005-0000-0000-0000A6DB0000}"/>
    <cellStyle name="Percent 3 11" xfId="56228" xr:uid="{00000000-0005-0000-0000-0000A7DB0000}"/>
    <cellStyle name="Percent 3 11 2" xfId="56229" xr:uid="{00000000-0005-0000-0000-0000A8DB0000}"/>
    <cellStyle name="Percent 3 11 3" xfId="56230" xr:uid="{00000000-0005-0000-0000-0000A9DB0000}"/>
    <cellStyle name="Percent 3 12" xfId="56231" xr:uid="{00000000-0005-0000-0000-0000AADB0000}"/>
    <cellStyle name="Percent 3 12 2" xfId="56232" xr:uid="{00000000-0005-0000-0000-0000ABDB0000}"/>
    <cellStyle name="Percent 3 12 3" xfId="56233" xr:uid="{00000000-0005-0000-0000-0000ACDB0000}"/>
    <cellStyle name="Percent 3 13" xfId="56234" xr:uid="{00000000-0005-0000-0000-0000ADDB0000}"/>
    <cellStyle name="Percent 3 13 2" xfId="56235" xr:uid="{00000000-0005-0000-0000-0000AEDB0000}"/>
    <cellStyle name="Percent 3 13 3" xfId="56236" xr:uid="{00000000-0005-0000-0000-0000AFDB0000}"/>
    <cellStyle name="Percent 3 14" xfId="56237" xr:uid="{00000000-0005-0000-0000-0000B0DB0000}"/>
    <cellStyle name="Percent 3 14 2" xfId="56238" xr:uid="{00000000-0005-0000-0000-0000B1DB0000}"/>
    <cellStyle name="Percent 3 14 3" xfId="56239" xr:uid="{00000000-0005-0000-0000-0000B2DB0000}"/>
    <cellStyle name="Percent 3 15" xfId="56240" xr:uid="{00000000-0005-0000-0000-0000B3DB0000}"/>
    <cellStyle name="Percent 3 15 2" xfId="56241" xr:uid="{00000000-0005-0000-0000-0000B4DB0000}"/>
    <cellStyle name="Percent 3 15 3" xfId="56242" xr:uid="{00000000-0005-0000-0000-0000B5DB0000}"/>
    <cellStyle name="Percent 3 16" xfId="56243" xr:uid="{00000000-0005-0000-0000-0000B6DB0000}"/>
    <cellStyle name="Percent 3 16 2" xfId="56244" xr:uid="{00000000-0005-0000-0000-0000B7DB0000}"/>
    <cellStyle name="Percent 3 16 3" xfId="56245" xr:uid="{00000000-0005-0000-0000-0000B8DB0000}"/>
    <cellStyle name="Percent 3 17" xfId="56246" xr:uid="{00000000-0005-0000-0000-0000B9DB0000}"/>
    <cellStyle name="Percent 3 18" xfId="56247" xr:uid="{00000000-0005-0000-0000-0000BADB0000}"/>
    <cellStyle name="Percent 3 19" xfId="56224" xr:uid="{00000000-0005-0000-0000-0000BBDB0000}"/>
    <cellStyle name="Percent 3 2" xfId="30" xr:uid="{00000000-0005-0000-0000-0000BCDB0000}"/>
    <cellStyle name="Percent 3 2 2" xfId="56248" xr:uid="{00000000-0005-0000-0000-0000BDDB0000}"/>
    <cellStyle name="Percent 3 3" xfId="56249" xr:uid="{00000000-0005-0000-0000-0000BEDB0000}"/>
    <cellStyle name="Percent 3 3 2" xfId="56250" xr:uid="{00000000-0005-0000-0000-0000BFDB0000}"/>
    <cellStyle name="Percent 3 3 2 2" xfId="56251" xr:uid="{00000000-0005-0000-0000-0000C0DB0000}"/>
    <cellStyle name="Percent 3 3 2 3" xfId="56252" xr:uid="{00000000-0005-0000-0000-0000C1DB0000}"/>
    <cellStyle name="Percent 3 3 3" xfId="56253" xr:uid="{00000000-0005-0000-0000-0000C2DB0000}"/>
    <cellStyle name="Percent 3 3 4" xfId="56254" xr:uid="{00000000-0005-0000-0000-0000C3DB0000}"/>
    <cellStyle name="Percent 3 4" xfId="56255" xr:uid="{00000000-0005-0000-0000-0000C4DB0000}"/>
    <cellStyle name="Percent 3 5" xfId="56256" xr:uid="{00000000-0005-0000-0000-0000C5DB0000}"/>
    <cellStyle name="Percent 3 6" xfId="56257" xr:uid="{00000000-0005-0000-0000-0000C6DB0000}"/>
    <cellStyle name="Percent 3 6 2" xfId="56258" xr:uid="{00000000-0005-0000-0000-0000C7DB0000}"/>
    <cellStyle name="Percent 3 6 2 2" xfId="56259" xr:uid="{00000000-0005-0000-0000-0000C8DB0000}"/>
    <cellStyle name="Percent 3 6 2 3" xfId="56260" xr:uid="{00000000-0005-0000-0000-0000C9DB0000}"/>
    <cellStyle name="Percent 3 6 3" xfId="56261" xr:uid="{00000000-0005-0000-0000-0000CADB0000}"/>
    <cellStyle name="Percent 3 7" xfId="56262" xr:uid="{00000000-0005-0000-0000-0000CBDB0000}"/>
    <cellStyle name="Percent 3 7 2" xfId="56263" xr:uid="{00000000-0005-0000-0000-0000CCDB0000}"/>
    <cellStyle name="Percent 3 7 3" xfId="56264" xr:uid="{00000000-0005-0000-0000-0000CDDB0000}"/>
    <cellStyle name="Percent 3 8" xfId="56265" xr:uid="{00000000-0005-0000-0000-0000CEDB0000}"/>
    <cellStyle name="Percent 3 8 2" xfId="56266" xr:uid="{00000000-0005-0000-0000-0000CFDB0000}"/>
    <cellStyle name="Percent 3 8 3" xfId="56267" xr:uid="{00000000-0005-0000-0000-0000D0DB0000}"/>
    <cellStyle name="Percent 3 9" xfId="56268" xr:uid="{00000000-0005-0000-0000-0000D1DB0000}"/>
    <cellStyle name="Percent 3 9 2" xfId="56269" xr:uid="{00000000-0005-0000-0000-0000D2DB0000}"/>
    <cellStyle name="Percent 3 9 3" xfId="56270" xr:uid="{00000000-0005-0000-0000-0000D3DB0000}"/>
    <cellStyle name="Percent 30" xfId="56271" xr:uid="{00000000-0005-0000-0000-0000D4DB0000}"/>
    <cellStyle name="Percent 30 10" xfId="56272" xr:uid="{00000000-0005-0000-0000-0000D5DB0000}"/>
    <cellStyle name="Percent 30 11" xfId="56273" xr:uid="{00000000-0005-0000-0000-0000D6DB0000}"/>
    <cellStyle name="Percent 30 12" xfId="56274" xr:uid="{00000000-0005-0000-0000-0000D7DB0000}"/>
    <cellStyle name="Percent 30 13" xfId="56275" xr:uid="{00000000-0005-0000-0000-0000D8DB0000}"/>
    <cellStyle name="Percent 30 14" xfId="56276" xr:uid="{00000000-0005-0000-0000-0000D9DB0000}"/>
    <cellStyle name="Percent 30 15" xfId="56277" xr:uid="{00000000-0005-0000-0000-0000DADB0000}"/>
    <cellStyle name="Percent 30 16" xfId="56278" xr:uid="{00000000-0005-0000-0000-0000DBDB0000}"/>
    <cellStyle name="Percent 30 17" xfId="56279" xr:uid="{00000000-0005-0000-0000-0000DCDB0000}"/>
    <cellStyle name="Percent 30 2" xfId="56280" xr:uid="{00000000-0005-0000-0000-0000DDDB0000}"/>
    <cellStyle name="Percent 30 2 10" xfId="56281" xr:uid="{00000000-0005-0000-0000-0000DEDB0000}"/>
    <cellStyle name="Percent 30 2 11" xfId="56282" xr:uid="{00000000-0005-0000-0000-0000DFDB0000}"/>
    <cellStyle name="Percent 30 2 12" xfId="56283" xr:uid="{00000000-0005-0000-0000-0000E0DB0000}"/>
    <cellStyle name="Percent 30 2 13" xfId="56284" xr:uid="{00000000-0005-0000-0000-0000E1DB0000}"/>
    <cellStyle name="Percent 30 2 14" xfId="56285" xr:uid="{00000000-0005-0000-0000-0000E2DB0000}"/>
    <cellStyle name="Percent 30 2 2" xfId="56286" xr:uid="{00000000-0005-0000-0000-0000E3DB0000}"/>
    <cellStyle name="Percent 30 2 2 2" xfId="56287" xr:uid="{00000000-0005-0000-0000-0000E4DB0000}"/>
    <cellStyle name="Percent 30 2 2 2 2" xfId="56288" xr:uid="{00000000-0005-0000-0000-0000E5DB0000}"/>
    <cellStyle name="Percent 30 2 2 2 3" xfId="56289" xr:uid="{00000000-0005-0000-0000-0000E6DB0000}"/>
    <cellStyle name="Percent 30 2 2 3" xfId="56290" xr:uid="{00000000-0005-0000-0000-0000E7DB0000}"/>
    <cellStyle name="Percent 30 2 3" xfId="56291" xr:uid="{00000000-0005-0000-0000-0000E8DB0000}"/>
    <cellStyle name="Percent 30 2 4" xfId="56292" xr:uid="{00000000-0005-0000-0000-0000E9DB0000}"/>
    <cellStyle name="Percent 30 2 5" xfId="56293" xr:uid="{00000000-0005-0000-0000-0000EADB0000}"/>
    <cellStyle name="Percent 30 2 6" xfId="56294" xr:uid="{00000000-0005-0000-0000-0000EBDB0000}"/>
    <cellStyle name="Percent 30 2 7" xfId="56295" xr:uid="{00000000-0005-0000-0000-0000ECDB0000}"/>
    <cellStyle name="Percent 30 2 8" xfId="56296" xr:uid="{00000000-0005-0000-0000-0000EDDB0000}"/>
    <cellStyle name="Percent 30 2 9" xfId="56297" xr:uid="{00000000-0005-0000-0000-0000EEDB0000}"/>
    <cellStyle name="Percent 30 3" xfId="56298" xr:uid="{00000000-0005-0000-0000-0000EFDB0000}"/>
    <cellStyle name="Percent 30 4" xfId="56299" xr:uid="{00000000-0005-0000-0000-0000F0DB0000}"/>
    <cellStyle name="Percent 30 5" xfId="56300" xr:uid="{00000000-0005-0000-0000-0000F1DB0000}"/>
    <cellStyle name="Percent 30 6" xfId="56301" xr:uid="{00000000-0005-0000-0000-0000F2DB0000}"/>
    <cellStyle name="Percent 30 6 2" xfId="56302" xr:uid="{00000000-0005-0000-0000-0000F3DB0000}"/>
    <cellStyle name="Percent 30 6 2 2" xfId="56303" xr:uid="{00000000-0005-0000-0000-0000F4DB0000}"/>
    <cellStyle name="Percent 30 6 2 3" xfId="56304" xr:uid="{00000000-0005-0000-0000-0000F5DB0000}"/>
    <cellStyle name="Percent 30 6 3" xfId="56305" xr:uid="{00000000-0005-0000-0000-0000F6DB0000}"/>
    <cellStyle name="Percent 30 7" xfId="56306" xr:uid="{00000000-0005-0000-0000-0000F7DB0000}"/>
    <cellStyle name="Percent 30 7 2" xfId="56307" xr:uid="{00000000-0005-0000-0000-0000F8DB0000}"/>
    <cellStyle name="Percent 30 7 2 2" xfId="56308" xr:uid="{00000000-0005-0000-0000-0000F9DB0000}"/>
    <cellStyle name="Percent 30 7 2 3" xfId="56309" xr:uid="{00000000-0005-0000-0000-0000FADB0000}"/>
    <cellStyle name="Percent 30 7 3" xfId="56310" xr:uid="{00000000-0005-0000-0000-0000FBDB0000}"/>
    <cellStyle name="Percent 30 8" xfId="56311" xr:uid="{00000000-0005-0000-0000-0000FCDB0000}"/>
    <cellStyle name="Percent 30 9" xfId="56312" xr:uid="{00000000-0005-0000-0000-0000FDDB0000}"/>
    <cellStyle name="Percent 31" xfId="56313" xr:uid="{00000000-0005-0000-0000-0000FEDB0000}"/>
    <cellStyle name="Percent 32" xfId="56314" xr:uid="{00000000-0005-0000-0000-0000FFDB0000}"/>
    <cellStyle name="Percent 33" xfId="56315" xr:uid="{00000000-0005-0000-0000-000000DC0000}"/>
    <cellStyle name="Percent 34" xfId="56316" xr:uid="{00000000-0005-0000-0000-000001DC0000}"/>
    <cellStyle name="Percent 35" xfId="56317" xr:uid="{00000000-0005-0000-0000-000002DC0000}"/>
    <cellStyle name="Percent 36" xfId="56318" xr:uid="{00000000-0005-0000-0000-000003DC0000}"/>
    <cellStyle name="Percent 36 10" xfId="56319" xr:uid="{00000000-0005-0000-0000-000004DC0000}"/>
    <cellStyle name="Percent 36 11" xfId="56320" xr:uid="{00000000-0005-0000-0000-000005DC0000}"/>
    <cellStyle name="Percent 36 12" xfId="56321" xr:uid="{00000000-0005-0000-0000-000006DC0000}"/>
    <cellStyle name="Percent 36 13" xfId="56322" xr:uid="{00000000-0005-0000-0000-000007DC0000}"/>
    <cellStyle name="Percent 36 14" xfId="56323" xr:uid="{00000000-0005-0000-0000-000008DC0000}"/>
    <cellStyle name="Percent 36 15" xfId="56324" xr:uid="{00000000-0005-0000-0000-000009DC0000}"/>
    <cellStyle name="Percent 36 16" xfId="56325" xr:uid="{00000000-0005-0000-0000-00000ADC0000}"/>
    <cellStyle name="Percent 36 17" xfId="56326" xr:uid="{00000000-0005-0000-0000-00000BDC0000}"/>
    <cellStyle name="Percent 36 2" xfId="56327" xr:uid="{00000000-0005-0000-0000-00000CDC0000}"/>
    <cellStyle name="Percent 36 2 10" xfId="56328" xr:uid="{00000000-0005-0000-0000-00000DDC0000}"/>
    <cellStyle name="Percent 36 2 11" xfId="56329" xr:uid="{00000000-0005-0000-0000-00000EDC0000}"/>
    <cellStyle name="Percent 36 2 12" xfId="56330" xr:uid="{00000000-0005-0000-0000-00000FDC0000}"/>
    <cellStyle name="Percent 36 2 13" xfId="56331" xr:uid="{00000000-0005-0000-0000-000010DC0000}"/>
    <cellStyle name="Percent 36 2 14" xfId="56332" xr:uid="{00000000-0005-0000-0000-000011DC0000}"/>
    <cellStyle name="Percent 36 2 2" xfId="56333" xr:uid="{00000000-0005-0000-0000-000012DC0000}"/>
    <cellStyle name="Percent 36 2 2 2" xfId="56334" xr:uid="{00000000-0005-0000-0000-000013DC0000}"/>
    <cellStyle name="Percent 36 2 2 2 2" xfId="56335" xr:uid="{00000000-0005-0000-0000-000014DC0000}"/>
    <cellStyle name="Percent 36 2 2 2 3" xfId="56336" xr:uid="{00000000-0005-0000-0000-000015DC0000}"/>
    <cellStyle name="Percent 36 2 2 3" xfId="56337" xr:uid="{00000000-0005-0000-0000-000016DC0000}"/>
    <cellStyle name="Percent 36 2 3" xfId="56338" xr:uid="{00000000-0005-0000-0000-000017DC0000}"/>
    <cellStyle name="Percent 36 2 4" xfId="56339" xr:uid="{00000000-0005-0000-0000-000018DC0000}"/>
    <cellStyle name="Percent 36 2 5" xfId="56340" xr:uid="{00000000-0005-0000-0000-000019DC0000}"/>
    <cellStyle name="Percent 36 2 6" xfId="56341" xr:uid="{00000000-0005-0000-0000-00001ADC0000}"/>
    <cellStyle name="Percent 36 2 7" xfId="56342" xr:uid="{00000000-0005-0000-0000-00001BDC0000}"/>
    <cellStyle name="Percent 36 2 8" xfId="56343" xr:uid="{00000000-0005-0000-0000-00001CDC0000}"/>
    <cellStyle name="Percent 36 2 9" xfId="56344" xr:uid="{00000000-0005-0000-0000-00001DDC0000}"/>
    <cellStyle name="Percent 36 3" xfId="56345" xr:uid="{00000000-0005-0000-0000-00001EDC0000}"/>
    <cellStyle name="Percent 36 4" xfId="56346" xr:uid="{00000000-0005-0000-0000-00001FDC0000}"/>
    <cellStyle name="Percent 36 5" xfId="56347" xr:uid="{00000000-0005-0000-0000-000020DC0000}"/>
    <cellStyle name="Percent 36 6" xfId="56348" xr:uid="{00000000-0005-0000-0000-000021DC0000}"/>
    <cellStyle name="Percent 36 6 2" xfId="56349" xr:uid="{00000000-0005-0000-0000-000022DC0000}"/>
    <cellStyle name="Percent 36 6 2 2" xfId="56350" xr:uid="{00000000-0005-0000-0000-000023DC0000}"/>
    <cellStyle name="Percent 36 6 2 3" xfId="56351" xr:uid="{00000000-0005-0000-0000-000024DC0000}"/>
    <cellStyle name="Percent 36 6 3" xfId="56352" xr:uid="{00000000-0005-0000-0000-000025DC0000}"/>
    <cellStyle name="Percent 36 7" xfId="56353" xr:uid="{00000000-0005-0000-0000-000026DC0000}"/>
    <cellStyle name="Percent 36 7 2" xfId="56354" xr:uid="{00000000-0005-0000-0000-000027DC0000}"/>
    <cellStyle name="Percent 36 7 2 2" xfId="56355" xr:uid="{00000000-0005-0000-0000-000028DC0000}"/>
    <cellStyle name="Percent 36 7 2 3" xfId="56356" xr:uid="{00000000-0005-0000-0000-000029DC0000}"/>
    <cellStyle name="Percent 36 7 3" xfId="56357" xr:uid="{00000000-0005-0000-0000-00002ADC0000}"/>
    <cellStyle name="Percent 36 8" xfId="56358" xr:uid="{00000000-0005-0000-0000-00002BDC0000}"/>
    <cellStyle name="Percent 36 9" xfId="56359" xr:uid="{00000000-0005-0000-0000-00002CDC0000}"/>
    <cellStyle name="Percent 37" xfId="56360" xr:uid="{00000000-0005-0000-0000-00002DDC0000}"/>
    <cellStyle name="Percent 37 10" xfId="56361" xr:uid="{00000000-0005-0000-0000-00002EDC0000}"/>
    <cellStyle name="Percent 37 11" xfId="56362" xr:uid="{00000000-0005-0000-0000-00002FDC0000}"/>
    <cellStyle name="Percent 37 12" xfId="56363" xr:uid="{00000000-0005-0000-0000-000030DC0000}"/>
    <cellStyle name="Percent 37 13" xfId="56364" xr:uid="{00000000-0005-0000-0000-000031DC0000}"/>
    <cellStyle name="Percent 37 14" xfId="56365" xr:uid="{00000000-0005-0000-0000-000032DC0000}"/>
    <cellStyle name="Percent 37 15" xfId="56366" xr:uid="{00000000-0005-0000-0000-000033DC0000}"/>
    <cellStyle name="Percent 37 16" xfId="56367" xr:uid="{00000000-0005-0000-0000-000034DC0000}"/>
    <cellStyle name="Percent 37 17" xfId="56368" xr:uid="{00000000-0005-0000-0000-000035DC0000}"/>
    <cellStyle name="Percent 37 2" xfId="56369" xr:uid="{00000000-0005-0000-0000-000036DC0000}"/>
    <cellStyle name="Percent 37 2 10" xfId="56370" xr:uid="{00000000-0005-0000-0000-000037DC0000}"/>
    <cellStyle name="Percent 37 2 11" xfId="56371" xr:uid="{00000000-0005-0000-0000-000038DC0000}"/>
    <cellStyle name="Percent 37 2 12" xfId="56372" xr:uid="{00000000-0005-0000-0000-000039DC0000}"/>
    <cellStyle name="Percent 37 2 13" xfId="56373" xr:uid="{00000000-0005-0000-0000-00003ADC0000}"/>
    <cellStyle name="Percent 37 2 14" xfId="56374" xr:uid="{00000000-0005-0000-0000-00003BDC0000}"/>
    <cellStyle name="Percent 37 2 2" xfId="56375" xr:uid="{00000000-0005-0000-0000-00003CDC0000}"/>
    <cellStyle name="Percent 37 2 2 2" xfId="56376" xr:uid="{00000000-0005-0000-0000-00003DDC0000}"/>
    <cellStyle name="Percent 37 2 2 2 2" xfId="56377" xr:uid="{00000000-0005-0000-0000-00003EDC0000}"/>
    <cellStyle name="Percent 37 2 2 2 3" xfId="56378" xr:uid="{00000000-0005-0000-0000-00003FDC0000}"/>
    <cellStyle name="Percent 37 2 2 3" xfId="56379" xr:uid="{00000000-0005-0000-0000-000040DC0000}"/>
    <cellStyle name="Percent 37 2 3" xfId="56380" xr:uid="{00000000-0005-0000-0000-000041DC0000}"/>
    <cellStyle name="Percent 37 2 4" xfId="56381" xr:uid="{00000000-0005-0000-0000-000042DC0000}"/>
    <cellStyle name="Percent 37 2 5" xfId="56382" xr:uid="{00000000-0005-0000-0000-000043DC0000}"/>
    <cellStyle name="Percent 37 2 6" xfId="56383" xr:uid="{00000000-0005-0000-0000-000044DC0000}"/>
    <cellStyle name="Percent 37 2 7" xfId="56384" xr:uid="{00000000-0005-0000-0000-000045DC0000}"/>
    <cellStyle name="Percent 37 2 8" xfId="56385" xr:uid="{00000000-0005-0000-0000-000046DC0000}"/>
    <cellStyle name="Percent 37 2 9" xfId="56386" xr:uid="{00000000-0005-0000-0000-000047DC0000}"/>
    <cellStyle name="Percent 37 3" xfId="56387" xr:uid="{00000000-0005-0000-0000-000048DC0000}"/>
    <cellStyle name="Percent 37 4" xfId="56388" xr:uid="{00000000-0005-0000-0000-000049DC0000}"/>
    <cellStyle name="Percent 37 5" xfId="56389" xr:uid="{00000000-0005-0000-0000-00004ADC0000}"/>
    <cellStyle name="Percent 37 6" xfId="56390" xr:uid="{00000000-0005-0000-0000-00004BDC0000}"/>
    <cellStyle name="Percent 37 6 2" xfId="56391" xr:uid="{00000000-0005-0000-0000-00004CDC0000}"/>
    <cellStyle name="Percent 37 6 2 2" xfId="56392" xr:uid="{00000000-0005-0000-0000-00004DDC0000}"/>
    <cellStyle name="Percent 37 6 2 3" xfId="56393" xr:uid="{00000000-0005-0000-0000-00004EDC0000}"/>
    <cellStyle name="Percent 37 6 3" xfId="56394" xr:uid="{00000000-0005-0000-0000-00004FDC0000}"/>
    <cellStyle name="Percent 37 7" xfId="56395" xr:uid="{00000000-0005-0000-0000-000050DC0000}"/>
    <cellStyle name="Percent 37 7 2" xfId="56396" xr:uid="{00000000-0005-0000-0000-000051DC0000}"/>
    <cellStyle name="Percent 37 7 2 2" xfId="56397" xr:uid="{00000000-0005-0000-0000-000052DC0000}"/>
    <cellStyle name="Percent 37 7 2 3" xfId="56398" xr:uid="{00000000-0005-0000-0000-000053DC0000}"/>
    <cellStyle name="Percent 37 7 3" xfId="56399" xr:uid="{00000000-0005-0000-0000-000054DC0000}"/>
    <cellStyle name="Percent 37 8" xfId="56400" xr:uid="{00000000-0005-0000-0000-000055DC0000}"/>
    <cellStyle name="Percent 37 9" xfId="56401" xr:uid="{00000000-0005-0000-0000-000056DC0000}"/>
    <cellStyle name="Percent 38" xfId="56402" xr:uid="{00000000-0005-0000-0000-000057DC0000}"/>
    <cellStyle name="Percent 38 10" xfId="56403" xr:uid="{00000000-0005-0000-0000-000058DC0000}"/>
    <cellStyle name="Percent 38 11" xfId="56404" xr:uid="{00000000-0005-0000-0000-000059DC0000}"/>
    <cellStyle name="Percent 38 12" xfId="56405" xr:uid="{00000000-0005-0000-0000-00005ADC0000}"/>
    <cellStyle name="Percent 38 13" xfId="56406" xr:uid="{00000000-0005-0000-0000-00005BDC0000}"/>
    <cellStyle name="Percent 38 14" xfId="56407" xr:uid="{00000000-0005-0000-0000-00005CDC0000}"/>
    <cellStyle name="Percent 38 15" xfId="56408" xr:uid="{00000000-0005-0000-0000-00005DDC0000}"/>
    <cellStyle name="Percent 38 16" xfId="56409" xr:uid="{00000000-0005-0000-0000-00005EDC0000}"/>
    <cellStyle name="Percent 38 17" xfId="56410" xr:uid="{00000000-0005-0000-0000-00005FDC0000}"/>
    <cellStyle name="Percent 38 2" xfId="56411" xr:uid="{00000000-0005-0000-0000-000060DC0000}"/>
    <cellStyle name="Percent 38 2 10" xfId="56412" xr:uid="{00000000-0005-0000-0000-000061DC0000}"/>
    <cellStyle name="Percent 38 2 11" xfId="56413" xr:uid="{00000000-0005-0000-0000-000062DC0000}"/>
    <cellStyle name="Percent 38 2 12" xfId="56414" xr:uid="{00000000-0005-0000-0000-000063DC0000}"/>
    <cellStyle name="Percent 38 2 13" xfId="56415" xr:uid="{00000000-0005-0000-0000-000064DC0000}"/>
    <cellStyle name="Percent 38 2 14" xfId="56416" xr:uid="{00000000-0005-0000-0000-000065DC0000}"/>
    <cellStyle name="Percent 38 2 2" xfId="56417" xr:uid="{00000000-0005-0000-0000-000066DC0000}"/>
    <cellStyle name="Percent 38 2 2 2" xfId="56418" xr:uid="{00000000-0005-0000-0000-000067DC0000}"/>
    <cellStyle name="Percent 38 2 2 2 2" xfId="56419" xr:uid="{00000000-0005-0000-0000-000068DC0000}"/>
    <cellStyle name="Percent 38 2 2 2 3" xfId="56420" xr:uid="{00000000-0005-0000-0000-000069DC0000}"/>
    <cellStyle name="Percent 38 2 2 3" xfId="56421" xr:uid="{00000000-0005-0000-0000-00006ADC0000}"/>
    <cellStyle name="Percent 38 2 3" xfId="56422" xr:uid="{00000000-0005-0000-0000-00006BDC0000}"/>
    <cellStyle name="Percent 38 2 4" xfId="56423" xr:uid="{00000000-0005-0000-0000-00006CDC0000}"/>
    <cellStyle name="Percent 38 2 5" xfId="56424" xr:uid="{00000000-0005-0000-0000-00006DDC0000}"/>
    <cellStyle name="Percent 38 2 6" xfId="56425" xr:uid="{00000000-0005-0000-0000-00006EDC0000}"/>
    <cellStyle name="Percent 38 2 7" xfId="56426" xr:uid="{00000000-0005-0000-0000-00006FDC0000}"/>
    <cellStyle name="Percent 38 2 8" xfId="56427" xr:uid="{00000000-0005-0000-0000-000070DC0000}"/>
    <cellStyle name="Percent 38 2 9" xfId="56428" xr:uid="{00000000-0005-0000-0000-000071DC0000}"/>
    <cellStyle name="Percent 38 3" xfId="56429" xr:uid="{00000000-0005-0000-0000-000072DC0000}"/>
    <cellStyle name="Percent 38 4" xfId="56430" xr:uid="{00000000-0005-0000-0000-000073DC0000}"/>
    <cellStyle name="Percent 38 5" xfId="56431" xr:uid="{00000000-0005-0000-0000-000074DC0000}"/>
    <cellStyle name="Percent 38 6" xfId="56432" xr:uid="{00000000-0005-0000-0000-000075DC0000}"/>
    <cellStyle name="Percent 38 6 2" xfId="56433" xr:uid="{00000000-0005-0000-0000-000076DC0000}"/>
    <cellStyle name="Percent 38 6 2 2" xfId="56434" xr:uid="{00000000-0005-0000-0000-000077DC0000}"/>
    <cellStyle name="Percent 38 6 2 3" xfId="56435" xr:uid="{00000000-0005-0000-0000-000078DC0000}"/>
    <cellStyle name="Percent 38 6 3" xfId="56436" xr:uid="{00000000-0005-0000-0000-000079DC0000}"/>
    <cellStyle name="Percent 38 7" xfId="56437" xr:uid="{00000000-0005-0000-0000-00007ADC0000}"/>
    <cellStyle name="Percent 38 7 2" xfId="56438" xr:uid="{00000000-0005-0000-0000-00007BDC0000}"/>
    <cellStyle name="Percent 38 7 2 2" xfId="56439" xr:uid="{00000000-0005-0000-0000-00007CDC0000}"/>
    <cellStyle name="Percent 38 7 2 3" xfId="56440" xr:uid="{00000000-0005-0000-0000-00007DDC0000}"/>
    <cellStyle name="Percent 38 7 3" xfId="56441" xr:uid="{00000000-0005-0000-0000-00007EDC0000}"/>
    <cellStyle name="Percent 38 8" xfId="56442" xr:uid="{00000000-0005-0000-0000-00007FDC0000}"/>
    <cellStyle name="Percent 38 9" xfId="56443" xr:uid="{00000000-0005-0000-0000-000080DC0000}"/>
    <cellStyle name="Percent 39" xfId="56444" xr:uid="{00000000-0005-0000-0000-000081DC0000}"/>
    <cellStyle name="Percent 39 2" xfId="56445" xr:uid="{00000000-0005-0000-0000-000082DC0000}"/>
    <cellStyle name="Percent 39 2 2" xfId="56446" xr:uid="{00000000-0005-0000-0000-000083DC0000}"/>
    <cellStyle name="Percent 39 3" xfId="56447" xr:uid="{00000000-0005-0000-0000-000084DC0000}"/>
    <cellStyle name="Percent 39 3 2" xfId="56448" xr:uid="{00000000-0005-0000-0000-000085DC0000}"/>
    <cellStyle name="Percent 39 4" xfId="56449" xr:uid="{00000000-0005-0000-0000-000086DC0000}"/>
    <cellStyle name="Percent 39 4 2" xfId="56450" xr:uid="{00000000-0005-0000-0000-000087DC0000}"/>
    <cellStyle name="Percent 39 5" xfId="56451" xr:uid="{00000000-0005-0000-0000-000088DC0000}"/>
    <cellStyle name="Percent 39 5 2" xfId="56452" xr:uid="{00000000-0005-0000-0000-000089DC0000}"/>
    <cellStyle name="Percent 39 6" xfId="56453" xr:uid="{00000000-0005-0000-0000-00008ADC0000}"/>
    <cellStyle name="Percent 39 6 2" xfId="56454" xr:uid="{00000000-0005-0000-0000-00008BDC0000}"/>
    <cellStyle name="Percent 39 7" xfId="56455" xr:uid="{00000000-0005-0000-0000-00008CDC0000}"/>
    <cellStyle name="Percent 39 7 2" xfId="56456" xr:uid="{00000000-0005-0000-0000-00008DDC0000}"/>
    <cellStyle name="Percent 39 8" xfId="56457" xr:uid="{00000000-0005-0000-0000-00008EDC0000}"/>
    <cellStyle name="Percent 4" xfId="31" xr:uid="{00000000-0005-0000-0000-00008FDC0000}"/>
    <cellStyle name="Percent 4 10" xfId="56459" xr:uid="{00000000-0005-0000-0000-000090DC0000}"/>
    <cellStyle name="Percent 4 11" xfId="56460" xr:uid="{00000000-0005-0000-0000-000091DC0000}"/>
    <cellStyle name="Percent 4 12" xfId="56461" xr:uid="{00000000-0005-0000-0000-000092DC0000}"/>
    <cellStyle name="Percent 4 13" xfId="56462" xr:uid="{00000000-0005-0000-0000-000093DC0000}"/>
    <cellStyle name="Percent 4 14" xfId="56463" xr:uid="{00000000-0005-0000-0000-000094DC0000}"/>
    <cellStyle name="Percent 4 14 2" xfId="56464" xr:uid="{00000000-0005-0000-0000-000095DC0000}"/>
    <cellStyle name="Percent 4 14 2 2" xfId="56465" xr:uid="{00000000-0005-0000-0000-000096DC0000}"/>
    <cellStyle name="Percent 4 14 2 3" xfId="56466" xr:uid="{00000000-0005-0000-0000-000097DC0000}"/>
    <cellStyle name="Percent 4 14 3" xfId="56467" xr:uid="{00000000-0005-0000-0000-000098DC0000}"/>
    <cellStyle name="Percent 4 15" xfId="56468" xr:uid="{00000000-0005-0000-0000-000099DC0000}"/>
    <cellStyle name="Percent 4 16" xfId="56469" xr:uid="{00000000-0005-0000-0000-00009ADC0000}"/>
    <cellStyle name="Percent 4 17" xfId="56470" xr:uid="{00000000-0005-0000-0000-00009BDC0000}"/>
    <cellStyle name="Percent 4 18" xfId="56471" xr:uid="{00000000-0005-0000-0000-00009CDC0000}"/>
    <cellStyle name="Percent 4 19" xfId="56472" xr:uid="{00000000-0005-0000-0000-00009DDC0000}"/>
    <cellStyle name="Percent 4 2" xfId="56473" xr:uid="{00000000-0005-0000-0000-00009EDC0000}"/>
    <cellStyle name="Percent 4 2 10" xfId="56474" xr:uid="{00000000-0005-0000-0000-00009FDC0000}"/>
    <cellStyle name="Percent 4 2 2" xfId="56475" xr:uid="{00000000-0005-0000-0000-0000A0DC0000}"/>
    <cellStyle name="Percent 4 2 2 2" xfId="56476" xr:uid="{00000000-0005-0000-0000-0000A1DC0000}"/>
    <cellStyle name="Percent 4 2 2 3" xfId="56477" xr:uid="{00000000-0005-0000-0000-0000A2DC0000}"/>
    <cellStyle name="Percent 4 2 2 4" xfId="56478" xr:uid="{00000000-0005-0000-0000-0000A3DC0000}"/>
    <cellStyle name="Percent 4 2 3" xfId="56479" xr:uid="{00000000-0005-0000-0000-0000A4DC0000}"/>
    <cellStyle name="Percent 4 2 4" xfId="56480" xr:uid="{00000000-0005-0000-0000-0000A5DC0000}"/>
    <cellStyle name="Percent 4 2 5" xfId="56481" xr:uid="{00000000-0005-0000-0000-0000A6DC0000}"/>
    <cellStyle name="Percent 4 2 6" xfId="56482" xr:uid="{00000000-0005-0000-0000-0000A7DC0000}"/>
    <cellStyle name="Percent 4 2 7" xfId="56483" xr:uid="{00000000-0005-0000-0000-0000A8DC0000}"/>
    <cellStyle name="Percent 4 2 8" xfId="56484" xr:uid="{00000000-0005-0000-0000-0000A9DC0000}"/>
    <cellStyle name="Percent 4 2 9" xfId="56485" xr:uid="{00000000-0005-0000-0000-0000AADC0000}"/>
    <cellStyle name="Percent 4 20" xfId="56486" xr:uid="{00000000-0005-0000-0000-0000ABDC0000}"/>
    <cellStyle name="Percent 4 21" xfId="56487" xr:uid="{00000000-0005-0000-0000-0000ACDC0000}"/>
    <cellStyle name="Percent 4 22" xfId="56488" xr:uid="{00000000-0005-0000-0000-0000ADDC0000}"/>
    <cellStyle name="Percent 4 23" xfId="56489" xr:uid="{00000000-0005-0000-0000-0000AEDC0000}"/>
    <cellStyle name="Percent 4 24" xfId="56490" xr:uid="{00000000-0005-0000-0000-0000AFDC0000}"/>
    <cellStyle name="Percent 4 25" xfId="56491" xr:uid="{00000000-0005-0000-0000-0000B0DC0000}"/>
    <cellStyle name="Percent 4 26" xfId="56492" xr:uid="{00000000-0005-0000-0000-0000B1DC0000}"/>
    <cellStyle name="Percent 4 27" xfId="56458" xr:uid="{00000000-0005-0000-0000-0000B2DC0000}"/>
    <cellStyle name="Percent 4 3" xfId="56493" xr:uid="{00000000-0005-0000-0000-0000B3DC0000}"/>
    <cellStyle name="Percent 4 3 2" xfId="56494" xr:uid="{00000000-0005-0000-0000-0000B4DC0000}"/>
    <cellStyle name="Percent 4 3 2 2" xfId="56495" xr:uid="{00000000-0005-0000-0000-0000B5DC0000}"/>
    <cellStyle name="Percent 4 3 2 3" xfId="56496" xr:uid="{00000000-0005-0000-0000-0000B6DC0000}"/>
    <cellStyle name="Percent 4 3 3" xfId="56497" xr:uid="{00000000-0005-0000-0000-0000B7DC0000}"/>
    <cellStyle name="Percent 4 3 4" xfId="56498" xr:uid="{00000000-0005-0000-0000-0000B8DC0000}"/>
    <cellStyle name="Percent 4 4" xfId="56499" xr:uid="{00000000-0005-0000-0000-0000B9DC0000}"/>
    <cellStyle name="Percent 4 5" xfId="56500" xr:uid="{00000000-0005-0000-0000-0000BADC0000}"/>
    <cellStyle name="Percent 4 6" xfId="56501" xr:uid="{00000000-0005-0000-0000-0000BBDC0000}"/>
    <cellStyle name="Percent 4 6 2" xfId="56502" xr:uid="{00000000-0005-0000-0000-0000BCDC0000}"/>
    <cellStyle name="Percent 4 6 3" xfId="56503" xr:uid="{00000000-0005-0000-0000-0000BDDC0000}"/>
    <cellStyle name="Percent 4 6 4" xfId="56504" xr:uid="{00000000-0005-0000-0000-0000BEDC0000}"/>
    <cellStyle name="Percent 4 7" xfId="56505" xr:uid="{00000000-0005-0000-0000-0000BFDC0000}"/>
    <cellStyle name="Percent 4 8" xfId="56506" xr:uid="{00000000-0005-0000-0000-0000C0DC0000}"/>
    <cellStyle name="Percent 4 9" xfId="56507" xr:uid="{00000000-0005-0000-0000-0000C1DC0000}"/>
    <cellStyle name="Percent 40" xfId="56508" xr:uid="{00000000-0005-0000-0000-0000C2DC0000}"/>
    <cellStyle name="Percent 40 2" xfId="56509" xr:uid="{00000000-0005-0000-0000-0000C3DC0000}"/>
    <cellStyle name="Percent 40 2 2" xfId="56510" xr:uid="{00000000-0005-0000-0000-0000C4DC0000}"/>
    <cellStyle name="Percent 40 3" xfId="56511" xr:uid="{00000000-0005-0000-0000-0000C5DC0000}"/>
    <cellStyle name="Percent 40 3 2" xfId="56512" xr:uid="{00000000-0005-0000-0000-0000C6DC0000}"/>
    <cellStyle name="Percent 40 4" xfId="56513" xr:uid="{00000000-0005-0000-0000-0000C7DC0000}"/>
    <cellStyle name="Percent 40 4 2" xfId="56514" xr:uid="{00000000-0005-0000-0000-0000C8DC0000}"/>
    <cellStyle name="Percent 40 5" xfId="56515" xr:uid="{00000000-0005-0000-0000-0000C9DC0000}"/>
    <cellStyle name="Percent 40 5 2" xfId="56516" xr:uid="{00000000-0005-0000-0000-0000CADC0000}"/>
    <cellStyle name="Percent 40 6" xfId="56517" xr:uid="{00000000-0005-0000-0000-0000CBDC0000}"/>
    <cellStyle name="Percent 40 6 2" xfId="56518" xr:uid="{00000000-0005-0000-0000-0000CCDC0000}"/>
    <cellStyle name="Percent 40 7" xfId="56519" xr:uid="{00000000-0005-0000-0000-0000CDDC0000}"/>
    <cellStyle name="Percent 40 7 2" xfId="56520" xr:uid="{00000000-0005-0000-0000-0000CEDC0000}"/>
    <cellStyle name="Percent 40 8" xfId="56521" xr:uid="{00000000-0005-0000-0000-0000CFDC0000}"/>
    <cellStyle name="Percent 41" xfId="56522" xr:uid="{00000000-0005-0000-0000-0000D0DC0000}"/>
    <cellStyle name="Percent 41 2" xfId="56523" xr:uid="{00000000-0005-0000-0000-0000D1DC0000}"/>
    <cellStyle name="Percent 42" xfId="56524" xr:uid="{00000000-0005-0000-0000-0000D2DC0000}"/>
    <cellStyle name="Percent 42 2" xfId="56525" xr:uid="{00000000-0005-0000-0000-0000D3DC0000}"/>
    <cellStyle name="Percent 42 2 2" xfId="56526" xr:uid="{00000000-0005-0000-0000-0000D4DC0000}"/>
    <cellStyle name="Percent 42 3" xfId="56527" xr:uid="{00000000-0005-0000-0000-0000D5DC0000}"/>
    <cellStyle name="Percent 42 3 2" xfId="56528" xr:uid="{00000000-0005-0000-0000-0000D6DC0000}"/>
    <cellStyle name="Percent 42 4" xfId="56529" xr:uid="{00000000-0005-0000-0000-0000D7DC0000}"/>
    <cellStyle name="Percent 42 4 2" xfId="56530" xr:uid="{00000000-0005-0000-0000-0000D8DC0000}"/>
    <cellStyle name="Percent 42 5" xfId="56531" xr:uid="{00000000-0005-0000-0000-0000D9DC0000}"/>
    <cellStyle name="Percent 42 5 2" xfId="56532" xr:uid="{00000000-0005-0000-0000-0000DADC0000}"/>
    <cellStyle name="Percent 42 6" xfId="56533" xr:uid="{00000000-0005-0000-0000-0000DBDC0000}"/>
    <cellStyle name="Percent 42 6 2" xfId="56534" xr:uid="{00000000-0005-0000-0000-0000DCDC0000}"/>
    <cellStyle name="Percent 42 7" xfId="56535" xr:uid="{00000000-0005-0000-0000-0000DDDC0000}"/>
    <cellStyle name="Percent 42 7 2" xfId="56536" xr:uid="{00000000-0005-0000-0000-0000DEDC0000}"/>
    <cellStyle name="Percent 42 8" xfId="56537" xr:uid="{00000000-0005-0000-0000-0000DFDC0000}"/>
    <cellStyle name="Percent 43" xfId="56538" xr:uid="{00000000-0005-0000-0000-0000E0DC0000}"/>
    <cellStyle name="Percent 43 10" xfId="56539" xr:uid="{00000000-0005-0000-0000-0000E1DC0000}"/>
    <cellStyle name="Percent 43 2" xfId="56540" xr:uid="{00000000-0005-0000-0000-0000E2DC0000}"/>
    <cellStyle name="Percent 43 3" xfId="56541" xr:uid="{00000000-0005-0000-0000-0000E3DC0000}"/>
    <cellStyle name="Percent 43 4" xfId="56542" xr:uid="{00000000-0005-0000-0000-0000E4DC0000}"/>
    <cellStyle name="Percent 43 5" xfId="56543" xr:uid="{00000000-0005-0000-0000-0000E5DC0000}"/>
    <cellStyle name="Percent 43 6" xfId="56544" xr:uid="{00000000-0005-0000-0000-0000E6DC0000}"/>
    <cellStyle name="Percent 43 7" xfId="56545" xr:uid="{00000000-0005-0000-0000-0000E7DC0000}"/>
    <cellStyle name="Percent 43 8" xfId="56546" xr:uid="{00000000-0005-0000-0000-0000E8DC0000}"/>
    <cellStyle name="Percent 43 9" xfId="56547" xr:uid="{00000000-0005-0000-0000-0000E9DC0000}"/>
    <cellStyle name="Percent 44" xfId="56548" xr:uid="{00000000-0005-0000-0000-0000EADC0000}"/>
    <cellStyle name="Percent 44 10" xfId="56549" xr:uid="{00000000-0005-0000-0000-0000EBDC0000}"/>
    <cellStyle name="Percent 44 2" xfId="56550" xr:uid="{00000000-0005-0000-0000-0000ECDC0000}"/>
    <cellStyle name="Percent 44 3" xfId="56551" xr:uid="{00000000-0005-0000-0000-0000EDDC0000}"/>
    <cellStyle name="Percent 44 4" xfId="56552" xr:uid="{00000000-0005-0000-0000-0000EEDC0000}"/>
    <cellStyle name="Percent 44 5" xfId="56553" xr:uid="{00000000-0005-0000-0000-0000EFDC0000}"/>
    <cellStyle name="Percent 44 6" xfId="56554" xr:uid="{00000000-0005-0000-0000-0000F0DC0000}"/>
    <cellStyle name="Percent 44 7" xfId="56555" xr:uid="{00000000-0005-0000-0000-0000F1DC0000}"/>
    <cellStyle name="Percent 44 8" xfId="56556" xr:uid="{00000000-0005-0000-0000-0000F2DC0000}"/>
    <cellStyle name="Percent 44 9" xfId="56557" xr:uid="{00000000-0005-0000-0000-0000F3DC0000}"/>
    <cellStyle name="Percent 45" xfId="56558" xr:uid="{00000000-0005-0000-0000-0000F4DC0000}"/>
    <cellStyle name="Percent 45 10" xfId="56559" xr:uid="{00000000-0005-0000-0000-0000F5DC0000}"/>
    <cellStyle name="Percent 45 11" xfId="56560" xr:uid="{00000000-0005-0000-0000-0000F6DC0000}"/>
    <cellStyle name="Percent 45 12" xfId="56561" xr:uid="{00000000-0005-0000-0000-0000F7DC0000}"/>
    <cellStyle name="Percent 45 13" xfId="56562" xr:uid="{00000000-0005-0000-0000-0000F8DC0000}"/>
    <cellStyle name="Percent 45 2" xfId="56563" xr:uid="{00000000-0005-0000-0000-0000F9DC0000}"/>
    <cellStyle name="Percent 45 3" xfId="56564" xr:uid="{00000000-0005-0000-0000-0000FADC0000}"/>
    <cellStyle name="Percent 45 4" xfId="56565" xr:uid="{00000000-0005-0000-0000-0000FBDC0000}"/>
    <cellStyle name="Percent 45 5" xfId="56566" xr:uid="{00000000-0005-0000-0000-0000FCDC0000}"/>
    <cellStyle name="Percent 45 6" xfId="56567" xr:uid="{00000000-0005-0000-0000-0000FDDC0000}"/>
    <cellStyle name="Percent 45 7" xfId="56568" xr:uid="{00000000-0005-0000-0000-0000FEDC0000}"/>
    <cellStyle name="Percent 45 8" xfId="56569" xr:uid="{00000000-0005-0000-0000-0000FFDC0000}"/>
    <cellStyle name="Percent 45 9" xfId="56570" xr:uid="{00000000-0005-0000-0000-000000DD0000}"/>
    <cellStyle name="Percent 46" xfId="56571" xr:uid="{00000000-0005-0000-0000-000001DD0000}"/>
    <cellStyle name="Percent 46 10" xfId="56572" xr:uid="{00000000-0005-0000-0000-000002DD0000}"/>
    <cellStyle name="Percent 46 2" xfId="56573" xr:uid="{00000000-0005-0000-0000-000003DD0000}"/>
    <cellStyle name="Percent 46 3" xfId="56574" xr:uid="{00000000-0005-0000-0000-000004DD0000}"/>
    <cellStyle name="Percent 46 4" xfId="56575" xr:uid="{00000000-0005-0000-0000-000005DD0000}"/>
    <cellStyle name="Percent 46 5" xfId="56576" xr:uid="{00000000-0005-0000-0000-000006DD0000}"/>
    <cellStyle name="Percent 46 6" xfId="56577" xr:uid="{00000000-0005-0000-0000-000007DD0000}"/>
    <cellStyle name="Percent 46 7" xfId="56578" xr:uid="{00000000-0005-0000-0000-000008DD0000}"/>
    <cellStyle name="Percent 46 8" xfId="56579" xr:uid="{00000000-0005-0000-0000-000009DD0000}"/>
    <cellStyle name="Percent 46 9" xfId="56580" xr:uid="{00000000-0005-0000-0000-00000ADD0000}"/>
    <cellStyle name="Percent 47" xfId="56581" xr:uid="{00000000-0005-0000-0000-00000BDD0000}"/>
    <cellStyle name="Percent 47 10" xfId="56582" xr:uid="{00000000-0005-0000-0000-00000CDD0000}"/>
    <cellStyle name="Percent 47 11" xfId="56583" xr:uid="{00000000-0005-0000-0000-00000DDD0000}"/>
    <cellStyle name="Percent 47 12" xfId="56584" xr:uid="{00000000-0005-0000-0000-00000EDD0000}"/>
    <cellStyle name="Percent 47 13" xfId="56585" xr:uid="{00000000-0005-0000-0000-00000FDD0000}"/>
    <cellStyle name="Percent 47 2" xfId="56586" xr:uid="{00000000-0005-0000-0000-000010DD0000}"/>
    <cellStyle name="Percent 47 3" xfId="56587" xr:uid="{00000000-0005-0000-0000-000011DD0000}"/>
    <cellStyle name="Percent 47 4" xfId="56588" xr:uid="{00000000-0005-0000-0000-000012DD0000}"/>
    <cellStyle name="Percent 47 5" xfId="56589" xr:uid="{00000000-0005-0000-0000-000013DD0000}"/>
    <cellStyle name="Percent 47 6" xfId="56590" xr:uid="{00000000-0005-0000-0000-000014DD0000}"/>
    <cellStyle name="Percent 47 7" xfId="56591" xr:uid="{00000000-0005-0000-0000-000015DD0000}"/>
    <cellStyle name="Percent 47 8" xfId="56592" xr:uid="{00000000-0005-0000-0000-000016DD0000}"/>
    <cellStyle name="Percent 47 9" xfId="56593" xr:uid="{00000000-0005-0000-0000-000017DD0000}"/>
    <cellStyle name="Percent 48" xfId="56594" xr:uid="{00000000-0005-0000-0000-000018DD0000}"/>
    <cellStyle name="Percent 48 10" xfId="56595" xr:uid="{00000000-0005-0000-0000-000019DD0000}"/>
    <cellStyle name="Percent 48 2" xfId="56596" xr:uid="{00000000-0005-0000-0000-00001ADD0000}"/>
    <cellStyle name="Percent 48 3" xfId="56597" xr:uid="{00000000-0005-0000-0000-00001BDD0000}"/>
    <cellStyle name="Percent 48 4" xfId="56598" xr:uid="{00000000-0005-0000-0000-00001CDD0000}"/>
    <cellStyle name="Percent 48 5" xfId="56599" xr:uid="{00000000-0005-0000-0000-00001DDD0000}"/>
    <cellStyle name="Percent 48 6" xfId="56600" xr:uid="{00000000-0005-0000-0000-00001EDD0000}"/>
    <cellStyle name="Percent 48 7" xfId="56601" xr:uid="{00000000-0005-0000-0000-00001FDD0000}"/>
    <cellStyle name="Percent 48 8" xfId="56602" xr:uid="{00000000-0005-0000-0000-000020DD0000}"/>
    <cellStyle name="Percent 48 9" xfId="56603" xr:uid="{00000000-0005-0000-0000-000021DD0000}"/>
    <cellStyle name="Percent 49" xfId="56604" xr:uid="{00000000-0005-0000-0000-000022DD0000}"/>
    <cellStyle name="Percent 5" xfId="28" xr:uid="{00000000-0005-0000-0000-000023DD0000}"/>
    <cellStyle name="Percent 5 2" xfId="56606" xr:uid="{00000000-0005-0000-0000-000024DD0000}"/>
    <cellStyle name="Percent 5 3" xfId="56607" xr:uid="{00000000-0005-0000-0000-000025DD0000}"/>
    <cellStyle name="Percent 5 4" xfId="56608" xr:uid="{00000000-0005-0000-0000-000026DD0000}"/>
    <cellStyle name="Percent 5 5" xfId="56609" xr:uid="{00000000-0005-0000-0000-000027DD0000}"/>
    <cellStyle name="Percent 5 6" xfId="56605" xr:uid="{00000000-0005-0000-0000-000028DD0000}"/>
    <cellStyle name="Percent 51 2" xfId="56610" xr:uid="{00000000-0005-0000-0000-000029DD0000}"/>
    <cellStyle name="Percent 51 3" xfId="56611" xr:uid="{00000000-0005-0000-0000-00002ADD0000}"/>
    <cellStyle name="Percent 51 4" xfId="56612" xr:uid="{00000000-0005-0000-0000-00002BDD0000}"/>
    <cellStyle name="Percent 52 2" xfId="56613" xr:uid="{00000000-0005-0000-0000-00002CDD0000}"/>
    <cellStyle name="Percent 52 3" xfId="56614" xr:uid="{00000000-0005-0000-0000-00002DDD0000}"/>
    <cellStyle name="Percent 52 4" xfId="56615" xr:uid="{00000000-0005-0000-0000-00002EDD0000}"/>
    <cellStyle name="Percent 52 5" xfId="56616" xr:uid="{00000000-0005-0000-0000-00002FDD0000}"/>
    <cellStyle name="Percent 52 6" xfId="56617" xr:uid="{00000000-0005-0000-0000-000030DD0000}"/>
    <cellStyle name="Percent 52 7" xfId="56618" xr:uid="{00000000-0005-0000-0000-000031DD0000}"/>
    <cellStyle name="Percent 52 8" xfId="56619" xr:uid="{00000000-0005-0000-0000-000032DD0000}"/>
    <cellStyle name="Percent 54" xfId="56620" xr:uid="{00000000-0005-0000-0000-000033DD0000}"/>
    <cellStyle name="Percent 55" xfId="56621" xr:uid="{00000000-0005-0000-0000-000034DD0000}"/>
    <cellStyle name="Percent 55 2" xfId="56622" xr:uid="{00000000-0005-0000-0000-000035DD0000}"/>
    <cellStyle name="Percent 55 3" xfId="56623" xr:uid="{00000000-0005-0000-0000-000036DD0000}"/>
    <cellStyle name="Percent 57 2" xfId="56624" xr:uid="{00000000-0005-0000-0000-000037DD0000}"/>
    <cellStyle name="Percent 57 2 2" xfId="56625" xr:uid="{00000000-0005-0000-0000-000038DD0000}"/>
    <cellStyle name="Percent 57 2 3" xfId="56626" xr:uid="{00000000-0005-0000-0000-000039DD0000}"/>
    <cellStyle name="Percent 57 3" xfId="56627" xr:uid="{00000000-0005-0000-0000-00003ADD0000}"/>
    <cellStyle name="Percent 57 4" xfId="56628" xr:uid="{00000000-0005-0000-0000-00003BDD0000}"/>
    <cellStyle name="Percent 58 2" xfId="56629" xr:uid="{00000000-0005-0000-0000-00003CDD0000}"/>
    <cellStyle name="Percent 58 3" xfId="56630" xr:uid="{00000000-0005-0000-0000-00003DDD0000}"/>
    <cellStyle name="Percent 59 2" xfId="56631" xr:uid="{00000000-0005-0000-0000-00003EDD0000}"/>
    <cellStyle name="Percent 59 3" xfId="56632" xr:uid="{00000000-0005-0000-0000-00003FDD0000}"/>
    <cellStyle name="Percent 6" xfId="46" xr:uid="{00000000-0005-0000-0000-000040DD0000}"/>
    <cellStyle name="Percent 6 10" xfId="56634" xr:uid="{00000000-0005-0000-0000-000041DD0000}"/>
    <cellStyle name="Percent 6 11" xfId="56635" xr:uid="{00000000-0005-0000-0000-000042DD0000}"/>
    <cellStyle name="Percent 6 12" xfId="56636" xr:uid="{00000000-0005-0000-0000-000043DD0000}"/>
    <cellStyle name="Percent 6 13" xfId="56637" xr:uid="{00000000-0005-0000-0000-000044DD0000}"/>
    <cellStyle name="Percent 6 14" xfId="56638" xr:uid="{00000000-0005-0000-0000-000045DD0000}"/>
    <cellStyle name="Percent 6 15" xfId="56639" xr:uid="{00000000-0005-0000-0000-000046DD0000}"/>
    <cellStyle name="Percent 6 16" xfId="56640" xr:uid="{00000000-0005-0000-0000-000047DD0000}"/>
    <cellStyle name="Percent 6 17" xfId="56641" xr:uid="{00000000-0005-0000-0000-000048DD0000}"/>
    <cellStyle name="Percent 6 18" xfId="56642" xr:uid="{00000000-0005-0000-0000-000049DD0000}"/>
    <cellStyle name="Percent 6 19" xfId="56633" xr:uid="{00000000-0005-0000-0000-00004ADD0000}"/>
    <cellStyle name="Percent 6 2" xfId="56643" xr:uid="{00000000-0005-0000-0000-00004BDD0000}"/>
    <cellStyle name="Percent 6 3" xfId="56644" xr:uid="{00000000-0005-0000-0000-00004CDD0000}"/>
    <cellStyle name="Percent 6 3 2" xfId="56645" xr:uid="{00000000-0005-0000-0000-00004DDD0000}"/>
    <cellStyle name="Percent 6 3 2 2" xfId="56646" xr:uid="{00000000-0005-0000-0000-00004EDD0000}"/>
    <cellStyle name="Percent 6 3 2 3" xfId="56647" xr:uid="{00000000-0005-0000-0000-00004FDD0000}"/>
    <cellStyle name="Percent 6 3 3" xfId="56648" xr:uid="{00000000-0005-0000-0000-000050DD0000}"/>
    <cellStyle name="Percent 6 3 4" xfId="56649" xr:uid="{00000000-0005-0000-0000-000051DD0000}"/>
    <cellStyle name="Percent 6 4" xfId="56650" xr:uid="{00000000-0005-0000-0000-000052DD0000}"/>
    <cellStyle name="Percent 6 5" xfId="56651" xr:uid="{00000000-0005-0000-0000-000053DD0000}"/>
    <cellStyle name="Percent 6 6" xfId="56652" xr:uid="{00000000-0005-0000-0000-000054DD0000}"/>
    <cellStyle name="Percent 6 6 2" xfId="56653" xr:uid="{00000000-0005-0000-0000-000055DD0000}"/>
    <cellStyle name="Percent 6 6 2 2" xfId="56654" xr:uid="{00000000-0005-0000-0000-000056DD0000}"/>
    <cellStyle name="Percent 6 6 2 3" xfId="56655" xr:uid="{00000000-0005-0000-0000-000057DD0000}"/>
    <cellStyle name="Percent 6 6 3" xfId="56656" xr:uid="{00000000-0005-0000-0000-000058DD0000}"/>
    <cellStyle name="Percent 6 7" xfId="56657" xr:uid="{00000000-0005-0000-0000-000059DD0000}"/>
    <cellStyle name="Percent 6 8" xfId="56658" xr:uid="{00000000-0005-0000-0000-00005ADD0000}"/>
    <cellStyle name="Percent 6 9" xfId="56659" xr:uid="{00000000-0005-0000-0000-00005BDD0000}"/>
    <cellStyle name="Percent 60 2" xfId="56660" xr:uid="{00000000-0005-0000-0000-00005CDD0000}"/>
    <cellStyle name="Percent 60 3" xfId="56661" xr:uid="{00000000-0005-0000-0000-00005DDD0000}"/>
    <cellStyle name="Percent 61 2" xfId="56662" xr:uid="{00000000-0005-0000-0000-00005EDD0000}"/>
    <cellStyle name="Percent 61 3" xfId="56663" xr:uid="{00000000-0005-0000-0000-00005FDD0000}"/>
    <cellStyle name="Percent 62" xfId="56664" xr:uid="{00000000-0005-0000-0000-000060DD0000}"/>
    <cellStyle name="Percent 62 2" xfId="56665" xr:uid="{00000000-0005-0000-0000-000061DD0000}"/>
    <cellStyle name="Percent 62 3" xfId="56666" xr:uid="{00000000-0005-0000-0000-000062DD0000}"/>
    <cellStyle name="Percent 62 4" xfId="56667" xr:uid="{00000000-0005-0000-0000-000063DD0000}"/>
    <cellStyle name="Percent 62 5" xfId="56668" xr:uid="{00000000-0005-0000-0000-000064DD0000}"/>
    <cellStyle name="Percent 64" xfId="56669" xr:uid="{00000000-0005-0000-0000-000065DD0000}"/>
    <cellStyle name="Percent 64 2" xfId="56670" xr:uid="{00000000-0005-0000-0000-000066DD0000}"/>
    <cellStyle name="Percent 64 3" xfId="56671" xr:uid="{00000000-0005-0000-0000-000067DD0000}"/>
    <cellStyle name="Percent 64 4" xfId="56672" xr:uid="{00000000-0005-0000-0000-000068DD0000}"/>
    <cellStyle name="Percent 64 5" xfId="56673" xr:uid="{00000000-0005-0000-0000-000069DD0000}"/>
    <cellStyle name="Percent 68" xfId="56674" xr:uid="{00000000-0005-0000-0000-00006ADD0000}"/>
    <cellStyle name="Percent 7" xfId="56675" xr:uid="{00000000-0005-0000-0000-00006BDD0000}"/>
    <cellStyle name="Percent 7 10" xfId="56676" xr:uid="{00000000-0005-0000-0000-00006CDD0000}"/>
    <cellStyle name="Percent 7 11" xfId="56677" xr:uid="{00000000-0005-0000-0000-00006DDD0000}"/>
    <cellStyle name="Percent 7 12" xfId="56678" xr:uid="{00000000-0005-0000-0000-00006EDD0000}"/>
    <cellStyle name="Percent 7 12 2" xfId="56679" xr:uid="{00000000-0005-0000-0000-00006FDD0000}"/>
    <cellStyle name="Percent 7 12 2 2" xfId="56680" xr:uid="{00000000-0005-0000-0000-000070DD0000}"/>
    <cellStyle name="Percent 7 12 2 3" xfId="56681" xr:uid="{00000000-0005-0000-0000-000071DD0000}"/>
    <cellStyle name="Percent 7 12 3" xfId="56682" xr:uid="{00000000-0005-0000-0000-000072DD0000}"/>
    <cellStyle name="Percent 7 13" xfId="56683" xr:uid="{00000000-0005-0000-0000-000073DD0000}"/>
    <cellStyle name="Percent 7 14" xfId="56684" xr:uid="{00000000-0005-0000-0000-000074DD0000}"/>
    <cellStyle name="Percent 7 15" xfId="56685" xr:uid="{00000000-0005-0000-0000-000075DD0000}"/>
    <cellStyle name="Percent 7 16" xfId="56686" xr:uid="{00000000-0005-0000-0000-000076DD0000}"/>
    <cellStyle name="Percent 7 17" xfId="56687" xr:uid="{00000000-0005-0000-0000-000077DD0000}"/>
    <cellStyle name="Percent 7 18" xfId="56688" xr:uid="{00000000-0005-0000-0000-000078DD0000}"/>
    <cellStyle name="Percent 7 19" xfId="56689" xr:uid="{00000000-0005-0000-0000-000079DD0000}"/>
    <cellStyle name="Percent 7 2" xfId="56690" xr:uid="{00000000-0005-0000-0000-00007ADD0000}"/>
    <cellStyle name="Percent 7 2 10" xfId="56691" xr:uid="{00000000-0005-0000-0000-00007BDD0000}"/>
    <cellStyle name="Percent 7 2 2" xfId="56692" xr:uid="{00000000-0005-0000-0000-00007CDD0000}"/>
    <cellStyle name="Percent 7 2 3" xfId="56693" xr:uid="{00000000-0005-0000-0000-00007DDD0000}"/>
    <cellStyle name="Percent 7 2 4" xfId="56694" xr:uid="{00000000-0005-0000-0000-00007EDD0000}"/>
    <cellStyle name="Percent 7 2 5" xfId="56695" xr:uid="{00000000-0005-0000-0000-00007FDD0000}"/>
    <cellStyle name="Percent 7 2 6" xfId="56696" xr:uid="{00000000-0005-0000-0000-000080DD0000}"/>
    <cellStyle name="Percent 7 2 7" xfId="56697" xr:uid="{00000000-0005-0000-0000-000081DD0000}"/>
    <cellStyle name="Percent 7 2 8" xfId="56698" xr:uid="{00000000-0005-0000-0000-000082DD0000}"/>
    <cellStyle name="Percent 7 2 9" xfId="56699" xr:uid="{00000000-0005-0000-0000-000083DD0000}"/>
    <cellStyle name="Percent 7 20" xfId="56700" xr:uid="{00000000-0005-0000-0000-000084DD0000}"/>
    <cellStyle name="Percent 7 21" xfId="56701" xr:uid="{00000000-0005-0000-0000-000085DD0000}"/>
    <cellStyle name="Percent 7 22" xfId="56702" xr:uid="{00000000-0005-0000-0000-000086DD0000}"/>
    <cellStyle name="Percent 7 23" xfId="56703" xr:uid="{00000000-0005-0000-0000-000087DD0000}"/>
    <cellStyle name="Percent 7 24" xfId="56704" xr:uid="{00000000-0005-0000-0000-000088DD0000}"/>
    <cellStyle name="Percent 7 3" xfId="56705" xr:uid="{00000000-0005-0000-0000-000089DD0000}"/>
    <cellStyle name="Percent 7 3 10" xfId="56706" xr:uid="{00000000-0005-0000-0000-00008ADD0000}"/>
    <cellStyle name="Percent 7 3 2" xfId="56707" xr:uid="{00000000-0005-0000-0000-00008BDD0000}"/>
    <cellStyle name="Percent 7 3 3" xfId="56708" xr:uid="{00000000-0005-0000-0000-00008CDD0000}"/>
    <cellStyle name="Percent 7 3 4" xfId="56709" xr:uid="{00000000-0005-0000-0000-00008DDD0000}"/>
    <cellStyle name="Percent 7 3 5" xfId="56710" xr:uid="{00000000-0005-0000-0000-00008EDD0000}"/>
    <cellStyle name="Percent 7 3 6" xfId="56711" xr:uid="{00000000-0005-0000-0000-00008FDD0000}"/>
    <cellStyle name="Percent 7 3 7" xfId="56712" xr:uid="{00000000-0005-0000-0000-000090DD0000}"/>
    <cellStyle name="Percent 7 3 8" xfId="56713" xr:uid="{00000000-0005-0000-0000-000091DD0000}"/>
    <cellStyle name="Percent 7 3 9" xfId="56714" xr:uid="{00000000-0005-0000-0000-000092DD0000}"/>
    <cellStyle name="Percent 7 4" xfId="56715" xr:uid="{00000000-0005-0000-0000-000093DD0000}"/>
    <cellStyle name="Percent 7 4 10" xfId="56716" xr:uid="{00000000-0005-0000-0000-000094DD0000}"/>
    <cellStyle name="Percent 7 4 2" xfId="56717" xr:uid="{00000000-0005-0000-0000-000095DD0000}"/>
    <cellStyle name="Percent 7 4 3" xfId="56718" xr:uid="{00000000-0005-0000-0000-000096DD0000}"/>
    <cellStyle name="Percent 7 4 4" xfId="56719" xr:uid="{00000000-0005-0000-0000-000097DD0000}"/>
    <cellStyle name="Percent 7 4 5" xfId="56720" xr:uid="{00000000-0005-0000-0000-000098DD0000}"/>
    <cellStyle name="Percent 7 4 6" xfId="56721" xr:uid="{00000000-0005-0000-0000-000099DD0000}"/>
    <cellStyle name="Percent 7 4 7" xfId="56722" xr:uid="{00000000-0005-0000-0000-00009ADD0000}"/>
    <cellStyle name="Percent 7 4 8" xfId="56723" xr:uid="{00000000-0005-0000-0000-00009BDD0000}"/>
    <cellStyle name="Percent 7 4 9" xfId="56724" xr:uid="{00000000-0005-0000-0000-00009CDD0000}"/>
    <cellStyle name="Percent 7 5" xfId="56725" xr:uid="{00000000-0005-0000-0000-00009DDD0000}"/>
    <cellStyle name="Percent 7 5 10" xfId="56726" xr:uid="{00000000-0005-0000-0000-00009EDD0000}"/>
    <cellStyle name="Percent 7 5 2" xfId="56727" xr:uid="{00000000-0005-0000-0000-00009FDD0000}"/>
    <cellStyle name="Percent 7 5 3" xfId="56728" xr:uid="{00000000-0005-0000-0000-0000A0DD0000}"/>
    <cellStyle name="Percent 7 5 4" xfId="56729" xr:uid="{00000000-0005-0000-0000-0000A1DD0000}"/>
    <cellStyle name="Percent 7 5 5" xfId="56730" xr:uid="{00000000-0005-0000-0000-0000A2DD0000}"/>
    <cellStyle name="Percent 7 5 6" xfId="56731" xr:uid="{00000000-0005-0000-0000-0000A3DD0000}"/>
    <cellStyle name="Percent 7 5 7" xfId="56732" xr:uid="{00000000-0005-0000-0000-0000A4DD0000}"/>
    <cellStyle name="Percent 7 5 8" xfId="56733" xr:uid="{00000000-0005-0000-0000-0000A5DD0000}"/>
    <cellStyle name="Percent 7 5 9" xfId="56734" xr:uid="{00000000-0005-0000-0000-0000A6DD0000}"/>
    <cellStyle name="Percent 7 6" xfId="56735" xr:uid="{00000000-0005-0000-0000-0000A7DD0000}"/>
    <cellStyle name="Percent 7 6 10" xfId="56736" xr:uid="{00000000-0005-0000-0000-0000A8DD0000}"/>
    <cellStyle name="Percent 7 6 2" xfId="56737" xr:uid="{00000000-0005-0000-0000-0000A9DD0000}"/>
    <cellStyle name="Percent 7 6 3" xfId="56738" xr:uid="{00000000-0005-0000-0000-0000AADD0000}"/>
    <cellStyle name="Percent 7 6 4" xfId="56739" xr:uid="{00000000-0005-0000-0000-0000ABDD0000}"/>
    <cellStyle name="Percent 7 6 5" xfId="56740" xr:uid="{00000000-0005-0000-0000-0000ACDD0000}"/>
    <cellStyle name="Percent 7 6 6" xfId="56741" xr:uid="{00000000-0005-0000-0000-0000ADDD0000}"/>
    <cellStyle name="Percent 7 6 7" xfId="56742" xr:uid="{00000000-0005-0000-0000-0000AEDD0000}"/>
    <cellStyle name="Percent 7 6 8" xfId="56743" xr:uid="{00000000-0005-0000-0000-0000AFDD0000}"/>
    <cellStyle name="Percent 7 6 9" xfId="56744" xr:uid="{00000000-0005-0000-0000-0000B0DD0000}"/>
    <cellStyle name="Percent 7 7" xfId="56745" xr:uid="{00000000-0005-0000-0000-0000B1DD0000}"/>
    <cellStyle name="Percent 7 7 10" xfId="56746" xr:uid="{00000000-0005-0000-0000-0000B2DD0000}"/>
    <cellStyle name="Percent 7 7 2" xfId="56747" xr:uid="{00000000-0005-0000-0000-0000B3DD0000}"/>
    <cellStyle name="Percent 7 7 3" xfId="56748" xr:uid="{00000000-0005-0000-0000-0000B4DD0000}"/>
    <cellStyle name="Percent 7 7 4" xfId="56749" xr:uid="{00000000-0005-0000-0000-0000B5DD0000}"/>
    <cellStyle name="Percent 7 7 5" xfId="56750" xr:uid="{00000000-0005-0000-0000-0000B6DD0000}"/>
    <cellStyle name="Percent 7 7 6" xfId="56751" xr:uid="{00000000-0005-0000-0000-0000B7DD0000}"/>
    <cellStyle name="Percent 7 7 7" xfId="56752" xr:uid="{00000000-0005-0000-0000-0000B8DD0000}"/>
    <cellStyle name="Percent 7 7 8" xfId="56753" xr:uid="{00000000-0005-0000-0000-0000B9DD0000}"/>
    <cellStyle name="Percent 7 7 9" xfId="56754" xr:uid="{00000000-0005-0000-0000-0000BADD0000}"/>
    <cellStyle name="Percent 7 8" xfId="56755" xr:uid="{00000000-0005-0000-0000-0000BBDD0000}"/>
    <cellStyle name="Percent 7 9" xfId="56756" xr:uid="{00000000-0005-0000-0000-0000BCDD0000}"/>
    <cellStyle name="Percent 7 9 2" xfId="56757" xr:uid="{00000000-0005-0000-0000-0000BDDD0000}"/>
    <cellStyle name="Percent 7 9 2 2" xfId="56758" xr:uid="{00000000-0005-0000-0000-0000BEDD0000}"/>
    <cellStyle name="Percent 7 9 2 3" xfId="56759" xr:uid="{00000000-0005-0000-0000-0000BFDD0000}"/>
    <cellStyle name="Percent 7 9 3" xfId="56760" xr:uid="{00000000-0005-0000-0000-0000C0DD0000}"/>
    <cellStyle name="Percent 7 9 4" xfId="56761" xr:uid="{00000000-0005-0000-0000-0000C1DD0000}"/>
    <cellStyle name="Percent 70" xfId="56762" xr:uid="{00000000-0005-0000-0000-0000C2DD0000}"/>
    <cellStyle name="Percent 72" xfId="56763" xr:uid="{00000000-0005-0000-0000-0000C3DD0000}"/>
    <cellStyle name="Percent 78" xfId="56764" xr:uid="{00000000-0005-0000-0000-0000C4DD0000}"/>
    <cellStyle name="Percent 8" xfId="56765" xr:uid="{00000000-0005-0000-0000-0000C5DD0000}"/>
    <cellStyle name="Percent 8 10" xfId="56766" xr:uid="{00000000-0005-0000-0000-0000C6DD0000}"/>
    <cellStyle name="Percent 8 11" xfId="56767" xr:uid="{00000000-0005-0000-0000-0000C7DD0000}"/>
    <cellStyle name="Percent 8 2" xfId="56768" xr:uid="{00000000-0005-0000-0000-0000C8DD0000}"/>
    <cellStyle name="Percent 8 2 10" xfId="56769" xr:uid="{00000000-0005-0000-0000-0000C9DD0000}"/>
    <cellStyle name="Percent 8 2 2" xfId="56770" xr:uid="{00000000-0005-0000-0000-0000CADD0000}"/>
    <cellStyle name="Percent 8 2 3" xfId="56771" xr:uid="{00000000-0005-0000-0000-0000CBDD0000}"/>
    <cellStyle name="Percent 8 2 4" xfId="56772" xr:uid="{00000000-0005-0000-0000-0000CCDD0000}"/>
    <cellStyle name="Percent 8 2 5" xfId="56773" xr:uid="{00000000-0005-0000-0000-0000CDDD0000}"/>
    <cellStyle name="Percent 8 2 6" xfId="56774" xr:uid="{00000000-0005-0000-0000-0000CEDD0000}"/>
    <cellStyle name="Percent 8 2 7" xfId="56775" xr:uid="{00000000-0005-0000-0000-0000CFDD0000}"/>
    <cellStyle name="Percent 8 2 8" xfId="56776" xr:uid="{00000000-0005-0000-0000-0000D0DD0000}"/>
    <cellStyle name="Percent 8 2 9" xfId="56777" xr:uid="{00000000-0005-0000-0000-0000D1DD0000}"/>
    <cellStyle name="Percent 8 3" xfId="56778" xr:uid="{00000000-0005-0000-0000-0000D2DD0000}"/>
    <cellStyle name="Percent 8 3 10" xfId="56779" xr:uid="{00000000-0005-0000-0000-0000D3DD0000}"/>
    <cellStyle name="Percent 8 3 2" xfId="56780" xr:uid="{00000000-0005-0000-0000-0000D4DD0000}"/>
    <cellStyle name="Percent 8 3 3" xfId="56781" xr:uid="{00000000-0005-0000-0000-0000D5DD0000}"/>
    <cellStyle name="Percent 8 3 4" xfId="56782" xr:uid="{00000000-0005-0000-0000-0000D6DD0000}"/>
    <cellStyle name="Percent 8 3 5" xfId="56783" xr:uid="{00000000-0005-0000-0000-0000D7DD0000}"/>
    <cellStyle name="Percent 8 3 6" xfId="56784" xr:uid="{00000000-0005-0000-0000-0000D8DD0000}"/>
    <cellStyle name="Percent 8 3 7" xfId="56785" xr:uid="{00000000-0005-0000-0000-0000D9DD0000}"/>
    <cellStyle name="Percent 8 3 8" xfId="56786" xr:uid="{00000000-0005-0000-0000-0000DADD0000}"/>
    <cellStyle name="Percent 8 3 9" xfId="56787" xr:uid="{00000000-0005-0000-0000-0000DBDD0000}"/>
    <cellStyle name="Percent 8 4" xfId="56788" xr:uid="{00000000-0005-0000-0000-0000DCDD0000}"/>
    <cellStyle name="Percent 8 4 10" xfId="56789" xr:uid="{00000000-0005-0000-0000-0000DDDD0000}"/>
    <cellStyle name="Percent 8 4 2" xfId="56790" xr:uid="{00000000-0005-0000-0000-0000DEDD0000}"/>
    <cellStyle name="Percent 8 4 3" xfId="56791" xr:uid="{00000000-0005-0000-0000-0000DFDD0000}"/>
    <cellStyle name="Percent 8 4 4" xfId="56792" xr:uid="{00000000-0005-0000-0000-0000E0DD0000}"/>
    <cellStyle name="Percent 8 4 5" xfId="56793" xr:uid="{00000000-0005-0000-0000-0000E1DD0000}"/>
    <cellStyle name="Percent 8 4 6" xfId="56794" xr:uid="{00000000-0005-0000-0000-0000E2DD0000}"/>
    <cellStyle name="Percent 8 4 7" xfId="56795" xr:uid="{00000000-0005-0000-0000-0000E3DD0000}"/>
    <cellStyle name="Percent 8 4 8" xfId="56796" xr:uid="{00000000-0005-0000-0000-0000E4DD0000}"/>
    <cellStyle name="Percent 8 4 9" xfId="56797" xr:uid="{00000000-0005-0000-0000-0000E5DD0000}"/>
    <cellStyle name="Percent 8 5" xfId="56798" xr:uid="{00000000-0005-0000-0000-0000E6DD0000}"/>
    <cellStyle name="Percent 8 5 10" xfId="56799" xr:uid="{00000000-0005-0000-0000-0000E7DD0000}"/>
    <cellStyle name="Percent 8 5 2" xfId="56800" xr:uid="{00000000-0005-0000-0000-0000E8DD0000}"/>
    <cellStyle name="Percent 8 5 3" xfId="56801" xr:uid="{00000000-0005-0000-0000-0000E9DD0000}"/>
    <cellStyle name="Percent 8 5 4" xfId="56802" xr:uid="{00000000-0005-0000-0000-0000EADD0000}"/>
    <cellStyle name="Percent 8 5 5" xfId="56803" xr:uid="{00000000-0005-0000-0000-0000EBDD0000}"/>
    <cellStyle name="Percent 8 5 6" xfId="56804" xr:uid="{00000000-0005-0000-0000-0000ECDD0000}"/>
    <cellStyle name="Percent 8 5 7" xfId="56805" xr:uid="{00000000-0005-0000-0000-0000EDDD0000}"/>
    <cellStyle name="Percent 8 5 8" xfId="56806" xr:uid="{00000000-0005-0000-0000-0000EEDD0000}"/>
    <cellStyle name="Percent 8 5 9" xfId="56807" xr:uid="{00000000-0005-0000-0000-0000EFDD0000}"/>
    <cellStyle name="Percent 8 6" xfId="56808" xr:uid="{00000000-0005-0000-0000-0000F0DD0000}"/>
    <cellStyle name="Percent 8 6 10" xfId="56809" xr:uid="{00000000-0005-0000-0000-0000F1DD0000}"/>
    <cellStyle name="Percent 8 6 2" xfId="56810" xr:uid="{00000000-0005-0000-0000-0000F2DD0000}"/>
    <cellStyle name="Percent 8 6 3" xfId="56811" xr:uid="{00000000-0005-0000-0000-0000F3DD0000}"/>
    <cellStyle name="Percent 8 6 4" xfId="56812" xr:uid="{00000000-0005-0000-0000-0000F4DD0000}"/>
    <cellStyle name="Percent 8 6 5" xfId="56813" xr:uid="{00000000-0005-0000-0000-0000F5DD0000}"/>
    <cellStyle name="Percent 8 6 6" xfId="56814" xr:uid="{00000000-0005-0000-0000-0000F6DD0000}"/>
    <cellStyle name="Percent 8 6 7" xfId="56815" xr:uid="{00000000-0005-0000-0000-0000F7DD0000}"/>
    <cellStyle name="Percent 8 6 8" xfId="56816" xr:uid="{00000000-0005-0000-0000-0000F8DD0000}"/>
    <cellStyle name="Percent 8 6 9" xfId="56817" xr:uid="{00000000-0005-0000-0000-0000F9DD0000}"/>
    <cellStyle name="Percent 8 7" xfId="56818" xr:uid="{00000000-0005-0000-0000-0000FADD0000}"/>
    <cellStyle name="Percent 8 7 10" xfId="56819" xr:uid="{00000000-0005-0000-0000-0000FBDD0000}"/>
    <cellStyle name="Percent 8 7 2" xfId="56820" xr:uid="{00000000-0005-0000-0000-0000FCDD0000}"/>
    <cellStyle name="Percent 8 7 3" xfId="56821" xr:uid="{00000000-0005-0000-0000-0000FDDD0000}"/>
    <cellStyle name="Percent 8 7 4" xfId="56822" xr:uid="{00000000-0005-0000-0000-0000FEDD0000}"/>
    <cellStyle name="Percent 8 7 5" xfId="56823" xr:uid="{00000000-0005-0000-0000-0000FFDD0000}"/>
    <cellStyle name="Percent 8 7 6" xfId="56824" xr:uid="{00000000-0005-0000-0000-000000DE0000}"/>
    <cellStyle name="Percent 8 7 7" xfId="56825" xr:uid="{00000000-0005-0000-0000-000001DE0000}"/>
    <cellStyle name="Percent 8 7 8" xfId="56826" xr:uid="{00000000-0005-0000-0000-000002DE0000}"/>
    <cellStyle name="Percent 8 7 9" xfId="56827" xr:uid="{00000000-0005-0000-0000-000003DE0000}"/>
    <cellStyle name="Percent 8 8" xfId="56828" xr:uid="{00000000-0005-0000-0000-000004DE0000}"/>
    <cellStyle name="Percent 8 9" xfId="56829" xr:uid="{00000000-0005-0000-0000-000005DE0000}"/>
    <cellStyle name="Percent 80" xfId="56830" xr:uid="{00000000-0005-0000-0000-000006DE0000}"/>
    <cellStyle name="Percent 86" xfId="56831" xr:uid="{00000000-0005-0000-0000-000007DE0000}"/>
    <cellStyle name="Percent 87" xfId="56832" xr:uid="{00000000-0005-0000-0000-000008DE0000}"/>
    <cellStyle name="Percent 9" xfId="56833" xr:uid="{00000000-0005-0000-0000-000009DE0000}"/>
    <cellStyle name="Percent 9 2" xfId="56834" xr:uid="{00000000-0005-0000-0000-00000ADE0000}"/>
    <cellStyle name="Percent 9 3" xfId="56835" xr:uid="{00000000-0005-0000-0000-00000BDE0000}"/>
    <cellStyle name="Percent 9 4" xfId="56836" xr:uid="{00000000-0005-0000-0000-00000CDE0000}"/>
    <cellStyle name="Percent 9 5" xfId="56837" xr:uid="{00000000-0005-0000-0000-00000DDE0000}"/>
    <cellStyle name="Percent 94" xfId="56838" xr:uid="{00000000-0005-0000-0000-00000EDE0000}"/>
    <cellStyle name="Title 10" xfId="56839" xr:uid="{00000000-0005-0000-0000-00000FDE0000}"/>
    <cellStyle name="Title 10 2" xfId="56840" xr:uid="{00000000-0005-0000-0000-000010DE0000}"/>
    <cellStyle name="Title 10 3" xfId="56841" xr:uid="{00000000-0005-0000-0000-000011DE0000}"/>
    <cellStyle name="Title 11" xfId="56842" xr:uid="{00000000-0005-0000-0000-000012DE0000}"/>
    <cellStyle name="Title 11 2" xfId="56843" xr:uid="{00000000-0005-0000-0000-000013DE0000}"/>
    <cellStyle name="Title 11 3" xfId="56844" xr:uid="{00000000-0005-0000-0000-000014DE0000}"/>
    <cellStyle name="Title 12" xfId="56845" xr:uid="{00000000-0005-0000-0000-000015DE0000}"/>
    <cellStyle name="Title 12 2" xfId="56846" xr:uid="{00000000-0005-0000-0000-000016DE0000}"/>
    <cellStyle name="Title 12 3" xfId="56847" xr:uid="{00000000-0005-0000-0000-000017DE0000}"/>
    <cellStyle name="Title 13" xfId="56848" xr:uid="{00000000-0005-0000-0000-000018DE0000}"/>
    <cellStyle name="Title 13 2" xfId="56849" xr:uid="{00000000-0005-0000-0000-000019DE0000}"/>
    <cellStyle name="Title 13 3" xfId="56850" xr:uid="{00000000-0005-0000-0000-00001ADE0000}"/>
    <cellStyle name="Title 14" xfId="56851" xr:uid="{00000000-0005-0000-0000-00001BDE0000}"/>
    <cellStyle name="Title 14 2" xfId="56852" xr:uid="{00000000-0005-0000-0000-00001CDE0000}"/>
    <cellStyle name="Title 14 3" xfId="56853" xr:uid="{00000000-0005-0000-0000-00001DDE0000}"/>
    <cellStyle name="Title 15" xfId="56854" xr:uid="{00000000-0005-0000-0000-00001EDE0000}"/>
    <cellStyle name="Title 15 2" xfId="56855" xr:uid="{00000000-0005-0000-0000-00001FDE0000}"/>
    <cellStyle name="Title 15 3" xfId="56856" xr:uid="{00000000-0005-0000-0000-000020DE0000}"/>
    <cellStyle name="Title 15 4" xfId="56857" xr:uid="{00000000-0005-0000-0000-000021DE0000}"/>
    <cellStyle name="Title 15 5" xfId="56858" xr:uid="{00000000-0005-0000-0000-000022DE0000}"/>
    <cellStyle name="Title 15 6" xfId="56859" xr:uid="{00000000-0005-0000-0000-000023DE0000}"/>
    <cellStyle name="Title 15 7" xfId="56860" xr:uid="{00000000-0005-0000-0000-000024DE0000}"/>
    <cellStyle name="Title 16" xfId="56861" xr:uid="{00000000-0005-0000-0000-000025DE0000}"/>
    <cellStyle name="Title 17" xfId="56862" xr:uid="{00000000-0005-0000-0000-000026DE0000}"/>
    <cellStyle name="Title 18" xfId="56863" xr:uid="{00000000-0005-0000-0000-000027DE0000}"/>
    <cellStyle name="Title 19" xfId="56864" xr:uid="{00000000-0005-0000-0000-000028DE0000}"/>
    <cellStyle name="Title 2" xfId="56865" xr:uid="{00000000-0005-0000-0000-000029DE0000}"/>
    <cellStyle name="Title 2 10" xfId="56866" xr:uid="{00000000-0005-0000-0000-00002ADE0000}"/>
    <cellStyle name="Title 2 11" xfId="56867" xr:uid="{00000000-0005-0000-0000-00002BDE0000}"/>
    <cellStyle name="Title 2 12" xfId="56868" xr:uid="{00000000-0005-0000-0000-00002CDE0000}"/>
    <cellStyle name="Title 2 13" xfId="56869" xr:uid="{00000000-0005-0000-0000-00002DDE0000}"/>
    <cellStyle name="Title 2 14" xfId="56870" xr:uid="{00000000-0005-0000-0000-00002EDE0000}"/>
    <cellStyle name="Title 2 15" xfId="56871" xr:uid="{00000000-0005-0000-0000-00002FDE0000}"/>
    <cellStyle name="Title 2 16" xfId="56872" xr:uid="{00000000-0005-0000-0000-000030DE0000}"/>
    <cellStyle name="Title 2 17" xfId="56873" xr:uid="{00000000-0005-0000-0000-000031DE0000}"/>
    <cellStyle name="Title 2 18" xfId="56874" xr:uid="{00000000-0005-0000-0000-000032DE0000}"/>
    <cellStyle name="Title 2 19" xfId="56875" xr:uid="{00000000-0005-0000-0000-000033DE0000}"/>
    <cellStyle name="Title 2 2" xfId="56876" xr:uid="{00000000-0005-0000-0000-000034DE0000}"/>
    <cellStyle name="Title 2 20" xfId="56877" xr:uid="{00000000-0005-0000-0000-000035DE0000}"/>
    <cellStyle name="Title 2 21" xfId="56878" xr:uid="{00000000-0005-0000-0000-000036DE0000}"/>
    <cellStyle name="Title 2 3" xfId="56879" xr:uid="{00000000-0005-0000-0000-000037DE0000}"/>
    <cellStyle name="Title 2 4" xfId="56880" xr:uid="{00000000-0005-0000-0000-000038DE0000}"/>
    <cellStyle name="Title 2 5" xfId="56881" xr:uid="{00000000-0005-0000-0000-000039DE0000}"/>
    <cellStyle name="Title 2 6" xfId="56882" xr:uid="{00000000-0005-0000-0000-00003ADE0000}"/>
    <cellStyle name="Title 2 7" xfId="56883" xr:uid="{00000000-0005-0000-0000-00003BDE0000}"/>
    <cellStyle name="Title 2 8" xfId="56884" xr:uid="{00000000-0005-0000-0000-00003CDE0000}"/>
    <cellStyle name="Title 2 9" xfId="56885" xr:uid="{00000000-0005-0000-0000-00003DDE0000}"/>
    <cellStyle name="Title 20" xfId="56886" xr:uid="{00000000-0005-0000-0000-00003EDE0000}"/>
    <cellStyle name="Title 21" xfId="56887" xr:uid="{00000000-0005-0000-0000-00003FDE0000}"/>
    <cellStyle name="Title 22" xfId="56888" xr:uid="{00000000-0005-0000-0000-000040DE0000}"/>
    <cellStyle name="Title 23" xfId="56889" xr:uid="{00000000-0005-0000-0000-000041DE0000}"/>
    <cellStyle name="Title 24" xfId="56890" xr:uid="{00000000-0005-0000-0000-000042DE0000}"/>
    <cellStyle name="Title 25" xfId="56891" xr:uid="{00000000-0005-0000-0000-000043DE0000}"/>
    <cellStyle name="Title 26" xfId="56892" xr:uid="{00000000-0005-0000-0000-000044DE0000}"/>
    <cellStyle name="Title 27" xfId="56893" xr:uid="{00000000-0005-0000-0000-000045DE0000}"/>
    <cellStyle name="Title 28" xfId="56894" xr:uid="{00000000-0005-0000-0000-000046DE0000}"/>
    <cellStyle name="Title 29" xfId="56895" xr:uid="{00000000-0005-0000-0000-000047DE0000}"/>
    <cellStyle name="Title 3" xfId="56896" xr:uid="{00000000-0005-0000-0000-000048DE0000}"/>
    <cellStyle name="Title 3 2" xfId="56897" xr:uid="{00000000-0005-0000-0000-000049DE0000}"/>
    <cellStyle name="Title 3 3" xfId="56898" xr:uid="{00000000-0005-0000-0000-00004ADE0000}"/>
    <cellStyle name="Title 30" xfId="56899" xr:uid="{00000000-0005-0000-0000-00004BDE0000}"/>
    <cellStyle name="Title 31" xfId="56900" xr:uid="{00000000-0005-0000-0000-00004CDE0000}"/>
    <cellStyle name="Title 32" xfId="56901" xr:uid="{00000000-0005-0000-0000-00004DDE0000}"/>
    <cellStyle name="Title 33" xfId="56902" xr:uid="{00000000-0005-0000-0000-00004EDE0000}"/>
    <cellStyle name="Title 34" xfId="56903" xr:uid="{00000000-0005-0000-0000-00004FDE0000}"/>
    <cellStyle name="Title 4" xfId="56904" xr:uid="{00000000-0005-0000-0000-000050DE0000}"/>
    <cellStyle name="Title 4 2" xfId="56905" xr:uid="{00000000-0005-0000-0000-000051DE0000}"/>
    <cellStyle name="Title 4 3" xfId="56906" xr:uid="{00000000-0005-0000-0000-000052DE0000}"/>
    <cellStyle name="Title 5" xfId="56907" xr:uid="{00000000-0005-0000-0000-000053DE0000}"/>
    <cellStyle name="Title 5 2" xfId="56908" xr:uid="{00000000-0005-0000-0000-000054DE0000}"/>
    <cellStyle name="Title 5 3" xfId="56909" xr:uid="{00000000-0005-0000-0000-000055DE0000}"/>
    <cellStyle name="Title 6" xfId="56910" xr:uid="{00000000-0005-0000-0000-000056DE0000}"/>
    <cellStyle name="Title 6 2" xfId="56911" xr:uid="{00000000-0005-0000-0000-000057DE0000}"/>
    <cellStyle name="Title 6 3" xfId="56912" xr:uid="{00000000-0005-0000-0000-000058DE0000}"/>
    <cellStyle name="Title 7" xfId="56913" xr:uid="{00000000-0005-0000-0000-000059DE0000}"/>
    <cellStyle name="Title 7 2" xfId="56914" xr:uid="{00000000-0005-0000-0000-00005ADE0000}"/>
    <cellStyle name="Title 7 3" xfId="56915" xr:uid="{00000000-0005-0000-0000-00005BDE0000}"/>
    <cellStyle name="Title 8" xfId="56916" xr:uid="{00000000-0005-0000-0000-00005CDE0000}"/>
    <cellStyle name="Title 8 2" xfId="56917" xr:uid="{00000000-0005-0000-0000-00005DDE0000}"/>
    <cellStyle name="Title 8 3" xfId="56918" xr:uid="{00000000-0005-0000-0000-00005EDE0000}"/>
    <cellStyle name="Title 9" xfId="56919" xr:uid="{00000000-0005-0000-0000-00005FDE0000}"/>
    <cellStyle name="Title 9 2" xfId="56920" xr:uid="{00000000-0005-0000-0000-000060DE0000}"/>
    <cellStyle name="Title 9 3" xfId="56921" xr:uid="{00000000-0005-0000-0000-000061DE0000}"/>
    <cellStyle name="Total 10" xfId="56922" xr:uid="{00000000-0005-0000-0000-000062DE0000}"/>
    <cellStyle name="Total 10 2" xfId="56923" xr:uid="{00000000-0005-0000-0000-000063DE0000}"/>
    <cellStyle name="Total 10 3" xfId="56924" xr:uid="{00000000-0005-0000-0000-000064DE0000}"/>
    <cellStyle name="Total 11" xfId="56925" xr:uid="{00000000-0005-0000-0000-000065DE0000}"/>
    <cellStyle name="Total 11 2" xfId="56926" xr:uid="{00000000-0005-0000-0000-000066DE0000}"/>
    <cellStyle name="Total 11 3" xfId="56927" xr:uid="{00000000-0005-0000-0000-000067DE0000}"/>
    <cellStyle name="Total 12" xfId="56928" xr:uid="{00000000-0005-0000-0000-000068DE0000}"/>
    <cellStyle name="Total 12 2" xfId="56929" xr:uid="{00000000-0005-0000-0000-000069DE0000}"/>
    <cellStyle name="Total 12 3" xfId="56930" xr:uid="{00000000-0005-0000-0000-00006ADE0000}"/>
    <cellStyle name="Total 13" xfId="56931" xr:uid="{00000000-0005-0000-0000-00006BDE0000}"/>
    <cellStyle name="Total 13 2" xfId="56932" xr:uid="{00000000-0005-0000-0000-00006CDE0000}"/>
    <cellStyle name="Total 13 3" xfId="56933" xr:uid="{00000000-0005-0000-0000-00006DDE0000}"/>
    <cellStyle name="Total 14" xfId="56934" xr:uid="{00000000-0005-0000-0000-00006EDE0000}"/>
    <cellStyle name="Total 14 2" xfId="56935" xr:uid="{00000000-0005-0000-0000-00006FDE0000}"/>
    <cellStyle name="Total 14 3" xfId="56936" xr:uid="{00000000-0005-0000-0000-000070DE0000}"/>
    <cellStyle name="Total 15" xfId="56937" xr:uid="{00000000-0005-0000-0000-000071DE0000}"/>
    <cellStyle name="Total 15 2" xfId="56938" xr:uid="{00000000-0005-0000-0000-000072DE0000}"/>
    <cellStyle name="Total 15 3" xfId="56939" xr:uid="{00000000-0005-0000-0000-000073DE0000}"/>
    <cellStyle name="Total 15 4" xfId="56940" xr:uid="{00000000-0005-0000-0000-000074DE0000}"/>
    <cellStyle name="Total 15 5" xfId="56941" xr:uid="{00000000-0005-0000-0000-000075DE0000}"/>
    <cellStyle name="Total 15 6" xfId="56942" xr:uid="{00000000-0005-0000-0000-000076DE0000}"/>
    <cellStyle name="Total 15 7" xfId="56943" xr:uid="{00000000-0005-0000-0000-000077DE0000}"/>
    <cellStyle name="Total 16" xfId="56944" xr:uid="{00000000-0005-0000-0000-000078DE0000}"/>
    <cellStyle name="Total 17" xfId="56945" xr:uid="{00000000-0005-0000-0000-000079DE0000}"/>
    <cellStyle name="Total 18" xfId="56946" xr:uid="{00000000-0005-0000-0000-00007ADE0000}"/>
    <cellStyle name="Total 19" xfId="56947" xr:uid="{00000000-0005-0000-0000-00007BDE0000}"/>
    <cellStyle name="Total 2" xfId="56948" xr:uid="{00000000-0005-0000-0000-00007CDE0000}"/>
    <cellStyle name="Total 2 10" xfId="56949" xr:uid="{00000000-0005-0000-0000-00007DDE0000}"/>
    <cellStyle name="Total 2 11" xfId="56950" xr:uid="{00000000-0005-0000-0000-00007EDE0000}"/>
    <cellStyle name="Total 2 12" xfId="56951" xr:uid="{00000000-0005-0000-0000-00007FDE0000}"/>
    <cellStyle name="Total 2 13" xfId="56952" xr:uid="{00000000-0005-0000-0000-000080DE0000}"/>
    <cellStyle name="Total 2 14" xfId="56953" xr:uid="{00000000-0005-0000-0000-000081DE0000}"/>
    <cellStyle name="Total 2 2" xfId="56954" xr:uid="{00000000-0005-0000-0000-000082DE0000}"/>
    <cellStyle name="Total 2 3" xfId="56955" xr:uid="{00000000-0005-0000-0000-000083DE0000}"/>
    <cellStyle name="Total 2 4" xfId="56956" xr:uid="{00000000-0005-0000-0000-000084DE0000}"/>
    <cellStyle name="Total 2 5" xfId="56957" xr:uid="{00000000-0005-0000-0000-000085DE0000}"/>
    <cellStyle name="Total 2 6" xfId="56958" xr:uid="{00000000-0005-0000-0000-000086DE0000}"/>
    <cellStyle name="Total 2 7" xfId="56959" xr:uid="{00000000-0005-0000-0000-000087DE0000}"/>
    <cellStyle name="Total 2 8" xfId="56960" xr:uid="{00000000-0005-0000-0000-000088DE0000}"/>
    <cellStyle name="Total 2 9" xfId="56961" xr:uid="{00000000-0005-0000-0000-000089DE0000}"/>
    <cellStyle name="Total 20" xfId="56962" xr:uid="{00000000-0005-0000-0000-00008ADE0000}"/>
    <cellStyle name="Total 21" xfId="56963" xr:uid="{00000000-0005-0000-0000-00008BDE0000}"/>
    <cellStyle name="Total 22" xfId="56964" xr:uid="{00000000-0005-0000-0000-00008CDE0000}"/>
    <cellStyle name="Total 23" xfId="56965" xr:uid="{00000000-0005-0000-0000-00008DDE0000}"/>
    <cellStyle name="Total 24" xfId="56966" xr:uid="{00000000-0005-0000-0000-00008EDE0000}"/>
    <cellStyle name="Total 25" xfId="56967" xr:uid="{00000000-0005-0000-0000-00008FDE0000}"/>
    <cellStyle name="Total 26" xfId="56968" xr:uid="{00000000-0005-0000-0000-000090DE0000}"/>
    <cellStyle name="Total 27" xfId="56969" xr:uid="{00000000-0005-0000-0000-000091DE0000}"/>
    <cellStyle name="Total 28" xfId="56970" xr:uid="{00000000-0005-0000-0000-000092DE0000}"/>
    <cellStyle name="Total 29" xfId="56971" xr:uid="{00000000-0005-0000-0000-000093DE0000}"/>
    <cellStyle name="Total 3" xfId="56972" xr:uid="{00000000-0005-0000-0000-000094DE0000}"/>
    <cellStyle name="Total 3 2" xfId="56973" xr:uid="{00000000-0005-0000-0000-000095DE0000}"/>
    <cellStyle name="Total 3 3" xfId="56974" xr:uid="{00000000-0005-0000-0000-000096DE0000}"/>
    <cellStyle name="Total 30" xfId="56975" xr:uid="{00000000-0005-0000-0000-000097DE0000}"/>
    <cellStyle name="Total 31" xfId="56976" xr:uid="{00000000-0005-0000-0000-000098DE0000}"/>
    <cellStyle name="Total 32" xfId="56977" xr:uid="{00000000-0005-0000-0000-000099DE0000}"/>
    <cellStyle name="Total 33" xfId="56978" xr:uid="{00000000-0005-0000-0000-00009ADE0000}"/>
    <cellStyle name="Total 34" xfId="56979" xr:uid="{00000000-0005-0000-0000-00009BDE0000}"/>
    <cellStyle name="Total 4" xfId="56980" xr:uid="{00000000-0005-0000-0000-00009CDE0000}"/>
    <cellStyle name="Total 4 2" xfId="56981" xr:uid="{00000000-0005-0000-0000-00009DDE0000}"/>
    <cellStyle name="Total 4 3" xfId="56982" xr:uid="{00000000-0005-0000-0000-00009EDE0000}"/>
    <cellStyle name="Total 5" xfId="56983" xr:uid="{00000000-0005-0000-0000-00009FDE0000}"/>
    <cellStyle name="Total 5 2" xfId="56984" xr:uid="{00000000-0005-0000-0000-0000A0DE0000}"/>
    <cellStyle name="Total 5 3" xfId="56985" xr:uid="{00000000-0005-0000-0000-0000A1DE0000}"/>
    <cellStyle name="Total 6" xfId="56986" xr:uid="{00000000-0005-0000-0000-0000A2DE0000}"/>
    <cellStyle name="Total 6 2" xfId="56987" xr:uid="{00000000-0005-0000-0000-0000A3DE0000}"/>
    <cellStyle name="Total 6 3" xfId="56988" xr:uid="{00000000-0005-0000-0000-0000A4DE0000}"/>
    <cellStyle name="Total 7" xfId="56989" xr:uid="{00000000-0005-0000-0000-0000A5DE0000}"/>
    <cellStyle name="Total 7 2" xfId="56990" xr:uid="{00000000-0005-0000-0000-0000A6DE0000}"/>
    <cellStyle name="Total 7 3" xfId="56991" xr:uid="{00000000-0005-0000-0000-0000A7DE0000}"/>
    <cellStyle name="Total 8" xfId="56992" xr:uid="{00000000-0005-0000-0000-0000A8DE0000}"/>
    <cellStyle name="Total 8 2" xfId="56993" xr:uid="{00000000-0005-0000-0000-0000A9DE0000}"/>
    <cellStyle name="Total 8 3" xfId="56994" xr:uid="{00000000-0005-0000-0000-0000AADE0000}"/>
    <cellStyle name="Total 9" xfId="56995" xr:uid="{00000000-0005-0000-0000-0000ABDE0000}"/>
    <cellStyle name="Total 9 2" xfId="56996" xr:uid="{00000000-0005-0000-0000-0000ACDE0000}"/>
    <cellStyle name="Total 9 3" xfId="56997" xr:uid="{00000000-0005-0000-0000-0000ADDE0000}"/>
    <cellStyle name="Warning Text 10" xfId="56998" xr:uid="{00000000-0005-0000-0000-0000AEDE0000}"/>
    <cellStyle name="Warning Text 10 2" xfId="56999" xr:uid="{00000000-0005-0000-0000-0000AFDE0000}"/>
    <cellStyle name="Warning Text 10 3" xfId="57000" xr:uid="{00000000-0005-0000-0000-0000B0DE0000}"/>
    <cellStyle name="Warning Text 11" xfId="57001" xr:uid="{00000000-0005-0000-0000-0000B1DE0000}"/>
    <cellStyle name="Warning Text 11 2" xfId="57002" xr:uid="{00000000-0005-0000-0000-0000B2DE0000}"/>
    <cellStyle name="Warning Text 11 3" xfId="57003" xr:uid="{00000000-0005-0000-0000-0000B3DE0000}"/>
    <cellStyle name="Warning Text 12" xfId="57004" xr:uid="{00000000-0005-0000-0000-0000B4DE0000}"/>
    <cellStyle name="Warning Text 12 2" xfId="57005" xr:uid="{00000000-0005-0000-0000-0000B5DE0000}"/>
    <cellStyle name="Warning Text 12 3" xfId="57006" xr:uid="{00000000-0005-0000-0000-0000B6DE0000}"/>
    <cellStyle name="Warning Text 13" xfId="57007" xr:uid="{00000000-0005-0000-0000-0000B7DE0000}"/>
    <cellStyle name="Warning Text 13 2" xfId="57008" xr:uid="{00000000-0005-0000-0000-0000B8DE0000}"/>
    <cellStyle name="Warning Text 13 3" xfId="57009" xr:uid="{00000000-0005-0000-0000-0000B9DE0000}"/>
    <cellStyle name="Warning Text 14" xfId="57010" xr:uid="{00000000-0005-0000-0000-0000BADE0000}"/>
    <cellStyle name="Warning Text 14 2" xfId="57011" xr:uid="{00000000-0005-0000-0000-0000BBDE0000}"/>
    <cellStyle name="Warning Text 14 3" xfId="57012" xr:uid="{00000000-0005-0000-0000-0000BCDE0000}"/>
    <cellStyle name="Warning Text 15" xfId="57013" xr:uid="{00000000-0005-0000-0000-0000BDDE0000}"/>
    <cellStyle name="Warning Text 15 2" xfId="57014" xr:uid="{00000000-0005-0000-0000-0000BEDE0000}"/>
    <cellStyle name="Warning Text 15 3" xfId="57015" xr:uid="{00000000-0005-0000-0000-0000BFDE0000}"/>
    <cellStyle name="Warning Text 15 4" xfId="57016" xr:uid="{00000000-0005-0000-0000-0000C0DE0000}"/>
    <cellStyle name="Warning Text 15 5" xfId="57017" xr:uid="{00000000-0005-0000-0000-0000C1DE0000}"/>
    <cellStyle name="Warning Text 15 6" xfId="57018" xr:uid="{00000000-0005-0000-0000-0000C2DE0000}"/>
    <cellStyle name="Warning Text 15 7" xfId="57019" xr:uid="{00000000-0005-0000-0000-0000C3DE0000}"/>
    <cellStyle name="Warning Text 16" xfId="57020" xr:uid="{00000000-0005-0000-0000-0000C4DE0000}"/>
    <cellStyle name="Warning Text 17" xfId="57021" xr:uid="{00000000-0005-0000-0000-0000C5DE0000}"/>
    <cellStyle name="Warning Text 18" xfId="57022" xr:uid="{00000000-0005-0000-0000-0000C6DE0000}"/>
    <cellStyle name="Warning Text 19" xfId="57023" xr:uid="{00000000-0005-0000-0000-0000C7DE0000}"/>
    <cellStyle name="Warning Text 2" xfId="57024" xr:uid="{00000000-0005-0000-0000-0000C8DE0000}"/>
    <cellStyle name="Warning Text 2 10" xfId="57025" xr:uid="{00000000-0005-0000-0000-0000C9DE0000}"/>
    <cellStyle name="Warning Text 2 11" xfId="57026" xr:uid="{00000000-0005-0000-0000-0000CADE0000}"/>
    <cellStyle name="Warning Text 2 12" xfId="57027" xr:uid="{00000000-0005-0000-0000-0000CBDE0000}"/>
    <cellStyle name="Warning Text 2 13" xfId="57028" xr:uid="{00000000-0005-0000-0000-0000CCDE0000}"/>
    <cellStyle name="Warning Text 2 14" xfId="57029" xr:uid="{00000000-0005-0000-0000-0000CDDE0000}"/>
    <cellStyle name="Warning Text 2 2" xfId="57030" xr:uid="{00000000-0005-0000-0000-0000CEDE0000}"/>
    <cellStyle name="Warning Text 2 3" xfId="57031" xr:uid="{00000000-0005-0000-0000-0000CFDE0000}"/>
    <cellStyle name="Warning Text 2 4" xfId="57032" xr:uid="{00000000-0005-0000-0000-0000D0DE0000}"/>
    <cellStyle name="Warning Text 2 5" xfId="57033" xr:uid="{00000000-0005-0000-0000-0000D1DE0000}"/>
    <cellStyle name="Warning Text 2 6" xfId="57034" xr:uid="{00000000-0005-0000-0000-0000D2DE0000}"/>
    <cellStyle name="Warning Text 2 7" xfId="57035" xr:uid="{00000000-0005-0000-0000-0000D3DE0000}"/>
    <cellStyle name="Warning Text 2 8" xfId="57036" xr:uid="{00000000-0005-0000-0000-0000D4DE0000}"/>
    <cellStyle name="Warning Text 2 9" xfId="57037" xr:uid="{00000000-0005-0000-0000-0000D5DE0000}"/>
    <cellStyle name="Warning Text 20" xfId="57038" xr:uid="{00000000-0005-0000-0000-0000D6DE0000}"/>
    <cellStyle name="Warning Text 21" xfId="57039" xr:uid="{00000000-0005-0000-0000-0000D7DE0000}"/>
    <cellStyle name="Warning Text 22" xfId="57040" xr:uid="{00000000-0005-0000-0000-0000D8DE0000}"/>
    <cellStyle name="Warning Text 23" xfId="57041" xr:uid="{00000000-0005-0000-0000-0000D9DE0000}"/>
    <cellStyle name="Warning Text 24" xfId="57042" xr:uid="{00000000-0005-0000-0000-0000DADE0000}"/>
    <cellStyle name="Warning Text 25" xfId="57043" xr:uid="{00000000-0005-0000-0000-0000DBDE0000}"/>
    <cellStyle name="Warning Text 26" xfId="57044" xr:uid="{00000000-0005-0000-0000-0000DCDE0000}"/>
    <cellStyle name="Warning Text 27" xfId="57045" xr:uid="{00000000-0005-0000-0000-0000DDDE0000}"/>
    <cellStyle name="Warning Text 28" xfId="57046" xr:uid="{00000000-0005-0000-0000-0000DEDE0000}"/>
    <cellStyle name="Warning Text 29" xfId="57047" xr:uid="{00000000-0005-0000-0000-0000DFDE0000}"/>
    <cellStyle name="Warning Text 3" xfId="57048" xr:uid="{00000000-0005-0000-0000-0000E0DE0000}"/>
    <cellStyle name="Warning Text 3 2" xfId="57049" xr:uid="{00000000-0005-0000-0000-0000E1DE0000}"/>
    <cellStyle name="Warning Text 3 3" xfId="57050" xr:uid="{00000000-0005-0000-0000-0000E2DE0000}"/>
    <cellStyle name="Warning Text 30" xfId="57051" xr:uid="{00000000-0005-0000-0000-0000E3DE0000}"/>
    <cellStyle name="Warning Text 31" xfId="57052" xr:uid="{00000000-0005-0000-0000-0000E4DE0000}"/>
    <cellStyle name="Warning Text 32" xfId="57053" xr:uid="{00000000-0005-0000-0000-0000E5DE0000}"/>
    <cellStyle name="Warning Text 33" xfId="57054" xr:uid="{00000000-0005-0000-0000-0000E6DE0000}"/>
    <cellStyle name="Warning Text 34" xfId="57055" xr:uid="{00000000-0005-0000-0000-0000E7DE0000}"/>
    <cellStyle name="Warning Text 4" xfId="57056" xr:uid="{00000000-0005-0000-0000-0000E8DE0000}"/>
    <cellStyle name="Warning Text 4 2" xfId="57057" xr:uid="{00000000-0005-0000-0000-0000E9DE0000}"/>
    <cellStyle name="Warning Text 4 3" xfId="57058" xr:uid="{00000000-0005-0000-0000-0000EADE0000}"/>
    <cellStyle name="Warning Text 5" xfId="57059" xr:uid="{00000000-0005-0000-0000-0000EBDE0000}"/>
    <cellStyle name="Warning Text 5 2" xfId="57060" xr:uid="{00000000-0005-0000-0000-0000ECDE0000}"/>
    <cellStyle name="Warning Text 5 3" xfId="57061" xr:uid="{00000000-0005-0000-0000-0000EDDE0000}"/>
    <cellStyle name="Warning Text 6" xfId="57062" xr:uid="{00000000-0005-0000-0000-0000EEDE0000}"/>
    <cellStyle name="Warning Text 6 2" xfId="57063" xr:uid="{00000000-0005-0000-0000-0000EFDE0000}"/>
    <cellStyle name="Warning Text 6 3" xfId="57064" xr:uid="{00000000-0005-0000-0000-0000F0DE0000}"/>
    <cellStyle name="Warning Text 7" xfId="57065" xr:uid="{00000000-0005-0000-0000-0000F1DE0000}"/>
    <cellStyle name="Warning Text 7 2" xfId="57066" xr:uid="{00000000-0005-0000-0000-0000F2DE0000}"/>
    <cellStyle name="Warning Text 7 3" xfId="57067" xr:uid="{00000000-0005-0000-0000-0000F3DE0000}"/>
    <cellStyle name="Warning Text 8" xfId="57068" xr:uid="{00000000-0005-0000-0000-0000F4DE0000}"/>
    <cellStyle name="Warning Text 8 2" xfId="57069" xr:uid="{00000000-0005-0000-0000-0000F5DE0000}"/>
    <cellStyle name="Warning Text 8 3" xfId="57070" xr:uid="{00000000-0005-0000-0000-0000F6DE0000}"/>
    <cellStyle name="Warning Text 9" xfId="57071" xr:uid="{00000000-0005-0000-0000-0000F7DE0000}"/>
    <cellStyle name="Warning Text 9 2" xfId="57072" xr:uid="{00000000-0005-0000-0000-0000F8DE0000}"/>
    <cellStyle name="Warning Text 9 3" xfId="57073" xr:uid="{00000000-0005-0000-0000-0000F9DE0000}"/>
  </cellStyles>
  <dxfs count="247">
    <dxf>
      <font>
        <b/>
        <i val="0"/>
        <strike val="0"/>
        <color rgb="FFFF0000"/>
      </font>
      <fill>
        <patternFill patternType="none">
          <bgColor auto="1"/>
        </patternFill>
      </fill>
    </dxf>
    <dxf>
      <font>
        <b/>
        <i val="0"/>
        <strike val="0"/>
        <color rgb="FFFFC000"/>
      </font>
      <fill>
        <patternFill patternType="none">
          <bgColor auto="1"/>
        </patternFill>
      </fill>
    </dxf>
    <dxf>
      <font>
        <b/>
        <i val="0"/>
        <strike val="0"/>
        <color rgb="FF439639"/>
      </font>
      <fill>
        <patternFill>
          <bgColor theme="0"/>
        </patternFill>
      </fill>
    </dxf>
    <dxf>
      <fill>
        <patternFill>
          <bgColor theme="5" tint="0.59996337778862885"/>
        </patternFill>
      </fill>
    </dxf>
    <dxf>
      <font>
        <b/>
        <i val="0"/>
        <strike val="0"/>
        <color rgb="FFFF0000"/>
      </font>
      <fill>
        <patternFill patternType="none">
          <bgColor auto="1"/>
        </patternFill>
      </fill>
    </dxf>
    <dxf>
      <font>
        <b/>
        <i val="0"/>
        <strike val="0"/>
        <color rgb="FF439639"/>
      </font>
      <fill>
        <patternFill patternType="none">
          <bgColor auto="1"/>
        </patternFill>
      </fill>
    </dxf>
    <dxf>
      <font>
        <b/>
        <i val="0"/>
        <strike val="0"/>
        <color theme="5" tint="-0.24994659260841701"/>
      </font>
      <fill>
        <patternFill patternType="none">
          <bgColor auto="1"/>
        </patternFill>
      </fill>
    </dxf>
    <dxf>
      <font>
        <b/>
        <i val="0"/>
        <strike val="0"/>
        <color theme="4" tint="-0.499984740745262"/>
      </font>
    </dxf>
    <dxf>
      <font>
        <b/>
        <i val="0"/>
        <color rgb="FFFF0000"/>
      </font>
      <fill>
        <patternFill patternType="none">
          <bgColor auto="1"/>
        </patternFill>
      </fill>
    </dxf>
    <dxf>
      <font>
        <color rgb="FFFF0000"/>
      </font>
    </dxf>
    <dxf>
      <font>
        <color theme="5"/>
      </font>
    </dxf>
    <dxf>
      <font>
        <color rgb="FFFF0000"/>
      </font>
    </dxf>
    <dxf>
      <font>
        <color theme="5"/>
      </font>
    </dxf>
    <dxf>
      <font>
        <b/>
        <i val="0"/>
        <strike val="0"/>
        <color rgb="FFFF0000"/>
      </font>
      <fill>
        <patternFill patternType="none">
          <bgColor auto="1"/>
        </patternFill>
      </fill>
    </dxf>
    <dxf>
      <font>
        <b/>
        <i val="0"/>
        <strike val="0"/>
        <color rgb="FFFFC000"/>
      </font>
      <fill>
        <patternFill patternType="none">
          <bgColor auto="1"/>
        </patternFill>
      </fill>
    </dxf>
    <dxf>
      <font>
        <b/>
        <i val="0"/>
        <strike val="0"/>
        <color rgb="FF439639"/>
      </font>
      <fill>
        <patternFill>
          <bgColor theme="0"/>
        </patternFill>
      </fill>
    </dxf>
    <dxf>
      <font>
        <b/>
        <i val="0"/>
        <strike val="0"/>
        <color rgb="FFFF0000"/>
      </font>
      <fill>
        <patternFill patternType="none">
          <bgColor auto="1"/>
        </patternFill>
      </fill>
    </dxf>
    <dxf>
      <font>
        <b/>
        <i val="0"/>
        <strike val="0"/>
        <color rgb="FF439639"/>
      </font>
      <fill>
        <patternFill patternType="none">
          <bgColor auto="1"/>
        </patternFill>
      </fill>
    </dxf>
    <dxf>
      <font>
        <b/>
        <i val="0"/>
        <strike val="0"/>
        <color theme="5" tint="-0.24994659260841701"/>
      </font>
      <fill>
        <patternFill patternType="none">
          <bgColor auto="1"/>
        </patternFill>
      </fill>
    </dxf>
    <dxf>
      <font>
        <b/>
        <i val="0"/>
        <strike val="0"/>
        <color theme="4" tint="-0.499984740745262"/>
      </font>
    </dxf>
    <dxf>
      <font>
        <b/>
        <i val="0"/>
        <color rgb="FFFF0000"/>
      </font>
      <fill>
        <patternFill patternType="none">
          <bgColor auto="1"/>
        </patternFill>
      </fill>
    </dxf>
    <dxf>
      <fill>
        <patternFill>
          <bgColor theme="5" tint="0.59996337778862885"/>
        </patternFill>
      </fill>
    </dxf>
    <dxf>
      <font>
        <b/>
        <i val="0"/>
        <strike val="0"/>
        <color rgb="FFFF0000"/>
      </font>
      <fill>
        <patternFill patternType="none">
          <bgColor auto="1"/>
        </patternFill>
      </fill>
    </dxf>
    <dxf>
      <font>
        <b/>
        <i val="0"/>
        <strike val="0"/>
        <color rgb="FFFFC000"/>
      </font>
      <fill>
        <patternFill patternType="none">
          <bgColor auto="1"/>
        </patternFill>
      </fill>
    </dxf>
    <dxf>
      <font>
        <b/>
        <i val="0"/>
        <strike val="0"/>
        <color rgb="FF439639"/>
      </font>
      <fill>
        <patternFill>
          <bgColor theme="0"/>
        </patternFill>
      </fill>
    </dxf>
    <dxf>
      <font>
        <b/>
        <i val="0"/>
        <strike val="0"/>
        <color rgb="FFFF0000"/>
      </font>
      <fill>
        <patternFill patternType="none">
          <bgColor auto="1"/>
        </patternFill>
      </fill>
    </dxf>
    <dxf>
      <font>
        <b/>
        <i val="0"/>
        <strike val="0"/>
        <color rgb="FF439639"/>
      </font>
      <fill>
        <patternFill patternType="none">
          <bgColor auto="1"/>
        </patternFill>
      </fill>
    </dxf>
    <dxf>
      <font>
        <b/>
        <i val="0"/>
        <strike val="0"/>
        <color theme="5" tint="-0.24994659260841701"/>
      </font>
      <fill>
        <patternFill patternType="none">
          <bgColor auto="1"/>
        </patternFill>
      </fill>
    </dxf>
    <dxf>
      <font>
        <b/>
        <i val="0"/>
        <strike val="0"/>
        <color theme="4" tint="-0.499984740745262"/>
      </font>
    </dxf>
    <dxf>
      <font>
        <b/>
        <i val="0"/>
        <color rgb="FFFF0000"/>
      </font>
      <fill>
        <patternFill patternType="none">
          <bgColor auto="1"/>
        </patternFill>
      </fill>
    </dxf>
    <dxf>
      <font>
        <b/>
        <i val="0"/>
        <strike val="0"/>
        <u val="none"/>
        <color auto="1"/>
      </font>
      <numFmt numFmtId="19" formatCode="m/d/yyyy"/>
    </dxf>
    <dxf>
      <fill>
        <patternFill>
          <bgColor theme="5" tint="0.59996337778862885"/>
        </patternFill>
      </fill>
    </dxf>
    <dxf>
      <font>
        <color rgb="FFEBEBED"/>
      </font>
    </dxf>
    <dxf>
      <font>
        <b/>
        <i val="0"/>
        <strike val="0"/>
        <u val="none"/>
        <color auto="1"/>
      </font>
      <numFmt numFmtId="0" formatCode="General"/>
    </dxf>
    <dxf>
      <fill>
        <patternFill>
          <bgColor theme="5" tint="0.59996337778862885"/>
        </patternFill>
      </fill>
    </dxf>
    <dxf>
      <font>
        <b/>
        <i val="0"/>
        <strike val="0"/>
        <color rgb="FFFF0000"/>
      </font>
      <fill>
        <patternFill patternType="none">
          <bgColor auto="1"/>
        </patternFill>
      </fill>
    </dxf>
    <dxf>
      <font>
        <b/>
        <i val="0"/>
        <strike val="0"/>
        <color rgb="FFFFC000"/>
      </font>
      <fill>
        <patternFill patternType="none">
          <bgColor auto="1"/>
        </patternFill>
      </fill>
    </dxf>
    <dxf>
      <font>
        <b/>
        <i val="0"/>
        <strike val="0"/>
        <color rgb="FF439639"/>
      </font>
      <fill>
        <patternFill>
          <bgColor theme="0"/>
        </patternFill>
      </fill>
    </dxf>
    <dxf>
      <font>
        <b/>
        <i val="0"/>
        <strike val="0"/>
        <color rgb="FFFF0000"/>
      </font>
      <fill>
        <patternFill patternType="none">
          <bgColor auto="1"/>
        </patternFill>
      </fill>
    </dxf>
    <dxf>
      <font>
        <b/>
        <i val="0"/>
        <strike val="0"/>
        <color rgb="FF439639"/>
      </font>
      <fill>
        <patternFill patternType="none">
          <bgColor auto="1"/>
        </patternFill>
      </fill>
    </dxf>
    <dxf>
      <font>
        <b/>
        <i val="0"/>
        <strike val="0"/>
        <color theme="5" tint="-0.24994659260841701"/>
      </font>
      <fill>
        <patternFill patternType="none">
          <bgColor auto="1"/>
        </patternFill>
      </fill>
    </dxf>
    <dxf>
      <font>
        <b/>
        <i val="0"/>
        <strike val="0"/>
        <color theme="4" tint="-0.499984740745262"/>
      </font>
    </dxf>
    <dxf>
      <font>
        <b/>
        <i val="0"/>
        <color rgb="FFFF0000"/>
      </font>
      <fill>
        <patternFill patternType="none">
          <bgColor auto="1"/>
        </patternFill>
      </fill>
    </dxf>
    <dxf>
      <font>
        <b/>
        <i val="0"/>
        <strike val="0"/>
        <u val="none"/>
        <color auto="1"/>
      </font>
      <numFmt numFmtId="19" formatCode="m/d/yyyy"/>
    </dxf>
    <dxf>
      <fill>
        <patternFill>
          <bgColor theme="5" tint="0.59996337778862885"/>
        </patternFill>
      </fill>
    </dxf>
    <dxf>
      <font>
        <b/>
        <i val="0"/>
        <strike val="0"/>
        <u val="none"/>
        <color auto="1"/>
      </font>
      <numFmt numFmtId="0" formatCode="General"/>
    </dxf>
    <dxf>
      <fill>
        <patternFill>
          <bgColor theme="5" tint="0.59996337778862885"/>
        </patternFill>
      </fill>
    </dxf>
    <dxf>
      <font>
        <b/>
        <i val="0"/>
        <strike val="0"/>
        <u val="none"/>
        <color auto="1"/>
      </font>
      <numFmt numFmtId="19" formatCode="m/d/yyyy"/>
      <fill>
        <patternFill>
          <bgColor rgb="FFEBEBED"/>
        </patternFill>
      </fill>
    </dxf>
    <dxf>
      <fill>
        <patternFill>
          <bgColor theme="5" tint="0.59996337778862885"/>
        </patternFill>
      </fill>
    </dxf>
    <dxf>
      <fill>
        <patternFill>
          <bgColor theme="5" tint="0.59996337778862885"/>
        </patternFill>
      </fill>
    </dxf>
    <dxf>
      <font>
        <b/>
        <i val="0"/>
        <strike val="0"/>
        <u val="none"/>
        <color auto="1"/>
      </font>
      <numFmt numFmtId="19" formatCode="m/d/yyyy"/>
    </dxf>
    <dxf>
      <font>
        <b/>
        <i val="0"/>
        <strike val="0"/>
        <color rgb="FFFF0000"/>
      </font>
      <fill>
        <patternFill patternType="none">
          <bgColor auto="1"/>
        </patternFill>
      </fill>
    </dxf>
    <dxf>
      <font>
        <b/>
        <i val="0"/>
        <strike val="0"/>
        <color rgb="FFFFC000"/>
      </font>
      <fill>
        <patternFill patternType="none">
          <bgColor auto="1"/>
        </patternFill>
      </fill>
    </dxf>
    <dxf>
      <font>
        <b/>
        <i val="0"/>
        <strike val="0"/>
        <color rgb="FF439639"/>
      </font>
      <fill>
        <patternFill>
          <bgColor theme="0"/>
        </patternFill>
      </fill>
    </dxf>
    <dxf>
      <font>
        <b/>
        <i val="0"/>
        <strike val="0"/>
        <color rgb="FFFF0000"/>
      </font>
      <fill>
        <patternFill patternType="none">
          <bgColor auto="1"/>
        </patternFill>
      </fill>
    </dxf>
    <dxf>
      <font>
        <b/>
        <i val="0"/>
        <strike val="0"/>
        <color rgb="FF439639"/>
      </font>
      <fill>
        <patternFill patternType="none">
          <bgColor auto="1"/>
        </patternFill>
      </fill>
    </dxf>
    <dxf>
      <font>
        <b/>
        <i val="0"/>
        <strike val="0"/>
        <color theme="5" tint="-0.24994659260841701"/>
      </font>
      <fill>
        <patternFill patternType="none">
          <bgColor auto="1"/>
        </patternFill>
      </fill>
    </dxf>
    <dxf>
      <font>
        <b/>
        <i val="0"/>
        <strike val="0"/>
        <color theme="4" tint="-0.499984740745262"/>
      </font>
    </dxf>
    <dxf>
      <font>
        <b/>
        <i val="0"/>
        <color rgb="FFFF0000"/>
      </font>
      <fill>
        <patternFill patternType="none">
          <bgColor auto="1"/>
        </patternFill>
      </fill>
    </dxf>
    <dxf>
      <font>
        <color theme="0"/>
      </font>
      <border>
        <left/>
        <right/>
        <top/>
        <bottom/>
        <vertical/>
        <horizontal/>
      </border>
    </dxf>
    <dxf>
      <font>
        <color theme="0"/>
      </font>
      <border>
        <left/>
        <right/>
        <top/>
        <bottom/>
        <vertical/>
        <horizontal/>
      </border>
    </dxf>
    <dxf>
      <font>
        <color theme="0"/>
      </font>
    </dxf>
    <dxf>
      <font>
        <color rgb="FFC41230"/>
      </font>
    </dxf>
    <dxf>
      <font>
        <color rgb="FF92D050"/>
      </font>
    </dxf>
    <dxf>
      <font>
        <color rgb="FFF7941E"/>
      </font>
    </dxf>
    <dxf>
      <font>
        <color theme="0"/>
      </font>
      <border>
        <left/>
        <right/>
        <top/>
        <bottom/>
        <vertical/>
        <horizontal/>
      </border>
    </dxf>
    <dxf>
      <font>
        <color theme="0"/>
      </font>
    </dxf>
    <dxf>
      <fill>
        <patternFill>
          <bgColor theme="5" tint="0.59996337778862885"/>
        </patternFill>
      </fill>
    </dxf>
    <dxf>
      <font>
        <b/>
        <i val="0"/>
        <strike val="0"/>
        <color rgb="FFFF0000"/>
      </font>
      <fill>
        <patternFill patternType="none">
          <bgColor auto="1"/>
        </patternFill>
      </fill>
    </dxf>
    <dxf>
      <font>
        <b/>
        <i val="0"/>
        <strike val="0"/>
        <color rgb="FFFFC000"/>
      </font>
      <fill>
        <patternFill patternType="none">
          <bgColor auto="1"/>
        </patternFill>
      </fill>
    </dxf>
    <dxf>
      <font>
        <b/>
        <i val="0"/>
        <strike val="0"/>
        <color rgb="FF439639"/>
      </font>
      <fill>
        <patternFill>
          <bgColor theme="0"/>
        </patternFill>
      </fill>
    </dxf>
    <dxf>
      <font>
        <color rgb="FFFF0000"/>
      </font>
    </dxf>
    <dxf>
      <font>
        <b/>
        <i val="0"/>
        <strike val="0"/>
        <color rgb="FFFF0000"/>
      </font>
      <fill>
        <patternFill patternType="none">
          <bgColor auto="1"/>
        </patternFill>
      </fill>
    </dxf>
    <dxf>
      <font>
        <b/>
        <i val="0"/>
        <strike val="0"/>
        <color rgb="FF439639"/>
      </font>
      <fill>
        <patternFill patternType="none">
          <bgColor auto="1"/>
        </patternFill>
      </fill>
    </dxf>
    <dxf>
      <font>
        <b/>
        <i val="0"/>
        <strike val="0"/>
        <color theme="5" tint="-0.24994659260841701"/>
      </font>
      <fill>
        <patternFill patternType="none">
          <bgColor auto="1"/>
        </patternFill>
      </fill>
    </dxf>
    <dxf>
      <font>
        <b/>
        <i val="0"/>
        <strike val="0"/>
        <color theme="4" tint="-0.499984740745262"/>
      </font>
    </dxf>
    <dxf>
      <font>
        <b/>
        <i val="0"/>
        <color rgb="FFFF0000"/>
      </font>
      <fill>
        <patternFill patternType="none">
          <bgColor auto="1"/>
        </patternFill>
      </fill>
    </dxf>
    <dxf>
      <numFmt numFmtId="173" formatCode="###\ &quot;W&quot;"/>
      <fill>
        <patternFill>
          <bgColor theme="9" tint="0.79998168889431442"/>
        </patternFill>
      </fill>
    </dxf>
    <dxf>
      <numFmt numFmtId="186" formatCode="####.#\ \W"/>
    </dxf>
    <dxf>
      <fill>
        <patternFill>
          <bgColor theme="7" tint="0.59996337778862885"/>
        </patternFill>
      </fill>
    </dxf>
    <dxf>
      <numFmt numFmtId="173" formatCode="###\ &quot;W&quot;"/>
      <fill>
        <patternFill>
          <bgColor theme="9" tint="0.79998168889431442"/>
        </patternFill>
      </fill>
    </dxf>
    <dxf>
      <fill>
        <patternFill>
          <bgColor theme="5" tint="0.59996337778862885"/>
        </patternFill>
      </fill>
    </dxf>
    <dxf>
      <font>
        <b/>
        <i val="0"/>
        <strike val="0"/>
        <color rgb="FFFF0000"/>
      </font>
      <fill>
        <patternFill patternType="none">
          <bgColor auto="1"/>
        </patternFill>
      </fill>
    </dxf>
    <dxf>
      <font>
        <b/>
        <i val="0"/>
        <strike val="0"/>
        <color rgb="FFFFC000"/>
      </font>
      <fill>
        <patternFill patternType="none">
          <bgColor auto="1"/>
        </patternFill>
      </fill>
    </dxf>
    <dxf>
      <font>
        <b/>
        <i val="0"/>
        <strike val="0"/>
        <color rgb="FF439639"/>
      </font>
      <fill>
        <patternFill>
          <bgColor theme="0"/>
        </patternFill>
      </fill>
    </dxf>
    <dxf>
      <font>
        <b/>
        <i val="0"/>
        <strike val="0"/>
        <color rgb="FFFF0000"/>
      </font>
      <fill>
        <patternFill patternType="none">
          <bgColor auto="1"/>
        </patternFill>
      </fill>
    </dxf>
    <dxf>
      <font>
        <b/>
        <i val="0"/>
        <strike val="0"/>
        <color rgb="FF439639"/>
      </font>
      <fill>
        <patternFill patternType="none">
          <bgColor auto="1"/>
        </patternFill>
      </fill>
    </dxf>
    <dxf>
      <font>
        <b/>
        <i val="0"/>
        <strike val="0"/>
        <color theme="5" tint="-0.24994659260841701"/>
      </font>
      <fill>
        <patternFill patternType="none">
          <bgColor auto="1"/>
        </patternFill>
      </fill>
    </dxf>
    <dxf>
      <font>
        <b/>
        <i val="0"/>
        <strike val="0"/>
        <color theme="4" tint="-0.499984740745262"/>
      </font>
    </dxf>
    <dxf>
      <font>
        <b/>
        <i val="0"/>
        <color rgb="FFFF0000"/>
      </font>
      <fill>
        <patternFill patternType="none">
          <bgColor auto="1"/>
        </patternFill>
      </fill>
    </dxf>
    <dxf>
      <font>
        <color rgb="FFFF0000"/>
      </font>
    </dxf>
    <dxf>
      <fill>
        <patternFill>
          <bgColor theme="0" tint="-0.24994659260841701"/>
        </patternFill>
      </fill>
    </dxf>
    <dxf>
      <fill>
        <patternFill>
          <bgColor theme="0" tint="-0.24994659260841701"/>
        </patternFill>
      </fill>
    </dxf>
    <dxf>
      <fill>
        <patternFill>
          <bgColor theme="0" tint="-0.24994659260841701"/>
        </patternFill>
      </fill>
    </dxf>
    <dxf>
      <font>
        <color theme="0"/>
      </font>
      <border>
        <left/>
        <right/>
        <top/>
        <bottom/>
        <vertical/>
        <horizontal/>
      </border>
    </dxf>
    <dxf>
      <font>
        <color theme="0"/>
      </font>
      <border>
        <left/>
        <right/>
        <top/>
        <bottom/>
        <vertical/>
        <horizontal/>
      </border>
    </dxf>
    <dxf>
      <fill>
        <patternFill>
          <bgColor theme="0" tint="-0.24994659260841701"/>
        </patternFill>
      </fill>
    </dxf>
    <dxf>
      <fill>
        <patternFill>
          <bgColor theme="0" tint="-0.24994659260841701"/>
        </patternFill>
      </fill>
    </dxf>
    <dxf>
      <fill>
        <patternFill>
          <bgColor theme="0" tint="-0.24994659260841701"/>
        </patternFill>
      </fill>
    </dxf>
    <dxf>
      <font>
        <color theme="0"/>
      </font>
      <border>
        <left/>
        <right/>
        <top/>
        <bottom/>
        <vertical/>
        <horizontal/>
      </border>
    </dxf>
    <dxf>
      <fill>
        <patternFill>
          <bgColor theme="0" tint="-0.24994659260841701"/>
        </patternFill>
      </fill>
    </dxf>
    <dxf>
      <fill>
        <patternFill>
          <bgColor theme="0" tint="-0.24994659260841701"/>
        </patternFill>
      </fill>
    </dxf>
    <dxf>
      <fill>
        <patternFill>
          <bgColor theme="5" tint="0.59996337778862885"/>
        </patternFill>
      </fill>
    </dxf>
    <dxf>
      <fill>
        <patternFill>
          <bgColor theme="9" tint="0.79998168889431442"/>
        </patternFill>
      </fill>
    </dxf>
    <dxf>
      <numFmt numFmtId="186" formatCode="####.#\ \W"/>
    </dxf>
    <dxf>
      <font>
        <color theme="0"/>
      </font>
      <border>
        <left/>
        <right/>
        <top/>
        <bottom/>
        <vertical/>
        <horizontal/>
      </border>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ont>
        <b val="0"/>
        <i val="0"/>
        <strike val="0"/>
        <condense val="0"/>
        <extend val="0"/>
        <outline val="0"/>
        <shadow val="0"/>
        <u val="none"/>
        <vertAlign val="baseline"/>
        <sz val="11"/>
        <color theme="1"/>
        <name val="Arial"/>
        <family val="2"/>
        <scheme val="none"/>
      </font>
    </dxf>
    <dxf>
      <font>
        <b val="0"/>
        <i val="0"/>
        <strike val="0"/>
        <condense val="0"/>
        <extend val="0"/>
        <outline val="0"/>
        <shadow val="0"/>
        <u val="none"/>
        <vertAlign val="baseline"/>
        <sz val="11"/>
        <color theme="1"/>
        <name val="Arial"/>
        <family val="2"/>
        <scheme val="none"/>
      </font>
    </dxf>
    <dxf>
      <font>
        <b val="0"/>
        <i val="0"/>
        <strike val="0"/>
        <condense val="0"/>
        <extend val="0"/>
        <outline val="0"/>
        <shadow val="0"/>
        <u val="none"/>
        <vertAlign val="baseline"/>
        <sz val="11"/>
        <color theme="1"/>
        <name val="Arial"/>
        <family val="2"/>
        <scheme val="none"/>
      </font>
    </dxf>
    <dxf>
      <font>
        <b val="0"/>
        <i val="0"/>
        <strike val="0"/>
        <condense val="0"/>
        <extend val="0"/>
        <outline val="0"/>
        <shadow val="0"/>
        <u val="none"/>
        <vertAlign val="baseline"/>
        <sz val="11"/>
        <color theme="1"/>
        <name val="Arial"/>
        <family val="2"/>
        <scheme val="none"/>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b val="0"/>
        <i val="0"/>
        <strike val="0"/>
        <condense val="0"/>
        <extend val="0"/>
        <outline val="0"/>
        <shadow val="0"/>
        <u val="none"/>
        <vertAlign val="baseline"/>
        <sz val="10"/>
        <color theme="1"/>
        <name val="Calibri"/>
        <scheme val="minor"/>
      </font>
      <fill>
        <patternFill patternType="none">
          <fgColor indexed="64"/>
          <bgColor indexed="65"/>
        </patternFill>
      </fill>
    </dxf>
    <dxf>
      <font>
        <strike val="0"/>
        <outline val="0"/>
        <shadow val="0"/>
        <u val="none"/>
        <vertAlign val="baseline"/>
        <sz val="10"/>
        <color theme="1"/>
        <name val="Calibri"/>
        <scheme val="minor"/>
      </font>
      <fill>
        <patternFill patternType="none">
          <fgColor indexed="64"/>
          <bgColor indexed="65"/>
        </patternFill>
      </fill>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numFmt numFmtId="30" formatCode="@"/>
    </dxf>
    <dxf>
      <font>
        <strike val="0"/>
        <outline val="0"/>
        <shadow val="0"/>
        <u val="none"/>
        <vertAlign val="baseline"/>
        <sz val="10"/>
        <color theme="1"/>
        <name val="Calibri"/>
        <scheme val="minor"/>
      </font>
    </dxf>
    <dxf>
      <font>
        <b/>
        <i val="0"/>
        <strike val="0"/>
        <condense val="0"/>
        <extend val="0"/>
        <outline val="0"/>
        <shadow val="0"/>
        <u val="none"/>
        <vertAlign val="baseline"/>
        <sz val="11"/>
        <color theme="1"/>
        <name val="Arial"/>
        <scheme val="none"/>
      </font>
      <alignment horizontal="general" vertical="bottom" textRotation="0" wrapText="1" indent="0" justifyLastLine="0" shrinkToFit="0" readingOrder="0"/>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b val="0"/>
        <i val="0"/>
        <strike val="0"/>
        <condense val="0"/>
        <extend val="0"/>
        <outline val="0"/>
        <shadow val="0"/>
        <u val="none"/>
        <vertAlign val="baseline"/>
        <sz val="10"/>
        <color theme="1"/>
        <name val="Calibri"/>
        <scheme val="minor"/>
      </font>
    </dxf>
    <dxf>
      <font>
        <b val="0"/>
        <i val="0"/>
        <strike val="0"/>
        <condense val="0"/>
        <extend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dxf>
    <dxf>
      <font>
        <strike val="0"/>
        <outline val="0"/>
        <shadow val="0"/>
        <u val="none"/>
        <vertAlign val="baseline"/>
        <sz val="10"/>
        <color theme="1"/>
        <name val="Calibri"/>
        <scheme val="minor"/>
      </font>
      <numFmt numFmtId="30" formatCode="@"/>
    </dxf>
    <dxf>
      <font>
        <strike val="0"/>
        <outline val="0"/>
        <shadow val="0"/>
        <u val="none"/>
        <vertAlign val="baseline"/>
        <sz val="10"/>
        <color theme="1"/>
        <name val="Calibri"/>
        <scheme val="minor"/>
      </font>
    </dxf>
    <dxf>
      <font>
        <b/>
        <i val="0"/>
        <strike val="0"/>
        <condense val="0"/>
        <extend val="0"/>
        <outline val="0"/>
        <shadow val="0"/>
        <u val="none"/>
        <vertAlign val="baseline"/>
        <sz val="11"/>
        <color theme="1"/>
        <name val="Arial"/>
        <scheme val="none"/>
      </font>
      <alignment horizontal="general" vertical="bottom" textRotation="0" wrapText="1" indent="0" justifyLastLine="0" shrinkToFit="0" readingOrder="0"/>
    </dxf>
    <dxf>
      <numFmt numFmtId="0" formatCode="General"/>
    </dxf>
    <dxf>
      <border outline="0">
        <left style="thin">
          <color theme="5" tint="0.39997558519241921"/>
        </left>
        <right style="thin">
          <color theme="5" tint="0.39997558519241921"/>
        </right>
        <top style="thin">
          <color theme="5" tint="0.39997558519241921"/>
        </top>
        <bottom style="thin">
          <color theme="5" tint="0.39997558519241921"/>
        </bottom>
      </border>
    </dxf>
    <dxf>
      <border outline="0">
        <bottom style="thin">
          <color theme="5" tint="0.39997558519241921"/>
        </bottom>
      </border>
    </dxf>
    <dxf>
      <font>
        <b/>
        <i val="0"/>
        <strike val="0"/>
        <condense val="0"/>
        <extend val="0"/>
        <outline val="0"/>
        <shadow val="0"/>
        <u val="none"/>
        <vertAlign val="baseline"/>
        <sz val="11"/>
        <color theme="0"/>
        <name val="Calibri"/>
        <family val="2"/>
        <scheme val="minor"/>
      </font>
      <numFmt numFmtId="0" formatCode="General"/>
      <fill>
        <patternFill patternType="solid">
          <fgColor theme="5"/>
          <bgColor theme="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scheme val="minor"/>
      </font>
      <numFmt numFmtId="0" formatCode="General"/>
      <fill>
        <patternFill patternType="none">
          <fgColor indexed="64"/>
          <bgColor auto="1"/>
        </patternFill>
      </fill>
      <alignment horizontal="general" vertical="bottom" textRotation="0" wrapText="0" indent="0" justifyLastLine="0" shrinkToFit="0" readingOrder="0"/>
      <border diagonalUp="0" diagonalDown="0" outline="0">
        <left/>
        <right/>
        <top style="thin">
          <color theme="7" tint="0.39997558519241921"/>
        </top>
        <bottom style="thin">
          <color theme="7" tint="0.39997558519241921"/>
        </bottom>
      </border>
    </dxf>
    <dxf>
      <font>
        <strike val="0"/>
        <outline val="0"/>
        <shadow val="0"/>
        <u val="none"/>
        <vertAlign val="baseline"/>
        <sz val="11"/>
        <name val="Calibri"/>
        <scheme val="minor"/>
      </font>
      <fill>
        <patternFill patternType="none">
          <fgColor indexed="64"/>
          <bgColor auto="1"/>
        </patternFill>
      </fill>
      <alignment horizontal="general" textRotation="0" indent="0" justifyLastLine="0" shrinkToFit="0" readingOrder="0"/>
    </dxf>
    <dxf>
      <font>
        <b val="0"/>
        <i val="0"/>
        <strike val="0"/>
        <condense val="0"/>
        <extend val="0"/>
        <outline val="0"/>
        <shadow val="0"/>
        <u val="none"/>
        <vertAlign val="baseline"/>
        <sz val="11"/>
        <color auto="1"/>
        <name val="Calibri"/>
        <scheme val="minor"/>
      </font>
      <numFmt numFmtId="0" formatCode="General"/>
      <fill>
        <patternFill patternType="none">
          <fgColor indexed="64"/>
          <bgColor auto="1"/>
        </patternFill>
      </fill>
      <alignment horizontal="general" vertical="bottom" textRotation="0" wrapText="0" indent="0" justifyLastLine="0" shrinkToFit="0" readingOrder="0"/>
      <border diagonalUp="0" diagonalDown="0" outline="0">
        <left/>
        <right/>
        <top style="thin">
          <color theme="7" tint="0.39997558519241921"/>
        </top>
        <bottom style="thin">
          <color theme="7" tint="0.39997558519241921"/>
        </bottom>
      </border>
    </dxf>
    <dxf>
      <border outline="0">
        <top style="thin">
          <color theme="7" tint="0.39997558519241921"/>
        </top>
      </border>
    </dxf>
    <dxf>
      <border outline="0">
        <left style="thin">
          <color theme="7" tint="0.39997558519241921"/>
        </left>
        <top style="thin">
          <color theme="7" tint="0.39997558519241921"/>
        </top>
        <bottom style="thin">
          <color theme="7" tint="0.39997558519241921"/>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auto="1"/>
        </patternFill>
      </fill>
      <alignment horizontal="general" vertical="bottom" textRotation="0" wrapText="0" indent="0" justifyLastLine="0" shrinkToFit="0" readingOrder="0"/>
    </dxf>
    <dxf>
      <border outline="0">
        <bottom style="thin">
          <color theme="7" tint="0.39997558519241921"/>
        </bottom>
      </border>
    </dxf>
    <dxf>
      <font>
        <b/>
        <i val="0"/>
        <strike val="0"/>
        <condense val="0"/>
        <extend val="0"/>
        <outline val="0"/>
        <shadow val="0"/>
        <u val="none"/>
        <vertAlign val="baseline"/>
        <sz val="11"/>
        <color theme="0"/>
        <name val="Calibri"/>
        <scheme val="minor"/>
      </font>
      <numFmt numFmtId="0" formatCode="General"/>
      <fill>
        <patternFill patternType="solid">
          <fgColor theme="7"/>
          <bgColor theme="7"/>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Calibri"/>
        <scheme val="minor"/>
      </font>
      <numFmt numFmtId="0" formatCode="General"/>
      <fill>
        <patternFill patternType="none">
          <fgColor indexed="64"/>
          <bgColor auto="1"/>
        </patternFill>
      </fill>
      <alignment horizontal="general" vertical="bottom" textRotation="0" wrapText="0" indent="0" justifyLastLine="0" shrinkToFit="0" readingOrder="0"/>
      <border diagonalUp="0" diagonalDown="0" outline="0">
        <left/>
        <right/>
        <top style="thin">
          <color theme="7" tint="0.39997558519241921"/>
        </top>
        <bottom style="thin">
          <color theme="7" tint="0.39997558519241921"/>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right/>
        <top style="thin">
          <color theme="7" tint="0.39997558519241921"/>
        </top>
        <bottom style="thin">
          <color theme="7" tint="0.39997558519241921"/>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right/>
        <top style="thin">
          <color theme="7" tint="0.39997558519241921"/>
        </top>
        <bottom style="thin">
          <color theme="7" tint="0.39997558519241921"/>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auto="1"/>
        </patternFill>
      </fill>
      <alignment horizontal="general" vertical="bottom" textRotation="0" wrapText="0" indent="0" justifyLastLine="0" shrinkToFit="0" readingOrder="0"/>
      <border diagonalUp="0" diagonalDown="0" outline="0">
        <left/>
        <right/>
        <top style="thin">
          <color theme="7" tint="0.39997558519241921"/>
        </top>
        <bottom style="thin">
          <color theme="7" tint="0.39997558519241921"/>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right/>
        <top style="thin">
          <color theme="7" tint="0.39997558519241921"/>
        </top>
        <bottom style="thin">
          <color theme="7" tint="0.39997558519241921"/>
        </bottom>
      </border>
    </dxf>
    <dxf>
      <border outline="0">
        <top style="thin">
          <color theme="7" tint="0.39997558519241921"/>
        </top>
      </border>
    </dxf>
    <dxf>
      <border outline="0">
        <top style="thin">
          <color theme="7" tint="0.39997558519241921"/>
        </top>
        <bottom style="thin">
          <color theme="7" tint="0.39997558519241921"/>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auto="1"/>
        </patternFill>
      </fill>
      <alignment horizontal="general" vertical="bottom" textRotation="0" wrapText="0" indent="0" justifyLastLine="0" shrinkToFit="0" readingOrder="0"/>
    </dxf>
    <dxf>
      <border outline="0">
        <bottom style="thin">
          <color theme="7" tint="0.39997558519241921"/>
        </bottom>
      </border>
    </dxf>
    <dxf>
      <font>
        <b/>
        <i val="0"/>
        <strike val="0"/>
        <condense val="0"/>
        <extend val="0"/>
        <outline val="0"/>
        <shadow val="0"/>
        <u val="none"/>
        <vertAlign val="baseline"/>
        <sz val="11"/>
        <color theme="0"/>
        <name val="Calibri"/>
        <scheme val="minor"/>
      </font>
      <numFmt numFmtId="0" formatCode="General"/>
      <fill>
        <patternFill patternType="none">
          <fgColor indexed="64"/>
          <bgColor auto="1"/>
        </patternFill>
      </fill>
      <alignment horizontal="general" vertical="bottom" textRotation="0" wrapText="1" indent="0" justifyLastLine="0" shrinkToFit="0" readingOrder="0"/>
    </dxf>
    <dxf>
      <font>
        <strike val="0"/>
        <outline val="0"/>
        <shadow val="0"/>
        <u val="none"/>
        <vertAlign val="baseline"/>
        <sz val="11"/>
        <color auto="1"/>
        <name val="Calibri"/>
        <scheme val="minor"/>
      </font>
      <alignment horizontal="general" textRotation="0" indent="0" justifyLastLine="0" shrinkToFit="0" readingOrder="0"/>
    </dxf>
    <dxf>
      <font>
        <strike val="0"/>
        <outline val="0"/>
        <shadow val="0"/>
        <u val="none"/>
        <vertAlign val="baseline"/>
        <sz val="11"/>
        <color auto="1"/>
        <name val="Calibri"/>
        <scheme val="minor"/>
      </font>
      <alignment horizontal="general" textRotation="0" indent="0" justifyLastLine="0" shrinkToFit="0" readingOrder="0"/>
    </dxf>
    <dxf>
      <font>
        <strike val="0"/>
        <outline val="0"/>
        <shadow val="0"/>
        <u val="none"/>
        <vertAlign val="baseline"/>
        <sz val="11"/>
        <color auto="1"/>
        <name val="Calibri"/>
        <scheme val="minor"/>
      </font>
      <alignment horizontal="general" textRotation="0" indent="0" justifyLastLine="0" shrinkToFit="0" readingOrder="0"/>
    </dxf>
    <dxf>
      <font>
        <strike val="0"/>
        <outline val="0"/>
        <shadow val="0"/>
        <u val="none"/>
        <vertAlign val="baseline"/>
        <sz val="11"/>
        <color auto="1"/>
        <name val="Calibri"/>
        <scheme val="minor"/>
      </font>
      <alignment horizontal="general" textRotation="0" indent="0" justifyLastLine="0" shrinkToFit="0" readingOrder="0"/>
    </dxf>
    <dxf>
      <font>
        <strike val="0"/>
        <outline val="0"/>
        <shadow val="0"/>
        <u val="none"/>
        <vertAlign val="baseline"/>
        <sz val="11"/>
        <color auto="1"/>
        <name val="Calibri"/>
        <scheme val="minor"/>
      </font>
      <alignment horizontal="general" textRotation="0" indent="0" justifyLastLine="0" shrinkToFit="0" readingOrder="0"/>
    </dxf>
    <dxf>
      <font>
        <strike val="0"/>
        <outline val="0"/>
        <shadow val="0"/>
        <u val="none"/>
        <vertAlign val="baseline"/>
        <sz val="11"/>
        <color auto="1"/>
        <name val="Calibri"/>
        <scheme val="minor"/>
      </font>
      <alignment horizontal="general" textRotation="0" indent="0" justifyLastLine="0" shrinkToFit="0" readingOrder="0"/>
    </dxf>
    <dxf>
      <font>
        <b val="0"/>
        <i val="0"/>
        <strike val="0"/>
        <condense val="0"/>
        <extend val="0"/>
        <outline val="0"/>
        <shadow val="0"/>
        <u val="none"/>
        <vertAlign val="baseline"/>
        <sz val="11"/>
        <color auto="1"/>
        <name val="Calibri"/>
        <scheme val="minor"/>
      </font>
      <alignment horizontal="general" textRotation="0" indent="0" justifyLastLine="0" shrinkToFit="0" readingOrder="0"/>
    </dxf>
    <dxf>
      <font>
        <strike val="0"/>
        <outline val="0"/>
        <shadow val="0"/>
        <u val="none"/>
        <vertAlign val="baseline"/>
        <sz val="11"/>
        <color auto="1"/>
        <name val="Calibri"/>
        <scheme val="minor"/>
      </font>
      <alignment horizontal="general" textRotation="0" indent="0" justifyLastLine="0" shrinkToFit="0" readingOrder="0"/>
    </dxf>
    <dxf>
      <font>
        <strike val="0"/>
        <outline val="0"/>
        <shadow val="0"/>
        <u val="none"/>
        <vertAlign val="baseline"/>
        <sz val="11"/>
        <color auto="1"/>
        <name val="Calibri"/>
        <scheme val="minor"/>
      </font>
      <alignment horizontal="general" textRotation="0" indent="0" justifyLastLine="0" shrinkToFit="0" readingOrder="0"/>
    </dxf>
    <dxf>
      <font>
        <strike val="0"/>
        <outline val="0"/>
        <shadow val="0"/>
        <u val="none"/>
        <vertAlign val="baseline"/>
        <sz val="11"/>
        <color auto="1"/>
        <name val="Calibri"/>
        <scheme val="minor"/>
      </font>
      <alignment horizontal="general" textRotation="0" indent="0" justifyLastLine="0" shrinkToFit="0" readingOrder="0"/>
    </dxf>
    <dxf>
      <font>
        <b val="0"/>
        <i val="0"/>
        <strike val="0"/>
        <condense val="0"/>
        <extend val="0"/>
        <outline val="0"/>
        <shadow val="0"/>
        <u val="none"/>
        <vertAlign val="baseline"/>
        <sz val="11"/>
        <color auto="1"/>
        <name val="Calibri"/>
        <scheme val="minor"/>
      </font>
      <alignment horizontal="general" vertical="bottom" textRotation="0" indent="0" justifyLastLine="0" shrinkToFit="0" readingOrder="0"/>
    </dxf>
    <dxf>
      <font>
        <b val="0"/>
        <i val="0"/>
        <strike val="0"/>
        <condense val="0"/>
        <extend val="0"/>
        <outline val="0"/>
        <shadow val="0"/>
        <u val="none"/>
        <vertAlign val="baseline"/>
        <sz val="11"/>
        <color auto="1"/>
        <name val="Calibri"/>
        <scheme val="minor"/>
      </font>
      <alignment horizontal="left" vertical="center" textRotation="0" wrapText="0" indent="0" justifyLastLine="0" shrinkToFit="0" readingOrder="0"/>
    </dxf>
    <dxf>
      <font>
        <b val="0"/>
        <i val="0"/>
        <strike val="0"/>
        <condense val="0"/>
        <extend val="0"/>
        <outline val="0"/>
        <shadow val="0"/>
        <u val="none"/>
        <vertAlign val="baseline"/>
        <sz val="11"/>
        <color auto="1"/>
        <name val="Calibri"/>
        <scheme val="minor"/>
      </font>
      <numFmt numFmtId="2" formatCode="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scheme val="minor"/>
      </font>
      <alignment horizontal="general" vertical="bottom" textRotation="0" indent="0" justifyLastLine="0" shrinkToFit="0" readingOrder="0"/>
    </dxf>
    <dxf>
      <font>
        <b val="0"/>
        <i val="0"/>
        <strike val="0"/>
        <condense val="0"/>
        <extend val="0"/>
        <outline val="0"/>
        <shadow val="0"/>
        <u val="none"/>
        <vertAlign val="baseline"/>
        <sz val="11"/>
        <color auto="1"/>
        <name val="Calibri"/>
        <scheme val="minor"/>
      </font>
      <alignment horizontal="general" vertical="bottom" textRotation="0" indent="0" justifyLastLine="0" shrinkToFit="0" readingOrder="0"/>
    </dxf>
    <dxf>
      <font>
        <b val="0"/>
        <i val="0"/>
        <strike val="0"/>
        <condense val="0"/>
        <extend val="0"/>
        <outline val="0"/>
        <shadow val="0"/>
        <u val="none"/>
        <vertAlign val="baseline"/>
        <sz val="11"/>
        <color auto="1"/>
        <name val="Calibri"/>
        <scheme val="minor"/>
      </font>
      <alignment horizontal="general" vertical="bottom" textRotation="0" indent="0" justifyLastLine="0" shrinkToFit="0" readingOrder="0"/>
    </dxf>
    <dxf>
      <font>
        <b val="0"/>
        <i val="0"/>
        <strike val="0"/>
        <condense val="0"/>
        <extend val="0"/>
        <outline val="0"/>
        <shadow val="0"/>
        <u val="none"/>
        <vertAlign val="baseline"/>
        <sz val="11"/>
        <color auto="1"/>
        <name val="Calibri"/>
        <scheme val="minor"/>
      </font>
      <alignment horizontal="general" vertical="bottom" textRotation="0" indent="0" justifyLastLine="0" shrinkToFit="0" readingOrder="0"/>
    </dxf>
    <dxf>
      <font>
        <b val="0"/>
        <i val="0"/>
        <strike val="0"/>
        <condense val="0"/>
        <extend val="0"/>
        <outline val="0"/>
        <shadow val="0"/>
        <u val="none"/>
        <vertAlign val="baseline"/>
        <sz val="11"/>
        <color auto="1"/>
        <name val="Calibri"/>
        <scheme val="minor"/>
      </font>
      <alignment horizontal="general" vertical="bottom" textRotation="0" indent="0" justifyLastLine="0" shrinkToFit="0" readingOrder="0"/>
    </dxf>
    <dxf>
      <font>
        <strike val="0"/>
        <outline val="0"/>
        <shadow val="0"/>
        <u val="none"/>
        <vertAlign val="baseline"/>
        <sz val="11"/>
        <color auto="1"/>
        <name val="Calibri"/>
        <scheme val="minor"/>
      </font>
      <fill>
        <patternFill patternType="none">
          <fgColor indexed="64"/>
          <bgColor indexed="65"/>
        </patternFill>
      </fill>
      <alignment horizontal="left" vertical="center" textRotation="0" wrapText="0" indent="0" justifyLastLine="0" shrinkToFit="0" readingOrder="0"/>
    </dxf>
    <dxf>
      <font>
        <strike val="0"/>
        <outline val="0"/>
        <shadow val="0"/>
        <u val="none"/>
        <vertAlign val="baseline"/>
        <sz val="11"/>
        <color auto="1"/>
        <name val="Calibri"/>
        <scheme val="minor"/>
      </font>
      <numFmt numFmtId="0" formatCode="General"/>
      <alignment horizontal="general" vertical="bottom" textRotation="0" indent="0" justifyLastLine="0" shrinkToFit="0" readingOrder="0"/>
    </dxf>
    <dxf>
      <font>
        <strike val="0"/>
        <outline val="0"/>
        <shadow val="0"/>
        <u val="none"/>
        <vertAlign val="baseline"/>
        <sz val="11"/>
        <color auto="1"/>
        <name val="Calibri"/>
        <scheme val="minor"/>
      </font>
      <numFmt numFmtId="0" formatCode="General"/>
      <alignment horizontal="general" vertical="bottom" textRotation="0" indent="0" justifyLastLine="0" shrinkToFit="0" readingOrder="0"/>
    </dxf>
    <dxf>
      <font>
        <strike val="0"/>
        <outline val="0"/>
        <shadow val="0"/>
        <u val="none"/>
        <vertAlign val="baseline"/>
        <sz val="11"/>
        <color auto="1"/>
        <name val="Calibri"/>
        <scheme val="minor"/>
      </font>
      <numFmt numFmtId="169" formatCode="0.000"/>
      <alignment horizontal="general" vertical="bottom" textRotation="0" wrapText="0" indent="0" justifyLastLine="0" shrinkToFit="0" readingOrder="0"/>
    </dxf>
    <dxf>
      <font>
        <strike val="0"/>
        <outline val="0"/>
        <shadow val="0"/>
        <u val="none"/>
        <vertAlign val="baseline"/>
        <sz val="11"/>
        <color auto="1"/>
        <name val="Calibri"/>
        <scheme val="minor"/>
      </font>
      <numFmt numFmtId="0" formatCode="General"/>
      <alignment horizontal="general" vertical="bottom" textRotation="0" indent="0" justifyLastLine="0" shrinkToFit="0" readingOrder="0"/>
    </dxf>
    <dxf>
      <font>
        <strike val="0"/>
        <outline val="0"/>
        <shadow val="0"/>
        <u val="none"/>
        <vertAlign val="baseline"/>
        <sz val="11"/>
        <color auto="1"/>
        <name val="Calibri"/>
        <scheme val="minor"/>
      </font>
      <numFmt numFmtId="4" formatCode="#,##0.00"/>
      <alignment horizontal="general" vertical="bottom" textRotation="0" wrapText="0" indent="0" justifyLastLine="0" shrinkToFit="0" readingOrder="0"/>
    </dxf>
    <dxf>
      <font>
        <strike val="0"/>
        <outline val="0"/>
        <shadow val="0"/>
        <u val="none"/>
        <vertAlign val="baseline"/>
        <sz val="11"/>
        <color auto="1"/>
        <name val="Calibri"/>
        <scheme val="minor"/>
      </font>
      <numFmt numFmtId="4" formatCode="#,##0.00"/>
      <alignment horizontal="general" vertical="bottom" textRotation="0" wrapText="0" indent="0" justifyLastLine="0" shrinkToFit="0" readingOrder="0"/>
    </dxf>
    <dxf>
      <font>
        <strike val="0"/>
        <outline val="0"/>
        <shadow val="0"/>
        <u val="none"/>
        <vertAlign val="baseline"/>
        <sz val="11"/>
        <color auto="1"/>
        <name val="Calibri"/>
        <scheme val="minor"/>
      </font>
      <alignment horizontal="left" vertical="center" textRotation="0" wrapText="0" indent="0" justifyLastLine="0" shrinkToFit="0" readingOrder="0"/>
    </dxf>
    <dxf>
      <font>
        <strike val="0"/>
        <outline val="0"/>
        <shadow val="0"/>
        <u val="none"/>
        <vertAlign val="baseline"/>
        <sz val="11"/>
        <color auto="1"/>
        <name val="Calibri"/>
        <scheme val="minor"/>
      </font>
      <numFmt numFmtId="19" formatCode="m/d/yyyy"/>
      <alignment horizontal="general" vertical="bottom" textRotation="0" wrapText="0" indent="0" justifyLastLine="0" shrinkToFit="0" readingOrder="0"/>
    </dxf>
    <dxf>
      <font>
        <strike val="0"/>
        <outline val="0"/>
        <shadow val="0"/>
        <u val="none"/>
        <vertAlign val="baseline"/>
        <sz val="11"/>
        <color auto="1"/>
        <name val="Calibri"/>
        <scheme val="minor"/>
      </font>
      <numFmt numFmtId="0" formatCode="General"/>
      <alignment horizontal="general" vertical="bottom" textRotation="0" wrapText="0" indent="0" justifyLastLine="0" shrinkToFit="0" readingOrder="0"/>
    </dxf>
    <dxf>
      <font>
        <strike val="0"/>
        <outline val="0"/>
        <shadow val="0"/>
        <u val="none"/>
        <vertAlign val="baseline"/>
        <sz val="11"/>
        <color auto="1"/>
        <name val="Calibri"/>
        <scheme val="minor"/>
      </font>
      <numFmt numFmtId="30" formatCode="@"/>
      <alignment horizontal="general" vertical="bottom" textRotation="0" indent="0" justifyLastLine="0" shrinkToFit="0" readingOrder="0"/>
    </dxf>
    <dxf>
      <font>
        <strike val="0"/>
        <outline val="0"/>
        <shadow val="0"/>
        <u val="none"/>
        <vertAlign val="baseline"/>
        <sz val="11"/>
        <color auto="1"/>
        <name val="Calibri"/>
        <scheme val="minor"/>
      </font>
      <alignment horizontal="general" vertical="bottom" textRotation="0" indent="0" justifyLastLine="0" shrinkToFit="0" readingOrder="0"/>
    </dxf>
    <dxf>
      <font>
        <strike val="0"/>
        <outline val="0"/>
        <shadow val="0"/>
        <u val="none"/>
        <vertAlign val="baseline"/>
        <sz val="11"/>
        <color auto="1"/>
        <name val="Calibri"/>
        <scheme val="minor"/>
      </font>
      <alignment horizontal="general" vertical="bottom" textRotation="0" indent="0" justifyLastLine="0" shrinkToFit="0" readingOrder="0"/>
    </dxf>
    <dxf>
      <font>
        <strike val="0"/>
        <outline val="0"/>
        <shadow val="0"/>
        <u val="none"/>
        <vertAlign val="baseline"/>
        <sz val="11"/>
        <color auto="1"/>
        <name val="Calibri"/>
        <scheme val="minor"/>
      </font>
      <alignment horizontal="left" vertical="center" textRotation="0" wrapText="0" indent="0" justifyLastLine="0" shrinkToFit="0" readingOrder="0"/>
    </dxf>
    <dxf>
      <font>
        <strike val="0"/>
        <outline val="0"/>
        <shadow val="0"/>
        <u val="none"/>
        <vertAlign val="baseline"/>
        <sz val="11"/>
        <color auto="1"/>
        <name val="Calibri"/>
        <scheme val="minor"/>
      </font>
      <alignment horizontal="general" vertical="bottom" textRotation="0" indent="0" justifyLastLine="0" shrinkToFit="0" readingOrder="0"/>
    </dxf>
    <dxf>
      <font>
        <strike val="0"/>
        <outline val="0"/>
        <shadow val="0"/>
        <u val="none"/>
        <vertAlign val="baseline"/>
        <sz val="11"/>
        <color auto="1"/>
        <name val="Calibri"/>
        <scheme val="minor"/>
      </font>
      <alignment horizontal="general" vertical="bottom" textRotation="0" wrapText="0" indent="0" justifyLastLine="0" shrinkToFit="0" readingOrder="0"/>
    </dxf>
    <dxf>
      <font>
        <strike val="0"/>
        <outline val="0"/>
        <shadow val="0"/>
        <u val="none"/>
        <vertAlign val="baseline"/>
        <sz val="11"/>
        <color auto="1"/>
        <name val="Calibri"/>
        <scheme val="minor"/>
      </font>
      <alignment horizontal="general" vertical="bottom" textRotation="0" indent="0" justifyLastLine="0" shrinkToFit="0" readingOrder="0"/>
    </dxf>
    <dxf>
      <font>
        <strike val="0"/>
        <outline val="0"/>
        <shadow val="0"/>
        <u val="none"/>
        <vertAlign val="baseline"/>
        <sz val="11"/>
        <color auto="1"/>
        <name val="Calibri"/>
        <scheme val="minor"/>
      </font>
      <alignment horizontal="general" vertical="bottom" textRotation="0" indent="0" justifyLastLine="0" shrinkToFit="0" readingOrder="0"/>
    </dxf>
    <dxf>
      <font>
        <strike val="0"/>
        <outline val="0"/>
        <shadow val="0"/>
        <u val="none"/>
        <vertAlign val="baseline"/>
        <sz val="11"/>
        <color auto="1"/>
        <name val="Calibri"/>
        <scheme val="minor"/>
      </font>
      <numFmt numFmtId="0" formatCode="General"/>
      <alignment horizontal="general" vertical="bottom" textRotation="0" indent="0" justifyLastLine="0" shrinkToFit="0" readingOrder="0"/>
    </dxf>
    <dxf>
      <font>
        <strike val="0"/>
        <outline val="0"/>
        <shadow val="0"/>
        <u val="none"/>
        <vertAlign val="baseline"/>
        <sz val="11"/>
        <color auto="1"/>
        <name val="Calibri"/>
        <scheme val="minor"/>
      </font>
      <numFmt numFmtId="30" formatCode="@"/>
      <alignment horizontal="general" vertical="bottom" textRotation="0" indent="0" justifyLastLine="0" shrinkToFit="0" readingOrder="0"/>
    </dxf>
    <dxf>
      <font>
        <strike val="0"/>
        <outline val="0"/>
        <shadow val="0"/>
        <u val="none"/>
        <vertAlign val="baseline"/>
        <sz val="11"/>
        <color auto="1"/>
        <name val="Calibri"/>
        <scheme val="minor"/>
      </font>
      <numFmt numFmtId="1" formatCode="0"/>
      <alignment horizontal="left" vertical="bottom" textRotation="0" indent="0" justifyLastLine="0" shrinkToFit="0" readingOrder="0"/>
    </dxf>
    <dxf>
      <font>
        <strike val="0"/>
        <outline val="0"/>
        <shadow val="0"/>
        <u val="none"/>
        <vertAlign val="baseline"/>
        <sz val="11"/>
        <color auto="1"/>
        <name val="Calibri"/>
        <scheme val="minor"/>
      </font>
      <alignment horizontal="general" textRotation="0" indent="0" justifyLastLine="0" shrinkToFit="0" readingOrder="0"/>
    </dxf>
    <dxf>
      <font>
        <b/>
        <i val="0"/>
        <strike val="0"/>
        <condense val="0"/>
        <extend val="0"/>
        <outline val="0"/>
        <shadow val="0"/>
        <u val="none"/>
        <vertAlign val="baseline"/>
        <sz val="11"/>
        <color auto="1"/>
        <name val="Calibri"/>
        <scheme val="minor"/>
      </font>
      <alignment horizontal="general" vertical="bottom" textRotation="0" wrapText="1" indent="0" justifyLastLine="0" shrinkToFit="0" readingOrder="0"/>
    </dxf>
    <dxf>
      <border outline="0">
        <top style="thin">
          <color theme="4" tint="0.39997558519241921"/>
        </top>
      </border>
    </dxf>
    <dxf>
      <border outline="0">
        <left style="thin">
          <color theme="4" tint="0.39997558519241921"/>
        </left>
        <right style="thin">
          <color theme="4" tint="0.39997558519241921"/>
        </right>
        <top style="thin">
          <color theme="4" tint="0.39997558519241921"/>
        </top>
        <bottom style="thin">
          <color theme="4" tint="0.39997558519241921"/>
        </bottom>
      </border>
    </dxf>
    <dxf>
      <border outline="0">
        <bottom style="thin">
          <color theme="4" tint="0.39997558519241921"/>
        </bottom>
      </border>
    </dxf>
    <dxf>
      <font>
        <b/>
        <i val="0"/>
        <strike val="0"/>
        <condense val="0"/>
        <extend val="0"/>
        <outline val="0"/>
        <shadow val="0"/>
        <u val="none"/>
        <vertAlign val="baseline"/>
        <sz val="11"/>
        <color theme="0"/>
        <name val="Calibri"/>
        <family val="2"/>
        <scheme val="minor"/>
      </font>
      <fill>
        <patternFill patternType="solid">
          <fgColor theme="4"/>
          <bgColor theme="4"/>
        </patternFill>
      </fill>
    </dxf>
    <dxf>
      <numFmt numFmtId="187" formatCode="_(* #,##0_);_(* \(#,##0\);_(* &quot;-&quot;??_);_(@_)"/>
    </dxf>
    <dxf>
      <numFmt numFmtId="2" formatCode="0.00"/>
    </dxf>
    <dxf>
      <alignment horizontal="general" vertical="bottom" textRotation="0" wrapText="1" indent="0" justifyLastLine="0" shrinkToFit="0" readingOrder="0"/>
    </dxf>
    <dxf>
      <fill>
        <patternFill patternType="solid">
          <fgColor indexed="64"/>
          <bgColor theme="7" tint="0.39997558519241921"/>
        </patternFill>
      </fill>
    </dxf>
    <dxf>
      <fill>
        <patternFill patternType="solid">
          <fgColor indexed="64"/>
          <bgColor theme="7" tint="0.39997558519241921"/>
        </patternFill>
      </fill>
    </dxf>
    <dxf>
      <fill>
        <patternFill patternType="solid">
          <fgColor indexed="64"/>
          <bgColor theme="7" tint="0.39997558519241921"/>
        </patternFill>
      </fill>
    </dxf>
    <dxf>
      <alignment horizontal="general" vertical="bottom" textRotation="0" wrapText="1" indent="0" justifyLastLine="0" shrinkToFit="0" readingOrder="0"/>
      <protection locked="1" hidden="0"/>
    </dxf>
    <dxf>
      <numFmt numFmtId="180" formatCode="0.0000000000"/>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numFmt numFmtId="2" formatCode="0.00"/>
    </dxf>
    <dxf>
      <numFmt numFmtId="169" formatCode="0.000"/>
    </dxf>
    <dxf>
      <numFmt numFmtId="169" formatCode="0.000"/>
    </dxf>
    <dxf>
      <numFmt numFmtId="169" formatCode="0.000"/>
    </dxf>
    <dxf>
      <numFmt numFmtId="169" formatCode="0.000"/>
    </dxf>
    <dxf>
      <numFmt numFmtId="169" formatCode="0.000"/>
    </dxf>
    <dxf>
      <numFmt numFmtId="169" formatCode="0.000"/>
    </dxf>
    <dxf>
      <numFmt numFmtId="169" formatCode="0.000"/>
    </dxf>
    <dxf>
      <numFmt numFmtId="169" formatCode="0.000"/>
    </dxf>
    <dxf>
      <numFmt numFmtId="169" formatCode="0.000"/>
    </dxf>
    <dxf>
      <numFmt numFmtId="169" formatCode="0.000"/>
    </dxf>
    <dxf>
      <numFmt numFmtId="169" formatCode="0.000"/>
    </dxf>
    <dxf>
      <numFmt numFmtId="169" formatCode="0.000"/>
    </dxf>
  </dxfs>
  <tableStyles count="0" defaultTableStyle="TableStyleMedium2" defaultPivotStyle="PivotStyleLight16"/>
  <colors>
    <mruColors>
      <color rgb="FFD0D0D2"/>
      <color rgb="FF00334E"/>
      <color rgb="FF54BCEB"/>
      <color rgb="FFAFAFB1"/>
      <color rgb="FFF7941E"/>
      <color rgb="FF807F83"/>
      <color rgb="FFB7E3F7"/>
      <color rgb="FF8BD1F1"/>
      <color rgb="FF1A9DD8"/>
      <color rgb="FF23A9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trlProps/ctrlProp1.xml><?xml version="1.0" encoding="utf-8"?>
<formControlPr xmlns="http://schemas.microsoft.com/office/spreadsheetml/2009/9/main" objectType="CheckBox" fmlaLink="TEMPLATE!$C$168"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3" Type="http://schemas.openxmlformats.org/officeDocument/2006/relationships/hyperlink" Target="mailto:NIPSCO.Savings@TRCcompanies.com" TargetMode="External"/><Relationship Id="rId2" Type="http://schemas.openxmlformats.org/officeDocument/2006/relationships/hyperlink" Target="mailto:BizSavers@ameren.com" TargetMode="External"/><Relationship Id="rId1" Type="http://schemas.openxmlformats.org/officeDocument/2006/relationships/hyperlink" Target="#'M02-S01'!C6"/><Relationship Id="rId5" Type="http://schemas.openxmlformats.org/officeDocument/2006/relationships/image" Target="../media/image1.jpeg"/><Relationship Id="rId4" Type="http://schemas.openxmlformats.org/officeDocument/2006/relationships/hyperlink" Target="https://www.nipsco.com/energy-efficiency/for-your-business/prescriptive-incentive-program" TargetMode="External"/></Relationships>
</file>

<file path=xl/drawings/_rels/drawing2.xml.rels><?xml version="1.0" encoding="UTF-8" standalone="yes"?>
<Relationships xmlns="http://schemas.openxmlformats.org/package/2006/relationships"><Relationship Id="rId8" Type="http://schemas.openxmlformats.org/officeDocument/2006/relationships/hyperlink" Target="#'M04-S01'!A1"/><Relationship Id="rId13" Type="http://schemas.openxmlformats.org/officeDocument/2006/relationships/hyperlink" Target="#'M01-S05'!A1"/><Relationship Id="rId3" Type="http://schemas.openxmlformats.org/officeDocument/2006/relationships/hyperlink" Target="#'M01-S07'!A1"/><Relationship Id="rId7" Type="http://schemas.openxmlformats.org/officeDocument/2006/relationships/hyperlink" Target="#'M03-S01'!A1"/><Relationship Id="rId12" Type="http://schemas.openxmlformats.org/officeDocument/2006/relationships/hyperlink" Target="#'M01-S04'!A1"/><Relationship Id="rId2" Type="http://schemas.openxmlformats.org/officeDocument/2006/relationships/hyperlink" Target="#'M01-S06'!A1"/><Relationship Id="rId1" Type="http://schemas.openxmlformats.org/officeDocument/2006/relationships/hyperlink" Target="#'M01-S01'!A1"/><Relationship Id="rId6" Type="http://schemas.openxmlformats.org/officeDocument/2006/relationships/hyperlink" Target="#'M02-S01'!A1"/><Relationship Id="rId11" Type="http://schemas.openxmlformats.org/officeDocument/2006/relationships/hyperlink" Target="#'M01-S03'!A1"/><Relationship Id="rId5" Type="http://schemas.openxmlformats.org/officeDocument/2006/relationships/hyperlink" Target="#'M01-S02'!C6"/><Relationship Id="rId15" Type="http://schemas.openxmlformats.org/officeDocument/2006/relationships/hyperlink" Target="https://www.nipsco.com/docs/default-source/efficiency-docs/nipsco-incentive-application.xlsx" TargetMode="External"/><Relationship Id="rId10" Type="http://schemas.openxmlformats.org/officeDocument/2006/relationships/hyperlink" Target="#'M01-S02'!A1"/><Relationship Id="rId4" Type="http://schemas.openxmlformats.org/officeDocument/2006/relationships/hyperlink" Target="#'M01-S08'!A1"/><Relationship Id="rId9" Type="http://schemas.openxmlformats.org/officeDocument/2006/relationships/hyperlink" Target="#'M05-S01'!A1"/><Relationship Id="rId14"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hyperlink" Target="#'M02-S07'!A1"/><Relationship Id="rId2" Type="http://schemas.openxmlformats.org/officeDocument/2006/relationships/hyperlink" Target="#'M02-S06'!A1"/><Relationship Id="rId1" Type="http://schemas.openxmlformats.org/officeDocument/2006/relationships/hyperlink" Target="#'M02-S05'!A1"/><Relationship Id="rId5" Type="http://schemas.openxmlformats.org/officeDocument/2006/relationships/hyperlink" Target="#'M01-S012'!C6"/><Relationship Id="rId4" Type="http://schemas.openxmlformats.org/officeDocument/2006/relationships/hyperlink" Target="#'M02-S08'!A1"/></Relationships>
</file>

<file path=xl/drawings/_rels/drawing4.xml.rels><?xml version="1.0" encoding="UTF-8" standalone="yes"?>
<Relationships xmlns="http://schemas.openxmlformats.org/package/2006/relationships"><Relationship Id="rId8" Type="http://schemas.openxmlformats.org/officeDocument/2006/relationships/hyperlink" Target="#'M01-S01'!A1"/><Relationship Id="rId13" Type="http://schemas.openxmlformats.org/officeDocument/2006/relationships/hyperlink" Target="#'M04-S02'!A1"/><Relationship Id="rId3" Type="http://schemas.openxmlformats.org/officeDocument/2006/relationships/hyperlink" Target="#'M04-S07'!A1"/><Relationship Id="rId7" Type="http://schemas.openxmlformats.org/officeDocument/2006/relationships/hyperlink" Target="#'M04-S02'!C16"/><Relationship Id="rId12" Type="http://schemas.openxmlformats.org/officeDocument/2006/relationships/hyperlink" Target="#'M03-S07'!C16"/><Relationship Id="rId2" Type="http://schemas.openxmlformats.org/officeDocument/2006/relationships/hyperlink" Target="#'M04-S08'!A1"/><Relationship Id="rId1" Type="http://schemas.openxmlformats.org/officeDocument/2006/relationships/hyperlink" Target="#'M04-S01'!A1"/><Relationship Id="rId6" Type="http://schemas.openxmlformats.org/officeDocument/2006/relationships/hyperlink" Target="#'M04-S04'!A1"/><Relationship Id="rId11" Type="http://schemas.openxmlformats.org/officeDocument/2006/relationships/hyperlink" Target="#'M05-S01'!A1"/><Relationship Id="rId5" Type="http://schemas.openxmlformats.org/officeDocument/2006/relationships/hyperlink" Target="#'M04-S05'!A1"/><Relationship Id="rId15" Type="http://schemas.openxmlformats.org/officeDocument/2006/relationships/image" Target="../media/image2.png"/><Relationship Id="rId10" Type="http://schemas.openxmlformats.org/officeDocument/2006/relationships/hyperlink" Target="#'M03-S01'!A1"/><Relationship Id="rId4" Type="http://schemas.openxmlformats.org/officeDocument/2006/relationships/hyperlink" Target="#'M04-S06'!A1"/><Relationship Id="rId9" Type="http://schemas.openxmlformats.org/officeDocument/2006/relationships/hyperlink" Target="#'M02-S01'!A1"/><Relationship Id="rId14" Type="http://schemas.openxmlformats.org/officeDocument/2006/relationships/hyperlink" Target="#'M04-S03'!A1"/></Relationships>
</file>

<file path=xl/drawings/_rels/drawing5.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M01-S012'!A1"/><Relationship Id="rId7" Type="http://schemas.openxmlformats.org/officeDocument/2006/relationships/image" Target="../media/image6.png"/><Relationship Id="rId2" Type="http://schemas.openxmlformats.org/officeDocument/2006/relationships/hyperlink" Target="#'M05-S01'!A1"/><Relationship Id="rId1" Type="http://schemas.openxmlformats.org/officeDocument/2006/relationships/hyperlink" Target="#'M05-S02'!C6"/><Relationship Id="rId6" Type="http://schemas.openxmlformats.org/officeDocument/2006/relationships/image" Target="../media/image5.png"/><Relationship Id="rId5" Type="http://schemas.openxmlformats.org/officeDocument/2006/relationships/image" Target="../media/image4.png"/><Relationship Id="rId10" Type="http://schemas.openxmlformats.org/officeDocument/2006/relationships/image" Target="../media/image9.png"/><Relationship Id="rId4" Type="http://schemas.openxmlformats.org/officeDocument/2006/relationships/image" Target="../media/image3.png"/><Relationship Id="rId9" Type="http://schemas.openxmlformats.org/officeDocument/2006/relationships/image" Target="../media/image8.png"/></Relationships>
</file>

<file path=xl/drawings/_rels/drawing6.xml.rels><?xml version="1.0" encoding="UTF-8" standalone="yes"?>
<Relationships xmlns="http://schemas.openxmlformats.org/package/2006/relationships"><Relationship Id="rId8" Type="http://schemas.openxmlformats.org/officeDocument/2006/relationships/hyperlink" Target="#'M05-S03'!A1"/><Relationship Id="rId13" Type="http://schemas.openxmlformats.org/officeDocument/2006/relationships/hyperlink" Target="#'M02-S03'!A1"/><Relationship Id="rId3" Type="http://schemas.openxmlformats.org/officeDocument/2006/relationships/hyperlink" Target="#'M05-S06'!A1"/><Relationship Id="rId7" Type="http://schemas.openxmlformats.org/officeDocument/2006/relationships/hyperlink" Target="#'M05-S08'!A1"/><Relationship Id="rId12" Type="http://schemas.openxmlformats.org/officeDocument/2006/relationships/hyperlink" Target="#'M02-S02'!A1"/><Relationship Id="rId17" Type="http://schemas.openxmlformats.org/officeDocument/2006/relationships/image" Target="../media/image2.png"/><Relationship Id="rId2" Type="http://schemas.openxmlformats.org/officeDocument/2006/relationships/hyperlink" Target="#'M05-S05'!A1"/><Relationship Id="rId16" Type="http://schemas.openxmlformats.org/officeDocument/2006/relationships/hyperlink" Target="#'M05-S02'!R31"/><Relationship Id="rId1" Type="http://schemas.openxmlformats.org/officeDocument/2006/relationships/hyperlink" Target="#'M05-S04'!A1"/><Relationship Id="rId6" Type="http://schemas.openxmlformats.org/officeDocument/2006/relationships/hyperlink" Target="#'M05-S07'!A1"/><Relationship Id="rId11" Type="http://schemas.openxmlformats.org/officeDocument/2006/relationships/hyperlink" Target="#'M02-S01'!A1"/><Relationship Id="rId5" Type="http://schemas.openxmlformats.org/officeDocument/2006/relationships/hyperlink" Target="#'M05-S01'!A1"/><Relationship Id="rId15" Type="http://schemas.openxmlformats.org/officeDocument/2006/relationships/hyperlink" Target="#'M03-S01'!A1"/><Relationship Id="rId10" Type="http://schemas.openxmlformats.org/officeDocument/2006/relationships/hyperlink" Target="mailto:NIPSCO.Savings@TRCcompanies.com" TargetMode="External"/><Relationship Id="rId4" Type="http://schemas.openxmlformats.org/officeDocument/2006/relationships/hyperlink" Target="#'M01-S012'!A1"/><Relationship Id="rId9" Type="http://schemas.openxmlformats.org/officeDocument/2006/relationships/hyperlink" Target="#'M05-S02'!A1"/><Relationship Id="rId14" Type="http://schemas.openxmlformats.org/officeDocument/2006/relationships/hyperlink" Target="#'M02-S04'!A1"/></Relationships>
</file>

<file path=xl/drawings/_rels/drawing7.xml.rels><?xml version="1.0" encoding="UTF-8" standalone="yes"?>
<Relationships xmlns="http://schemas.openxmlformats.org/package/2006/relationships"><Relationship Id="rId8" Type="http://schemas.openxmlformats.org/officeDocument/2006/relationships/hyperlink" Target="#'M04-S01'!A1"/><Relationship Id="rId13" Type="http://schemas.openxmlformats.org/officeDocument/2006/relationships/image" Target="../media/image10.png"/><Relationship Id="rId3" Type="http://schemas.openxmlformats.org/officeDocument/2006/relationships/hyperlink" Target="#'M05-S07'!A1"/><Relationship Id="rId7" Type="http://schemas.openxmlformats.org/officeDocument/2006/relationships/hyperlink" Target="#'M03-S01'!A1"/><Relationship Id="rId12" Type="http://schemas.openxmlformats.org/officeDocument/2006/relationships/image" Target="../media/image2.png"/><Relationship Id="rId2" Type="http://schemas.openxmlformats.org/officeDocument/2006/relationships/hyperlink" Target="#'M05-S06'!A1"/><Relationship Id="rId1" Type="http://schemas.openxmlformats.org/officeDocument/2006/relationships/hyperlink" Target="#'M05-S05'!A1"/><Relationship Id="rId6" Type="http://schemas.openxmlformats.org/officeDocument/2006/relationships/hyperlink" Target="#'M02-S01'!A1"/><Relationship Id="rId11" Type="http://schemas.openxmlformats.org/officeDocument/2006/relationships/hyperlink" Target="#'M05-S02'!A1"/><Relationship Id="rId5" Type="http://schemas.openxmlformats.org/officeDocument/2006/relationships/hyperlink" Target="#'M01-S01'!A1"/><Relationship Id="rId15" Type="http://schemas.openxmlformats.org/officeDocument/2006/relationships/hyperlink" Target="#'M05-S04'!A1"/><Relationship Id="rId10" Type="http://schemas.openxmlformats.org/officeDocument/2006/relationships/hyperlink" Target="#'M05-S08'!A1"/><Relationship Id="rId4" Type="http://schemas.openxmlformats.org/officeDocument/2006/relationships/hyperlink" Target="#'M05-S01'!A1"/><Relationship Id="rId9" Type="http://schemas.openxmlformats.org/officeDocument/2006/relationships/hyperlink" Target="#'M05-S03'!A1"/><Relationship Id="rId14" Type="http://schemas.openxmlformats.org/officeDocument/2006/relationships/image" Target="../media/image11.png"/></Relationships>
</file>

<file path=xl/drawings/_rels/drawing8.xml.rels><?xml version="1.0" encoding="UTF-8" standalone="yes"?>
<Relationships xmlns="http://schemas.openxmlformats.org/package/2006/relationships"><Relationship Id="rId8" Type="http://schemas.openxmlformats.org/officeDocument/2006/relationships/hyperlink" Target="#'M04-S01'!A1"/><Relationship Id="rId13" Type="http://schemas.openxmlformats.org/officeDocument/2006/relationships/hyperlink" Target="mailto:NIPSCO.Savings@TRCcompanies.com" TargetMode="External"/><Relationship Id="rId18" Type="http://schemas.openxmlformats.org/officeDocument/2006/relationships/image" Target="../media/image13.png"/><Relationship Id="rId3" Type="http://schemas.openxmlformats.org/officeDocument/2006/relationships/hyperlink" Target="#'M05-S07'!A1"/><Relationship Id="rId7" Type="http://schemas.openxmlformats.org/officeDocument/2006/relationships/hyperlink" Target="#'M03-S01'!A1"/><Relationship Id="rId12" Type="http://schemas.openxmlformats.org/officeDocument/2006/relationships/hyperlink" Target="#'M05-S05'!A1"/><Relationship Id="rId17" Type="http://schemas.openxmlformats.org/officeDocument/2006/relationships/image" Target="../media/image12.png"/><Relationship Id="rId2" Type="http://schemas.openxmlformats.org/officeDocument/2006/relationships/hyperlink" Target="#'M05-S06'!A1"/><Relationship Id="rId16" Type="http://schemas.openxmlformats.org/officeDocument/2006/relationships/image" Target="../media/image2.png"/><Relationship Id="rId1" Type="http://schemas.openxmlformats.org/officeDocument/2006/relationships/hyperlink" Target="#'M05-S04'!A1"/><Relationship Id="rId6" Type="http://schemas.openxmlformats.org/officeDocument/2006/relationships/hyperlink" Target="#'M02-S01'!A1"/><Relationship Id="rId11" Type="http://schemas.openxmlformats.org/officeDocument/2006/relationships/hyperlink" Target="#'M05-S02'!A1"/><Relationship Id="rId5" Type="http://schemas.openxmlformats.org/officeDocument/2006/relationships/hyperlink" Target="#'M01-S01'!A1"/><Relationship Id="rId15" Type="http://schemas.openxmlformats.org/officeDocument/2006/relationships/hyperlink" Target="#M05S05F01"/><Relationship Id="rId10" Type="http://schemas.openxmlformats.org/officeDocument/2006/relationships/hyperlink" Target="#'M05-S08'!A1"/><Relationship Id="rId4" Type="http://schemas.openxmlformats.org/officeDocument/2006/relationships/hyperlink" Target="#'M05-S01'!A1"/><Relationship Id="rId9" Type="http://schemas.openxmlformats.org/officeDocument/2006/relationships/hyperlink" Target="#'M05-S03'!A1"/><Relationship Id="rId14" Type="http://schemas.openxmlformats.org/officeDocument/2006/relationships/hyperlink" Target="#'M02-S04'!A1"/></Relationships>
</file>

<file path=xl/drawings/_rels/drawing9.xml.rels><?xml version="1.0" encoding="UTF-8" standalone="yes"?>
<Relationships xmlns="http://schemas.openxmlformats.org/package/2006/relationships"><Relationship Id="rId8" Type="http://schemas.openxmlformats.org/officeDocument/2006/relationships/hyperlink" Target="#'M05-S03'!A1"/><Relationship Id="rId13" Type="http://schemas.openxmlformats.org/officeDocument/2006/relationships/image" Target="../media/image14.jpeg"/><Relationship Id="rId3" Type="http://schemas.openxmlformats.org/officeDocument/2006/relationships/hyperlink" Target="#'M05-S01'!A1"/><Relationship Id="rId7" Type="http://schemas.openxmlformats.org/officeDocument/2006/relationships/hyperlink" Target="#'M04-S01'!A1"/><Relationship Id="rId12" Type="http://schemas.openxmlformats.org/officeDocument/2006/relationships/hyperlink" Target="#'M05-S06'!A1"/><Relationship Id="rId2" Type="http://schemas.openxmlformats.org/officeDocument/2006/relationships/hyperlink" Target="#'M05-S05'!A1"/><Relationship Id="rId1" Type="http://schemas.openxmlformats.org/officeDocument/2006/relationships/hyperlink" Target="#'M05-S04'!A1"/><Relationship Id="rId6" Type="http://schemas.openxmlformats.org/officeDocument/2006/relationships/hyperlink" Target="#'M03-S01'!A1"/><Relationship Id="rId11" Type="http://schemas.openxmlformats.org/officeDocument/2006/relationships/hyperlink" Target="#'M05-S02'!A1"/><Relationship Id="rId5" Type="http://schemas.openxmlformats.org/officeDocument/2006/relationships/hyperlink" Target="#'M02-S01'!A1"/><Relationship Id="rId10" Type="http://schemas.openxmlformats.org/officeDocument/2006/relationships/hyperlink" Target="#'M05-S07'!A1"/><Relationship Id="rId4" Type="http://schemas.openxmlformats.org/officeDocument/2006/relationships/hyperlink" Target="#'M01-S01'!A1"/><Relationship Id="rId9" Type="http://schemas.openxmlformats.org/officeDocument/2006/relationships/hyperlink" Target="#'M05-S08'!A1"/></Relationships>
</file>

<file path=xl/drawings/_rels/drawing10.xml.rels><?xml version="1.0" encoding="UTF-8" standalone="yes"?>
<Relationships xmlns="http://schemas.openxmlformats.org/package/2006/relationships"><Relationship Id="rId8" Type="http://schemas.openxmlformats.org/officeDocument/2006/relationships/hyperlink" Target="#'M05-S02'!A1"/><Relationship Id="rId3" Type="http://schemas.openxmlformats.org/officeDocument/2006/relationships/hyperlink" Target="#'M05-S06'!A1"/><Relationship Id="rId7" Type="http://schemas.openxmlformats.org/officeDocument/2006/relationships/hyperlink" Target="#'M05-S08'!A1"/><Relationship Id="rId2" Type="http://schemas.openxmlformats.org/officeDocument/2006/relationships/hyperlink" Target="#'M05-S05'!A1"/><Relationship Id="rId1" Type="http://schemas.openxmlformats.org/officeDocument/2006/relationships/hyperlink" Target="#'M05-S04'!A1"/><Relationship Id="rId6" Type="http://schemas.openxmlformats.org/officeDocument/2006/relationships/hyperlink" Target="#'M05-S03'!A1"/><Relationship Id="rId5" Type="http://schemas.openxmlformats.org/officeDocument/2006/relationships/hyperlink" Target="#'M01-S012'!A1"/><Relationship Id="rId10" Type="http://schemas.openxmlformats.org/officeDocument/2006/relationships/image" Target="../media/image2.png"/><Relationship Id="rId4" Type="http://schemas.openxmlformats.org/officeDocument/2006/relationships/hyperlink" Target="#'M05-S01'!A1"/><Relationship Id="rId9" Type="http://schemas.openxmlformats.org/officeDocument/2006/relationships/hyperlink" Target="#'M05-S07'!A1"/></Relationships>
</file>

<file path=xl/drawings/drawing1.xml><?xml version="1.0" encoding="utf-8"?>
<xdr:wsDr xmlns:xdr="http://schemas.openxmlformats.org/drawingml/2006/spreadsheetDrawing" xmlns:a="http://schemas.openxmlformats.org/drawingml/2006/main">
  <xdr:twoCellAnchor>
    <xdr:from>
      <xdr:col>13</xdr:col>
      <xdr:colOff>123265</xdr:colOff>
      <xdr:row>208</xdr:row>
      <xdr:rowOff>0</xdr:rowOff>
    </xdr:from>
    <xdr:to>
      <xdr:col>15</xdr:col>
      <xdr:colOff>56029</xdr:colOff>
      <xdr:row>209</xdr:row>
      <xdr:rowOff>11206</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00000000-0008-0000-0700-000003000000}"/>
            </a:ext>
          </a:extLst>
        </xdr:cNvPr>
        <xdr:cNvSpPr/>
      </xdr:nvSpPr>
      <xdr:spPr>
        <a:xfrm>
          <a:off x="4209490" y="18802350"/>
          <a:ext cx="561414" cy="21123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11</xdr:col>
      <xdr:colOff>78441</xdr:colOff>
      <xdr:row>217</xdr:row>
      <xdr:rowOff>0</xdr:rowOff>
    </xdr:from>
    <xdr:to>
      <xdr:col>28</xdr:col>
      <xdr:colOff>33617</xdr:colOff>
      <xdr:row>217</xdr:row>
      <xdr:rowOff>190500</xdr:rowOff>
    </xdr:to>
    <xdr:sp macro="" textlink="">
      <xdr:nvSpPr>
        <xdr:cNvPr id="4" name="Rectangle 3">
          <a:hlinkClick xmlns:r="http://schemas.openxmlformats.org/officeDocument/2006/relationships" r:id="rId1"/>
          <a:extLst>
            <a:ext uri="{FF2B5EF4-FFF2-40B4-BE49-F238E27FC236}">
              <a16:creationId xmlns:a16="http://schemas.microsoft.com/office/drawing/2014/main" id="{00000000-0008-0000-0700-000004000000}"/>
            </a:ext>
          </a:extLst>
        </xdr:cNvPr>
        <xdr:cNvSpPr/>
      </xdr:nvSpPr>
      <xdr:spPr>
        <a:xfrm>
          <a:off x="3536016" y="20602575"/>
          <a:ext cx="5298701" cy="1905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8</xdr:col>
      <xdr:colOff>156883</xdr:colOff>
      <xdr:row>254</xdr:row>
      <xdr:rowOff>0</xdr:rowOff>
    </xdr:from>
    <xdr:to>
      <xdr:col>13</xdr:col>
      <xdr:colOff>291353</xdr:colOff>
      <xdr:row>254</xdr:row>
      <xdr:rowOff>156883</xdr:rowOff>
    </xdr:to>
    <xdr:sp macro="" textlink="">
      <xdr:nvSpPr>
        <xdr:cNvPr id="5" name="Rectangle 4">
          <a:hlinkClick xmlns:r="http://schemas.openxmlformats.org/officeDocument/2006/relationships" r:id="rId2"/>
          <a:extLst>
            <a:ext uri="{FF2B5EF4-FFF2-40B4-BE49-F238E27FC236}">
              <a16:creationId xmlns:a16="http://schemas.microsoft.com/office/drawing/2014/main" id="{00000000-0008-0000-0700-000005000000}"/>
            </a:ext>
          </a:extLst>
        </xdr:cNvPr>
        <xdr:cNvSpPr/>
      </xdr:nvSpPr>
      <xdr:spPr>
        <a:xfrm>
          <a:off x="2671483" y="27403425"/>
          <a:ext cx="1706095" cy="15688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29</xdr:col>
      <xdr:colOff>0</xdr:colOff>
      <xdr:row>243</xdr:row>
      <xdr:rowOff>11207</xdr:rowOff>
    </xdr:from>
    <xdr:to>
      <xdr:col>36</xdr:col>
      <xdr:colOff>246529</xdr:colOff>
      <xdr:row>243</xdr:row>
      <xdr:rowOff>145677</xdr:rowOff>
    </xdr:to>
    <xdr:sp macro="" textlink="">
      <xdr:nvSpPr>
        <xdr:cNvPr id="14" name="Rectangle 13">
          <a:hlinkClick xmlns:r="http://schemas.openxmlformats.org/officeDocument/2006/relationships" r:id="rId3" tooltip=" "/>
          <a:extLst>
            <a:ext uri="{FF2B5EF4-FFF2-40B4-BE49-F238E27FC236}">
              <a16:creationId xmlns:a16="http://schemas.microsoft.com/office/drawing/2014/main" id="{00000000-0008-0000-0700-00000E000000}"/>
            </a:ext>
          </a:extLst>
        </xdr:cNvPr>
        <xdr:cNvSpPr/>
      </xdr:nvSpPr>
      <xdr:spPr>
        <a:xfrm>
          <a:off x="11001375" y="3211607"/>
          <a:ext cx="2446804" cy="1344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30</xdr:col>
      <xdr:colOff>0</xdr:colOff>
      <xdr:row>241</xdr:row>
      <xdr:rowOff>11207</xdr:rowOff>
    </xdr:from>
    <xdr:to>
      <xdr:col>37</xdr:col>
      <xdr:colOff>246529</xdr:colOff>
      <xdr:row>241</xdr:row>
      <xdr:rowOff>145677</xdr:rowOff>
    </xdr:to>
    <xdr:sp macro="" textlink="">
      <xdr:nvSpPr>
        <xdr:cNvPr id="16" name="Rectangle 15">
          <a:hlinkClick xmlns:r="http://schemas.openxmlformats.org/officeDocument/2006/relationships" r:id="rId3" tooltip=" "/>
          <a:extLst>
            <a:ext uri="{FF2B5EF4-FFF2-40B4-BE49-F238E27FC236}">
              <a16:creationId xmlns:a16="http://schemas.microsoft.com/office/drawing/2014/main" id="{00000000-0008-0000-0700-000010000000}"/>
            </a:ext>
          </a:extLst>
        </xdr:cNvPr>
        <xdr:cNvSpPr/>
      </xdr:nvSpPr>
      <xdr:spPr>
        <a:xfrm>
          <a:off x="11001375" y="3211607"/>
          <a:ext cx="2446804" cy="1344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2</xdr:col>
          <xdr:colOff>38100</xdr:colOff>
          <xdr:row>233</xdr:row>
          <xdr:rowOff>200025</xdr:rowOff>
        </xdr:from>
        <xdr:to>
          <xdr:col>3</xdr:col>
          <xdr:colOff>38100</xdr:colOff>
          <xdr:row>235</xdr:row>
          <xdr:rowOff>180975</xdr:rowOff>
        </xdr:to>
        <xdr:sp macro="" textlink="">
          <xdr:nvSpPr>
            <xdr:cNvPr id="175131" name="M02S04TB1" hidden="1">
              <a:extLst>
                <a:ext uri="{63B3BB69-23CF-44E3-9099-C40C66FF867C}">
                  <a14:compatExt spid="_x0000_s175131"/>
                </a:ext>
                <a:ext uri="{FF2B5EF4-FFF2-40B4-BE49-F238E27FC236}">
                  <a16:creationId xmlns:a16="http://schemas.microsoft.com/office/drawing/2014/main" id="{00000000-0008-0000-0700-00001BA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22</xdr:col>
      <xdr:colOff>201706</xdr:colOff>
      <xdr:row>12</xdr:row>
      <xdr:rowOff>0</xdr:rowOff>
    </xdr:from>
    <xdr:to>
      <xdr:col>29</xdr:col>
      <xdr:colOff>89647</xdr:colOff>
      <xdr:row>12</xdr:row>
      <xdr:rowOff>201705</xdr:rowOff>
    </xdr:to>
    <xdr:sp macro="" textlink="">
      <xdr:nvSpPr>
        <xdr:cNvPr id="2" name="Rectangle 1">
          <a:hlinkClick xmlns:r="http://schemas.openxmlformats.org/officeDocument/2006/relationships" r:id="rId4"/>
          <a:extLst>
            <a:ext uri="{FF2B5EF4-FFF2-40B4-BE49-F238E27FC236}">
              <a16:creationId xmlns:a16="http://schemas.microsoft.com/office/drawing/2014/main" id="{00000000-0008-0000-0700-000002000000}"/>
            </a:ext>
          </a:extLst>
        </xdr:cNvPr>
        <xdr:cNvSpPr/>
      </xdr:nvSpPr>
      <xdr:spPr>
        <a:xfrm>
          <a:off x="7104530" y="3832412"/>
          <a:ext cx="2084293" cy="20170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0</xdr:col>
      <xdr:colOff>302559</xdr:colOff>
      <xdr:row>0</xdr:row>
      <xdr:rowOff>0</xdr:rowOff>
    </xdr:from>
    <xdr:to>
      <xdr:col>44</xdr:col>
      <xdr:colOff>11206</xdr:colOff>
      <xdr:row>10</xdr:row>
      <xdr:rowOff>7989</xdr:rowOff>
    </xdr:to>
    <xdr:pic>
      <xdr:nvPicPr>
        <xdr:cNvPr id="7" name="Picture 6">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02559" y="0"/>
          <a:ext cx="13514294" cy="202504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7</xdr:col>
      <xdr:colOff>3008</xdr:colOff>
      <xdr:row>1</xdr:row>
      <xdr:rowOff>133351</xdr:rowOff>
    </xdr:from>
    <xdr:to>
      <xdr:col>12</xdr:col>
      <xdr:colOff>2551</xdr:colOff>
      <xdr:row>4</xdr:row>
      <xdr:rowOff>133351</xdr:rowOff>
    </xdr:to>
    <xdr:sp macro="" textlink="MAIN1">
      <xdr:nvSpPr>
        <xdr:cNvPr id="3" name="MENU1">
          <a:hlinkClick xmlns:r="http://schemas.openxmlformats.org/officeDocument/2006/relationships" r:id="rId1" tooltip=" "/>
          <a:extLst>
            <a:ext uri="{FF2B5EF4-FFF2-40B4-BE49-F238E27FC236}">
              <a16:creationId xmlns:a16="http://schemas.microsoft.com/office/drawing/2014/main" id="{00000000-0008-0000-0800-000003000000}"/>
            </a:ext>
          </a:extLst>
        </xdr:cNvPr>
        <xdr:cNvSpPr/>
      </xdr:nvSpPr>
      <xdr:spPr>
        <a:xfrm>
          <a:off x="2203283" y="333376"/>
          <a:ext cx="1571168" cy="600075"/>
        </a:xfrm>
        <a:prstGeom prst="round2SameRect">
          <a:avLst/>
        </a:prstGeom>
        <a:solidFill>
          <a:srgbClr val="A6A5AA"/>
        </a:solidFill>
        <a:ln w="12700">
          <a:solidFill>
            <a:srgbClr val="A6A5AA"/>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marL="0" indent="0" algn="ctr"/>
          <a:fld id="{D6F2F067-2676-4601-ABCE-75BD5137E3D5}" type="TxLink">
            <a:rPr lang="en-US" sz="1100" b="0" i="0" u="none" strike="noStrike">
              <a:solidFill>
                <a:srgbClr val="FFFFFF">
                  <a:lumMod val="100000"/>
                </a:srgbClr>
              </a:solidFill>
              <a:latin typeface="Arial" panose="020B0604020202020204" pitchFamily="34" charset="0"/>
              <a:ea typeface="+mn-ea"/>
              <a:cs typeface="Arial" panose="020B0604020202020204" pitchFamily="34" charset="0"/>
            </a:rPr>
            <a:pPr marL="0" indent="0" algn="ctr"/>
            <a:t>START</a:t>
          </a:fld>
          <a:endParaRPr lang="en-US" sz="1100" b="0" i="0" u="none" strike="noStrike">
            <a:solidFill>
              <a:srgbClr val="FFFFFF">
                <a:lumMod val="100000"/>
              </a:srgbClr>
            </a:solidFill>
            <a:latin typeface="Arial" panose="020B0604020202020204" pitchFamily="34" charset="0"/>
            <a:ea typeface="+mn-ea"/>
            <a:cs typeface="Arial" panose="020B0604020202020204" pitchFamily="34" charset="0"/>
          </a:endParaRPr>
        </a:p>
      </xdr:txBody>
    </xdr:sp>
    <xdr:clientData/>
  </xdr:twoCellAnchor>
  <xdr:twoCellAnchor>
    <xdr:from>
      <xdr:col>27</xdr:col>
      <xdr:colOff>0</xdr:colOff>
      <xdr:row>4</xdr:row>
      <xdr:rowOff>200705</xdr:rowOff>
    </xdr:from>
    <xdr:to>
      <xdr:col>32</xdr:col>
      <xdr:colOff>2865</xdr:colOff>
      <xdr:row>7</xdr:row>
      <xdr:rowOff>0</xdr:rowOff>
    </xdr:to>
    <xdr:sp macro="" textlink="M1S6">
      <xdr:nvSpPr>
        <xdr:cNvPr id="16" name="SUBMENU6">
          <a:hlinkClick xmlns:r="http://schemas.openxmlformats.org/officeDocument/2006/relationships" r:id="rId2"/>
          <a:extLst>
            <a:ext uri="{FF2B5EF4-FFF2-40B4-BE49-F238E27FC236}">
              <a16:creationId xmlns:a16="http://schemas.microsoft.com/office/drawing/2014/main" id="{00000000-0008-0000-0800-000010000000}"/>
            </a:ext>
          </a:extLst>
        </xdr:cNvPr>
        <xdr:cNvSpPr/>
      </xdr:nvSpPr>
      <xdr:spPr>
        <a:xfrm>
          <a:off x="8486775" y="1000805"/>
          <a:ext cx="1574490"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3895239F-CA13-455E-B384-0BD1EC0A3A8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32</xdr:col>
      <xdr:colOff>2865</xdr:colOff>
      <xdr:row>4</xdr:row>
      <xdr:rowOff>200705</xdr:rowOff>
    </xdr:from>
    <xdr:to>
      <xdr:col>37</xdr:col>
      <xdr:colOff>2720</xdr:colOff>
      <xdr:row>7</xdr:row>
      <xdr:rowOff>0</xdr:rowOff>
    </xdr:to>
    <xdr:sp macro="" textlink="M1S7">
      <xdr:nvSpPr>
        <xdr:cNvPr id="17" name="SUBMENU7">
          <a:hlinkClick xmlns:r="http://schemas.openxmlformats.org/officeDocument/2006/relationships" r:id="rId3"/>
          <a:extLst>
            <a:ext uri="{FF2B5EF4-FFF2-40B4-BE49-F238E27FC236}">
              <a16:creationId xmlns:a16="http://schemas.microsoft.com/office/drawing/2014/main" id="{00000000-0008-0000-0800-000011000000}"/>
            </a:ext>
          </a:extLst>
        </xdr:cNvPr>
        <xdr:cNvSpPr/>
      </xdr:nvSpPr>
      <xdr:spPr>
        <a:xfrm>
          <a:off x="10061265" y="1000805"/>
          <a:ext cx="1571480" cy="399370"/>
        </a:xfrm>
        <a:prstGeom prst="round2SameRect">
          <a:avLst/>
        </a:prstGeom>
        <a:noFill/>
        <a:ln w="254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D599586B-580C-4649-BAE7-1A9160B03CD3}"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37</xdr:col>
      <xdr:colOff>2720</xdr:colOff>
      <xdr:row>4</xdr:row>
      <xdr:rowOff>200705</xdr:rowOff>
    </xdr:from>
    <xdr:to>
      <xdr:col>42</xdr:col>
      <xdr:colOff>0</xdr:colOff>
      <xdr:row>7</xdr:row>
      <xdr:rowOff>0</xdr:rowOff>
    </xdr:to>
    <xdr:sp macro="" textlink="M1S8">
      <xdr:nvSpPr>
        <xdr:cNvPr id="18" name="SUBMENU8">
          <a:hlinkClick xmlns:r="http://schemas.openxmlformats.org/officeDocument/2006/relationships" r:id="rId4"/>
          <a:extLst>
            <a:ext uri="{FF2B5EF4-FFF2-40B4-BE49-F238E27FC236}">
              <a16:creationId xmlns:a16="http://schemas.microsoft.com/office/drawing/2014/main" id="{00000000-0008-0000-0800-000012000000}"/>
            </a:ext>
          </a:extLst>
        </xdr:cNvPr>
        <xdr:cNvSpPr/>
      </xdr:nvSpPr>
      <xdr:spPr>
        <a:xfrm>
          <a:off x="11632745" y="1000805"/>
          <a:ext cx="1568905" cy="399370"/>
        </a:xfrm>
        <a:prstGeom prst="round2SameRect">
          <a:avLst/>
        </a:prstGeom>
        <a:noFill/>
        <a:ln w="254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471F2687-6E45-4175-A81A-2816B725423B}"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xdr:col>
      <xdr:colOff>0</xdr:colOff>
      <xdr:row>4</xdr:row>
      <xdr:rowOff>1</xdr:rowOff>
    </xdr:from>
    <xdr:to>
      <xdr:col>44</xdr:col>
      <xdr:colOff>11206</xdr:colOff>
      <xdr:row>7</xdr:row>
      <xdr:rowOff>0</xdr:rowOff>
    </xdr:to>
    <xdr:sp macro="" textlink="">
      <xdr:nvSpPr>
        <xdr:cNvPr id="10" name="TOPRIBBON">
          <a:extLst>
            <a:ext uri="{FF2B5EF4-FFF2-40B4-BE49-F238E27FC236}">
              <a16:creationId xmlns:a16="http://schemas.microsoft.com/office/drawing/2014/main" id="{00000000-0008-0000-0800-00000A000000}"/>
            </a:ext>
          </a:extLst>
        </xdr:cNvPr>
        <xdr:cNvSpPr/>
      </xdr:nvSpPr>
      <xdr:spPr>
        <a:xfrm>
          <a:off x="313765" y="806825"/>
          <a:ext cx="13514294" cy="605116"/>
        </a:xfrm>
        <a:prstGeom prst="round2SameRect">
          <a:avLst/>
        </a:prstGeom>
        <a:solidFill>
          <a:srgbClr val="A6A5AA"/>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marL="0" indent="0" algn="l"/>
          <a:endParaRPr lang="en-US" sz="1100">
            <a:solidFill>
              <a:schemeClr val="lt1"/>
            </a:solidFill>
            <a:latin typeface="+mn-lt"/>
            <a:ea typeface="+mn-ea"/>
            <a:cs typeface="+mn-cs"/>
          </a:endParaRPr>
        </a:p>
      </xdr:txBody>
    </xdr:sp>
    <xdr:clientData/>
  </xdr:twoCellAnchor>
  <xdr:twoCellAnchor editAs="oneCell">
    <xdr:from>
      <xdr:col>41</xdr:col>
      <xdr:colOff>0</xdr:colOff>
      <xdr:row>9</xdr:row>
      <xdr:rowOff>1047</xdr:rowOff>
    </xdr:from>
    <xdr:to>
      <xdr:col>42</xdr:col>
      <xdr:colOff>313195</xdr:colOff>
      <xdr:row>11</xdr:row>
      <xdr:rowOff>1046</xdr:rowOff>
    </xdr:to>
    <xdr:sp macro="" textlink="">
      <xdr:nvSpPr>
        <xdr:cNvPr id="2" name="NEXT">
          <a:hlinkClick xmlns:r="http://schemas.openxmlformats.org/officeDocument/2006/relationships" r:id="rId5" tooltip=" "/>
          <a:extLst>
            <a:ext uri="{FF2B5EF4-FFF2-40B4-BE49-F238E27FC236}">
              <a16:creationId xmlns:a16="http://schemas.microsoft.com/office/drawing/2014/main" id="{00000000-0008-0000-0800-000002000000}"/>
            </a:ext>
          </a:extLst>
        </xdr:cNvPr>
        <xdr:cNvSpPr>
          <a:spLocks noChangeAspect="1"/>
        </xdr:cNvSpPr>
      </xdr:nvSpPr>
      <xdr:spPr>
        <a:xfrm>
          <a:off x="12887325" y="1801272"/>
          <a:ext cx="627520" cy="400049"/>
        </a:xfrm>
        <a:prstGeom prst="rightArrow">
          <a:avLst/>
        </a:prstGeom>
        <a:solidFill>
          <a:srgbClr val="54BCEB"/>
        </a:solidFill>
        <a:ln>
          <a:solidFill>
            <a:srgbClr val="54BCEB"/>
          </a:solidFill>
        </a:ln>
        <a:effectLst/>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xdr:from>
      <xdr:col>12</xdr:col>
      <xdr:colOff>1913</xdr:colOff>
      <xdr:row>1</xdr:row>
      <xdr:rowOff>0</xdr:rowOff>
    </xdr:from>
    <xdr:to>
      <xdr:col>17</xdr:col>
      <xdr:colOff>1913</xdr:colOff>
      <xdr:row>4</xdr:row>
      <xdr:rowOff>0</xdr:rowOff>
    </xdr:to>
    <xdr:sp macro="" textlink="MAIN2">
      <xdr:nvSpPr>
        <xdr:cNvPr id="4" name="MENU2">
          <a:hlinkClick xmlns:r="http://schemas.openxmlformats.org/officeDocument/2006/relationships" r:id="rId6" tooltip=" "/>
          <a:extLst>
            <a:ext uri="{FF2B5EF4-FFF2-40B4-BE49-F238E27FC236}">
              <a16:creationId xmlns:a16="http://schemas.microsoft.com/office/drawing/2014/main" id="{00000000-0008-0000-0800-000004000000}"/>
            </a:ext>
          </a:extLst>
        </xdr:cNvPr>
        <xdr:cNvSpPr/>
      </xdr:nvSpPr>
      <xdr:spPr>
        <a:xfrm>
          <a:off x="3767089" y="201706"/>
          <a:ext cx="1568824" cy="605118"/>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59A035B9-F1D2-4E89-B262-AF2DF0C338A9}" type="TxLink">
            <a:rPr lang="en-US" sz="1100" b="0" i="0" u="none" strike="noStrike">
              <a:solidFill>
                <a:schemeClr val="bg1">
                  <a:lumMod val="100000"/>
                </a:schemeClr>
              </a:solidFill>
              <a:latin typeface="Arial" panose="020B0604020202020204" pitchFamily="34" charset="0"/>
              <a:cs typeface="Arial" panose="020B0604020202020204" pitchFamily="34" charset="0"/>
            </a:rPr>
            <a:pPr algn="ctr"/>
            <a:t>PROJECT INFORMATION</a:t>
          </a:fld>
          <a:endParaRPr lang="en-US" sz="1100">
            <a:solidFill>
              <a:schemeClr val="bg1">
                <a:lumMod val="100000"/>
              </a:schemeClr>
            </a:solidFill>
            <a:latin typeface="Arial" panose="020B0604020202020204" pitchFamily="34" charset="0"/>
            <a:cs typeface="Arial" panose="020B0604020202020204" pitchFamily="34" charset="0"/>
          </a:endParaRPr>
        </a:p>
      </xdr:txBody>
    </xdr:sp>
    <xdr:clientData/>
  </xdr:twoCellAnchor>
  <xdr:twoCellAnchor>
    <xdr:from>
      <xdr:col>17</xdr:col>
      <xdr:colOff>1275</xdr:colOff>
      <xdr:row>1</xdr:row>
      <xdr:rowOff>0</xdr:rowOff>
    </xdr:from>
    <xdr:to>
      <xdr:col>22</xdr:col>
      <xdr:colOff>1275</xdr:colOff>
      <xdr:row>4</xdr:row>
      <xdr:rowOff>0</xdr:rowOff>
    </xdr:to>
    <xdr:sp macro="" textlink="MAIN3">
      <xdr:nvSpPr>
        <xdr:cNvPr id="5" name="MENU3">
          <a:hlinkClick xmlns:r="http://schemas.openxmlformats.org/officeDocument/2006/relationships" r:id="rId7" tooltip=" "/>
          <a:extLst>
            <a:ext uri="{FF2B5EF4-FFF2-40B4-BE49-F238E27FC236}">
              <a16:creationId xmlns:a16="http://schemas.microsoft.com/office/drawing/2014/main" id="{00000000-0008-0000-0800-000005000000}"/>
            </a:ext>
          </a:extLst>
        </xdr:cNvPr>
        <xdr:cNvSpPr/>
      </xdr:nvSpPr>
      <xdr:spPr>
        <a:xfrm>
          <a:off x="5335275" y="201706"/>
          <a:ext cx="1568824" cy="605118"/>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06A037F-AE33-47CC-85C1-F6D62694F95D}" type="TxLink">
            <a:rPr lang="en-US" sz="1100" b="0" i="0" u="none" strike="noStrike">
              <a:solidFill>
                <a:schemeClr val="bg1">
                  <a:lumMod val="100000"/>
                </a:schemeClr>
              </a:solidFill>
              <a:latin typeface="Arial" panose="020B0604020202020204" pitchFamily="34" charset="0"/>
              <a:cs typeface="Arial" panose="020B0604020202020204" pitchFamily="34" charset="0"/>
            </a:rPr>
            <a:pPr algn="ctr"/>
            <a:t>PRESCRIPTIVE MEASURES INPUT</a:t>
          </a:fld>
          <a:endParaRPr lang="en-US" sz="1100">
            <a:solidFill>
              <a:schemeClr val="bg1">
                <a:lumMod val="100000"/>
              </a:schemeClr>
            </a:solidFill>
            <a:latin typeface="Arial" panose="020B0604020202020204" pitchFamily="34" charset="0"/>
            <a:cs typeface="Arial" panose="020B0604020202020204" pitchFamily="34" charset="0"/>
          </a:endParaRPr>
        </a:p>
      </xdr:txBody>
    </xdr:sp>
    <xdr:clientData/>
  </xdr:twoCellAnchor>
  <xdr:twoCellAnchor>
    <xdr:from>
      <xdr:col>22</xdr:col>
      <xdr:colOff>637</xdr:colOff>
      <xdr:row>1</xdr:row>
      <xdr:rowOff>0</xdr:rowOff>
    </xdr:from>
    <xdr:to>
      <xdr:col>27</xdr:col>
      <xdr:colOff>637</xdr:colOff>
      <xdr:row>4</xdr:row>
      <xdr:rowOff>0</xdr:rowOff>
    </xdr:to>
    <xdr:sp macro="" textlink="MAIN4">
      <xdr:nvSpPr>
        <xdr:cNvPr id="6" name="MENU4">
          <a:hlinkClick xmlns:r="http://schemas.openxmlformats.org/officeDocument/2006/relationships" r:id="rId8" tooltip=" "/>
          <a:extLst>
            <a:ext uri="{FF2B5EF4-FFF2-40B4-BE49-F238E27FC236}">
              <a16:creationId xmlns:a16="http://schemas.microsoft.com/office/drawing/2014/main" id="{00000000-0008-0000-0800-000006000000}"/>
            </a:ext>
          </a:extLst>
        </xdr:cNvPr>
        <xdr:cNvSpPr/>
      </xdr:nvSpPr>
      <xdr:spPr>
        <a:xfrm>
          <a:off x="6903461" y="201706"/>
          <a:ext cx="1568823" cy="605118"/>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CB369157-CA5B-4E40-B1DE-604993B819B3}" type="TxLink">
            <a:rPr lang="en-US" sz="1100" b="0" i="0" u="none" strike="noStrike">
              <a:solidFill>
                <a:schemeClr val="bg1">
                  <a:lumMod val="100000"/>
                </a:schemeClr>
              </a:solidFill>
              <a:latin typeface="Arial" panose="020B0604020202020204" pitchFamily="34" charset="0"/>
              <a:cs typeface="Arial" panose="020B0604020202020204" pitchFamily="34" charset="0"/>
            </a:rPr>
            <a:pPr algn="ctr"/>
            <a:t>CUSTOM MEASURES INPUT</a:t>
          </a:fld>
          <a:endParaRPr lang="en-US" sz="1100">
            <a:solidFill>
              <a:schemeClr val="bg1">
                <a:lumMod val="100000"/>
              </a:schemeClr>
            </a:solidFill>
            <a:latin typeface="Arial" panose="020B0604020202020204" pitchFamily="34" charset="0"/>
            <a:cs typeface="Arial" panose="020B0604020202020204" pitchFamily="34" charset="0"/>
          </a:endParaRPr>
        </a:p>
      </xdr:txBody>
    </xdr:sp>
    <xdr:clientData/>
  </xdr:twoCellAnchor>
  <xdr:twoCellAnchor>
    <xdr:from>
      <xdr:col>27</xdr:col>
      <xdr:colOff>0</xdr:colOff>
      <xdr:row>1</xdr:row>
      <xdr:rowOff>0</xdr:rowOff>
    </xdr:from>
    <xdr:to>
      <xdr:col>32</xdr:col>
      <xdr:colOff>0</xdr:colOff>
      <xdr:row>4</xdr:row>
      <xdr:rowOff>0</xdr:rowOff>
    </xdr:to>
    <xdr:sp macro="" textlink="MAIN5">
      <xdr:nvSpPr>
        <xdr:cNvPr id="7" name="MENU5">
          <a:hlinkClick xmlns:r="http://schemas.openxmlformats.org/officeDocument/2006/relationships" r:id="rId9" tooltip=" "/>
          <a:extLst>
            <a:ext uri="{FF2B5EF4-FFF2-40B4-BE49-F238E27FC236}">
              <a16:creationId xmlns:a16="http://schemas.microsoft.com/office/drawing/2014/main" id="{00000000-0008-0000-0800-000007000000}"/>
            </a:ext>
          </a:extLst>
        </xdr:cNvPr>
        <xdr:cNvSpPr/>
      </xdr:nvSpPr>
      <xdr:spPr>
        <a:xfrm>
          <a:off x="8486775" y="200025"/>
          <a:ext cx="1571625" cy="600075"/>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F0EEDDA6-4934-49B4-972D-20D21D440D82}" type="TxLink">
            <a:rPr lang="en-US" sz="1100" b="0" i="0" u="none" strike="noStrike">
              <a:solidFill>
                <a:schemeClr val="bg1">
                  <a:lumMod val="100000"/>
                </a:schemeClr>
              </a:solidFill>
              <a:latin typeface="Arial" panose="020B0604020202020204" pitchFamily="34" charset="0"/>
              <a:cs typeface="Arial" panose="020B0604020202020204" pitchFamily="34" charset="0"/>
            </a:rPr>
            <a:pPr algn="ctr"/>
            <a:t>APPLICATION REVIEW</a:t>
          </a:fld>
          <a:endParaRPr lang="en-US" sz="1100">
            <a:solidFill>
              <a:schemeClr val="bg1">
                <a:lumMod val="100000"/>
              </a:schemeClr>
            </a:solidFill>
            <a:latin typeface="Arial" panose="020B0604020202020204" pitchFamily="34" charset="0"/>
            <a:cs typeface="Arial" panose="020B0604020202020204" pitchFamily="34" charset="0"/>
          </a:endParaRPr>
        </a:p>
      </xdr:txBody>
    </xdr:sp>
    <xdr:clientData/>
  </xdr:twoCellAnchor>
  <xdr:twoCellAnchor editAs="absolute">
    <xdr:from>
      <xdr:col>32</xdr:col>
      <xdr:colOff>92512</xdr:colOff>
      <xdr:row>1</xdr:row>
      <xdr:rowOff>15297</xdr:rowOff>
    </xdr:from>
    <xdr:to>
      <xdr:col>37</xdr:col>
      <xdr:colOff>92513</xdr:colOff>
      <xdr:row>4</xdr:row>
      <xdr:rowOff>15297</xdr:rowOff>
    </xdr:to>
    <xdr:sp macro="" textlink="MAIN6">
      <xdr:nvSpPr>
        <xdr:cNvPr id="8" name="MENU6">
          <a:extLst>
            <a:ext uri="{FF2B5EF4-FFF2-40B4-BE49-F238E27FC236}">
              <a16:creationId xmlns:a16="http://schemas.microsoft.com/office/drawing/2014/main" id="{00000000-0008-0000-0800-000008000000}"/>
            </a:ext>
          </a:extLst>
        </xdr:cNvPr>
        <xdr:cNvSpPr/>
      </xdr:nvSpPr>
      <xdr:spPr>
        <a:xfrm>
          <a:off x="10132983" y="217003"/>
          <a:ext cx="1568824" cy="605118"/>
        </a:xfrm>
        <a:prstGeom prst="round2SameRect">
          <a:avLst/>
        </a:prstGeom>
        <a:noFill/>
        <a:ln w="25400">
          <a:noFill/>
        </a:ln>
        <a:effectLst/>
        <a:extLs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B12A3774-975E-4B41-A681-E085295C6D0E}"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editAs="absolute">
    <xdr:from>
      <xdr:col>37</xdr:col>
      <xdr:colOff>2866</xdr:colOff>
      <xdr:row>1</xdr:row>
      <xdr:rowOff>4090</xdr:rowOff>
    </xdr:from>
    <xdr:to>
      <xdr:col>42</xdr:col>
      <xdr:colOff>2866</xdr:colOff>
      <xdr:row>4</xdr:row>
      <xdr:rowOff>4090</xdr:rowOff>
    </xdr:to>
    <xdr:sp macro="" textlink="MAIN7">
      <xdr:nvSpPr>
        <xdr:cNvPr id="9" name="MENU7">
          <a:extLst>
            <a:ext uri="{FF2B5EF4-FFF2-40B4-BE49-F238E27FC236}">
              <a16:creationId xmlns:a16="http://schemas.microsoft.com/office/drawing/2014/main" id="{00000000-0008-0000-0800-000009000000}"/>
            </a:ext>
          </a:extLst>
        </xdr:cNvPr>
        <xdr:cNvSpPr/>
      </xdr:nvSpPr>
      <xdr:spPr>
        <a:xfrm>
          <a:off x="11612160" y="205796"/>
          <a:ext cx="1568824" cy="605118"/>
        </a:xfrm>
        <a:prstGeom prst="round2SameRect">
          <a:avLst/>
        </a:prstGeom>
        <a:noFill/>
        <a:ln w="25400" cap="flat" cmpd="sng" algn="ctr">
          <a:noFill/>
          <a:prstDash val="solid"/>
          <a:miter lim="800000"/>
        </a:ln>
        <a:effectLst/>
        <a:extLs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F61C797-6A0F-4BAC-929A-417D3EEDC239}"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2</xdr:col>
      <xdr:colOff>2720</xdr:colOff>
      <xdr:row>5</xdr:row>
      <xdr:rowOff>50800</xdr:rowOff>
    </xdr:from>
    <xdr:to>
      <xdr:col>7</xdr:col>
      <xdr:colOff>457</xdr:colOff>
      <xdr:row>7</xdr:row>
      <xdr:rowOff>48602</xdr:rowOff>
    </xdr:to>
    <xdr:sp macro="" textlink="M1S1">
      <xdr:nvSpPr>
        <xdr:cNvPr id="11" name="SUBMENU1">
          <a:hlinkClick xmlns:r="http://schemas.openxmlformats.org/officeDocument/2006/relationships" r:id="rId1" tooltip=" "/>
          <a:extLst>
            <a:ext uri="{FF2B5EF4-FFF2-40B4-BE49-F238E27FC236}">
              <a16:creationId xmlns:a16="http://schemas.microsoft.com/office/drawing/2014/main" id="{00000000-0008-0000-0800-00000B000000}"/>
            </a:ext>
          </a:extLst>
        </xdr:cNvPr>
        <xdr:cNvSpPr/>
      </xdr:nvSpPr>
      <xdr:spPr>
        <a:xfrm>
          <a:off x="630249" y="1059329"/>
          <a:ext cx="1566561" cy="401214"/>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A75590B8-5031-4E33-8C48-A03FAAA6E80E}" type="TxLink">
            <a:rPr lang="en-US" sz="1100" b="0" i="0" u="none" strike="noStrike">
              <a:solidFill>
                <a:srgbClr val="FFFFFF"/>
              </a:solidFill>
              <a:latin typeface="Arial" panose="020B0604020202020204" pitchFamily="34" charset="0"/>
              <a:cs typeface="Arial" panose="020B0604020202020204" pitchFamily="34" charset="0"/>
            </a:rPr>
            <a:pPr algn="ctr"/>
            <a:t>Welcome</a:t>
          </a:fld>
          <a:endParaRPr lang="en-US" sz="1100" b="0">
            <a:solidFill>
              <a:srgbClr val="FFFFFF"/>
            </a:solidFill>
            <a:latin typeface="Arial" panose="020B0604020202020204" pitchFamily="34" charset="0"/>
            <a:cs typeface="Arial" panose="020B0604020202020204" pitchFamily="34" charset="0"/>
          </a:endParaRPr>
        </a:p>
      </xdr:txBody>
    </xdr:sp>
    <xdr:clientData/>
  </xdr:twoCellAnchor>
  <xdr:twoCellAnchor>
    <xdr:from>
      <xdr:col>7</xdr:col>
      <xdr:colOff>981</xdr:colOff>
      <xdr:row>4</xdr:row>
      <xdr:rowOff>200705</xdr:rowOff>
    </xdr:from>
    <xdr:to>
      <xdr:col>12</xdr:col>
      <xdr:colOff>980</xdr:colOff>
      <xdr:row>7</xdr:row>
      <xdr:rowOff>0</xdr:rowOff>
    </xdr:to>
    <xdr:sp macro="" textlink="M1S2">
      <xdr:nvSpPr>
        <xdr:cNvPr id="12" name="SUBMENU2">
          <a:hlinkClick xmlns:r="http://schemas.openxmlformats.org/officeDocument/2006/relationships" r:id="rId10" tooltip=" "/>
          <a:extLst>
            <a:ext uri="{FF2B5EF4-FFF2-40B4-BE49-F238E27FC236}">
              <a16:creationId xmlns:a16="http://schemas.microsoft.com/office/drawing/2014/main" id="{00000000-0008-0000-0800-00000C000000}"/>
            </a:ext>
          </a:extLst>
        </xdr:cNvPr>
        <xdr:cNvSpPr/>
      </xdr:nvSpPr>
      <xdr:spPr>
        <a:xfrm>
          <a:off x="2197334" y="1007529"/>
          <a:ext cx="1568822" cy="40441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CF8290D4-6497-486F-BAC6-BA480F9F34D0}" type="TxLink">
            <a:rPr lang="en-US" sz="1100" b="0" i="0" u="none" strike="noStrike">
              <a:solidFill>
                <a:srgbClr val="FFFFFF"/>
              </a:solidFill>
              <a:latin typeface="Arial" panose="020B0604020202020204" pitchFamily="34" charset="0"/>
              <a:cs typeface="Arial" panose="020B0604020202020204" pitchFamily="34" charset="0"/>
            </a:rPr>
            <a:pPr algn="ctr"/>
            <a:t>Energy Efficiency Programs</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12</xdr:col>
      <xdr:colOff>1504</xdr:colOff>
      <xdr:row>4</xdr:row>
      <xdr:rowOff>200705</xdr:rowOff>
    </xdr:from>
    <xdr:to>
      <xdr:col>17</xdr:col>
      <xdr:colOff>1503</xdr:colOff>
      <xdr:row>7</xdr:row>
      <xdr:rowOff>0</xdr:rowOff>
    </xdr:to>
    <xdr:sp macro="" textlink="M1S3">
      <xdr:nvSpPr>
        <xdr:cNvPr id="13" name="SUBMENU3">
          <a:hlinkClick xmlns:r="http://schemas.openxmlformats.org/officeDocument/2006/relationships" r:id="rId11" tooltip=" "/>
          <a:extLst>
            <a:ext uri="{FF2B5EF4-FFF2-40B4-BE49-F238E27FC236}">
              <a16:creationId xmlns:a16="http://schemas.microsoft.com/office/drawing/2014/main" id="{00000000-0008-0000-0800-00000D000000}"/>
            </a:ext>
          </a:extLst>
        </xdr:cNvPr>
        <xdr:cNvSpPr/>
      </xdr:nvSpPr>
      <xdr:spPr>
        <a:xfrm>
          <a:off x="3766680" y="1007529"/>
          <a:ext cx="1568823" cy="40441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E71BE52B-FF38-412C-B4D1-421FD04CF2FA}" type="TxLink">
            <a:rPr lang="en-US" sz="1100" b="0" i="0" u="none" strike="noStrike">
              <a:solidFill>
                <a:srgbClr val="FFFFFF"/>
              </a:solidFill>
              <a:latin typeface="Arial" panose="020B0604020202020204" pitchFamily="34" charset="0"/>
              <a:cs typeface="Arial" panose="020B0604020202020204" pitchFamily="34" charset="0"/>
            </a:rPr>
            <a:pPr algn="ctr"/>
            <a:t>Information Links</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17</xdr:col>
      <xdr:colOff>2027</xdr:colOff>
      <xdr:row>4</xdr:row>
      <xdr:rowOff>200705</xdr:rowOff>
    </xdr:from>
    <xdr:to>
      <xdr:col>22</xdr:col>
      <xdr:colOff>2026</xdr:colOff>
      <xdr:row>7</xdr:row>
      <xdr:rowOff>0</xdr:rowOff>
    </xdr:to>
    <xdr:sp macro="" textlink="M1S4">
      <xdr:nvSpPr>
        <xdr:cNvPr id="14" name="SUBMENU4">
          <a:hlinkClick xmlns:r="http://schemas.openxmlformats.org/officeDocument/2006/relationships" r:id="rId12" tooltip=" "/>
          <a:extLst>
            <a:ext uri="{FF2B5EF4-FFF2-40B4-BE49-F238E27FC236}">
              <a16:creationId xmlns:a16="http://schemas.microsoft.com/office/drawing/2014/main" id="{00000000-0008-0000-0800-00000E000000}"/>
            </a:ext>
          </a:extLst>
        </xdr:cNvPr>
        <xdr:cNvSpPr/>
      </xdr:nvSpPr>
      <xdr:spPr>
        <a:xfrm>
          <a:off x="5336027" y="1007529"/>
          <a:ext cx="1568823" cy="40441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AE739B06-806C-41C1-AAD2-7D9DAB154007}" type="TxLink">
            <a:rPr lang="en-US" sz="1100" b="0" i="0" u="none" strike="noStrike">
              <a:solidFill>
                <a:srgbClr val="FFFFFF"/>
              </a:solidFill>
              <a:latin typeface="Arial" panose="020B0604020202020204" pitchFamily="34" charset="0"/>
              <a:cs typeface="Arial" panose="020B0604020202020204" pitchFamily="34" charset="0"/>
            </a:rPr>
            <a:pPr algn="ctr"/>
            <a:t>Prescriptive Measure List</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22</xdr:col>
      <xdr:colOff>2551</xdr:colOff>
      <xdr:row>4</xdr:row>
      <xdr:rowOff>200705</xdr:rowOff>
    </xdr:from>
    <xdr:to>
      <xdr:col>27</xdr:col>
      <xdr:colOff>2549</xdr:colOff>
      <xdr:row>7</xdr:row>
      <xdr:rowOff>0</xdr:rowOff>
    </xdr:to>
    <xdr:sp macro="" textlink="M1S5">
      <xdr:nvSpPr>
        <xdr:cNvPr id="15" name="SUBMENU5">
          <a:hlinkClick xmlns:r="http://schemas.openxmlformats.org/officeDocument/2006/relationships" r:id="rId13" tooltip=" "/>
          <a:extLst>
            <a:ext uri="{FF2B5EF4-FFF2-40B4-BE49-F238E27FC236}">
              <a16:creationId xmlns:a16="http://schemas.microsoft.com/office/drawing/2014/main" id="{00000000-0008-0000-0800-00000F000000}"/>
            </a:ext>
          </a:extLst>
        </xdr:cNvPr>
        <xdr:cNvSpPr/>
      </xdr:nvSpPr>
      <xdr:spPr>
        <a:xfrm>
          <a:off x="6917701" y="1000805"/>
          <a:ext cx="1571623"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074B07D3-C7F5-42E2-8A6D-93CDE8EC2933}" type="TxLink">
            <a:rPr lang="en-US" sz="1100" b="0" i="0" u="none" strike="noStrike">
              <a:solidFill>
                <a:srgbClr val="FFFFFF"/>
              </a:solidFill>
              <a:latin typeface="Arial" panose="020B0604020202020204" pitchFamily="34" charset="0"/>
              <a:cs typeface="Arial" panose="020B0604020202020204" pitchFamily="34" charset="0"/>
            </a:rPr>
            <a:pPr algn="ctr"/>
            <a:t>Operating Hours Calculator</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xdr:col>
      <xdr:colOff>559</xdr:colOff>
      <xdr:row>7</xdr:row>
      <xdr:rowOff>22410</xdr:rowOff>
    </xdr:from>
    <xdr:to>
      <xdr:col>44</xdr:col>
      <xdr:colOff>1</xdr:colOff>
      <xdr:row>82</xdr:row>
      <xdr:rowOff>0</xdr:rowOff>
    </xdr:to>
    <xdr:sp macro="" textlink="">
      <xdr:nvSpPr>
        <xdr:cNvPr id="19" name="BORDER">
          <a:extLst>
            <a:ext uri="{FF2B5EF4-FFF2-40B4-BE49-F238E27FC236}">
              <a16:creationId xmlns:a16="http://schemas.microsoft.com/office/drawing/2014/main" id="{00000000-0008-0000-0800-000013000000}"/>
            </a:ext>
          </a:extLst>
        </xdr:cNvPr>
        <xdr:cNvSpPr/>
      </xdr:nvSpPr>
      <xdr:spPr>
        <a:xfrm>
          <a:off x="314324" y="1434351"/>
          <a:ext cx="13502530" cy="7239002"/>
        </a:xfrm>
        <a:prstGeom prst="frame">
          <a:avLst>
            <a:gd name="adj1" fmla="val 0"/>
          </a:avLst>
        </a:prstGeom>
        <a:solidFill>
          <a:srgbClr val="54BCEB"/>
        </a:solidFill>
        <a:ln w="12700" cap="flat" cmpd="sng" algn="ctr">
          <a:solidFill>
            <a:srgbClr val="00334E"/>
          </a:solidFill>
          <a:prstDash val="solid"/>
          <a:miter lim="800000"/>
          <a:headEnd type="none" w="med" len="med"/>
          <a:tailEnd type="none" w="med" len="me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tx1"/>
            </a:solidFill>
          </a:endParaRPr>
        </a:p>
      </xdr:txBody>
    </xdr:sp>
    <xdr:clientData fPrintsWithSheet="0"/>
  </xdr:twoCellAnchor>
  <xdr:twoCellAnchor>
    <xdr:from>
      <xdr:col>1</xdr:col>
      <xdr:colOff>0</xdr:colOff>
      <xdr:row>7</xdr:row>
      <xdr:rowOff>0</xdr:rowOff>
    </xdr:from>
    <xdr:to>
      <xdr:col>44</xdr:col>
      <xdr:colOff>0</xdr:colOff>
      <xdr:row>8</xdr:row>
      <xdr:rowOff>0</xdr:rowOff>
    </xdr:to>
    <xdr:sp macro="" textlink="">
      <xdr:nvSpPr>
        <xdr:cNvPr id="21" name="BOTTOMRIBBON">
          <a:extLst>
            <a:ext uri="{FF2B5EF4-FFF2-40B4-BE49-F238E27FC236}">
              <a16:creationId xmlns:a16="http://schemas.microsoft.com/office/drawing/2014/main" id="{00000000-0008-0000-0800-000015000000}"/>
            </a:ext>
          </a:extLst>
        </xdr:cNvPr>
        <xdr:cNvSpPr/>
      </xdr:nvSpPr>
      <xdr:spPr>
        <a:xfrm>
          <a:off x="313765" y="1411941"/>
          <a:ext cx="13503088" cy="201706"/>
        </a:xfrm>
        <a:prstGeom prst="rect">
          <a:avLst/>
        </a:prstGeom>
        <a:solidFill>
          <a:srgbClr val="00334E"/>
        </a:solidFill>
        <a:ln>
          <a:solidFill>
            <a:srgbClr val="00334E"/>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solidFill>
              <a:srgbClr val="FFFFFF"/>
            </a:solidFill>
          </a:endParaRPr>
        </a:p>
      </xdr:txBody>
    </xdr:sp>
    <xdr:clientData/>
  </xdr:twoCellAnchor>
  <xdr:twoCellAnchor>
    <xdr:from>
      <xdr:col>37</xdr:col>
      <xdr:colOff>257736</xdr:colOff>
      <xdr:row>0</xdr:row>
      <xdr:rowOff>179295</xdr:rowOff>
    </xdr:from>
    <xdr:to>
      <xdr:col>42</xdr:col>
      <xdr:colOff>257735</xdr:colOff>
      <xdr:row>3</xdr:row>
      <xdr:rowOff>179295</xdr:rowOff>
    </xdr:to>
    <xdr:sp macro="" textlink="MAIN7">
      <xdr:nvSpPr>
        <xdr:cNvPr id="89" name="MENU7">
          <a:extLst>
            <a:ext uri="{FF2B5EF4-FFF2-40B4-BE49-F238E27FC236}">
              <a16:creationId xmlns:a16="http://schemas.microsoft.com/office/drawing/2014/main" id="{00000000-0008-0000-0800-000059000000}"/>
            </a:ext>
          </a:extLst>
        </xdr:cNvPr>
        <xdr:cNvSpPr/>
      </xdr:nvSpPr>
      <xdr:spPr>
        <a:xfrm>
          <a:off x="11867030" y="179295"/>
          <a:ext cx="1568823" cy="605118"/>
        </a:xfrm>
        <a:prstGeom prst="round2SameRect">
          <a:avLst/>
        </a:prstGeom>
        <a:noFill/>
        <a:ln w="254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F61C797-6A0F-4BAC-929A-417D3EEDC239}" type="TxLink">
            <a:rPr lang="en-US" sz="1100" b="0" i="0" u="none" strike="noStrike">
              <a:noFill/>
              <a:latin typeface="Calibri"/>
            </a:rPr>
            <a:pPr algn="ctr"/>
            <a:t> </a:t>
          </a:fld>
          <a:endParaRPr lang="en-US" sz="1100">
            <a:noFill/>
          </a:endParaRPr>
        </a:p>
      </xdr:txBody>
    </xdr:sp>
    <xdr:clientData/>
  </xdr:twoCellAnchor>
  <xdr:twoCellAnchor editAs="oneCell">
    <xdr:from>
      <xdr:col>2</xdr:col>
      <xdr:colOff>102850</xdr:colOff>
      <xdr:row>0</xdr:row>
      <xdr:rowOff>156884</xdr:rowOff>
    </xdr:from>
    <xdr:to>
      <xdr:col>5</xdr:col>
      <xdr:colOff>30405</xdr:colOff>
      <xdr:row>2</xdr:row>
      <xdr:rowOff>195627</xdr:rowOff>
    </xdr:to>
    <xdr:pic>
      <xdr:nvPicPr>
        <xdr:cNvPr id="87" name="LOGO">
          <a:extLst>
            <a:ext uri="{FF2B5EF4-FFF2-40B4-BE49-F238E27FC236}">
              <a16:creationId xmlns:a16="http://schemas.microsoft.com/office/drawing/2014/main" id="{00000000-0008-0000-0800-000057000000}"/>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xdr:blipFill>
      <xdr:spPr>
        <a:xfrm>
          <a:off x="730379" y="156884"/>
          <a:ext cx="868850" cy="442155"/>
        </a:xfrm>
        <a:prstGeom prst="rect">
          <a:avLst/>
        </a:prstGeom>
      </xdr:spPr>
    </xdr:pic>
    <xdr:clientData/>
  </xdr:twoCellAnchor>
  <xdr:twoCellAnchor>
    <xdr:from>
      <xdr:col>20</xdr:col>
      <xdr:colOff>100853</xdr:colOff>
      <xdr:row>9</xdr:row>
      <xdr:rowOff>0</xdr:rowOff>
    </xdr:from>
    <xdr:to>
      <xdr:col>29</xdr:col>
      <xdr:colOff>302559</xdr:colOff>
      <xdr:row>9</xdr:row>
      <xdr:rowOff>190500</xdr:rowOff>
    </xdr:to>
    <xdr:sp macro="" textlink="">
      <xdr:nvSpPr>
        <xdr:cNvPr id="20" name="Rectangle 19">
          <a:hlinkClick xmlns:r="http://schemas.openxmlformats.org/officeDocument/2006/relationships" r:id="rId15"/>
          <a:extLst>
            <a:ext uri="{FF2B5EF4-FFF2-40B4-BE49-F238E27FC236}">
              <a16:creationId xmlns:a16="http://schemas.microsoft.com/office/drawing/2014/main" id="{00000000-0008-0000-0800-000014000000}"/>
            </a:ext>
          </a:extLst>
        </xdr:cNvPr>
        <xdr:cNvSpPr/>
      </xdr:nvSpPr>
      <xdr:spPr>
        <a:xfrm>
          <a:off x="6376147" y="1815353"/>
          <a:ext cx="3025588" cy="1905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22</xdr:col>
      <xdr:colOff>2551</xdr:colOff>
      <xdr:row>4</xdr:row>
      <xdr:rowOff>200705</xdr:rowOff>
    </xdr:from>
    <xdr:to>
      <xdr:col>27</xdr:col>
      <xdr:colOff>2549</xdr:colOff>
      <xdr:row>7</xdr:row>
      <xdr:rowOff>0</xdr:rowOff>
    </xdr:to>
    <xdr:sp macro="" textlink="M2S5">
      <xdr:nvSpPr>
        <xdr:cNvPr id="2" name="SUBMENU5">
          <a:hlinkClick xmlns:r="http://schemas.openxmlformats.org/officeDocument/2006/relationships" r:id="rId1"/>
          <a:extLst>
            <a:ext uri="{FF2B5EF4-FFF2-40B4-BE49-F238E27FC236}">
              <a16:creationId xmlns:a16="http://schemas.microsoft.com/office/drawing/2014/main" id="{00000000-0008-0000-0900-000002000000}"/>
            </a:ext>
          </a:extLst>
        </xdr:cNvPr>
        <xdr:cNvSpPr/>
      </xdr:nvSpPr>
      <xdr:spPr>
        <a:xfrm>
          <a:off x="6917701" y="1000805"/>
          <a:ext cx="1571623"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0EF88A6-2636-4086-A650-C932DE98DE91}"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27</xdr:col>
      <xdr:colOff>0</xdr:colOff>
      <xdr:row>4</xdr:row>
      <xdr:rowOff>200705</xdr:rowOff>
    </xdr:from>
    <xdr:to>
      <xdr:col>32</xdr:col>
      <xdr:colOff>2865</xdr:colOff>
      <xdr:row>7</xdr:row>
      <xdr:rowOff>0</xdr:rowOff>
    </xdr:to>
    <xdr:sp macro="" textlink="M2S6">
      <xdr:nvSpPr>
        <xdr:cNvPr id="3" name="SUBMENU6">
          <a:hlinkClick xmlns:r="http://schemas.openxmlformats.org/officeDocument/2006/relationships" r:id="rId2"/>
          <a:extLst>
            <a:ext uri="{FF2B5EF4-FFF2-40B4-BE49-F238E27FC236}">
              <a16:creationId xmlns:a16="http://schemas.microsoft.com/office/drawing/2014/main" id="{00000000-0008-0000-0900-000003000000}"/>
            </a:ext>
          </a:extLst>
        </xdr:cNvPr>
        <xdr:cNvSpPr/>
      </xdr:nvSpPr>
      <xdr:spPr>
        <a:xfrm>
          <a:off x="8486775" y="1000805"/>
          <a:ext cx="1574490"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BD6B52D5-D031-4BC0-AFAB-829122150994}"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32</xdr:col>
      <xdr:colOff>2865</xdr:colOff>
      <xdr:row>4</xdr:row>
      <xdr:rowOff>200705</xdr:rowOff>
    </xdr:from>
    <xdr:to>
      <xdr:col>37</xdr:col>
      <xdr:colOff>2720</xdr:colOff>
      <xdr:row>7</xdr:row>
      <xdr:rowOff>0</xdr:rowOff>
    </xdr:to>
    <xdr:sp macro="" textlink="M2S7">
      <xdr:nvSpPr>
        <xdr:cNvPr id="4" name="SUBMENU7">
          <a:hlinkClick xmlns:r="http://schemas.openxmlformats.org/officeDocument/2006/relationships" r:id="rId3"/>
          <a:extLst>
            <a:ext uri="{FF2B5EF4-FFF2-40B4-BE49-F238E27FC236}">
              <a16:creationId xmlns:a16="http://schemas.microsoft.com/office/drawing/2014/main" id="{00000000-0008-0000-0900-000004000000}"/>
            </a:ext>
          </a:extLst>
        </xdr:cNvPr>
        <xdr:cNvSpPr/>
      </xdr:nvSpPr>
      <xdr:spPr>
        <a:xfrm>
          <a:off x="10061265" y="1000805"/>
          <a:ext cx="1571480" cy="399370"/>
        </a:xfrm>
        <a:prstGeom prst="round2SameRect">
          <a:avLst/>
        </a:prstGeom>
        <a:noFill/>
        <a:ln w="254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B073450E-5F1A-40FE-917D-F5188E72474C}"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37</xdr:col>
      <xdr:colOff>2720</xdr:colOff>
      <xdr:row>4</xdr:row>
      <xdr:rowOff>200705</xdr:rowOff>
    </xdr:from>
    <xdr:to>
      <xdr:col>42</xdr:col>
      <xdr:colOff>0</xdr:colOff>
      <xdr:row>7</xdr:row>
      <xdr:rowOff>0</xdr:rowOff>
    </xdr:to>
    <xdr:sp macro="" textlink="M2S8">
      <xdr:nvSpPr>
        <xdr:cNvPr id="5" name="SUBMENU8">
          <a:hlinkClick xmlns:r="http://schemas.openxmlformats.org/officeDocument/2006/relationships" r:id="rId4"/>
          <a:extLst>
            <a:ext uri="{FF2B5EF4-FFF2-40B4-BE49-F238E27FC236}">
              <a16:creationId xmlns:a16="http://schemas.microsoft.com/office/drawing/2014/main" id="{00000000-0008-0000-0900-000005000000}"/>
            </a:ext>
          </a:extLst>
        </xdr:cNvPr>
        <xdr:cNvSpPr/>
      </xdr:nvSpPr>
      <xdr:spPr>
        <a:xfrm>
          <a:off x="11632745" y="1000805"/>
          <a:ext cx="1568905" cy="399370"/>
        </a:xfrm>
        <a:prstGeom prst="round2SameRect">
          <a:avLst/>
        </a:prstGeom>
        <a:noFill/>
        <a:ln w="254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05D9615E-C5D6-4F54-94DF-ADF81FF77BE6}"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32</xdr:col>
      <xdr:colOff>0</xdr:colOff>
      <xdr:row>1</xdr:row>
      <xdr:rowOff>0</xdr:rowOff>
    </xdr:from>
    <xdr:to>
      <xdr:col>37</xdr:col>
      <xdr:colOff>1</xdr:colOff>
      <xdr:row>4</xdr:row>
      <xdr:rowOff>0</xdr:rowOff>
    </xdr:to>
    <xdr:sp macro="" textlink="MAIN6">
      <xdr:nvSpPr>
        <xdr:cNvPr id="12" name="MENU6">
          <a:extLst>
            <a:ext uri="{FF2B5EF4-FFF2-40B4-BE49-F238E27FC236}">
              <a16:creationId xmlns:a16="http://schemas.microsoft.com/office/drawing/2014/main" id="{00000000-0008-0000-0900-00000C000000}"/>
            </a:ext>
          </a:extLst>
        </xdr:cNvPr>
        <xdr:cNvSpPr/>
      </xdr:nvSpPr>
      <xdr:spPr>
        <a:xfrm>
          <a:off x="10058400" y="200025"/>
          <a:ext cx="1571626"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91240B29-F687-4F45-9708-019B960494DF}">
            <a14:hiddenLine xmlns:a14="http://schemas.microsoft.com/office/drawing/2010/main" w="25400" cap="flat" cmpd="sng" algn="ctr">
              <a:solidFill>
                <a:srgbClr val="7F7F7F"/>
              </a:solidFill>
              <a:prstDash val="solid"/>
              <a:miter lim="800000"/>
            </a14:hiddenLine>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B12A3774-975E-4B41-A681-E085295C6D0E}"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37</xdr:col>
      <xdr:colOff>559</xdr:colOff>
      <xdr:row>1</xdr:row>
      <xdr:rowOff>0</xdr:rowOff>
    </xdr:from>
    <xdr:to>
      <xdr:col>42</xdr:col>
      <xdr:colOff>559</xdr:colOff>
      <xdr:row>4</xdr:row>
      <xdr:rowOff>0</xdr:rowOff>
    </xdr:to>
    <xdr:sp macro="" textlink="MAIN7">
      <xdr:nvSpPr>
        <xdr:cNvPr id="13" name="MENU7">
          <a:extLst>
            <a:ext uri="{FF2B5EF4-FFF2-40B4-BE49-F238E27FC236}">
              <a16:creationId xmlns:a16="http://schemas.microsoft.com/office/drawing/2014/main" id="{00000000-0008-0000-0900-00000D000000}"/>
            </a:ext>
          </a:extLst>
        </xdr:cNvPr>
        <xdr:cNvSpPr/>
      </xdr:nvSpPr>
      <xdr:spPr>
        <a:xfrm>
          <a:off x="11630584" y="200025"/>
          <a:ext cx="1571625"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91240B29-F687-4F45-9708-019B960494DF}">
            <a14:hiddenLine xmlns:a14="http://schemas.microsoft.com/office/drawing/2010/main" w="25400" cap="flat" cmpd="sng" algn="ctr">
              <a:solidFill>
                <a:srgbClr val="7F7F7F"/>
              </a:solidFill>
              <a:prstDash val="solid"/>
              <a:miter lim="800000"/>
            </a14:hiddenLine>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F61C797-6A0F-4BAC-929A-417D3EEDC239}"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1</xdr:col>
      <xdr:colOff>0</xdr:colOff>
      <xdr:row>7</xdr:row>
      <xdr:rowOff>0</xdr:rowOff>
    </xdr:from>
    <xdr:to>
      <xdr:col>44</xdr:col>
      <xdr:colOff>13806</xdr:colOff>
      <xdr:row>8</xdr:row>
      <xdr:rowOff>0</xdr:rowOff>
    </xdr:to>
    <xdr:sp macro="" textlink="">
      <xdr:nvSpPr>
        <xdr:cNvPr id="17" name="BOTTOMRIBBON">
          <a:extLst>
            <a:ext uri="{FF2B5EF4-FFF2-40B4-BE49-F238E27FC236}">
              <a16:creationId xmlns:a16="http://schemas.microsoft.com/office/drawing/2014/main" id="{00000000-0008-0000-0900-000011000000}"/>
            </a:ext>
          </a:extLst>
        </xdr:cNvPr>
        <xdr:cNvSpPr/>
      </xdr:nvSpPr>
      <xdr:spPr>
        <a:xfrm>
          <a:off x="314325" y="1400175"/>
          <a:ext cx="13529781" cy="200025"/>
        </a:xfrm>
        <a:prstGeom prst="rect">
          <a:avLst/>
        </a:prstGeom>
        <a:solidFill>
          <a:srgbClr val="00334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solidFill>
              <a:srgbClr val="FFFFFF"/>
            </a:solidFill>
          </a:endParaRPr>
        </a:p>
      </xdr:txBody>
    </xdr:sp>
    <xdr:clientData/>
  </xdr:twoCellAnchor>
  <xdr:twoCellAnchor>
    <xdr:from>
      <xdr:col>1</xdr:col>
      <xdr:colOff>0</xdr:colOff>
      <xdr:row>8</xdr:row>
      <xdr:rowOff>0</xdr:rowOff>
    </xdr:from>
    <xdr:to>
      <xdr:col>44</xdr:col>
      <xdr:colOff>0</xdr:colOff>
      <xdr:row>199</xdr:row>
      <xdr:rowOff>22412</xdr:rowOff>
    </xdr:to>
    <xdr:sp macro="" textlink="">
      <xdr:nvSpPr>
        <xdr:cNvPr id="20" name="BORDER">
          <a:extLst>
            <a:ext uri="{FF2B5EF4-FFF2-40B4-BE49-F238E27FC236}">
              <a16:creationId xmlns:a16="http://schemas.microsoft.com/office/drawing/2014/main" id="{00000000-0008-0000-0900-000014000000}"/>
            </a:ext>
          </a:extLst>
        </xdr:cNvPr>
        <xdr:cNvSpPr/>
      </xdr:nvSpPr>
      <xdr:spPr>
        <a:xfrm>
          <a:off x="313765" y="1546412"/>
          <a:ext cx="13491882" cy="36542382"/>
        </a:xfrm>
        <a:prstGeom prst="frame">
          <a:avLst>
            <a:gd name="adj1" fmla="val 97"/>
          </a:avLst>
        </a:prstGeom>
        <a:noFill/>
        <a:ln w="12700" cap="flat" cmpd="sng" algn="ctr">
          <a:solidFill>
            <a:srgbClr val="00334E"/>
          </a:solidFill>
          <a:prstDash val="solid"/>
          <a:miter lim="800000"/>
          <a:headEnd type="none" w="med" len="med"/>
          <a:tailEnd type="none" w="med" len="me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tx1"/>
            </a:solidFill>
          </a:endParaRPr>
        </a:p>
      </xdr:txBody>
    </xdr:sp>
    <xdr:clientData fPrintsWithSheet="0"/>
  </xdr:twoCellAnchor>
  <xdr:twoCellAnchor>
    <xdr:from>
      <xdr:col>2</xdr:col>
      <xdr:colOff>0</xdr:colOff>
      <xdr:row>11</xdr:row>
      <xdr:rowOff>67232</xdr:rowOff>
    </xdr:from>
    <xdr:to>
      <xdr:col>42</xdr:col>
      <xdr:colOff>310475</xdr:colOff>
      <xdr:row>109</xdr:row>
      <xdr:rowOff>112059</xdr:rowOff>
    </xdr:to>
    <xdr:sp macro="" textlink="">
      <xdr:nvSpPr>
        <xdr:cNvPr id="21" name="TextBox 20">
          <a:extLst>
            <a:ext uri="{FF2B5EF4-FFF2-40B4-BE49-F238E27FC236}">
              <a16:creationId xmlns:a16="http://schemas.microsoft.com/office/drawing/2014/main" id="{00000000-0008-0000-0900-000015000000}"/>
            </a:ext>
          </a:extLst>
        </xdr:cNvPr>
        <xdr:cNvSpPr txBox="1"/>
      </xdr:nvSpPr>
      <xdr:spPr>
        <a:xfrm>
          <a:off x="627529" y="896467"/>
          <a:ext cx="12861064" cy="18713827"/>
        </a:xfrm>
        <a:prstGeom prst="rect">
          <a:avLst/>
        </a:prstGeom>
        <a:solidFill>
          <a:schemeClr val="bg1">
            <a:lumMod val="85000"/>
          </a:schemeClr>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1. Definitions:</a:t>
          </a:r>
          <a:endParaRPr lang="en-US">
            <a:effectLst/>
          </a:endParaRPr>
        </a:p>
        <a:p>
          <a:r>
            <a:rPr lang="en-US" sz="1100">
              <a:solidFill>
                <a:schemeClr val="dk1"/>
              </a:solidFill>
              <a:effectLst/>
              <a:latin typeface="+mn-lt"/>
              <a:ea typeface="+mn-ea"/>
              <a:cs typeface="+mn-cs"/>
            </a:rPr>
            <a:t>a. Eligibility for Custom (including retro-commissioning measures)/Prescriptive/New Construction Programs:  Customers include those currently billed under NIPSCO electric rates 520, 521, 522, 523, 524, 525, 526, 531 Tier 1, 532, 533, 541, 543, or 544 and those who have not opted out of participation in NIPSCO’s Energy Efficiency Program, and non-transport only natural gas rates 321, 325 or 351 (NIPSCO’s DependaBill rate).  Customer shall not include individuals, sites or locations served under a NIPSCO residential tariff.</a:t>
          </a:r>
          <a:endParaRPr lang="en-US">
            <a:effectLst/>
          </a:endParaRPr>
        </a:p>
        <a:p>
          <a:r>
            <a:rPr lang="en-US" sz="1100">
              <a:solidFill>
                <a:schemeClr val="dk1"/>
              </a:solidFill>
              <a:effectLst/>
              <a:latin typeface="+mn-lt"/>
              <a:ea typeface="+mn-ea"/>
              <a:cs typeface="+mn-cs"/>
            </a:rPr>
            <a:t>b. Eligibility for the Small Business Direct Install (SBDI) Program: Customers include those currently billed under NIPSCO electric rates 520, 521, 522 or 523, who have not had a billing demand of 200 kW or greater in any month during the previous 12 months. Eligible NIPSCO natural gas customers are those served under rates 321, 325 or 351 (NIPSCO’s DependaBill rate). SBDI measures/projects must be installed by a program approved SBDI Trade Ally.</a:t>
          </a:r>
          <a:endParaRPr lang="en-US">
            <a:effectLst/>
          </a:endParaRPr>
        </a:p>
        <a:p>
          <a:r>
            <a:rPr lang="en-US" sz="1100">
              <a:solidFill>
                <a:schemeClr val="dk1"/>
              </a:solidFill>
              <a:effectLst/>
              <a:latin typeface="+mn-lt"/>
              <a:ea typeface="+mn-ea"/>
              <a:cs typeface="+mn-cs"/>
            </a:rPr>
            <a:t>c. General Project Pool: The total amount of funds available from NIPSCO on an annual basis to be awarded as Incentive Amounts.</a:t>
          </a:r>
          <a:endParaRPr lang="en-US">
            <a:effectLst/>
          </a:endParaRPr>
        </a:p>
        <a:p>
          <a:r>
            <a:rPr lang="en-US" sz="1100">
              <a:solidFill>
                <a:schemeClr val="dk1"/>
              </a:solidFill>
              <a:effectLst/>
              <a:latin typeface="+mn-lt"/>
              <a:ea typeface="+mn-ea"/>
              <a:cs typeface="+mn-cs"/>
            </a:rPr>
            <a:t>d. Incentive Amount: The dollar figure of the incentive to be provided by the NIPSCO Commercial and Industrial Custom (including retro-commissioning measures), New Construction, SBDI or Prescriptive Program to the Customer if Customer’s Project is approved and the Project is completed in accordance with the terms and conditions of the Program.</a:t>
          </a:r>
          <a:endParaRPr lang="en-US">
            <a:effectLst/>
          </a:endParaRPr>
        </a:p>
        <a:p>
          <a:r>
            <a:rPr lang="en-US" sz="1100">
              <a:solidFill>
                <a:schemeClr val="dk1"/>
              </a:solidFill>
              <a:effectLst/>
              <a:latin typeface="+mn-lt"/>
              <a:ea typeface="+mn-ea"/>
              <a:cs typeface="+mn-cs"/>
            </a:rPr>
            <a:t>e. Program: The Incentive Amounts provided by the NIPSCO Commercial and Industrial Custom (including retro-commissioning measures), New Construction, SBDI or Prescriptive Program to Customers installing qualifying cost-effective energy equipment that reduces electricity usage (kWh) or gas usage (Therm).</a:t>
          </a:r>
          <a:endParaRPr lang="en-US">
            <a:effectLst/>
          </a:endParaRPr>
        </a:p>
        <a:p>
          <a:r>
            <a:rPr lang="en-US" sz="1100">
              <a:solidFill>
                <a:schemeClr val="dk1"/>
              </a:solidFill>
              <a:effectLst/>
              <a:latin typeface="+mn-lt"/>
              <a:ea typeface="+mn-ea"/>
              <a:cs typeface="+mn-cs"/>
            </a:rPr>
            <a:t>f: Project: Customer’s retrofit or replacement of existing Equipment with high energy efficiency equipment that will reduce the use of electricity or gas as described in Customer’s application.</a:t>
          </a:r>
          <a:endParaRPr lang="en-US">
            <a:effectLst/>
          </a:endParaRPr>
        </a:p>
        <a:p>
          <a:r>
            <a:rPr lang="en-US" sz="1100">
              <a:solidFill>
                <a:schemeClr val="dk1"/>
              </a:solidFill>
              <a:effectLst/>
              <a:latin typeface="+mn-lt"/>
              <a:ea typeface="+mn-ea"/>
              <a:cs typeface="+mn-cs"/>
            </a:rPr>
            <a:t>g. If the customer participates in the Midstream Channel by purchasing qualifying equipment from a participating distributor, they are not eligible to participate in the Prescriptive, SBDI, Custom, New Construction, or any other programs for an incentive on the same piece of equipment.</a:t>
          </a:r>
          <a:endParaRPr lang="en-US">
            <a:effectLst/>
          </a:endParaRPr>
        </a:p>
        <a:p>
          <a:r>
            <a:rPr lang="en-US" sz="1100" b="1">
              <a:solidFill>
                <a:schemeClr val="dk1"/>
              </a:solidFill>
              <a:effectLst/>
              <a:latin typeface="+mn-lt"/>
              <a:ea typeface="+mn-ea"/>
              <a:cs typeface="+mn-cs"/>
            </a:rPr>
            <a:t>2. Incentive Offer:</a:t>
          </a:r>
          <a:endParaRPr lang="en-US">
            <a:effectLst/>
          </a:endParaRPr>
        </a:p>
        <a:p>
          <a:r>
            <a:rPr lang="en-US" sz="1100">
              <a:solidFill>
                <a:schemeClr val="dk1"/>
              </a:solidFill>
              <a:effectLst/>
              <a:latin typeface="+mn-lt"/>
              <a:ea typeface="+mn-ea"/>
              <a:cs typeface="+mn-cs"/>
            </a:rPr>
            <a:t>a. Custom/New Construction Program - A qualified Project involves the retrofit or replacement of existing equipment with high-efficiency equipment by a Customer or Trade Ally. The Incentive Amount is a one-time payment calculated by multiplying the Incentive rate per Program (Custom (including retro-commissioning measures)/New Construction Electric Lighting $.10/kWh, Custom (including retro-commissioning measures)/New Construction Electric Non-Lighting $.15/kWh, Custom (RCx Study) $.01/kWh, Custom (including retro-commissioning measures) Natural Gas $1.00/therm, New Construction Natural Gas $1.00/therm; Prescriptive &amp; SBDI measures are paid on a per unit basis, not per unit of savings) by the first year annual kWh/therm savings. Beginning a Project prior to approval by TRC Companies (TRC) is at Customer’s sole risk. Project approval is required before incentive eligibility will be granted. The proposed Project simple payback without Incentive Amount must be one (1) year or greater and have a benefit/cost ratio of greater than 1. The simple payback requirement does not apply to retro-commissioning measures. A Customer shall complete a project no later than 18 months (6 months for retro-commissioning measures) from project approval by NIPSCO's program administrator TRC or by November 16, 2025, whichever occurs earlier. Projects that are not completed within 18 months or by November 16, 2025 shall forfeit their position in the queue for program funds unless otherwise agreed by the Company in its sole reasonable discretion based upon consideration of Customer’s completion of project milestones and/or construction activity to begin the project. Such a waiver by the Company shall not exceed 90 days in length, although the Customer may request additional extension(s) so long as each request does not exceed 90 days. The signed Incentive Offer form must be delivered to NIPSCO Commercial and Industrial program administrator, TRC as indicated in this Agreement before a Project begins. Incentive Offers are valid for 30 days, Incentive Offers not returned within 30 days may not qualify for an Incentive Amount. Please keep a copy for your records. An approved Incentive Offer is not a guarantee of being awarded any Incentive Amount. Project proposals that do not reduce electric use (kWh) or natural gas use (therms) will not qualify to be awarded any Incentive Amount.</a:t>
          </a:r>
          <a:endParaRPr lang="en-US">
            <a:effectLst/>
          </a:endParaRPr>
        </a:p>
        <a:p>
          <a:r>
            <a:rPr lang="en-US" sz="1100">
              <a:solidFill>
                <a:schemeClr val="dk1"/>
              </a:solidFill>
              <a:effectLst/>
              <a:latin typeface="+mn-lt"/>
              <a:ea typeface="+mn-ea"/>
              <a:cs typeface="+mn-cs"/>
            </a:rPr>
            <a:t>b. Prescriptive/SBDI Program - Projects that do not reduce natural gas use (therms) or electric use (kWh) will not qualify to be awarded any Incentive Amounts. All measures must be installed and operational with applications received by TRC within 90 days of measure installation or no later than November 16, 2025, whichever is earlier. Prescriptive and/or SBDI projects with an estimated Incentive Amount of greater than or equal to $10,000 require pre- approval from the Program prior to the purchase or installation of any energy efficiency measures.</a:t>
          </a:r>
          <a:endParaRPr lang="en-US">
            <a:effectLst/>
          </a:endParaRPr>
        </a:p>
        <a:p>
          <a:r>
            <a:rPr lang="en-US" sz="1100" b="1">
              <a:solidFill>
                <a:schemeClr val="dk1"/>
              </a:solidFill>
              <a:effectLst/>
              <a:latin typeface="+mn-lt"/>
              <a:ea typeface="+mn-ea"/>
              <a:cs typeface="+mn-cs"/>
            </a:rPr>
            <a:t>3. General:</a:t>
          </a:r>
          <a:endParaRPr lang="en-US">
            <a:effectLst/>
          </a:endParaRPr>
        </a:p>
        <a:p>
          <a:r>
            <a:rPr lang="en-US" sz="1100">
              <a:solidFill>
                <a:schemeClr val="dk1"/>
              </a:solidFill>
              <a:effectLst/>
              <a:latin typeface="+mn-lt"/>
              <a:ea typeface="+mn-ea"/>
              <a:cs typeface="+mn-cs"/>
            </a:rPr>
            <a:t>These Programs are valid for Customers that meet the definition of Customer above and who are in good standing and in compliance with the creditworthiness requirements set forth in NIPSCO’s tariff. The Customer must provide the correct taxpayer identification number. Incentive Amounts are reserved on a first come, first-served basis. Incentive Amounts are reserved for each Project at the time an Incentive application is approved and executed. Incentive Amounts are returned to the General Project Pool if the Project is disqualified, or not completed by the completion date, or completion date is not extended by the NIPSCO Commercial and Industrial Custom Program.</a:t>
          </a:r>
          <a:endParaRPr lang="en-US">
            <a:effectLst/>
          </a:endParaRPr>
        </a:p>
        <a:p>
          <a:r>
            <a:rPr lang="en-US" sz="1100" b="1">
              <a:solidFill>
                <a:schemeClr val="dk1"/>
              </a:solidFill>
              <a:effectLst/>
              <a:latin typeface="+mn-lt"/>
              <a:ea typeface="+mn-ea"/>
              <a:cs typeface="+mn-cs"/>
            </a:rPr>
            <a:t>4. Proof of Purchase:</a:t>
          </a:r>
          <a:endParaRPr lang="en-US">
            <a:effectLst/>
          </a:endParaRPr>
        </a:p>
        <a:p>
          <a:r>
            <a:rPr lang="en-US" sz="1100">
              <a:solidFill>
                <a:schemeClr val="dk1"/>
              </a:solidFill>
              <a:effectLst/>
              <a:latin typeface="+mn-lt"/>
              <a:ea typeface="+mn-ea"/>
              <a:cs typeface="+mn-cs"/>
            </a:rPr>
            <a:t>a. Custom (including retro-commissioning measures)/New Construction Program - The Project Completion Form must have complete information and be submitted with the invoice and manufacturer specification sheets. The invoice must include date of purchase or installation, itemized material cost including quantity, size (if applicable), manufacturer and model number, and total Project cost. A Contractor proposal cannot be used as a paid invoice. The Project Completion Form must be submitted no more than 30 days after Project installation, or no later than November 16, 2025, whichever is earlier to be eligible for the Incentive Amount unless an extension has been granted.</a:t>
          </a:r>
          <a:endParaRPr lang="en-US">
            <a:effectLst/>
          </a:endParaRPr>
        </a:p>
        <a:p>
          <a:r>
            <a:rPr lang="en-US" sz="1100">
              <a:solidFill>
                <a:schemeClr val="dk1"/>
              </a:solidFill>
              <a:effectLst/>
              <a:latin typeface="+mn-lt"/>
              <a:ea typeface="+mn-ea"/>
              <a:cs typeface="+mn-cs"/>
            </a:rPr>
            <a:t>b. Prescriptive/SBDI Program - The Prescriptive Incentive Application must have complete information and be submitted with the invoice and manufacturer specification sheets. The invoice must include date of purchase or installation, itemized material cost including quantity, size (if applicable), manufacturer and model number, and total Project cost. Total Incentive Amount paid cannot exceed 100% of the total installed measure cost. A contractor proposal cannot be used as a paid invoice. The Prescriptive Incentive Application must be submitted no more than 90 days after measure(s) installed, or by November 16, 2025, whichever is earlier, to be eligible. Prescriptive or SBDI projects with an estimated Incentive Amount of greater than or equal to $10,000 require pre-approval from the Program prior to the purchase or installation of any energy efficiency measures.</a:t>
          </a:r>
          <a:endParaRPr lang="en-US">
            <a:effectLst/>
          </a:endParaRPr>
        </a:p>
        <a:p>
          <a:r>
            <a:rPr lang="en-US" sz="1100" b="1">
              <a:solidFill>
                <a:schemeClr val="dk1"/>
              </a:solidFill>
              <a:effectLst/>
              <a:latin typeface="+mn-lt"/>
              <a:ea typeface="+mn-ea"/>
              <a:cs typeface="+mn-cs"/>
            </a:rPr>
            <a:t>5. Compliance:</a:t>
          </a:r>
          <a:endParaRPr lang="en-US">
            <a:effectLst/>
          </a:endParaRPr>
        </a:p>
        <a:p>
          <a:r>
            <a:rPr lang="en-US" sz="1100">
              <a:solidFill>
                <a:schemeClr val="dk1"/>
              </a:solidFill>
              <a:effectLst/>
              <a:latin typeface="+mn-lt"/>
              <a:ea typeface="+mn-ea"/>
              <a:cs typeface="+mn-cs"/>
            </a:rPr>
            <a:t>a. All Projects are expected to comply with federal, state and local codes.</a:t>
          </a:r>
          <a:endParaRPr lang="en-US">
            <a:effectLst/>
          </a:endParaRPr>
        </a:p>
        <a:p>
          <a:r>
            <a:rPr lang="en-US" sz="1100">
              <a:solidFill>
                <a:schemeClr val="dk1"/>
              </a:solidFill>
              <a:effectLst/>
              <a:latin typeface="+mn-lt"/>
              <a:ea typeface="+mn-ea"/>
              <a:cs typeface="+mn-cs"/>
            </a:rPr>
            <a:t>b. All equipment must be new or retrofitted with new components per the Program specifications (with the exception of studies or surveys). Used or rebuilt equipment is not eligible for an incentive. Existing equipment must be removed or permanently disconnected.</a:t>
          </a:r>
          <a:endParaRPr lang="en-US">
            <a:effectLst/>
          </a:endParaRPr>
        </a:p>
        <a:p>
          <a:r>
            <a:rPr lang="en-US" sz="1100">
              <a:solidFill>
                <a:schemeClr val="dk1"/>
              </a:solidFill>
              <a:effectLst/>
              <a:latin typeface="+mn-lt"/>
              <a:ea typeface="+mn-ea"/>
              <a:cs typeface="+mn-cs"/>
            </a:rPr>
            <a:t>c. Equipment must meet approved specification requirements (new, saves energy, meets local state and federal codes) and must be purchased and operating no more than 90 days prior to submitting a Project Completion Form for payment of Incentive Amount. Prescriptive &amp; SBDI Incentive Applications must be submitted within 90 days of measure installation, or by November 16, 2025, whichever is earlier.</a:t>
          </a:r>
          <a:endParaRPr lang="en-US">
            <a:effectLst/>
          </a:endParaRPr>
        </a:p>
        <a:p>
          <a:r>
            <a:rPr lang="en-US" sz="1100">
              <a:solidFill>
                <a:schemeClr val="dk1"/>
              </a:solidFill>
              <a:effectLst/>
              <a:latin typeface="+mn-lt"/>
              <a:ea typeface="+mn-ea"/>
              <a:cs typeface="+mn-cs"/>
            </a:rPr>
            <a:t>d. Only one NIPSCO Incentive will be granted for each Project.</a:t>
          </a:r>
          <a:endParaRPr lang="en-US">
            <a:effectLst/>
          </a:endParaRPr>
        </a:p>
        <a:p>
          <a:r>
            <a:rPr lang="en-US" sz="1100">
              <a:solidFill>
                <a:schemeClr val="dk1"/>
              </a:solidFill>
              <a:effectLst/>
              <a:latin typeface="+mn-lt"/>
              <a:ea typeface="+mn-ea"/>
              <a:cs typeface="+mn-cs"/>
            </a:rPr>
            <a:t>e. A Project must be complete within 18 months, or no later than November 16, 2025 whichever is earlier, from the date that the Incentive Offer was approved.</a:t>
          </a:r>
          <a:endParaRPr lang="en-US">
            <a:effectLst/>
          </a:endParaRPr>
        </a:p>
        <a:p>
          <a:r>
            <a:rPr lang="en-US" sz="1100" b="1">
              <a:solidFill>
                <a:schemeClr val="dk1"/>
              </a:solidFill>
              <a:effectLst/>
              <a:latin typeface="+mn-lt"/>
              <a:ea typeface="+mn-ea"/>
              <a:cs typeface="+mn-cs"/>
            </a:rPr>
            <a:t>6. Verifications:</a:t>
          </a:r>
          <a:endParaRPr lang="en-US">
            <a:effectLst/>
          </a:endParaRPr>
        </a:p>
        <a:p>
          <a:r>
            <a:rPr lang="en-US" sz="1100">
              <a:solidFill>
                <a:schemeClr val="dk1"/>
              </a:solidFill>
              <a:effectLst/>
              <a:latin typeface="+mn-lt"/>
              <a:ea typeface="+mn-ea"/>
              <a:cs typeface="+mn-cs"/>
            </a:rPr>
            <a:t>TRC staff may conduct a pre and/or post installation inspection to verify installations and savings prior to the Incentive Offer issuance or payment of Incentive Amount. NIPSCO reserves the right to verify sales receipts and/or installations of equipment and that the equipment installed meets Program requirements before payment of Incentive Amount. Any Customer receiving a payment of Incentive Amount may be contacted and required to comply with a third-party Evaluation, Measurement &amp; Verification (EM&amp;V) evaluator to verify service/equipment installation or be asked to complete a questionnaire. EM&amp;V may be someone other than TRC or NIPSCO.</a:t>
          </a:r>
          <a:endParaRPr lang="en-US">
            <a:effectLst/>
          </a:endParaRPr>
        </a:p>
        <a:p>
          <a:r>
            <a:rPr lang="en-US" sz="1100" b="1">
              <a:solidFill>
                <a:schemeClr val="dk1"/>
              </a:solidFill>
              <a:effectLst/>
              <a:latin typeface="+mn-lt"/>
              <a:ea typeface="+mn-ea"/>
              <a:cs typeface="+mn-cs"/>
            </a:rPr>
            <a:t>7. Payment:</a:t>
          </a:r>
          <a:endParaRPr lang="en-US">
            <a:effectLst/>
          </a:endParaRPr>
        </a:p>
        <a:p>
          <a:r>
            <a:rPr lang="en-US" sz="1100">
              <a:solidFill>
                <a:schemeClr val="dk1"/>
              </a:solidFill>
              <a:effectLst/>
              <a:latin typeface="+mn-lt"/>
              <a:ea typeface="+mn-ea"/>
              <a:cs typeface="+mn-cs"/>
            </a:rPr>
            <a:t>a. Custom (including retro-commissioning measures)/New Construction Program - Once final paperwork is submitted (Completion Form) and Project inspection completed (as applicable), payment of Incentive Payments are made within forty-five (45) business days. Incomplete applications will delay payment. NIPSCO reserves the right to refuse payment and participation if the Customer or Contractor violates Program terms, conditions, rules or specifications. </a:t>
          </a:r>
          <a:endParaRPr lang="en-US">
            <a:effectLst/>
          </a:endParaRPr>
        </a:p>
        <a:p>
          <a:r>
            <a:rPr lang="en-US" sz="1100">
              <a:solidFill>
                <a:schemeClr val="dk1"/>
              </a:solidFill>
              <a:effectLst/>
              <a:latin typeface="+mn-lt"/>
              <a:ea typeface="+mn-ea"/>
              <a:cs typeface="+mn-cs"/>
            </a:rPr>
            <a:t>b. Prescriptive/SBDI Program - Once a Prescriptive or SBDI Incentive Application is submitted, approved and Project inspection completed (as applicable), Incentive Amount payments are made within forty-five (45) business days. Incomplete applications will delay payment. NIPSCO reserves the right to refuse payment and participation if the Customer or Contractor violates Program rules.</a:t>
          </a:r>
          <a:endParaRPr lang="en-US">
            <a:effectLst/>
          </a:endParaRPr>
        </a:p>
        <a:p>
          <a:r>
            <a:rPr lang="en-US" sz="1100" b="1">
              <a:solidFill>
                <a:schemeClr val="dk1"/>
              </a:solidFill>
              <a:effectLst/>
              <a:latin typeface="+mn-lt"/>
              <a:ea typeface="+mn-ea"/>
              <a:cs typeface="+mn-cs"/>
            </a:rPr>
            <a:t>8. Total Incentive Amounts:</a:t>
          </a:r>
          <a:endParaRPr lang="en-US">
            <a:effectLst/>
          </a:endParaRPr>
        </a:p>
        <a:p>
          <a:r>
            <a:rPr lang="en-US" sz="1100">
              <a:solidFill>
                <a:schemeClr val="dk1"/>
              </a:solidFill>
              <a:effectLst/>
              <a:latin typeface="+mn-lt"/>
              <a:ea typeface="+mn-ea"/>
              <a:cs typeface="+mn-cs"/>
            </a:rPr>
            <a:t>a. Custom Program (including retro-commissioning measures) - The total Incentive Amount paid to a Customer on a Project cannot exceed 100 percent of the incremental measure cost and 75 percent of the total measure cost or 100 percent of the total measure cost for RCx. Total costs can include materials, any applicable taxes, labor (internal or external), and shipping.  The definition of incremental measure cost depends on whether the measure being installed is considered to be a replacement or a retrofit. For replacement measures, the incremental measure cost is defined as the cost to purchase and install the energy efficient equipment minus the cost to purchase and install similar equipment that would meet federal and local energy standards but not qualify for Incentive Amounts under this Program. For retrofit measures, the incremental measure cost is simply the cost to purchase and install the qualifying measures.</a:t>
          </a:r>
          <a:endParaRPr lang="en-US">
            <a:effectLst/>
          </a:endParaRPr>
        </a:p>
        <a:p>
          <a:r>
            <a:rPr lang="en-US" sz="1100">
              <a:solidFill>
                <a:schemeClr val="dk1"/>
              </a:solidFill>
              <a:effectLst/>
              <a:latin typeface="+mn-lt"/>
              <a:ea typeface="+mn-ea"/>
              <a:cs typeface="+mn-cs"/>
            </a:rPr>
            <a:t>b. RCx custom electric projects that include an RCx study will be eligible for a separate RCx Study Incentive that will be paid to the TRC approved RCx provider who completes the study*.  This incentive will be paid in addition to the custom incentive, eligible for only electric RCx measures and capped at the RCx study cost.  The RCx Study Incentive will be paid after the installation of the RCx electric measures.</a:t>
          </a:r>
          <a:endParaRPr lang="en-US">
            <a:effectLst/>
          </a:endParaRPr>
        </a:p>
        <a:p>
          <a:r>
            <a:rPr lang="en-US" sz="1100">
              <a:solidFill>
                <a:schemeClr val="dk1"/>
              </a:solidFill>
              <a:effectLst/>
              <a:latin typeface="+mn-lt"/>
              <a:ea typeface="+mn-ea"/>
              <a:cs typeface="+mn-cs"/>
            </a:rPr>
            <a:t>*Please contact TRC to learn how to become an RCx approved Trade Ally or visit trcsavesenergy.com/TradeAlly/BecomeTradeAlly. </a:t>
          </a:r>
          <a:endParaRPr lang="en-US">
            <a:effectLst/>
          </a:endParaRPr>
        </a:p>
        <a:p>
          <a:r>
            <a:rPr lang="en-US" sz="1100">
              <a:solidFill>
                <a:schemeClr val="dk1"/>
              </a:solidFill>
              <a:effectLst/>
              <a:latin typeface="+mn-lt"/>
              <a:ea typeface="+mn-ea"/>
              <a:cs typeface="+mn-cs"/>
            </a:rPr>
            <a:t>c. Prescriptive / SBDI Program - The total Incentive Amount paid to a Customer on a Project cannot exceed the total purchase price of the equipment, product or service. Total costs can include materials, any applicable taxes, labor (internal or external), and shipping.</a:t>
          </a:r>
          <a:endParaRPr lang="en-US">
            <a:effectLst/>
          </a:endParaRPr>
        </a:p>
        <a:p>
          <a:r>
            <a:rPr lang="en-US" sz="1100">
              <a:solidFill>
                <a:schemeClr val="dk1"/>
              </a:solidFill>
              <a:effectLst/>
              <a:latin typeface="+mn-lt"/>
              <a:ea typeface="+mn-ea"/>
              <a:cs typeface="+mn-cs"/>
            </a:rPr>
            <a:t>d. New Construction Program - The total Incentive Amount to a Customer on a Project paid cannot exceed the total purchase price of the equipment, product or service. Total costs can include materials, any applicable taxes, labor (internal or external), and shipping.</a:t>
          </a:r>
          <a:endParaRPr lang="en-US">
            <a:effectLst/>
          </a:endParaRPr>
        </a:p>
        <a:p>
          <a:r>
            <a:rPr lang="en-US" sz="1100">
              <a:solidFill>
                <a:schemeClr val="dk1"/>
              </a:solidFill>
              <a:effectLst/>
              <a:latin typeface="+mn-lt"/>
              <a:ea typeface="+mn-ea"/>
              <a:cs typeface="+mn-cs"/>
            </a:rPr>
            <a:t>e. Program Incentive Cap: Per Project $500,000 per year per fuel and Program absolute Incentive Amount cap per Customer is $1,000,000 per year per fuel.</a:t>
          </a:r>
          <a:endParaRPr lang="en-US">
            <a:effectLst/>
          </a:endParaRPr>
        </a:p>
        <a:p>
          <a:r>
            <a:rPr lang="en-US" sz="1100" b="1">
              <a:solidFill>
                <a:schemeClr val="dk1"/>
              </a:solidFill>
              <a:effectLst/>
              <a:latin typeface="+mn-lt"/>
              <a:ea typeface="+mn-ea"/>
              <a:cs typeface="+mn-cs"/>
            </a:rPr>
            <a:t>9. </a:t>
          </a:r>
          <a:r>
            <a:rPr lang="en-US" sz="1100">
              <a:solidFill>
                <a:schemeClr val="dk1"/>
              </a:solidFill>
              <a:effectLst/>
              <a:latin typeface="+mn-lt"/>
              <a:ea typeface="+mn-ea"/>
              <a:cs typeface="+mn-cs"/>
            </a:rPr>
            <a:t>Projects financially supported by other funding sources will be evaluated on a case-by-case basis for potential partial funding from NIPSCO.</a:t>
          </a:r>
          <a:endParaRPr lang="en-US">
            <a:effectLst/>
          </a:endParaRPr>
        </a:p>
        <a:p>
          <a:r>
            <a:rPr lang="en-US" sz="1100" b="1">
              <a:solidFill>
                <a:schemeClr val="dk1"/>
              </a:solidFill>
              <a:effectLst/>
              <a:latin typeface="+mn-lt"/>
              <a:ea typeface="+mn-ea"/>
              <a:cs typeface="+mn-cs"/>
            </a:rPr>
            <a:t>10. </a:t>
          </a:r>
          <a:r>
            <a:rPr lang="en-US" sz="1100">
              <a:solidFill>
                <a:schemeClr val="dk1"/>
              </a:solidFill>
              <a:effectLst/>
              <a:latin typeface="+mn-lt"/>
              <a:ea typeface="+mn-ea"/>
              <a:cs typeface="+mn-cs"/>
            </a:rPr>
            <a:t>NIPSCO may terminate the Agreement at any time for any reason. If the Agreement is terminated, NIPSCO shall not be liable to the Customer for damages or compensation of any kind.</a:t>
          </a:r>
          <a:endParaRPr lang="en-US">
            <a:effectLst/>
          </a:endParaRPr>
        </a:p>
        <a:p>
          <a:r>
            <a:rPr lang="en-US" sz="1100" b="1">
              <a:solidFill>
                <a:schemeClr val="dk1"/>
              </a:solidFill>
              <a:effectLst/>
              <a:latin typeface="+mn-lt"/>
              <a:ea typeface="+mn-ea"/>
              <a:cs typeface="+mn-cs"/>
            </a:rPr>
            <a:t>11.</a:t>
          </a:r>
          <a:r>
            <a:rPr lang="en-US" sz="1100">
              <a:solidFill>
                <a:schemeClr val="dk1"/>
              </a:solidFill>
              <a:effectLst/>
              <a:latin typeface="+mn-lt"/>
              <a:ea typeface="+mn-ea"/>
              <a:cs typeface="+mn-cs"/>
            </a:rPr>
            <a:t> Approved Incentive Amounts are valid from the date communicated to the Customer by NIPSCO. NIPSCO retains the right to adjust or rescind the approved Incentive Amount due to regulatory requirements, measurement, verification and evaluation results, or any business reason in the reasonable exercise of NIPSCO’s judgment including, but not limited to, Customer failing to remain a Customer in good standing and/or comply with applicable creditworthy requirements in NIPSCO’s tariff.</a:t>
          </a:r>
          <a:endParaRPr lang="en-US">
            <a:effectLst/>
          </a:endParaRPr>
        </a:p>
        <a:p>
          <a:r>
            <a:rPr lang="en-US" sz="1100" b="1">
              <a:solidFill>
                <a:schemeClr val="dk1"/>
              </a:solidFill>
              <a:effectLst/>
              <a:latin typeface="+mn-lt"/>
              <a:ea typeface="+mn-ea"/>
              <a:cs typeface="+mn-cs"/>
            </a:rPr>
            <a:t>12.</a:t>
          </a:r>
          <a:r>
            <a:rPr lang="en-US" sz="1100">
              <a:solidFill>
                <a:schemeClr val="dk1"/>
              </a:solidFill>
              <a:effectLst/>
              <a:latin typeface="+mn-lt"/>
              <a:ea typeface="+mn-ea"/>
              <a:cs typeface="+mn-cs"/>
            </a:rPr>
            <a:t> If the approved Incentive Amount needs to be adjusted, TRC will notify the Customer of the adjustment as soon as possible.</a:t>
          </a:r>
          <a:endParaRPr lang="en-US">
            <a:effectLst/>
          </a:endParaRPr>
        </a:p>
        <a:p>
          <a:r>
            <a:rPr lang="en-US" sz="1100" b="1">
              <a:solidFill>
                <a:schemeClr val="dk1"/>
              </a:solidFill>
              <a:effectLst/>
              <a:latin typeface="+mn-lt"/>
              <a:ea typeface="+mn-ea"/>
              <a:cs typeface="+mn-cs"/>
            </a:rPr>
            <a:t>13.</a:t>
          </a:r>
          <a:r>
            <a:rPr lang="en-US" sz="1100">
              <a:solidFill>
                <a:schemeClr val="dk1"/>
              </a:solidFill>
              <a:effectLst/>
              <a:latin typeface="+mn-lt"/>
              <a:ea typeface="+mn-ea"/>
              <a:cs typeface="+mn-cs"/>
            </a:rPr>
            <a:t> Contractors, engineering firms, vendors and other service providers are required to be registered with the Program for administrative purposes.</a:t>
          </a:r>
          <a:endParaRPr lang="en-US">
            <a:effectLst/>
          </a:endParaRPr>
        </a:p>
        <a:p>
          <a:r>
            <a:rPr lang="en-US" sz="1100" b="1">
              <a:solidFill>
                <a:schemeClr val="dk1"/>
              </a:solidFill>
              <a:effectLst/>
              <a:latin typeface="+mn-lt"/>
              <a:ea typeface="+mn-ea"/>
              <a:cs typeface="+mn-cs"/>
            </a:rPr>
            <a:t>14.</a:t>
          </a:r>
          <a:r>
            <a:rPr lang="en-US" sz="1100">
              <a:solidFill>
                <a:schemeClr val="dk1"/>
              </a:solidFill>
              <a:effectLst/>
              <a:latin typeface="+mn-lt"/>
              <a:ea typeface="+mn-ea"/>
              <a:cs typeface="+mn-cs"/>
            </a:rPr>
            <a:t> </a:t>
          </a:r>
          <a:r>
            <a:rPr lang="en-US" sz="1100" b="1">
              <a:solidFill>
                <a:schemeClr val="dk1"/>
              </a:solidFill>
              <a:effectLst/>
              <a:latin typeface="+mn-lt"/>
              <a:ea typeface="+mn-ea"/>
              <a:cs typeface="+mn-cs"/>
            </a:rPr>
            <a:t>Publicity: </a:t>
          </a:r>
          <a:r>
            <a:rPr lang="en-US" sz="1100">
              <a:solidFill>
                <a:schemeClr val="dk1"/>
              </a:solidFill>
              <a:effectLst/>
              <a:latin typeface="+mn-lt"/>
              <a:ea typeface="+mn-ea"/>
              <a:cs typeface="+mn-cs"/>
            </a:rPr>
            <a:t>NIPSCO reserves the right to name the Customer as a participant in public releases, subject to Customer approval, which shall not be unreasonably withheld.</a:t>
          </a:r>
          <a:endParaRPr lang="en-US">
            <a:effectLst/>
          </a:endParaRPr>
        </a:p>
        <a:p>
          <a:r>
            <a:rPr lang="en-US" sz="1100" b="1">
              <a:solidFill>
                <a:schemeClr val="dk1"/>
              </a:solidFill>
              <a:effectLst/>
              <a:latin typeface="+mn-lt"/>
              <a:ea typeface="+mn-ea"/>
              <a:cs typeface="+mn-cs"/>
            </a:rPr>
            <a:t>15.</a:t>
          </a:r>
          <a:r>
            <a:rPr lang="en-US" sz="1100">
              <a:solidFill>
                <a:schemeClr val="dk1"/>
              </a:solidFill>
              <a:effectLst/>
              <a:latin typeface="+mn-lt"/>
              <a:ea typeface="+mn-ea"/>
              <a:cs typeface="+mn-cs"/>
            </a:rPr>
            <a:t> </a:t>
          </a:r>
          <a:r>
            <a:rPr lang="en-US" sz="1100" b="1">
              <a:solidFill>
                <a:schemeClr val="dk1"/>
              </a:solidFill>
              <a:effectLst/>
              <a:latin typeface="+mn-lt"/>
              <a:ea typeface="+mn-ea"/>
              <a:cs typeface="+mn-cs"/>
            </a:rPr>
            <a:t>Program Discretion: </a:t>
          </a:r>
          <a:r>
            <a:rPr lang="en-US" sz="1100">
              <a:solidFill>
                <a:schemeClr val="dk1"/>
              </a:solidFill>
              <a:effectLst/>
              <a:latin typeface="+mn-lt"/>
              <a:ea typeface="+mn-ea"/>
              <a:cs typeface="+mn-cs"/>
            </a:rPr>
            <a:t>Incentive Amounts are available on a first-come, first-served basis. The Incentive Amount is subject to change or terminate at any time without notice at the discretion of NIPSCO.</a:t>
          </a:r>
          <a:endParaRPr lang="en-US">
            <a:effectLst/>
          </a:endParaRPr>
        </a:p>
        <a:p>
          <a:r>
            <a:rPr lang="en-US" sz="1100" b="1">
              <a:solidFill>
                <a:schemeClr val="dk1"/>
              </a:solidFill>
              <a:effectLst/>
              <a:latin typeface="+mn-lt"/>
              <a:ea typeface="+mn-ea"/>
              <a:cs typeface="+mn-cs"/>
            </a:rPr>
            <a:t>16.</a:t>
          </a:r>
          <a:r>
            <a:rPr lang="en-US" sz="1100">
              <a:solidFill>
                <a:schemeClr val="dk1"/>
              </a:solidFill>
              <a:effectLst/>
              <a:latin typeface="+mn-lt"/>
              <a:ea typeface="+mn-ea"/>
              <a:cs typeface="+mn-cs"/>
            </a:rPr>
            <a:t> </a:t>
          </a:r>
          <a:r>
            <a:rPr lang="en-US" sz="1100" b="1">
              <a:solidFill>
                <a:schemeClr val="dk1"/>
              </a:solidFill>
              <a:effectLst/>
              <a:latin typeface="+mn-lt"/>
              <a:ea typeface="+mn-ea"/>
              <a:cs typeface="+mn-cs"/>
            </a:rPr>
            <a:t>Logo Use: </a:t>
          </a:r>
          <a:r>
            <a:rPr lang="en-US" sz="1100">
              <a:solidFill>
                <a:schemeClr val="dk1"/>
              </a:solidFill>
              <a:effectLst/>
              <a:latin typeface="+mn-lt"/>
              <a:ea typeface="+mn-ea"/>
              <a:cs typeface="+mn-cs"/>
            </a:rPr>
            <a:t>Customers or Contractors may not use the NIPSCO name or logo in any marketing, advertising or promotional material.</a:t>
          </a:r>
          <a:endParaRPr lang="en-US">
            <a:effectLst/>
          </a:endParaRPr>
        </a:p>
        <a:p>
          <a:r>
            <a:rPr lang="en-US" sz="1100" b="1">
              <a:solidFill>
                <a:schemeClr val="dk1"/>
              </a:solidFill>
              <a:effectLst/>
              <a:latin typeface="+mn-lt"/>
              <a:ea typeface="+mn-ea"/>
              <a:cs typeface="+mn-cs"/>
            </a:rPr>
            <a:t>17. Disclaimers:</a:t>
          </a:r>
          <a:endParaRPr lang="en-US">
            <a:effectLst/>
          </a:endParaRPr>
        </a:p>
        <a:p>
          <a:r>
            <a:rPr lang="en-US" sz="1100">
              <a:solidFill>
                <a:schemeClr val="dk1"/>
              </a:solidFill>
              <a:effectLst/>
              <a:latin typeface="+mn-lt"/>
              <a:ea typeface="+mn-ea"/>
              <a:cs typeface="+mn-cs"/>
            </a:rPr>
            <a:t>a. Customer and/or Contractor hereby agrees to indemnify, hold harmless and release NIPSCO, TRC and its affiliates from any and all actions or claims in regard to the installation, operation and disposal of equipment (and related materials) covered herein including liability from incidental or consequential damages. NIPSCO does not endorse any particular Contractor registered with the Program, manufacturer, product, labor or system design by offering these Programs.</a:t>
          </a:r>
          <a:endParaRPr lang="en-US">
            <a:effectLst/>
          </a:endParaRPr>
        </a:p>
        <a:p>
          <a:r>
            <a:rPr lang="en-US" sz="1100">
              <a:solidFill>
                <a:schemeClr val="dk1"/>
              </a:solidFill>
              <a:effectLst/>
              <a:latin typeface="+mn-lt"/>
              <a:ea typeface="+mn-ea"/>
              <a:cs typeface="+mn-cs"/>
            </a:rPr>
            <a:t>b. NIPSCO will not be responsible for any tax liability imposed on the Customer as a result of the payment of Incentive Amounts.</a:t>
          </a:r>
          <a:endParaRPr lang="en-US">
            <a:effectLst/>
          </a:endParaRPr>
        </a:p>
        <a:p>
          <a:r>
            <a:rPr lang="en-US" sz="1100">
              <a:solidFill>
                <a:schemeClr val="dk1"/>
              </a:solidFill>
              <a:effectLst/>
              <a:latin typeface="+mn-lt"/>
              <a:ea typeface="+mn-ea"/>
              <a:cs typeface="+mn-cs"/>
            </a:rPr>
            <a:t>c. NIPSCO does not expressly or implicitly warrant the performance of installed equipment or Contractor’s quality of work (Customer should contact Trade Ally for detailed warranties).</a:t>
          </a:r>
          <a:endParaRPr lang="en-US">
            <a:effectLst/>
          </a:endParaRPr>
        </a:p>
        <a:p>
          <a:r>
            <a:rPr lang="en-US" sz="1100">
              <a:solidFill>
                <a:schemeClr val="dk1"/>
              </a:solidFill>
              <a:effectLst/>
              <a:latin typeface="+mn-lt"/>
              <a:ea typeface="+mn-ea"/>
              <a:cs typeface="+mn-cs"/>
            </a:rPr>
            <a:t>d. NIPSCO is not responsible for the proper disposal/recycling of any waste generated as a result of the Project. The proper disposal/recycling of any waste generated as a result of the Project shall be the sole responsibility of the Customer or its Contractor.</a:t>
          </a:r>
          <a:endParaRPr lang="en-US">
            <a:effectLst/>
          </a:endParaRPr>
        </a:p>
        <a:p>
          <a:r>
            <a:rPr lang="en-US" sz="1100">
              <a:solidFill>
                <a:schemeClr val="dk1"/>
              </a:solidFill>
              <a:effectLst/>
              <a:latin typeface="+mn-lt"/>
              <a:ea typeface="+mn-ea"/>
              <a:cs typeface="+mn-cs"/>
            </a:rPr>
            <a:t>e. NIPSCO is not liable for any damage caused by the installation of the equipment or for any damage caused by the malfunction of the installed equipment.</a:t>
          </a:r>
          <a:endParaRPr lang="en-US">
            <a:effectLst/>
          </a:endParaRPr>
        </a:p>
        <a:p>
          <a:r>
            <a:rPr lang="en-US" sz="1100">
              <a:solidFill>
                <a:schemeClr val="dk1"/>
              </a:solidFill>
              <a:effectLst/>
              <a:latin typeface="+mn-lt"/>
              <a:ea typeface="+mn-ea"/>
              <a:cs typeface="+mn-cs"/>
            </a:rPr>
            <a:t>f. NIPSCO does not guarantee that energy efficiency equipment purchased and installed or services provided through the Program will result in energy and costs savings.</a:t>
          </a:r>
          <a:endParaRPr lang="en-US">
            <a:effectLst/>
          </a:endParaRPr>
        </a:p>
        <a:p>
          <a:r>
            <a:rPr lang="en-US" sz="1100">
              <a:solidFill>
                <a:schemeClr val="dk1"/>
              </a:solidFill>
              <a:effectLst/>
              <a:latin typeface="+mn-lt"/>
              <a:ea typeface="+mn-ea"/>
              <a:cs typeface="+mn-cs"/>
            </a:rPr>
            <a:t>g. NIPSCO reserves the right to change or discontinue the Program at any time without any liability to Customer. The approval of applications is determined by NIPSCO in its sole discretion.</a:t>
          </a:r>
          <a:endParaRPr lang="en-US">
            <a:effectLst/>
          </a:endParaRPr>
        </a:p>
        <a:p>
          <a:r>
            <a:rPr lang="en-US" sz="1100" b="1">
              <a:solidFill>
                <a:schemeClr val="dk1"/>
              </a:solidFill>
              <a:effectLst/>
              <a:latin typeface="+mn-lt"/>
              <a:ea typeface="+mn-ea"/>
              <a:cs typeface="+mn-cs"/>
            </a:rPr>
            <a:t>18. </a:t>
          </a:r>
          <a:r>
            <a:rPr lang="en-US" sz="1100">
              <a:solidFill>
                <a:schemeClr val="dk1"/>
              </a:solidFill>
              <a:effectLst/>
              <a:latin typeface="+mn-lt"/>
              <a:ea typeface="+mn-ea"/>
              <a:cs typeface="+mn-cs"/>
            </a:rPr>
            <a:t>Incentive Amounts are payable to either the Customer or a third party. Payment assigned to a third party require Customer signature. Incentive Amounts for Projects are calculated by multiplying the Incentive rate per Program (Custom (including retro-commissioning measures)/New Construction Electric Lighting $0.10/kWh, Custom (including retro-commissioning measures)/New Construction Electric Non-Lighting $0.15/kWh, Custom (including retro-commissioning measures) Natural Gas $1.00/therm, New Construction Natural Gas $1.00/therm; Prescriptive &amp; SBDI measures are paid on a per unit basis, not per unit of savings) by the first year annual kWh/therm savings. Equipment that is eligible for a Standard Incentive via more than one processing channel (Fast-Track, Pre-Approval, Midstream) may only receive </a:t>
          </a:r>
          <a:r>
            <a:rPr lang="en-US" sz="1100" b="1">
              <a:solidFill>
                <a:schemeClr val="dk1"/>
              </a:solidFill>
              <a:effectLst/>
              <a:latin typeface="+mn-lt"/>
              <a:ea typeface="+mn-ea"/>
              <a:cs typeface="+mn-cs"/>
            </a:rPr>
            <a:t>one</a:t>
          </a:r>
          <a:r>
            <a:rPr lang="en-US" sz="1100">
              <a:solidFill>
                <a:schemeClr val="dk1"/>
              </a:solidFill>
              <a:effectLst/>
              <a:latin typeface="+mn-lt"/>
              <a:ea typeface="+mn-ea"/>
              <a:cs typeface="+mn-cs"/>
            </a:rPr>
            <a:t> incentive.</a:t>
          </a:r>
          <a:endParaRPr lang="en-US">
            <a:effectLst/>
          </a:endParaRPr>
        </a:p>
        <a:p>
          <a:r>
            <a:rPr lang="en-US" sz="1100" b="1">
              <a:solidFill>
                <a:schemeClr val="dk1"/>
              </a:solidFill>
              <a:effectLst/>
              <a:latin typeface="+mn-lt"/>
              <a:ea typeface="+mn-ea"/>
              <a:cs typeface="+mn-cs"/>
            </a:rPr>
            <a:t>19. Taxes</a:t>
          </a:r>
          <a:r>
            <a:rPr lang="en-US" sz="1100">
              <a:solidFill>
                <a:schemeClr val="dk1"/>
              </a:solidFill>
              <a:effectLst/>
              <a:latin typeface="+mn-lt"/>
              <a:ea typeface="+mn-ea"/>
              <a:cs typeface="+mn-cs"/>
            </a:rPr>
            <a:t>:</a:t>
          </a:r>
          <a:endParaRPr lang="en-US">
            <a:effectLst/>
          </a:endParaRPr>
        </a:p>
        <a:p>
          <a:r>
            <a:rPr lang="en-US" sz="1100">
              <a:solidFill>
                <a:schemeClr val="dk1"/>
              </a:solidFill>
              <a:effectLst/>
              <a:latin typeface="+mn-lt"/>
              <a:ea typeface="+mn-ea"/>
              <a:cs typeface="+mn-cs"/>
            </a:rPr>
            <a:t>NIPSCO is not responsible for any taxes that may be imposed on you as a result of your receipt of this incentive. Incentive Amounts could be taxable to you if greater than $600. You should consult your tax advisor for any questions concerning the taxability of incentives.</a:t>
          </a:r>
          <a:endParaRPr lang="en-US">
            <a:effectLst/>
          </a:endParaRPr>
        </a:p>
        <a:p>
          <a:r>
            <a:rPr lang="en-US" sz="1100" b="1">
              <a:solidFill>
                <a:schemeClr val="dk1"/>
              </a:solidFill>
              <a:effectLst/>
              <a:latin typeface="+mn-lt"/>
              <a:ea typeface="+mn-ea"/>
              <a:cs typeface="+mn-cs"/>
            </a:rPr>
            <a:t>20.</a:t>
          </a:r>
          <a:r>
            <a:rPr lang="en-US" sz="1100">
              <a:solidFill>
                <a:schemeClr val="dk1"/>
              </a:solidFill>
              <a:effectLst/>
              <a:latin typeface="+mn-lt"/>
              <a:ea typeface="+mn-ea"/>
              <a:cs typeface="+mn-cs"/>
            </a:rPr>
            <a:t> </a:t>
          </a:r>
          <a:r>
            <a:rPr lang="en-US" sz="1100" b="1">
              <a:solidFill>
                <a:schemeClr val="dk1"/>
              </a:solidFill>
              <a:effectLst/>
              <a:latin typeface="+mn-lt"/>
              <a:ea typeface="+mn-ea"/>
              <a:cs typeface="+mn-cs"/>
            </a:rPr>
            <a:t>Submission of Duplicate Measures:</a:t>
          </a:r>
          <a:endParaRPr lang="en-US">
            <a:effectLst/>
          </a:endParaRPr>
        </a:p>
        <a:p>
          <a:r>
            <a:rPr lang="en-US" sz="1100">
              <a:solidFill>
                <a:schemeClr val="dk1"/>
              </a:solidFill>
              <a:effectLst/>
              <a:latin typeface="+mn-lt"/>
              <a:ea typeface="+mn-ea"/>
              <a:cs typeface="+mn-cs"/>
            </a:rPr>
            <a:t>If TRC receives submissions or inquiries from Customers regarding downstream (i.e., Fast-track, Pre-approval channels) incentives for equipment incented through the Midstream Channel, TRC will clarify that equipment is ineligible for midstream incentives and redirect Customers to the participating distributor for resolution.</a:t>
          </a:r>
          <a:endParaRPr lang="en-US">
            <a:effectLst/>
          </a:endParaRPr>
        </a:p>
        <a:p>
          <a:r>
            <a:rPr lang="en-US" sz="1100" b="1">
              <a:solidFill>
                <a:srgbClr val="D0D0D2"/>
              </a:solidFill>
              <a:effectLst/>
              <a:latin typeface="+mn-lt"/>
              <a:ea typeface="+mn-ea"/>
              <a:cs typeface="+mn-cs"/>
            </a:rPr>
            <a:t>21.  Bonus Incentive</a:t>
          </a:r>
          <a:endParaRPr lang="en-US">
            <a:solidFill>
              <a:srgbClr val="D0D0D2"/>
            </a:solidFill>
            <a:effectLst/>
          </a:endParaRPr>
        </a:p>
        <a:p>
          <a:r>
            <a:rPr lang="en-US" sz="1100">
              <a:solidFill>
                <a:srgbClr val="D0D0D2"/>
              </a:solidFill>
              <a:effectLst/>
              <a:latin typeface="+mn-lt"/>
              <a:ea typeface="+mn-ea"/>
              <a:cs typeface="+mn-cs"/>
            </a:rPr>
            <a:t>Only new projects submitted after October 1, 2024 and completed by December 31, 2024 are eligible for the bonus incentive.  The bonus incentive is 20% for Prescriptive/Custom/SBDI electric measures, 20% for Prescriptive/SBDI boiler tune-up measures, and 40% for Prescriptive/SBDI refrigeration measures.  Refrigeration measures are not eligible for the 20% bonus incentive.  All other program rules apply to the bonus incentive.</a:t>
          </a:r>
          <a:endParaRPr lang="en-US">
            <a:solidFill>
              <a:srgbClr val="D0D0D2"/>
            </a:solidFill>
            <a:effectLst/>
          </a:endParaRPr>
        </a:p>
        <a:p>
          <a:r>
            <a:rPr lang="en-US" sz="1100" b="1">
              <a:solidFill>
                <a:srgbClr val="D0D0D2"/>
              </a:solidFill>
              <a:effectLst/>
              <a:latin typeface="+mn-lt"/>
              <a:ea typeface="+mn-ea"/>
              <a:cs typeface="+mn-cs"/>
            </a:rPr>
            <a:t>22.  Increased Incentives</a:t>
          </a:r>
          <a:endParaRPr lang="en-US">
            <a:solidFill>
              <a:srgbClr val="D0D0D2"/>
            </a:solidFill>
            <a:effectLst/>
          </a:endParaRPr>
        </a:p>
        <a:p>
          <a:r>
            <a:rPr lang="en-US" sz="1100">
              <a:solidFill>
                <a:srgbClr val="D0D0D2"/>
              </a:solidFill>
              <a:effectLst/>
              <a:latin typeface="+mn-lt"/>
              <a:ea typeface="+mn-ea"/>
              <a:cs typeface="+mn-cs"/>
            </a:rPr>
            <a:t>Only new projects submitted after October 1, 2024 and completed by December 31, 2024 are eligible for increased incentives.  Prescriptive and SBDI LED Tube Relamp Replacing 4 Ft Fluorescent measures are eligible for a $2 increased incentive.  These measures are also eligible for the 20% bonus incentive.  All other program rules apply to the increased incentives.</a:t>
          </a:r>
          <a:endParaRPr lang="en-US">
            <a:solidFill>
              <a:srgbClr val="D0D0D2"/>
            </a:solidFill>
            <a:effectLst/>
          </a:endParaRPr>
        </a:p>
        <a:p>
          <a:r>
            <a:rPr lang="en-US" sz="1100">
              <a:solidFill>
                <a:schemeClr val="bg2"/>
              </a:solidFill>
              <a:effectLst/>
              <a:latin typeface="+mn-lt"/>
              <a:ea typeface="+mn-ea"/>
              <a:cs typeface="+mn-cs"/>
            </a:rPr>
            <a:t> </a:t>
          </a:r>
          <a:endParaRPr lang="en-US">
            <a:solidFill>
              <a:schemeClr val="bg2"/>
            </a:solidFill>
            <a:effectLst/>
          </a:endParaRPr>
        </a:p>
        <a:p>
          <a:r>
            <a:rPr lang="en-US" sz="1100">
              <a:solidFill>
                <a:schemeClr val="dk1"/>
              </a:solidFill>
              <a:effectLst/>
              <a:latin typeface="+mn-lt"/>
              <a:ea typeface="+mn-ea"/>
              <a:cs typeface="+mn-cs"/>
            </a:rPr>
            <a:t> </a:t>
          </a:r>
          <a:endParaRPr lang="en-US">
            <a:effectLst/>
          </a:endParaRPr>
        </a:p>
      </xdr:txBody>
    </xdr:sp>
    <xdr:clientData/>
  </xdr:twoCellAnchor>
  <xdr:twoCellAnchor editAs="oneCell">
    <xdr:from>
      <xdr:col>2</xdr:col>
      <xdr:colOff>2720</xdr:colOff>
      <xdr:row>8</xdr:row>
      <xdr:rowOff>201232</xdr:rowOff>
    </xdr:from>
    <xdr:to>
      <xdr:col>4</xdr:col>
      <xdr:colOff>960</xdr:colOff>
      <xdr:row>10</xdr:row>
      <xdr:rowOff>144082</xdr:rowOff>
    </xdr:to>
    <xdr:sp macro="" textlink="">
      <xdr:nvSpPr>
        <xdr:cNvPr id="22" name="BACK">
          <a:hlinkClick xmlns:r="http://schemas.openxmlformats.org/officeDocument/2006/relationships" r:id="rId5" tooltip=" "/>
          <a:extLst>
            <a:ext uri="{FF2B5EF4-FFF2-40B4-BE49-F238E27FC236}">
              <a16:creationId xmlns:a16="http://schemas.microsoft.com/office/drawing/2014/main" id="{00000000-0008-0000-0900-000016000000}"/>
            </a:ext>
          </a:extLst>
        </xdr:cNvPr>
        <xdr:cNvSpPr>
          <a:spLocks noChangeAspect="1"/>
        </xdr:cNvSpPr>
      </xdr:nvSpPr>
      <xdr:spPr>
        <a:xfrm>
          <a:off x="631370" y="1801432"/>
          <a:ext cx="626890" cy="400050"/>
        </a:xfrm>
        <a:prstGeom prst="lef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editAs="oneCell">
    <xdr:from>
      <xdr:col>41</xdr:col>
      <xdr:colOff>0</xdr:colOff>
      <xdr:row>9</xdr:row>
      <xdr:rowOff>1047</xdr:rowOff>
    </xdr:from>
    <xdr:to>
      <xdr:col>42</xdr:col>
      <xdr:colOff>313195</xdr:colOff>
      <xdr:row>10</xdr:row>
      <xdr:rowOff>143921</xdr:rowOff>
    </xdr:to>
    <xdr:sp macro="" textlink="">
      <xdr:nvSpPr>
        <xdr:cNvPr id="23" name="NEXT">
          <a:hlinkClick xmlns:r="http://schemas.openxmlformats.org/officeDocument/2006/relationships" r:id="rId5" tooltip=" "/>
          <a:extLst>
            <a:ext uri="{FF2B5EF4-FFF2-40B4-BE49-F238E27FC236}">
              <a16:creationId xmlns:a16="http://schemas.microsoft.com/office/drawing/2014/main" id="{00000000-0008-0000-0900-000017000000}"/>
            </a:ext>
          </a:extLst>
        </xdr:cNvPr>
        <xdr:cNvSpPr>
          <a:spLocks noChangeAspect="1"/>
        </xdr:cNvSpPr>
      </xdr:nvSpPr>
      <xdr:spPr>
        <a:xfrm>
          <a:off x="12887325" y="1801272"/>
          <a:ext cx="627520" cy="400049"/>
        </a:xfrm>
        <a:prstGeom prst="righ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editAs="oneCell">
    <xdr:from>
      <xdr:col>40</xdr:col>
      <xdr:colOff>11206</xdr:colOff>
      <xdr:row>127</xdr:row>
      <xdr:rowOff>179295</xdr:rowOff>
    </xdr:from>
    <xdr:to>
      <xdr:col>42</xdr:col>
      <xdr:colOff>10636</xdr:colOff>
      <xdr:row>130</xdr:row>
      <xdr:rowOff>8404</xdr:rowOff>
    </xdr:to>
    <xdr:sp macro="" textlink="">
      <xdr:nvSpPr>
        <xdr:cNvPr id="25" name="NEXT">
          <a:hlinkClick xmlns:r="http://schemas.openxmlformats.org/officeDocument/2006/relationships" r:id="rId5" tooltip=" "/>
          <a:extLst>
            <a:ext uri="{FF2B5EF4-FFF2-40B4-BE49-F238E27FC236}">
              <a16:creationId xmlns:a16="http://schemas.microsoft.com/office/drawing/2014/main" id="{00000000-0008-0000-0900-000019000000}"/>
            </a:ext>
          </a:extLst>
        </xdr:cNvPr>
        <xdr:cNvSpPr>
          <a:spLocks noChangeAspect="1"/>
        </xdr:cNvSpPr>
      </xdr:nvSpPr>
      <xdr:spPr>
        <a:xfrm>
          <a:off x="12561794" y="22389354"/>
          <a:ext cx="626960" cy="400609"/>
        </a:xfrm>
        <a:prstGeom prst="righ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editAs="oneCell">
    <xdr:from>
      <xdr:col>2</xdr:col>
      <xdr:colOff>302558</xdr:colOff>
      <xdr:row>127</xdr:row>
      <xdr:rowOff>179293</xdr:rowOff>
    </xdr:from>
    <xdr:to>
      <xdr:col>4</xdr:col>
      <xdr:colOff>300798</xdr:colOff>
      <xdr:row>130</xdr:row>
      <xdr:rowOff>8403</xdr:rowOff>
    </xdr:to>
    <xdr:sp macro="" textlink="">
      <xdr:nvSpPr>
        <xdr:cNvPr id="27" name="BACK">
          <a:hlinkClick xmlns:r="http://schemas.openxmlformats.org/officeDocument/2006/relationships" r:id="rId5" tooltip=" "/>
          <a:extLst>
            <a:ext uri="{FF2B5EF4-FFF2-40B4-BE49-F238E27FC236}">
              <a16:creationId xmlns:a16="http://schemas.microsoft.com/office/drawing/2014/main" id="{00000000-0008-0000-0900-00001B000000}"/>
            </a:ext>
          </a:extLst>
        </xdr:cNvPr>
        <xdr:cNvSpPr>
          <a:spLocks noChangeAspect="1"/>
        </xdr:cNvSpPr>
      </xdr:nvSpPr>
      <xdr:spPr>
        <a:xfrm>
          <a:off x="930087" y="22389352"/>
          <a:ext cx="625770" cy="400610"/>
        </a:xfrm>
        <a:prstGeom prst="lef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wsDr>
</file>

<file path=xl/drawings/drawing4.xml><?xml version="1.0" encoding="utf-8"?>
<xdr:wsDr xmlns:xdr="http://schemas.openxmlformats.org/drawingml/2006/spreadsheetDrawing" xmlns:a="http://schemas.openxmlformats.org/drawingml/2006/main">
  <xdr:twoCellAnchor>
    <xdr:from>
      <xdr:col>22</xdr:col>
      <xdr:colOff>0</xdr:colOff>
      <xdr:row>1</xdr:row>
      <xdr:rowOff>133350</xdr:rowOff>
    </xdr:from>
    <xdr:to>
      <xdr:col>27</xdr:col>
      <xdr:colOff>0</xdr:colOff>
      <xdr:row>4</xdr:row>
      <xdr:rowOff>133350</xdr:rowOff>
    </xdr:to>
    <xdr:sp macro="" textlink="MAIN4">
      <xdr:nvSpPr>
        <xdr:cNvPr id="6" name="MENU4">
          <a:hlinkClick xmlns:r="http://schemas.openxmlformats.org/officeDocument/2006/relationships" r:id="rId1" tooltip=" "/>
          <a:extLst>
            <a:ext uri="{FF2B5EF4-FFF2-40B4-BE49-F238E27FC236}">
              <a16:creationId xmlns:a16="http://schemas.microsoft.com/office/drawing/2014/main" id="{00000000-0008-0000-0A00-000006000000}"/>
            </a:ext>
          </a:extLst>
        </xdr:cNvPr>
        <xdr:cNvSpPr/>
      </xdr:nvSpPr>
      <xdr:spPr>
        <a:xfrm>
          <a:off x="6915150" y="333375"/>
          <a:ext cx="1571625" cy="600075"/>
        </a:xfrm>
        <a:prstGeom prst="round2SameRect">
          <a:avLst/>
        </a:prstGeom>
        <a:solidFill>
          <a:srgbClr val="A6A5AA"/>
        </a:solidFill>
        <a:ln w="12700">
          <a:solidFill>
            <a:srgbClr val="A6A5AA"/>
          </a:solidFill>
        </a:ln>
        <a:effectLst>
          <a:outerShdw blurRad="25400" dist="50800" dir="18899999"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CB369157-CA5B-4E40-B1DE-604993B819B3}" type="TxLink">
            <a:rPr lang="en-US" sz="1100" b="0" i="0" u="none" strike="noStrike">
              <a:solidFill>
                <a:schemeClr val="bg1"/>
              </a:solidFill>
              <a:latin typeface="Arial" panose="020B0604020202020204" pitchFamily="34" charset="0"/>
              <a:cs typeface="Arial" panose="020B0604020202020204" pitchFamily="34" charset="0"/>
            </a:rPr>
            <a:pPr algn="ctr"/>
            <a:t>CUSTOM MEASURES INPUT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37</xdr:col>
      <xdr:colOff>2720</xdr:colOff>
      <xdr:row>4</xdr:row>
      <xdr:rowOff>200705</xdr:rowOff>
    </xdr:from>
    <xdr:to>
      <xdr:col>42</xdr:col>
      <xdr:colOff>0</xdr:colOff>
      <xdr:row>7</xdr:row>
      <xdr:rowOff>0</xdr:rowOff>
    </xdr:to>
    <xdr:sp macro="" textlink="M4S8">
      <xdr:nvSpPr>
        <xdr:cNvPr id="18" name="SUBMENU8">
          <a:hlinkClick xmlns:r="http://schemas.openxmlformats.org/officeDocument/2006/relationships" r:id="rId2"/>
          <a:extLst>
            <a:ext uri="{FF2B5EF4-FFF2-40B4-BE49-F238E27FC236}">
              <a16:creationId xmlns:a16="http://schemas.microsoft.com/office/drawing/2014/main" id="{00000000-0008-0000-0A00-000012000000}"/>
            </a:ext>
          </a:extLst>
        </xdr:cNvPr>
        <xdr:cNvSpPr/>
      </xdr:nvSpPr>
      <xdr:spPr>
        <a:xfrm>
          <a:off x="11632745" y="1000805"/>
          <a:ext cx="1568905"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6C84327F-831A-4647-9A31-A800B051B1A8}"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32</xdr:col>
      <xdr:colOff>2865</xdr:colOff>
      <xdr:row>4</xdr:row>
      <xdr:rowOff>200705</xdr:rowOff>
    </xdr:from>
    <xdr:to>
      <xdr:col>37</xdr:col>
      <xdr:colOff>2720</xdr:colOff>
      <xdr:row>7</xdr:row>
      <xdr:rowOff>0</xdr:rowOff>
    </xdr:to>
    <xdr:sp macro="" textlink="M4S7">
      <xdr:nvSpPr>
        <xdr:cNvPr id="17" name="SUBMENU7">
          <a:hlinkClick xmlns:r="http://schemas.openxmlformats.org/officeDocument/2006/relationships" r:id="rId3"/>
          <a:extLst>
            <a:ext uri="{FF2B5EF4-FFF2-40B4-BE49-F238E27FC236}">
              <a16:creationId xmlns:a16="http://schemas.microsoft.com/office/drawing/2014/main" id="{00000000-0008-0000-0A00-000011000000}"/>
            </a:ext>
          </a:extLst>
        </xdr:cNvPr>
        <xdr:cNvSpPr/>
      </xdr:nvSpPr>
      <xdr:spPr>
        <a:xfrm>
          <a:off x="10061265" y="1000805"/>
          <a:ext cx="1571480"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5E6BC230-1975-4F34-BC48-A25EF66BC57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27</xdr:col>
      <xdr:colOff>0</xdr:colOff>
      <xdr:row>4</xdr:row>
      <xdr:rowOff>200705</xdr:rowOff>
    </xdr:from>
    <xdr:to>
      <xdr:col>32</xdr:col>
      <xdr:colOff>2865</xdr:colOff>
      <xdr:row>7</xdr:row>
      <xdr:rowOff>0</xdr:rowOff>
    </xdr:to>
    <xdr:sp macro="" textlink="M4S6">
      <xdr:nvSpPr>
        <xdr:cNvPr id="16" name="SUBMENU6">
          <a:hlinkClick xmlns:r="http://schemas.openxmlformats.org/officeDocument/2006/relationships" r:id="rId4"/>
          <a:extLst>
            <a:ext uri="{FF2B5EF4-FFF2-40B4-BE49-F238E27FC236}">
              <a16:creationId xmlns:a16="http://schemas.microsoft.com/office/drawing/2014/main" id="{00000000-0008-0000-0A00-000010000000}"/>
            </a:ext>
          </a:extLst>
        </xdr:cNvPr>
        <xdr:cNvSpPr/>
      </xdr:nvSpPr>
      <xdr:spPr>
        <a:xfrm>
          <a:off x="8486775" y="1000805"/>
          <a:ext cx="1574490"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5A1770A-87A5-453B-813D-9DB4232D4E5B}"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25</xdr:col>
      <xdr:colOff>80993</xdr:colOff>
      <xdr:row>4</xdr:row>
      <xdr:rowOff>189499</xdr:rowOff>
    </xdr:from>
    <xdr:to>
      <xdr:col>30</xdr:col>
      <xdr:colOff>80991</xdr:colOff>
      <xdr:row>6</xdr:row>
      <xdr:rowOff>190500</xdr:rowOff>
    </xdr:to>
    <xdr:sp macro="" textlink="M4S5">
      <xdr:nvSpPr>
        <xdr:cNvPr id="15" name="SUBMENU5">
          <a:hlinkClick xmlns:r="http://schemas.openxmlformats.org/officeDocument/2006/relationships" r:id="rId5"/>
          <a:extLst>
            <a:ext uri="{FF2B5EF4-FFF2-40B4-BE49-F238E27FC236}">
              <a16:creationId xmlns:a16="http://schemas.microsoft.com/office/drawing/2014/main" id="{00000000-0008-0000-0A00-00000F000000}"/>
            </a:ext>
          </a:extLst>
        </xdr:cNvPr>
        <xdr:cNvSpPr/>
      </xdr:nvSpPr>
      <xdr:spPr>
        <a:xfrm>
          <a:off x="7925111" y="996323"/>
          <a:ext cx="1568821" cy="404412"/>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E5F979BB-FDDE-4AD4-9F04-50C37B654C2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xdr:col>
      <xdr:colOff>0</xdr:colOff>
      <xdr:row>4</xdr:row>
      <xdr:rowOff>1</xdr:rowOff>
    </xdr:from>
    <xdr:to>
      <xdr:col>44</xdr:col>
      <xdr:colOff>13806</xdr:colOff>
      <xdr:row>7</xdr:row>
      <xdr:rowOff>0</xdr:rowOff>
    </xdr:to>
    <xdr:sp macro="" textlink="">
      <xdr:nvSpPr>
        <xdr:cNvPr id="10" name="TOPRIBBON">
          <a:extLst>
            <a:ext uri="{FF2B5EF4-FFF2-40B4-BE49-F238E27FC236}">
              <a16:creationId xmlns:a16="http://schemas.microsoft.com/office/drawing/2014/main" id="{00000000-0008-0000-0A00-00000A000000}"/>
            </a:ext>
          </a:extLst>
        </xdr:cNvPr>
        <xdr:cNvSpPr/>
      </xdr:nvSpPr>
      <xdr:spPr>
        <a:xfrm>
          <a:off x="313765" y="806825"/>
          <a:ext cx="13505688" cy="605116"/>
        </a:xfrm>
        <a:prstGeom prst="round2SameRect">
          <a:avLst/>
        </a:prstGeom>
        <a:solidFill>
          <a:srgbClr val="A6A5AA"/>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p>
      </xdr:txBody>
    </xdr:sp>
    <xdr:clientData/>
  </xdr:twoCellAnchor>
  <xdr:twoCellAnchor>
    <xdr:from>
      <xdr:col>18</xdr:col>
      <xdr:colOff>293904</xdr:colOff>
      <xdr:row>5</xdr:row>
      <xdr:rowOff>680</xdr:rowOff>
    </xdr:from>
    <xdr:to>
      <xdr:col>25</xdr:col>
      <xdr:colOff>257735</xdr:colOff>
      <xdr:row>7</xdr:row>
      <xdr:rowOff>0</xdr:rowOff>
    </xdr:to>
    <xdr:sp macro="" textlink="M4S4">
      <xdr:nvSpPr>
        <xdr:cNvPr id="14" name="SUBMENU4">
          <a:hlinkClick xmlns:r="http://schemas.openxmlformats.org/officeDocument/2006/relationships" r:id="rId6" tooltip=" "/>
          <a:extLst>
            <a:ext uri="{FF2B5EF4-FFF2-40B4-BE49-F238E27FC236}">
              <a16:creationId xmlns:a16="http://schemas.microsoft.com/office/drawing/2014/main" id="{00000000-0008-0000-0A00-00000E000000}"/>
            </a:ext>
          </a:extLst>
        </xdr:cNvPr>
        <xdr:cNvSpPr/>
      </xdr:nvSpPr>
      <xdr:spPr>
        <a:xfrm>
          <a:off x="5941669" y="1009209"/>
          <a:ext cx="2160184" cy="40273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1050F369-33A9-41B8-BB9C-848C113C5B15}" type="TxLink">
            <a:rPr lang="en-US" sz="1100" b="0" i="0" u="none" strike="noStrike">
              <a:solidFill>
                <a:srgbClr val="FFFFFF"/>
              </a:solidFill>
              <a:latin typeface="Arial" panose="020B0604020202020204" pitchFamily="34" charset="0"/>
              <a:cs typeface="Arial" panose="020B0604020202020204" pitchFamily="34" charset="0"/>
            </a:rPr>
            <a:pPr algn="ctr"/>
            <a:t>Custom / RCx / New Construction
 (Gas)</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editAs="absolute">
    <xdr:from>
      <xdr:col>41</xdr:col>
      <xdr:colOff>0</xdr:colOff>
      <xdr:row>9</xdr:row>
      <xdr:rowOff>1047</xdr:rowOff>
    </xdr:from>
    <xdr:to>
      <xdr:col>43</xdr:col>
      <xdr:colOff>231</xdr:colOff>
      <xdr:row>11</xdr:row>
      <xdr:rowOff>1046</xdr:rowOff>
    </xdr:to>
    <xdr:sp macro="" textlink="">
      <xdr:nvSpPr>
        <xdr:cNvPr id="2" name="NEXT">
          <a:hlinkClick xmlns:r="http://schemas.openxmlformats.org/officeDocument/2006/relationships" r:id="rId7" tooltip=" "/>
          <a:extLst>
            <a:ext uri="{FF2B5EF4-FFF2-40B4-BE49-F238E27FC236}">
              <a16:creationId xmlns:a16="http://schemas.microsoft.com/office/drawing/2014/main" id="{00000000-0008-0000-0A00-000002000000}"/>
            </a:ext>
          </a:extLst>
        </xdr:cNvPr>
        <xdr:cNvSpPr>
          <a:spLocks noChangeAspect="1"/>
        </xdr:cNvSpPr>
      </xdr:nvSpPr>
      <xdr:spPr>
        <a:xfrm>
          <a:off x="12887325" y="1801272"/>
          <a:ext cx="627520" cy="400049"/>
        </a:xfrm>
        <a:prstGeom prst="righ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xdr:from>
      <xdr:col>7</xdr:col>
      <xdr:colOff>457</xdr:colOff>
      <xdr:row>1</xdr:row>
      <xdr:rowOff>0</xdr:rowOff>
    </xdr:from>
    <xdr:to>
      <xdr:col>12</xdr:col>
      <xdr:colOff>0</xdr:colOff>
      <xdr:row>4</xdr:row>
      <xdr:rowOff>0</xdr:rowOff>
    </xdr:to>
    <xdr:sp macro="" textlink="MAIN1">
      <xdr:nvSpPr>
        <xdr:cNvPr id="3" name="MENU1">
          <a:hlinkClick xmlns:r="http://schemas.openxmlformats.org/officeDocument/2006/relationships" r:id="rId8" tooltip=" "/>
          <a:extLst>
            <a:ext uri="{FF2B5EF4-FFF2-40B4-BE49-F238E27FC236}">
              <a16:creationId xmlns:a16="http://schemas.microsoft.com/office/drawing/2014/main" id="{00000000-0008-0000-0A00-000003000000}"/>
            </a:ext>
          </a:extLst>
        </xdr:cNvPr>
        <xdr:cNvSpPr/>
      </xdr:nvSpPr>
      <xdr:spPr>
        <a:xfrm>
          <a:off x="2200732" y="200025"/>
          <a:ext cx="1571168" cy="600075"/>
        </a:xfrm>
        <a:prstGeom prst="round2SameRect">
          <a:avLst/>
        </a:prstGeom>
        <a:solidFill>
          <a:srgbClr val="00334E"/>
        </a:solidFill>
        <a:ln w="12700">
          <a:solidFill>
            <a:srgbClr val="00334E"/>
          </a:solid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D6F2F067-2676-4601-ABCE-75BD5137E3D5}" type="TxLink">
            <a:rPr lang="en-US" sz="1100" b="0" i="0" u="none" strike="noStrike">
              <a:solidFill>
                <a:schemeClr val="bg1"/>
              </a:solidFill>
              <a:latin typeface="Arial" panose="020B0604020202020204" pitchFamily="34" charset="0"/>
              <a:cs typeface="Arial" panose="020B0604020202020204" pitchFamily="34" charset="0"/>
            </a:rPr>
            <a:pPr algn="ctr"/>
            <a:t>START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12</xdr:col>
      <xdr:colOff>0</xdr:colOff>
      <xdr:row>1</xdr:row>
      <xdr:rowOff>0</xdr:rowOff>
    </xdr:from>
    <xdr:to>
      <xdr:col>17</xdr:col>
      <xdr:colOff>0</xdr:colOff>
      <xdr:row>4</xdr:row>
      <xdr:rowOff>0</xdr:rowOff>
    </xdr:to>
    <xdr:sp macro="" textlink="MAIN2">
      <xdr:nvSpPr>
        <xdr:cNvPr id="4" name="MENU2">
          <a:hlinkClick xmlns:r="http://schemas.openxmlformats.org/officeDocument/2006/relationships" r:id="rId9" tooltip=" "/>
          <a:extLst>
            <a:ext uri="{FF2B5EF4-FFF2-40B4-BE49-F238E27FC236}">
              <a16:creationId xmlns:a16="http://schemas.microsoft.com/office/drawing/2014/main" id="{00000000-0008-0000-0A00-000004000000}"/>
            </a:ext>
          </a:extLst>
        </xdr:cNvPr>
        <xdr:cNvSpPr/>
      </xdr:nvSpPr>
      <xdr:spPr>
        <a:xfrm>
          <a:off x="3771900" y="200025"/>
          <a:ext cx="1571625" cy="600075"/>
        </a:xfrm>
        <a:prstGeom prst="round2SameRect">
          <a:avLst/>
        </a:prstGeom>
        <a:solidFill>
          <a:srgbClr val="00334E"/>
        </a:solidFill>
        <a:ln w="12700">
          <a:solidFill>
            <a:srgbClr val="00334E"/>
          </a:solid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59A035B9-F1D2-4E89-B262-AF2DF0C338A9}" type="TxLink">
            <a:rPr lang="en-US" sz="1100" b="0" i="0" u="none" strike="noStrike">
              <a:solidFill>
                <a:schemeClr val="bg1"/>
              </a:solidFill>
              <a:latin typeface="Arial" panose="020B0604020202020204" pitchFamily="34" charset="0"/>
              <a:cs typeface="Arial" panose="020B0604020202020204" pitchFamily="34" charset="0"/>
            </a:rPr>
            <a:pPr algn="ctr"/>
            <a:t>PROJECT INFORMATION</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17</xdr:col>
      <xdr:colOff>0</xdr:colOff>
      <xdr:row>1</xdr:row>
      <xdr:rowOff>0</xdr:rowOff>
    </xdr:from>
    <xdr:to>
      <xdr:col>22</xdr:col>
      <xdr:colOff>0</xdr:colOff>
      <xdr:row>4</xdr:row>
      <xdr:rowOff>0</xdr:rowOff>
    </xdr:to>
    <xdr:sp macro="" textlink="MAIN3">
      <xdr:nvSpPr>
        <xdr:cNvPr id="5" name="MENU3">
          <a:hlinkClick xmlns:r="http://schemas.openxmlformats.org/officeDocument/2006/relationships" r:id="rId10" tooltip=" "/>
          <a:extLst>
            <a:ext uri="{FF2B5EF4-FFF2-40B4-BE49-F238E27FC236}">
              <a16:creationId xmlns:a16="http://schemas.microsoft.com/office/drawing/2014/main" id="{00000000-0008-0000-0A00-000005000000}"/>
            </a:ext>
          </a:extLst>
        </xdr:cNvPr>
        <xdr:cNvSpPr/>
      </xdr:nvSpPr>
      <xdr:spPr>
        <a:xfrm>
          <a:off x="5343525" y="200025"/>
          <a:ext cx="1571625" cy="600075"/>
        </a:xfrm>
        <a:prstGeom prst="round2SameRect">
          <a:avLst/>
        </a:prstGeom>
        <a:solidFill>
          <a:srgbClr val="00334E"/>
        </a:solidFill>
        <a:ln w="12700">
          <a:solidFill>
            <a:srgbClr val="00334E"/>
          </a:solid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06A037F-AE33-47CC-85C1-F6D62694F95D}" type="TxLink">
            <a:rPr lang="en-US" sz="1100" b="0" i="0" u="none" strike="noStrike">
              <a:solidFill>
                <a:schemeClr val="bg1"/>
              </a:solidFill>
              <a:latin typeface="Arial" panose="020B0604020202020204" pitchFamily="34" charset="0"/>
              <a:cs typeface="Arial" panose="020B0604020202020204" pitchFamily="34" charset="0"/>
            </a:rPr>
            <a:pPr algn="ctr"/>
            <a:t>PRESCRIPTIVE MEASURES INPUT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27</xdr:col>
      <xdr:colOff>0</xdr:colOff>
      <xdr:row>1</xdr:row>
      <xdr:rowOff>0</xdr:rowOff>
    </xdr:from>
    <xdr:to>
      <xdr:col>32</xdr:col>
      <xdr:colOff>0</xdr:colOff>
      <xdr:row>4</xdr:row>
      <xdr:rowOff>0</xdr:rowOff>
    </xdr:to>
    <xdr:sp macro="" textlink="MAIN5">
      <xdr:nvSpPr>
        <xdr:cNvPr id="7" name="MENU5">
          <a:hlinkClick xmlns:r="http://schemas.openxmlformats.org/officeDocument/2006/relationships" r:id="rId11" tooltip=" "/>
          <a:extLst>
            <a:ext uri="{FF2B5EF4-FFF2-40B4-BE49-F238E27FC236}">
              <a16:creationId xmlns:a16="http://schemas.microsoft.com/office/drawing/2014/main" id="{00000000-0008-0000-0A00-000007000000}"/>
            </a:ext>
          </a:extLst>
        </xdr:cNvPr>
        <xdr:cNvSpPr/>
      </xdr:nvSpPr>
      <xdr:spPr>
        <a:xfrm>
          <a:off x="8486775" y="200025"/>
          <a:ext cx="1571625" cy="600075"/>
        </a:xfrm>
        <a:prstGeom prst="round2SameRect">
          <a:avLst/>
        </a:prstGeom>
        <a:solidFill>
          <a:srgbClr val="00334E"/>
        </a:solidFill>
        <a:ln w="12700">
          <a:solidFill>
            <a:srgbClr val="00334E"/>
          </a:solid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F0EEDDA6-4934-49B4-972D-20D21D440D82}" type="TxLink">
            <a:rPr lang="en-US" sz="1100" b="0" i="0" u="none" strike="noStrike">
              <a:solidFill>
                <a:schemeClr val="bg1"/>
              </a:solidFill>
              <a:latin typeface="Arial" panose="020B0604020202020204" pitchFamily="34" charset="0"/>
              <a:cs typeface="Arial" panose="020B0604020202020204" pitchFamily="34" charset="0"/>
            </a:rPr>
            <a:pPr algn="ctr"/>
            <a:t>APPLICATION REVIEW</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32</xdr:col>
      <xdr:colOff>0</xdr:colOff>
      <xdr:row>1</xdr:row>
      <xdr:rowOff>0</xdr:rowOff>
    </xdr:from>
    <xdr:to>
      <xdr:col>37</xdr:col>
      <xdr:colOff>1</xdr:colOff>
      <xdr:row>4</xdr:row>
      <xdr:rowOff>0</xdr:rowOff>
    </xdr:to>
    <xdr:sp macro="" textlink="MAIN6">
      <xdr:nvSpPr>
        <xdr:cNvPr id="8" name="MENU6">
          <a:extLst>
            <a:ext uri="{FF2B5EF4-FFF2-40B4-BE49-F238E27FC236}">
              <a16:creationId xmlns:a16="http://schemas.microsoft.com/office/drawing/2014/main" id="{00000000-0008-0000-0A00-000008000000}"/>
            </a:ext>
          </a:extLst>
        </xdr:cNvPr>
        <xdr:cNvSpPr/>
      </xdr:nvSpPr>
      <xdr:spPr>
        <a:xfrm>
          <a:off x="10058400" y="200025"/>
          <a:ext cx="1571626"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B12A3774-975E-4B41-A681-E085295C6D0E}"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36</xdr:col>
      <xdr:colOff>314324</xdr:colOff>
      <xdr:row>1</xdr:row>
      <xdr:rowOff>0</xdr:rowOff>
    </xdr:from>
    <xdr:to>
      <xdr:col>41</xdr:col>
      <xdr:colOff>314324</xdr:colOff>
      <xdr:row>4</xdr:row>
      <xdr:rowOff>0</xdr:rowOff>
    </xdr:to>
    <xdr:sp macro="" textlink="MAIN7">
      <xdr:nvSpPr>
        <xdr:cNvPr id="9" name="MENU7">
          <a:extLst>
            <a:ext uri="{FF2B5EF4-FFF2-40B4-BE49-F238E27FC236}">
              <a16:creationId xmlns:a16="http://schemas.microsoft.com/office/drawing/2014/main" id="{00000000-0008-0000-0A00-000009000000}"/>
            </a:ext>
          </a:extLst>
        </xdr:cNvPr>
        <xdr:cNvSpPr/>
      </xdr:nvSpPr>
      <xdr:spPr>
        <a:xfrm>
          <a:off x="11630024" y="200025"/>
          <a:ext cx="1571625"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F61C797-6A0F-4BAC-929A-417D3EEDC239}"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1</xdr:col>
      <xdr:colOff>557</xdr:colOff>
      <xdr:row>7</xdr:row>
      <xdr:rowOff>200024</xdr:rowOff>
    </xdr:from>
    <xdr:to>
      <xdr:col>43</xdr:col>
      <xdr:colOff>313764</xdr:colOff>
      <xdr:row>65</xdr:row>
      <xdr:rowOff>0</xdr:rowOff>
    </xdr:to>
    <xdr:sp macro="" textlink="">
      <xdr:nvSpPr>
        <xdr:cNvPr id="19" name="BORDER">
          <a:extLst>
            <a:ext uri="{FF2B5EF4-FFF2-40B4-BE49-F238E27FC236}">
              <a16:creationId xmlns:a16="http://schemas.microsoft.com/office/drawing/2014/main" id="{00000000-0008-0000-0A00-000013000000}"/>
            </a:ext>
          </a:extLst>
        </xdr:cNvPr>
        <xdr:cNvSpPr/>
      </xdr:nvSpPr>
      <xdr:spPr>
        <a:xfrm>
          <a:off x="314322" y="1611965"/>
          <a:ext cx="13491324" cy="11498917"/>
        </a:xfrm>
        <a:prstGeom prst="frame">
          <a:avLst>
            <a:gd name="adj1" fmla="val 97"/>
          </a:avLst>
        </a:prstGeom>
        <a:noFill/>
        <a:ln w="12700" cap="flat" cmpd="sng" algn="ctr">
          <a:solidFill>
            <a:srgbClr val="00334E"/>
          </a:solidFill>
          <a:prstDash val="solid"/>
          <a:miter lim="800000"/>
          <a:headEnd type="none" w="med" len="med"/>
          <a:tailEnd type="none" w="med" len="me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tx1"/>
            </a:solidFill>
          </a:endParaRPr>
        </a:p>
      </xdr:txBody>
    </xdr:sp>
    <xdr:clientData fPrintsWithSheet="0"/>
  </xdr:twoCellAnchor>
  <xdr:twoCellAnchor editAs="absolute">
    <xdr:from>
      <xdr:col>2</xdr:col>
      <xdr:colOff>2720</xdr:colOff>
      <xdr:row>9</xdr:row>
      <xdr:rowOff>1207</xdr:rowOff>
    </xdr:from>
    <xdr:to>
      <xdr:col>4</xdr:col>
      <xdr:colOff>960</xdr:colOff>
      <xdr:row>11</xdr:row>
      <xdr:rowOff>1207</xdr:rowOff>
    </xdr:to>
    <xdr:sp macro="" textlink="">
      <xdr:nvSpPr>
        <xdr:cNvPr id="20" name="BACK">
          <a:hlinkClick xmlns:r="http://schemas.openxmlformats.org/officeDocument/2006/relationships" r:id="rId12" tooltip=" "/>
          <a:extLst>
            <a:ext uri="{FF2B5EF4-FFF2-40B4-BE49-F238E27FC236}">
              <a16:creationId xmlns:a16="http://schemas.microsoft.com/office/drawing/2014/main" id="{00000000-0008-0000-0A00-000014000000}"/>
            </a:ext>
          </a:extLst>
        </xdr:cNvPr>
        <xdr:cNvSpPr>
          <a:spLocks noChangeAspect="1"/>
        </xdr:cNvSpPr>
      </xdr:nvSpPr>
      <xdr:spPr>
        <a:xfrm>
          <a:off x="631370" y="1801432"/>
          <a:ext cx="626890" cy="400050"/>
        </a:xfrm>
        <a:prstGeom prst="lef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xdr:from>
      <xdr:col>2</xdr:col>
      <xdr:colOff>2720</xdr:colOff>
      <xdr:row>5</xdr:row>
      <xdr:rowOff>73212</xdr:rowOff>
    </xdr:from>
    <xdr:to>
      <xdr:col>7</xdr:col>
      <xdr:colOff>457</xdr:colOff>
      <xdr:row>7</xdr:row>
      <xdr:rowOff>71014</xdr:rowOff>
    </xdr:to>
    <xdr:sp macro="" textlink="M4S1">
      <xdr:nvSpPr>
        <xdr:cNvPr id="11" name="SUBMENU1">
          <a:hlinkClick xmlns:r="http://schemas.openxmlformats.org/officeDocument/2006/relationships" r:id="rId1" tooltip=" "/>
          <a:extLst>
            <a:ext uri="{FF2B5EF4-FFF2-40B4-BE49-F238E27FC236}">
              <a16:creationId xmlns:a16="http://schemas.microsoft.com/office/drawing/2014/main" id="{00000000-0008-0000-0A00-00000B000000}"/>
            </a:ext>
          </a:extLst>
        </xdr:cNvPr>
        <xdr:cNvSpPr/>
      </xdr:nvSpPr>
      <xdr:spPr>
        <a:xfrm>
          <a:off x="630249" y="1081741"/>
          <a:ext cx="1566561" cy="401214"/>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3664FD99-357F-4D59-894F-756F573EB972}" type="TxLink">
            <a:rPr lang="en-US" sz="1100" b="0" i="0" u="none" strike="noStrike">
              <a:solidFill>
                <a:srgbClr val="FFFFFF"/>
              </a:solidFill>
              <a:latin typeface="Arial" panose="020B0604020202020204" pitchFamily="34" charset="0"/>
              <a:cs typeface="Arial" panose="020B0604020202020204" pitchFamily="34" charset="0"/>
            </a:rPr>
            <a:pPr algn="ctr"/>
            <a:t>Custom Lighting</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7</xdr:col>
      <xdr:colOff>7325</xdr:colOff>
      <xdr:row>5</xdr:row>
      <xdr:rowOff>680</xdr:rowOff>
    </xdr:from>
    <xdr:to>
      <xdr:col>12</xdr:col>
      <xdr:colOff>4774</xdr:colOff>
      <xdr:row>7</xdr:row>
      <xdr:rowOff>0</xdr:rowOff>
    </xdr:to>
    <xdr:sp macro="" textlink="M4S2">
      <xdr:nvSpPr>
        <xdr:cNvPr id="12" name="SUBMENU2">
          <a:hlinkClick xmlns:r="http://schemas.openxmlformats.org/officeDocument/2006/relationships" r:id="rId13" tooltip=" "/>
          <a:extLst>
            <a:ext uri="{FF2B5EF4-FFF2-40B4-BE49-F238E27FC236}">
              <a16:creationId xmlns:a16="http://schemas.microsoft.com/office/drawing/2014/main" id="{00000000-0008-0000-0A00-00000C000000}"/>
            </a:ext>
          </a:extLst>
        </xdr:cNvPr>
        <xdr:cNvSpPr/>
      </xdr:nvSpPr>
      <xdr:spPr>
        <a:xfrm>
          <a:off x="2203678" y="1009209"/>
          <a:ext cx="1566272" cy="402732"/>
        </a:xfrm>
        <a:prstGeom prst="round2SameRect">
          <a:avLst/>
        </a:prstGeom>
        <a:solidFill>
          <a:srgbClr val="1A9DD8"/>
        </a:solidFill>
        <a:ln w="12700">
          <a:solidFill>
            <a:srgbClr val="1A9DD8"/>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5D0A4E02-9E12-41C2-BD00-10CC6F027B75}" type="TxLink">
            <a:rPr lang="en-US" sz="1100" b="0" i="0" u="none" strike="noStrike">
              <a:solidFill>
                <a:srgbClr val="FFFFFF"/>
              </a:solidFill>
              <a:latin typeface="Arial" panose="020B0604020202020204" pitchFamily="34" charset="0"/>
              <a:cs typeface="Arial" panose="020B0604020202020204" pitchFamily="34" charset="0"/>
            </a:rPr>
            <a:pPr algn="ctr"/>
            <a:t>New Construction Lighting</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12</xdr:col>
      <xdr:colOff>11642</xdr:colOff>
      <xdr:row>4</xdr:row>
      <xdr:rowOff>200705</xdr:rowOff>
    </xdr:from>
    <xdr:to>
      <xdr:col>18</xdr:col>
      <xdr:colOff>287037</xdr:colOff>
      <xdr:row>7</xdr:row>
      <xdr:rowOff>0</xdr:rowOff>
    </xdr:to>
    <xdr:sp macro="" textlink="M4S3">
      <xdr:nvSpPr>
        <xdr:cNvPr id="13" name="SUBMENU3">
          <a:hlinkClick xmlns:r="http://schemas.openxmlformats.org/officeDocument/2006/relationships" r:id="rId14" tooltip=" "/>
          <a:extLst>
            <a:ext uri="{FF2B5EF4-FFF2-40B4-BE49-F238E27FC236}">
              <a16:creationId xmlns:a16="http://schemas.microsoft.com/office/drawing/2014/main" id="{00000000-0008-0000-0A00-00000D000000}"/>
            </a:ext>
          </a:extLst>
        </xdr:cNvPr>
        <xdr:cNvSpPr/>
      </xdr:nvSpPr>
      <xdr:spPr>
        <a:xfrm>
          <a:off x="3776818" y="1007529"/>
          <a:ext cx="2157984" cy="404412"/>
        </a:xfrm>
        <a:prstGeom prst="round2SameRect">
          <a:avLst/>
        </a:prstGeom>
        <a:solidFill>
          <a:srgbClr val="1A9DD8"/>
        </a:solidFill>
        <a:ln w="12700">
          <a:solidFill>
            <a:srgbClr val="1A9DD8"/>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DC8E2C81-AACE-4DC5-9683-990BF5B93E88}" type="TxLink">
            <a:rPr lang="en-US" sz="1100" b="0" i="0" u="none" strike="noStrike">
              <a:solidFill>
                <a:srgbClr val="FFFFFF"/>
              </a:solidFill>
              <a:latin typeface="Arial" panose="020B0604020202020204" pitchFamily="34" charset="0"/>
              <a:cs typeface="Arial" panose="020B0604020202020204" pitchFamily="34" charset="0"/>
            </a:rPr>
            <a:pPr algn="ctr"/>
            <a:t>Custom / RCx / New Construction
 Non-Lighting (Electric)</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xdr:col>
      <xdr:colOff>0</xdr:colOff>
      <xdr:row>7</xdr:row>
      <xdr:rowOff>0</xdr:rowOff>
    </xdr:from>
    <xdr:to>
      <xdr:col>44</xdr:col>
      <xdr:colOff>13806</xdr:colOff>
      <xdr:row>8</xdr:row>
      <xdr:rowOff>0</xdr:rowOff>
    </xdr:to>
    <xdr:sp macro="" textlink="">
      <xdr:nvSpPr>
        <xdr:cNvPr id="21" name="BOTTOMRIBBON">
          <a:extLst>
            <a:ext uri="{FF2B5EF4-FFF2-40B4-BE49-F238E27FC236}">
              <a16:creationId xmlns:a16="http://schemas.microsoft.com/office/drawing/2014/main" id="{00000000-0008-0000-0A00-000015000000}"/>
            </a:ext>
          </a:extLst>
        </xdr:cNvPr>
        <xdr:cNvSpPr/>
      </xdr:nvSpPr>
      <xdr:spPr>
        <a:xfrm>
          <a:off x="313765" y="1411941"/>
          <a:ext cx="13505688" cy="201706"/>
        </a:xfrm>
        <a:prstGeom prst="rect">
          <a:avLst/>
        </a:prstGeom>
        <a:solidFill>
          <a:srgbClr val="00334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solidFill>
              <a:srgbClr val="FFFFFF"/>
            </a:solidFill>
          </a:endParaRPr>
        </a:p>
      </xdr:txBody>
    </xdr:sp>
    <xdr:clientData/>
  </xdr:twoCellAnchor>
  <xdr:twoCellAnchor editAs="oneCell">
    <xdr:from>
      <xdr:col>2</xdr:col>
      <xdr:colOff>102850</xdr:colOff>
      <xdr:row>0</xdr:row>
      <xdr:rowOff>156884</xdr:rowOff>
    </xdr:from>
    <xdr:to>
      <xdr:col>5</xdr:col>
      <xdr:colOff>30405</xdr:colOff>
      <xdr:row>2</xdr:row>
      <xdr:rowOff>195627</xdr:rowOff>
    </xdr:to>
    <xdr:pic>
      <xdr:nvPicPr>
        <xdr:cNvPr id="23" name="LOGO">
          <a:extLst>
            <a:ext uri="{FF2B5EF4-FFF2-40B4-BE49-F238E27FC236}">
              <a16:creationId xmlns:a16="http://schemas.microsoft.com/office/drawing/2014/main" id="{00000000-0008-0000-0A00-000017000000}"/>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a:stretch/>
      </xdr:blipFill>
      <xdr:spPr>
        <a:xfrm>
          <a:off x="730379" y="156884"/>
          <a:ext cx="868850" cy="44215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41</xdr:col>
      <xdr:colOff>0</xdr:colOff>
      <xdr:row>2</xdr:row>
      <xdr:rowOff>1047</xdr:rowOff>
    </xdr:from>
    <xdr:to>
      <xdr:col>43</xdr:col>
      <xdr:colOff>231</xdr:colOff>
      <xdr:row>4</xdr:row>
      <xdr:rowOff>1046</xdr:rowOff>
    </xdr:to>
    <xdr:sp macro="" textlink="">
      <xdr:nvSpPr>
        <xdr:cNvPr id="2" name="NEXT">
          <a:hlinkClick xmlns:r="http://schemas.openxmlformats.org/officeDocument/2006/relationships" r:id="rId1" tooltip=" "/>
          <a:extLst>
            <a:ext uri="{FF2B5EF4-FFF2-40B4-BE49-F238E27FC236}">
              <a16:creationId xmlns:a16="http://schemas.microsoft.com/office/drawing/2014/main" id="{00000000-0008-0000-0B00-000002000000}"/>
            </a:ext>
          </a:extLst>
        </xdr:cNvPr>
        <xdr:cNvSpPr>
          <a:spLocks noChangeAspect="1"/>
        </xdr:cNvSpPr>
      </xdr:nvSpPr>
      <xdr:spPr>
        <a:xfrm>
          <a:off x="12887325" y="1801272"/>
          <a:ext cx="627520" cy="400049"/>
        </a:xfrm>
        <a:prstGeom prst="righ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xdr:from>
      <xdr:col>2</xdr:col>
      <xdr:colOff>2720</xdr:colOff>
      <xdr:row>0</xdr:row>
      <xdr:rowOff>0</xdr:rowOff>
    </xdr:from>
    <xdr:to>
      <xdr:col>7</xdr:col>
      <xdr:colOff>457</xdr:colOff>
      <xdr:row>0</xdr:row>
      <xdr:rowOff>48602</xdr:rowOff>
    </xdr:to>
    <xdr:sp macro="" textlink="M5S1">
      <xdr:nvSpPr>
        <xdr:cNvPr id="11" name="SUBMENU1">
          <a:hlinkClick xmlns:r="http://schemas.openxmlformats.org/officeDocument/2006/relationships" r:id="rId2" tooltip=" "/>
          <a:extLst>
            <a:ext uri="{FF2B5EF4-FFF2-40B4-BE49-F238E27FC236}">
              <a16:creationId xmlns:a16="http://schemas.microsoft.com/office/drawing/2014/main" id="{00000000-0008-0000-0B00-00000B000000}"/>
            </a:ext>
          </a:extLst>
        </xdr:cNvPr>
        <xdr:cNvSpPr/>
      </xdr:nvSpPr>
      <xdr:spPr>
        <a:xfrm>
          <a:off x="631370" y="1050925"/>
          <a:ext cx="1569362" cy="397852"/>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A9D6AC0-5121-4C66-8D3B-0C4F60FE0219}" type="TxLink">
            <a:rPr lang="en-US" sz="1100" b="0" i="0" u="none" strike="noStrike">
              <a:solidFill>
                <a:srgbClr val="FFFFFF"/>
              </a:solidFill>
              <a:latin typeface="Arial" panose="020B0604020202020204" pitchFamily="34" charset="0"/>
              <a:cs typeface="Arial" panose="020B0604020202020204" pitchFamily="34" charset="0"/>
            </a:rPr>
            <a:pPr algn="ctr"/>
            <a:t>Project Summary</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0</xdr:col>
      <xdr:colOff>314323</xdr:colOff>
      <xdr:row>0</xdr:row>
      <xdr:rowOff>200024</xdr:rowOff>
    </xdr:from>
    <xdr:to>
      <xdr:col>44</xdr:col>
      <xdr:colOff>0</xdr:colOff>
      <xdr:row>192</xdr:row>
      <xdr:rowOff>0</xdr:rowOff>
    </xdr:to>
    <xdr:sp macro="" textlink="">
      <xdr:nvSpPr>
        <xdr:cNvPr id="19" name="BORDER">
          <a:extLst>
            <a:ext uri="{FF2B5EF4-FFF2-40B4-BE49-F238E27FC236}">
              <a16:creationId xmlns:a16="http://schemas.microsoft.com/office/drawing/2014/main" id="{00000000-0008-0000-0B00-000013000000}"/>
            </a:ext>
          </a:extLst>
        </xdr:cNvPr>
        <xdr:cNvSpPr/>
      </xdr:nvSpPr>
      <xdr:spPr>
        <a:xfrm>
          <a:off x="314323" y="1600199"/>
          <a:ext cx="13515977" cy="37804726"/>
        </a:xfrm>
        <a:prstGeom prst="frame">
          <a:avLst>
            <a:gd name="adj1" fmla="val 97"/>
          </a:avLst>
        </a:prstGeom>
        <a:noFill/>
        <a:ln w="12700" cap="flat" cmpd="sng" algn="ctr">
          <a:solidFill>
            <a:srgbClr val="00334E"/>
          </a:solidFill>
          <a:prstDash val="solid"/>
          <a:miter lim="800000"/>
          <a:headEnd type="none" w="med" len="med"/>
          <a:tailEnd type="none" w="med" len="me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tx1"/>
            </a:solidFill>
          </a:endParaRPr>
        </a:p>
      </xdr:txBody>
    </xdr:sp>
    <xdr:clientData fPrintsWithSheet="0"/>
  </xdr:twoCellAnchor>
  <xdr:twoCellAnchor editAs="oneCell">
    <xdr:from>
      <xdr:col>2</xdr:col>
      <xdr:colOff>2720</xdr:colOff>
      <xdr:row>1</xdr:row>
      <xdr:rowOff>201232</xdr:rowOff>
    </xdr:from>
    <xdr:to>
      <xdr:col>4</xdr:col>
      <xdr:colOff>960</xdr:colOff>
      <xdr:row>4</xdr:row>
      <xdr:rowOff>1207</xdr:rowOff>
    </xdr:to>
    <xdr:sp macro="" textlink="">
      <xdr:nvSpPr>
        <xdr:cNvPr id="20" name="BACK">
          <a:hlinkClick xmlns:r="http://schemas.openxmlformats.org/officeDocument/2006/relationships" r:id="rId3" tooltip=" "/>
          <a:extLst>
            <a:ext uri="{FF2B5EF4-FFF2-40B4-BE49-F238E27FC236}">
              <a16:creationId xmlns:a16="http://schemas.microsoft.com/office/drawing/2014/main" id="{00000000-0008-0000-0B00-000014000000}"/>
            </a:ext>
          </a:extLst>
        </xdr:cNvPr>
        <xdr:cNvSpPr>
          <a:spLocks noChangeAspect="1"/>
        </xdr:cNvSpPr>
      </xdr:nvSpPr>
      <xdr:spPr>
        <a:xfrm>
          <a:off x="631370" y="1801432"/>
          <a:ext cx="626890" cy="400050"/>
        </a:xfrm>
        <a:prstGeom prst="lef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editAs="oneCell">
    <xdr:from>
      <xdr:col>18</xdr:col>
      <xdr:colOff>67234</xdr:colOff>
      <xdr:row>52</xdr:row>
      <xdr:rowOff>168892</xdr:rowOff>
    </xdr:from>
    <xdr:to>
      <xdr:col>20</xdr:col>
      <xdr:colOff>262665</xdr:colOff>
      <xdr:row>56</xdr:row>
      <xdr:rowOff>116184</xdr:rowOff>
    </xdr:to>
    <xdr:pic>
      <xdr:nvPicPr>
        <xdr:cNvPr id="29" name="Picture 28">
          <a:extLst>
            <a:ext uri="{FF2B5EF4-FFF2-40B4-BE49-F238E27FC236}">
              <a16:creationId xmlns:a16="http://schemas.microsoft.com/office/drawing/2014/main" id="{00000000-0008-0000-0B00-00001D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5700591" y="12252035"/>
          <a:ext cx="821360" cy="763720"/>
        </a:xfrm>
        <a:prstGeom prst="rect">
          <a:avLst/>
        </a:prstGeom>
      </xdr:spPr>
    </xdr:pic>
    <xdr:clientData/>
  </xdr:twoCellAnchor>
  <xdr:twoCellAnchor editAs="oneCell">
    <xdr:from>
      <xdr:col>27</xdr:col>
      <xdr:colOff>33617</xdr:colOff>
      <xdr:row>53</xdr:row>
      <xdr:rowOff>189584</xdr:rowOff>
    </xdr:from>
    <xdr:to>
      <xdr:col>29</xdr:col>
      <xdr:colOff>229048</xdr:colOff>
      <xdr:row>56</xdr:row>
      <xdr:rowOff>6329</xdr:rowOff>
    </xdr:to>
    <xdr:pic>
      <xdr:nvPicPr>
        <xdr:cNvPr id="30" name="Picture 29">
          <a:extLst>
            <a:ext uri="{FF2B5EF4-FFF2-40B4-BE49-F238E27FC236}">
              <a16:creationId xmlns:a16="http://schemas.microsoft.com/office/drawing/2014/main" id="{00000000-0008-0000-0B00-00001E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8483653" y="12476834"/>
          <a:ext cx="821359" cy="429067"/>
        </a:xfrm>
        <a:prstGeom prst="rect">
          <a:avLst/>
        </a:prstGeom>
      </xdr:spPr>
    </xdr:pic>
    <xdr:clientData/>
  </xdr:twoCellAnchor>
  <xdr:twoCellAnchor>
    <xdr:from>
      <xdr:col>9</xdr:col>
      <xdr:colOff>17076</xdr:colOff>
      <xdr:row>9</xdr:row>
      <xdr:rowOff>187188</xdr:rowOff>
    </xdr:from>
    <xdr:to>
      <xdr:col>27</xdr:col>
      <xdr:colOff>307925</xdr:colOff>
      <xdr:row>10</xdr:row>
      <xdr:rowOff>14094</xdr:rowOff>
    </xdr:to>
    <xdr:sp macro="" textlink="">
      <xdr:nvSpPr>
        <xdr:cNvPr id="31" name="Rectangle 30">
          <a:extLst>
            <a:ext uri="{FF2B5EF4-FFF2-40B4-BE49-F238E27FC236}">
              <a16:creationId xmlns:a16="http://schemas.microsoft.com/office/drawing/2014/main" id="{00000000-0008-0000-0B00-00001F000000}"/>
            </a:ext>
          </a:extLst>
        </xdr:cNvPr>
        <xdr:cNvSpPr/>
      </xdr:nvSpPr>
      <xdr:spPr>
        <a:xfrm flipV="1">
          <a:off x="2846001" y="3387588"/>
          <a:ext cx="5948699" cy="26931"/>
        </a:xfrm>
        <a:prstGeom prst="rect">
          <a:avLst/>
        </a:prstGeom>
        <a:gradFill flip="none" rotWithShape="1">
          <a:gsLst>
            <a:gs pos="0">
              <a:schemeClr val="accent3">
                <a:lumMod val="5000"/>
                <a:lumOff val="95000"/>
              </a:schemeClr>
            </a:gs>
            <a:gs pos="81000">
              <a:schemeClr val="accent3">
                <a:lumMod val="45000"/>
                <a:lumOff val="55000"/>
              </a:schemeClr>
            </a:gs>
            <a:gs pos="90000">
              <a:schemeClr val="accent3">
                <a:lumMod val="45000"/>
                <a:lumOff val="55000"/>
              </a:schemeClr>
            </a:gs>
            <a:gs pos="100000">
              <a:schemeClr val="accent3">
                <a:lumMod val="30000"/>
                <a:lumOff val="70000"/>
              </a:schemeClr>
            </a:gs>
          </a:gsLst>
          <a:lin ang="0" scaled="1"/>
          <a:tileRect/>
        </a:gra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9</xdr:col>
      <xdr:colOff>17076</xdr:colOff>
      <xdr:row>9</xdr:row>
      <xdr:rowOff>187188</xdr:rowOff>
    </xdr:from>
    <xdr:to>
      <xdr:col>27</xdr:col>
      <xdr:colOff>307925</xdr:colOff>
      <xdr:row>10</xdr:row>
      <xdr:rowOff>14094</xdr:rowOff>
    </xdr:to>
    <xdr:sp macro="" textlink="">
      <xdr:nvSpPr>
        <xdr:cNvPr id="39" name="Rectangle 38">
          <a:extLst>
            <a:ext uri="{FF2B5EF4-FFF2-40B4-BE49-F238E27FC236}">
              <a16:creationId xmlns:a16="http://schemas.microsoft.com/office/drawing/2014/main" id="{00000000-0008-0000-0B00-000027000000}"/>
            </a:ext>
          </a:extLst>
        </xdr:cNvPr>
        <xdr:cNvSpPr/>
      </xdr:nvSpPr>
      <xdr:spPr>
        <a:xfrm flipV="1">
          <a:off x="2846001" y="3387588"/>
          <a:ext cx="5948699" cy="26931"/>
        </a:xfrm>
        <a:prstGeom prst="rect">
          <a:avLst/>
        </a:prstGeom>
        <a:gradFill flip="none" rotWithShape="1">
          <a:gsLst>
            <a:gs pos="0">
              <a:schemeClr val="accent3">
                <a:lumMod val="5000"/>
                <a:lumOff val="95000"/>
              </a:schemeClr>
            </a:gs>
            <a:gs pos="81000">
              <a:schemeClr val="accent3">
                <a:lumMod val="45000"/>
                <a:lumOff val="55000"/>
              </a:schemeClr>
            </a:gs>
            <a:gs pos="90000">
              <a:schemeClr val="accent3">
                <a:lumMod val="45000"/>
                <a:lumOff val="55000"/>
              </a:schemeClr>
            </a:gs>
            <a:gs pos="100000">
              <a:schemeClr val="accent3">
                <a:lumMod val="30000"/>
                <a:lumOff val="70000"/>
              </a:schemeClr>
            </a:gs>
          </a:gsLst>
          <a:lin ang="0" scaled="1"/>
          <a:tileRect/>
        </a:gra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9</xdr:col>
      <xdr:colOff>17076</xdr:colOff>
      <xdr:row>9</xdr:row>
      <xdr:rowOff>187188</xdr:rowOff>
    </xdr:from>
    <xdr:to>
      <xdr:col>27</xdr:col>
      <xdr:colOff>307925</xdr:colOff>
      <xdr:row>10</xdr:row>
      <xdr:rowOff>14094</xdr:rowOff>
    </xdr:to>
    <xdr:sp macro="" textlink="">
      <xdr:nvSpPr>
        <xdr:cNvPr id="46" name="Rectangle 45">
          <a:extLst>
            <a:ext uri="{FF2B5EF4-FFF2-40B4-BE49-F238E27FC236}">
              <a16:creationId xmlns:a16="http://schemas.microsoft.com/office/drawing/2014/main" id="{00000000-0008-0000-0B00-00002E000000}"/>
            </a:ext>
          </a:extLst>
        </xdr:cNvPr>
        <xdr:cNvSpPr/>
      </xdr:nvSpPr>
      <xdr:spPr>
        <a:xfrm flipV="1">
          <a:off x="2846001" y="3387588"/>
          <a:ext cx="5948699" cy="26931"/>
        </a:xfrm>
        <a:prstGeom prst="rect">
          <a:avLst/>
        </a:prstGeom>
        <a:gradFill flip="none" rotWithShape="1">
          <a:gsLst>
            <a:gs pos="0">
              <a:schemeClr val="accent3">
                <a:lumMod val="5000"/>
                <a:lumOff val="95000"/>
              </a:schemeClr>
            </a:gs>
            <a:gs pos="81000">
              <a:schemeClr val="accent3">
                <a:lumMod val="45000"/>
                <a:lumOff val="55000"/>
              </a:schemeClr>
            </a:gs>
            <a:gs pos="90000">
              <a:schemeClr val="accent3">
                <a:lumMod val="45000"/>
                <a:lumOff val="55000"/>
              </a:schemeClr>
            </a:gs>
            <a:gs pos="100000">
              <a:schemeClr val="accent3">
                <a:lumMod val="30000"/>
                <a:lumOff val="70000"/>
              </a:schemeClr>
            </a:gs>
          </a:gsLst>
          <a:lin ang="0" scaled="1"/>
          <a:tileRect/>
        </a:gra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76841</xdr:colOff>
      <xdr:row>53</xdr:row>
      <xdr:rowOff>146644</xdr:rowOff>
    </xdr:from>
    <xdr:to>
      <xdr:col>11</xdr:col>
      <xdr:colOff>272271</xdr:colOff>
      <xdr:row>56</xdr:row>
      <xdr:rowOff>33578</xdr:rowOff>
    </xdr:to>
    <xdr:pic>
      <xdr:nvPicPr>
        <xdr:cNvPr id="51" name="Picture 50">
          <a:extLst>
            <a:ext uri="{FF2B5EF4-FFF2-40B4-BE49-F238E27FC236}">
              <a16:creationId xmlns:a16="http://schemas.microsoft.com/office/drawing/2014/main" id="{00000000-0008-0000-0B00-000033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2893520" y="12433894"/>
          <a:ext cx="821358" cy="499256"/>
        </a:xfrm>
        <a:prstGeom prst="rect">
          <a:avLst/>
        </a:prstGeom>
      </xdr:spPr>
    </xdr:pic>
    <xdr:clientData/>
  </xdr:twoCellAnchor>
  <xdr:twoCellAnchor>
    <xdr:from>
      <xdr:col>9</xdr:col>
      <xdr:colOff>17076</xdr:colOff>
      <xdr:row>9</xdr:row>
      <xdr:rowOff>187188</xdr:rowOff>
    </xdr:from>
    <xdr:to>
      <xdr:col>27</xdr:col>
      <xdr:colOff>307925</xdr:colOff>
      <xdr:row>10</xdr:row>
      <xdr:rowOff>14094</xdr:rowOff>
    </xdr:to>
    <xdr:sp macro="" textlink="">
      <xdr:nvSpPr>
        <xdr:cNvPr id="54" name="Rectangle 53">
          <a:extLst>
            <a:ext uri="{FF2B5EF4-FFF2-40B4-BE49-F238E27FC236}">
              <a16:creationId xmlns:a16="http://schemas.microsoft.com/office/drawing/2014/main" id="{00000000-0008-0000-0B00-000036000000}"/>
            </a:ext>
          </a:extLst>
        </xdr:cNvPr>
        <xdr:cNvSpPr/>
      </xdr:nvSpPr>
      <xdr:spPr>
        <a:xfrm flipV="1">
          <a:off x="2846001" y="3387588"/>
          <a:ext cx="5948699" cy="26931"/>
        </a:xfrm>
        <a:prstGeom prst="rect">
          <a:avLst/>
        </a:prstGeom>
        <a:gradFill flip="none" rotWithShape="1">
          <a:gsLst>
            <a:gs pos="0">
              <a:schemeClr val="accent3">
                <a:lumMod val="5000"/>
                <a:lumOff val="95000"/>
              </a:schemeClr>
            </a:gs>
            <a:gs pos="81000">
              <a:schemeClr val="accent3">
                <a:lumMod val="45000"/>
                <a:lumOff val="55000"/>
              </a:schemeClr>
            </a:gs>
            <a:gs pos="90000">
              <a:schemeClr val="accent3">
                <a:lumMod val="45000"/>
                <a:lumOff val="55000"/>
              </a:schemeClr>
            </a:gs>
            <a:gs pos="100000">
              <a:schemeClr val="accent3">
                <a:lumMod val="30000"/>
                <a:lumOff val="70000"/>
              </a:schemeClr>
            </a:gs>
          </a:gsLst>
          <a:lin ang="0" scaled="1"/>
          <a:tileRect/>
        </a:gra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21</xdr:col>
      <xdr:colOff>187948</xdr:colOff>
      <xdr:row>43</xdr:row>
      <xdr:rowOff>40821</xdr:rowOff>
    </xdr:from>
    <xdr:to>
      <xdr:col>34</xdr:col>
      <xdr:colOff>27214</xdr:colOff>
      <xdr:row>49</xdr:row>
      <xdr:rowOff>129211</xdr:rowOff>
    </xdr:to>
    <xdr:pic>
      <xdr:nvPicPr>
        <xdr:cNvPr id="55" name="Picture 54">
          <a:extLst>
            <a:ext uri="{FF2B5EF4-FFF2-40B4-BE49-F238E27FC236}">
              <a16:creationId xmlns:a16="http://schemas.microsoft.com/office/drawing/2014/main" id="{00000000-0008-0000-0B00-00003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760198" y="10287000"/>
          <a:ext cx="3907802" cy="1313032"/>
        </a:xfrm>
        <a:prstGeom prst="rect">
          <a:avLst/>
        </a:prstGeom>
      </xdr:spPr>
    </xdr:pic>
    <xdr:clientData/>
  </xdr:twoCellAnchor>
  <xdr:twoCellAnchor editAs="oneCell">
    <xdr:from>
      <xdr:col>32</xdr:col>
      <xdr:colOff>182125</xdr:colOff>
      <xdr:row>66</xdr:row>
      <xdr:rowOff>80127</xdr:rowOff>
    </xdr:from>
    <xdr:to>
      <xdr:col>35</xdr:col>
      <xdr:colOff>145299</xdr:colOff>
      <xdr:row>67</xdr:row>
      <xdr:rowOff>143402</xdr:rowOff>
    </xdr:to>
    <xdr:pic>
      <xdr:nvPicPr>
        <xdr:cNvPr id="56" name="Picture 55">
          <a:extLst>
            <a:ext uri="{FF2B5EF4-FFF2-40B4-BE49-F238E27FC236}">
              <a16:creationId xmlns:a16="http://schemas.microsoft.com/office/drawing/2014/main" id="{00000000-0008-0000-0B00-000038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0240525" y="14720052"/>
          <a:ext cx="906149" cy="263300"/>
        </a:xfrm>
        <a:prstGeom prst="rect">
          <a:avLst/>
        </a:prstGeom>
      </xdr:spPr>
    </xdr:pic>
    <xdr:clientData/>
  </xdr:twoCellAnchor>
  <xdr:twoCellAnchor editAs="oneCell">
    <xdr:from>
      <xdr:col>16</xdr:col>
      <xdr:colOff>70513</xdr:colOff>
      <xdr:row>25</xdr:row>
      <xdr:rowOff>157091</xdr:rowOff>
    </xdr:from>
    <xdr:to>
      <xdr:col>20</xdr:col>
      <xdr:colOff>275473</xdr:colOff>
      <xdr:row>32</xdr:row>
      <xdr:rowOff>34833</xdr:rowOff>
    </xdr:to>
    <xdr:pic>
      <xdr:nvPicPr>
        <xdr:cNvPr id="57" name="Picture 56">
          <a:extLst>
            <a:ext uri="{FF2B5EF4-FFF2-40B4-BE49-F238E27FC236}">
              <a16:creationId xmlns:a16="http://schemas.microsoft.com/office/drawing/2014/main" id="{00000000-0008-0000-0B00-000039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5090748" y="6611679"/>
          <a:ext cx="1460019" cy="1289683"/>
        </a:xfrm>
        <a:prstGeom prst="rect">
          <a:avLst/>
        </a:prstGeom>
      </xdr:spPr>
    </xdr:pic>
    <xdr:clientData/>
  </xdr:twoCellAnchor>
  <xdr:twoCellAnchor editAs="oneCell">
    <xdr:from>
      <xdr:col>29</xdr:col>
      <xdr:colOff>100858</xdr:colOff>
      <xdr:row>6</xdr:row>
      <xdr:rowOff>22412</xdr:rowOff>
    </xdr:from>
    <xdr:to>
      <xdr:col>35</xdr:col>
      <xdr:colOff>140587</xdr:colOff>
      <xdr:row>9</xdr:row>
      <xdr:rowOff>18267</xdr:rowOff>
    </xdr:to>
    <xdr:pic>
      <xdr:nvPicPr>
        <xdr:cNvPr id="58" name="Picture 57">
          <a:extLst>
            <a:ext uri="{FF2B5EF4-FFF2-40B4-BE49-F238E27FC236}">
              <a16:creationId xmlns:a16="http://schemas.microsoft.com/office/drawing/2014/main" id="{00000000-0008-0000-0B00-00003A000000}"/>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9216283" y="2622737"/>
          <a:ext cx="1925679" cy="595930"/>
        </a:xfrm>
        <a:prstGeom prst="rect">
          <a:avLst/>
        </a:prstGeom>
      </xdr:spPr>
    </xdr:pic>
    <xdr:clientData/>
  </xdr:twoCellAnchor>
  <xdr:twoCellAnchor>
    <xdr:from>
      <xdr:col>1</xdr:col>
      <xdr:colOff>0</xdr:colOff>
      <xdr:row>0</xdr:row>
      <xdr:rowOff>0</xdr:rowOff>
    </xdr:from>
    <xdr:to>
      <xdr:col>44</xdr:col>
      <xdr:colOff>13806</xdr:colOff>
      <xdr:row>1</xdr:row>
      <xdr:rowOff>0</xdr:rowOff>
    </xdr:to>
    <xdr:sp macro="" textlink="">
      <xdr:nvSpPr>
        <xdr:cNvPr id="21" name="BOTTOMRIBBON">
          <a:extLst>
            <a:ext uri="{FF2B5EF4-FFF2-40B4-BE49-F238E27FC236}">
              <a16:creationId xmlns:a16="http://schemas.microsoft.com/office/drawing/2014/main" id="{00000000-0008-0000-0B00-000015000000}"/>
            </a:ext>
          </a:extLst>
        </xdr:cNvPr>
        <xdr:cNvSpPr/>
      </xdr:nvSpPr>
      <xdr:spPr>
        <a:xfrm>
          <a:off x="313765" y="1411941"/>
          <a:ext cx="13505688" cy="201706"/>
        </a:xfrm>
        <a:prstGeom prst="rect">
          <a:avLst/>
        </a:prstGeom>
        <a:solidFill>
          <a:srgbClr val="00334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solidFill>
              <a:srgbClr val="FFFFFF"/>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17</xdr:col>
      <xdr:colOff>2551</xdr:colOff>
      <xdr:row>4</xdr:row>
      <xdr:rowOff>200705</xdr:rowOff>
    </xdr:from>
    <xdr:to>
      <xdr:col>22</xdr:col>
      <xdr:colOff>2550</xdr:colOff>
      <xdr:row>7</xdr:row>
      <xdr:rowOff>0</xdr:rowOff>
    </xdr:to>
    <xdr:sp macro="" textlink="M5S4">
      <xdr:nvSpPr>
        <xdr:cNvPr id="14" name="SUBMENU4">
          <a:hlinkClick xmlns:r="http://schemas.openxmlformats.org/officeDocument/2006/relationships" r:id="rId1"/>
          <a:extLst>
            <a:ext uri="{FF2B5EF4-FFF2-40B4-BE49-F238E27FC236}">
              <a16:creationId xmlns:a16="http://schemas.microsoft.com/office/drawing/2014/main" id="{00000000-0008-0000-0C00-00000E000000}"/>
            </a:ext>
          </a:extLst>
        </xdr:cNvPr>
        <xdr:cNvSpPr/>
      </xdr:nvSpPr>
      <xdr:spPr>
        <a:xfrm>
          <a:off x="5346076" y="1000805"/>
          <a:ext cx="1571624"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B7C45266-6E58-4EB8-84F4-252DC759ED99}" type="TxLink">
            <a:rPr lang="en-US" sz="1100" b="0" i="0" u="none" strike="noStrike">
              <a:solidFill>
                <a:srgbClr val="FFFFFF"/>
              </a:solidFill>
              <a:latin typeface="Arial" panose="020B0604020202020204" pitchFamily="34" charset="0"/>
              <a:cs typeface="Arial" panose="020B0604020202020204" pitchFamily="34" charset="0"/>
            </a:rPr>
            <a:pPr algn="ctr"/>
            <a:t>Offer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22</xdr:col>
      <xdr:colOff>2551</xdr:colOff>
      <xdr:row>4</xdr:row>
      <xdr:rowOff>200705</xdr:rowOff>
    </xdr:from>
    <xdr:to>
      <xdr:col>27</xdr:col>
      <xdr:colOff>2549</xdr:colOff>
      <xdr:row>7</xdr:row>
      <xdr:rowOff>0</xdr:rowOff>
    </xdr:to>
    <xdr:sp macro="" textlink="M5S5">
      <xdr:nvSpPr>
        <xdr:cNvPr id="15" name="SUBMENU5">
          <a:hlinkClick xmlns:r="http://schemas.openxmlformats.org/officeDocument/2006/relationships" r:id="rId2"/>
          <a:extLst>
            <a:ext uri="{FF2B5EF4-FFF2-40B4-BE49-F238E27FC236}">
              <a16:creationId xmlns:a16="http://schemas.microsoft.com/office/drawing/2014/main" id="{00000000-0008-0000-0C00-00000F000000}"/>
            </a:ext>
          </a:extLst>
        </xdr:cNvPr>
        <xdr:cNvSpPr/>
      </xdr:nvSpPr>
      <xdr:spPr>
        <a:xfrm>
          <a:off x="6917701" y="1000805"/>
          <a:ext cx="1571623"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8ECB5FB8-9114-4770-BA69-C59ADB9DA12A}" type="TxLink">
            <a:rPr lang="en-US" sz="1100" b="0" i="0" u="none" strike="noStrike">
              <a:solidFill>
                <a:srgbClr val="FFFFFF"/>
              </a:solidFill>
              <a:latin typeface="Arial" panose="020B0604020202020204" pitchFamily="34" charset="0"/>
              <a:cs typeface="Arial" panose="020B0604020202020204" pitchFamily="34" charset="0"/>
            </a:rPr>
            <a:pPr algn="ctr"/>
            <a:t>Completion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27</xdr:col>
      <xdr:colOff>0</xdr:colOff>
      <xdr:row>4</xdr:row>
      <xdr:rowOff>200705</xdr:rowOff>
    </xdr:from>
    <xdr:to>
      <xdr:col>32</xdr:col>
      <xdr:colOff>2865</xdr:colOff>
      <xdr:row>7</xdr:row>
      <xdr:rowOff>0</xdr:rowOff>
    </xdr:to>
    <xdr:sp macro="" textlink="M5S6">
      <xdr:nvSpPr>
        <xdr:cNvPr id="16" name="SUBMENU6">
          <a:hlinkClick xmlns:r="http://schemas.openxmlformats.org/officeDocument/2006/relationships" r:id="rId3"/>
          <a:extLst>
            <a:ext uri="{FF2B5EF4-FFF2-40B4-BE49-F238E27FC236}">
              <a16:creationId xmlns:a16="http://schemas.microsoft.com/office/drawing/2014/main" id="{00000000-0008-0000-0C00-000010000000}"/>
            </a:ext>
          </a:extLst>
        </xdr:cNvPr>
        <xdr:cNvSpPr/>
      </xdr:nvSpPr>
      <xdr:spPr>
        <a:xfrm>
          <a:off x="8486775" y="1000805"/>
          <a:ext cx="1574490"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FFA63F3-7E4C-4DC1-BC79-0F66048F9B50}" type="TxLink">
            <a:rPr lang="en-US" sz="1100" b="0" i="0" u="none" strike="noStrike">
              <a:solidFill>
                <a:srgbClr val="FFFFFF"/>
              </a:solidFill>
              <a:latin typeface="Arial" panose="020B0604020202020204" pitchFamily="34" charset="0"/>
              <a:cs typeface="Arial" panose="020B0604020202020204" pitchFamily="34" charset="0"/>
            </a:rPr>
            <a:pPr algn="ctr"/>
            <a:t>Inspection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7</xdr:col>
      <xdr:colOff>457</xdr:colOff>
      <xdr:row>1</xdr:row>
      <xdr:rowOff>0</xdr:rowOff>
    </xdr:from>
    <xdr:to>
      <xdr:col>12</xdr:col>
      <xdr:colOff>0</xdr:colOff>
      <xdr:row>4</xdr:row>
      <xdr:rowOff>0</xdr:rowOff>
    </xdr:to>
    <xdr:sp macro="" textlink="MAIN1">
      <xdr:nvSpPr>
        <xdr:cNvPr id="3" name="MENU1">
          <a:hlinkClick xmlns:r="http://schemas.openxmlformats.org/officeDocument/2006/relationships" r:id="rId4" tooltip=" "/>
          <a:extLst>
            <a:ext uri="{FF2B5EF4-FFF2-40B4-BE49-F238E27FC236}">
              <a16:creationId xmlns:a16="http://schemas.microsoft.com/office/drawing/2014/main" id="{00000000-0008-0000-0C00-000003000000}"/>
            </a:ext>
          </a:extLst>
        </xdr:cNvPr>
        <xdr:cNvSpPr/>
      </xdr:nvSpPr>
      <xdr:spPr>
        <a:xfrm>
          <a:off x="2200732" y="200025"/>
          <a:ext cx="1571168" cy="600075"/>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D6F2F067-2676-4601-ABCE-75BD5137E3D5}" type="TxLink">
            <a:rPr lang="en-US" sz="1100" b="0" i="0" u="none" strike="noStrike">
              <a:solidFill>
                <a:schemeClr val="bg1"/>
              </a:solidFill>
              <a:latin typeface="Arial" panose="020B0604020202020204" pitchFamily="34" charset="0"/>
              <a:cs typeface="Arial" panose="020B0604020202020204" pitchFamily="34" charset="0"/>
            </a:rPr>
            <a:pPr algn="ctr"/>
            <a:t>START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12</xdr:col>
      <xdr:colOff>22406</xdr:colOff>
      <xdr:row>1</xdr:row>
      <xdr:rowOff>133350</xdr:rowOff>
    </xdr:from>
    <xdr:to>
      <xdr:col>17</xdr:col>
      <xdr:colOff>22406</xdr:colOff>
      <xdr:row>4</xdr:row>
      <xdr:rowOff>133350</xdr:rowOff>
    </xdr:to>
    <xdr:sp macro="" textlink="MAIN5">
      <xdr:nvSpPr>
        <xdr:cNvPr id="7" name="MENU5">
          <a:hlinkClick xmlns:r="http://schemas.openxmlformats.org/officeDocument/2006/relationships" r:id="rId5" tooltip=" "/>
          <a:extLst>
            <a:ext uri="{FF2B5EF4-FFF2-40B4-BE49-F238E27FC236}">
              <a16:creationId xmlns:a16="http://schemas.microsoft.com/office/drawing/2014/main" id="{00000000-0008-0000-0C00-000007000000}"/>
            </a:ext>
          </a:extLst>
        </xdr:cNvPr>
        <xdr:cNvSpPr/>
      </xdr:nvSpPr>
      <xdr:spPr>
        <a:xfrm>
          <a:off x="3787582" y="335056"/>
          <a:ext cx="1568824" cy="605118"/>
        </a:xfrm>
        <a:prstGeom prst="round2SameRect">
          <a:avLst/>
        </a:prstGeom>
        <a:solidFill>
          <a:srgbClr val="A6A5AA"/>
        </a:solidFill>
        <a:ln w="12700">
          <a:solidFill>
            <a:srgbClr val="A6A5AA"/>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F0EEDDA6-4934-49B4-972D-20D21D440D82}" type="TxLink">
            <a:rPr lang="en-US" sz="1100" b="0" i="0" u="none" strike="noStrike">
              <a:solidFill>
                <a:schemeClr val="bg1"/>
              </a:solidFill>
              <a:latin typeface="Arial" panose="020B0604020202020204" pitchFamily="34" charset="0"/>
              <a:cs typeface="Arial" panose="020B0604020202020204" pitchFamily="34" charset="0"/>
            </a:rPr>
            <a:pPr algn="ctr"/>
            <a:t>APPLICATION REVIEW</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32</xdr:col>
      <xdr:colOff>2865</xdr:colOff>
      <xdr:row>4</xdr:row>
      <xdr:rowOff>200705</xdr:rowOff>
    </xdr:from>
    <xdr:to>
      <xdr:col>37</xdr:col>
      <xdr:colOff>2720</xdr:colOff>
      <xdr:row>7</xdr:row>
      <xdr:rowOff>0</xdr:rowOff>
    </xdr:to>
    <xdr:sp macro="" textlink="M5S7">
      <xdr:nvSpPr>
        <xdr:cNvPr id="17" name="SUBMENU7">
          <a:hlinkClick xmlns:r="http://schemas.openxmlformats.org/officeDocument/2006/relationships" r:id="rId6"/>
          <a:extLst>
            <a:ext uri="{FF2B5EF4-FFF2-40B4-BE49-F238E27FC236}">
              <a16:creationId xmlns:a16="http://schemas.microsoft.com/office/drawing/2014/main" id="{00000000-0008-0000-0C00-000011000000}"/>
            </a:ext>
          </a:extLst>
        </xdr:cNvPr>
        <xdr:cNvSpPr/>
      </xdr:nvSpPr>
      <xdr:spPr>
        <a:xfrm>
          <a:off x="10061265" y="1000805"/>
          <a:ext cx="1571480"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6CAE8FA-B71D-4045-87A3-84E89034BDA3}" type="TxLink">
            <a:rPr lang="en-US" sz="1100" b="0" i="0" u="none" strike="noStrike">
              <a:solidFill>
                <a:srgbClr val="FFFFFF"/>
              </a:solidFill>
              <a:latin typeface="Arial" panose="020B0604020202020204" pitchFamily="34" charset="0"/>
              <a:cs typeface="Arial" panose="020B0604020202020204" pitchFamily="34" charset="0"/>
            </a:rPr>
            <a:pPr algn="ctr"/>
            <a:t>Summary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xdr:col>
      <xdr:colOff>0</xdr:colOff>
      <xdr:row>4</xdr:row>
      <xdr:rowOff>1</xdr:rowOff>
    </xdr:from>
    <xdr:to>
      <xdr:col>44</xdr:col>
      <xdr:colOff>13806</xdr:colOff>
      <xdr:row>7</xdr:row>
      <xdr:rowOff>0</xdr:rowOff>
    </xdr:to>
    <xdr:sp macro="" textlink="">
      <xdr:nvSpPr>
        <xdr:cNvPr id="10" name="TOPRIBBON">
          <a:extLst>
            <a:ext uri="{FF2B5EF4-FFF2-40B4-BE49-F238E27FC236}">
              <a16:creationId xmlns:a16="http://schemas.microsoft.com/office/drawing/2014/main" id="{00000000-0008-0000-0C00-00000A000000}"/>
            </a:ext>
          </a:extLst>
        </xdr:cNvPr>
        <xdr:cNvSpPr/>
      </xdr:nvSpPr>
      <xdr:spPr>
        <a:xfrm>
          <a:off x="313765" y="806825"/>
          <a:ext cx="13505688" cy="605116"/>
        </a:xfrm>
        <a:prstGeom prst="round2SameRect">
          <a:avLst/>
        </a:prstGeom>
        <a:solidFill>
          <a:srgbClr val="A6A5AA"/>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p>
      </xdr:txBody>
    </xdr:sp>
    <xdr:clientData/>
  </xdr:twoCellAnchor>
  <xdr:twoCellAnchor>
    <xdr:from>
      <xdr:col>37</xdr:col>
      <xdr:colOff>2720</xdr:colOff>
      <xdr:row>4</xdr:row>
      <xdr:rowOff>200705</xdr:rowOff>
    </xdr:from>
    <xdr:to>
      <xdr:col>42</xdr:col>
      <xdr:colOff>0</xdr:colOff>
      <xdr:row>7</xdr:row>
      <xdr:rowOff>0</xdr:rowOff>
    </xdr:to>
    <xdr:sp macro="" textlink="M5S8">
      <xdr:nvSpPr>
        <xdr:cNvPr id="18" name="SUBMENU8">
          <a:hlinkClick xmlns:r="http://schemas.openxmlformats.org/officeDocument/2006/relationships" r:id="rId7"/>
          <a:extLst>
            <a:ext uri="{FF2B5EF4-FFF2-40B4-BE49-F238E27FC236}">
              <a16:creationId xmlns:a16="http://schemas.microsoft.com/office/drawing/2014/main" id="{00000000-0008-0000-0C00-000012000000}"/>
            </a:ext>
          </a:extLst>
        </xdr:cNvPr>
        <xdr:cNvSpPr/>
      </xdr:nvSpPr>
      <xdr:spPr>
        <a:xfrm>
          <a:off x="11632745" y="1000805"/>
          <a:ext cx="1568905"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562C4A9D-BD10-4BFB-89D6-250DB3FCE10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12</xdr:col>
      <xdr:colOff>2551</xdr:colOff>
      <xdr:row>4</xdr:row>
      <xdr:rowOff>200705</xdr:rowOff>
    </xdr:from>
    <xdr:to>
      <xdr:col>17</xdr:col>
      <xdr:colOff>2550</xdr:colOff>
      <xdr:row>7</xdr:row>
      <xdr:rowOff>0</xdr:rowOff>
    </xdr:to>
    <xdr:sp macro="" textlink="M5S3">
      <xdr:nvSpPr>
        <xdr:cNvPr id="13" name="SUBMENU3">
          <a:hlinkClick xmlns:r="http://schemas.openxmlformats.org/officeDocument/2006/relationships" r:id="rId8"/>
          <a:extLst>
            <a:ext uri="{FF2B5EF4-FFF2-40B4-BE49-F238E27FC236}">
              <a16:creationId xmlns:a16="http://schemas.microsoft.com/office/drawing/2014/main" id="{00000000-0008-0000-0C00-00000D000000}"/>
            </a:ext>
          </a:extLst>
        </xdr:cNvPr>
        <xdr:cNvSpPr/>
      </xdr:nvSpPr>
      <xdr:spPr>
        <a:xfrm>
          <a:off x="3774451" y="1000805"/>
          <a:ext cx="1571624" cy="399370"/>
        </a:xfrm>
        <a:prstGeom prst="round2SameRect">
          <a:avLst/>
        </a:prstGeom>
        <a:noFill/>
        <a:ln w="12700">
          <a:noFill/>
        </a:ln>
        <a:effectLst>
          <a:outerShdw blurRad="50800" dist="12700" dir="18899999"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72C9A7E-800F-4AE6-95B1-8AFF5CAE57C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32</xdr:col>
      <xdr:colOff>0</xdr:colOff>
      <xdr:row>1</xdr:row>
      <xdr:rowOff>0</xdr:rowOff>
    </xdr:from>
    <xdr:to>
      <xdr:col>37</xdr:col>
      <xdr:colOff>1</xdr:colOff>
      <xdr:row>4</xdr:row>
      <xdr:rowOff>0</xdr:rowOff>
    </xdr:to>
    <xdr:sp macro="" textlink="MAIN6">
      <xdr:nvSpPr>
        <xdr:cNvPr id="8" name="MENU6">
          <a:extLst>
            <a:ext uri="{FF2B5EF4-FFF2-40B4-BE49-F238E27FC236}">
              <a16:creationId xmlns:a16="http://schemas.microsoft.com/office/drawing/2014/main" id="{00000000-0008-0000-0C00-000008000000}"/>
            </a:ext>
          </a:extLst>
        </xdr:cNvPr>
        <xdr:cNvSpPr/>
      </xdr:nvSpPr>
      <xdr:spPr>
        <a:xfrm>
          <a:off x="10058400" y="200025"/>
          <a:ext cx="1571626"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B12A3774-975E-4B41-A681-E085295C6D0E}"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36</xdr:col>
      <xdr:colOff>314324</xdr:colOff>
      <xdr:row>1</xdr:row>
      <xdr:rowOff>0</xdr:rowOff>
    </xdr:from>
    <xdr:to>
      <xdr:col>41</xdr:col>
      <xdr:colOff>314324</xdr:colOff>
      <xdr:row>4</xdr:row>
      <xdr:rowOff>0</xdr:rowOff>
    </xdr:to>
    <xdr:sp macro="" textlink="MAIN7">
      <xdr:nvSpPr>
        <xdr:cNvPr id="9" name="MENU7">
          <a:extLst>
            <a:ext uri="{FF2B5EF4-FFF2-40B4-BE49-F238E27FC236}">
              <a16:creationId xmlns:a16="http://schemas.microsoft.com/office/drawing/2014/main" id="{00000000-0008-0000-0C00-000009000000}"/>
            </a:ext>
          </a:extLst>
        </xdr:cNvPr>
        <xdr:cNvSpPr/>
      </xdr:nvSpPr>
      <xdr:spPr>
        <a:xfrm>
          <a:off x="11630024" y="200025"/>
          <a:ext cx="1571625"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F61C797-6A0F-4BAC-929A-417D3EEDC239}"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2</xdr:col>
      <xdr:colOff>2720</xdr:colOff>
      <xdr:row>5</xdr:row>
      <xdr:rowOff>0</xdr:rowOff>
    </xdr:from>
    <xdr:to>
      <xdr:col>7</xdr:col>
      <xdr:colOff>457</xdr:colOff>
      <xdr:row>6</xdr:row>
      <xdr:rowOff>197827</xdr:rowOff>
    </xdr:to>
    <xdr:sp macro="" textlink="M5S1">
      <xdr:nvSpPr>
        <xdr:cNvPr id="11" name="SUBMENU1">
          <a:hlinkClick xmlns:r="http://schemas.openxmlformats.org/officeDocument/2006/relationships" r:id="rId5" tooltip=" "/>
          <a:extLst>
            <a:ext uri="{FF2B5EF4-FFF2-40B4-BE49-F238E27FC236}">
              <a16:creationId xmlns:a16="http://schemas.microsoft.com/office/drawing/2014/main" id="{00000000-0008-0000-0C00-00000B000000}"/>
            </a:ext>
          </a:extLst>
        </xdr:cNvPr>
        <xdr:cNvSpPr/>
      </xdr:nvSpPr>
      <xdr:spPr>
        <a:xfrm>
          <a:off x="631370" y="1000125"/>
          <a:ext cx="1569362" cy="39785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A9D6AC0-5121-4C66-8D3B-0C4F60FE0219}" type="TxLink">
            <a:rPr lang="en-US" sz="1100" b="0" i="0" u="none" strike="noStrike">
              <a:solidFill>
                <a:srgbClr val="FFFFFF"/>
              </a:solidFill>
              <a:latin typeface="Arial" panose="020B0604020202020204" pitchFamily="34" charset="0"/>
              <a:cs typeface="Arial" panose="020B0604020202020204" pitchFamily="34" charset="0"/>
            </a:rPr>
            <a:pPr algn="ctr"/>
            <a:t>Project Summary</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7</xdr:col>
      <xdr:colOff>2551</xdr:colOff>
      <xdr:row>5</xdr:row>
      <xdr:rowOff>51480</xdr:rowOff>
    </xdr:from>
    <xdr:to>
      <xdr:col>12</xdr:col>
      <xdr:colOff>2550</xdr:colOff>
      <xdr:row>7</xdr:row>
      <xdr:rowOff>50800</xdr:rowOff>
    </xdr:to>
    <xdr:sp macro="" textlink="M5S2">
      <xdr:nvSpPr>
        <xdr:cNvPr id="12" name="SUBMENU2">
          <a:hlinkClick xmlns:r="http://schemas.openxmlformats.org/officeDocument/2006/relationships" r:id="rId9" tooltip=" "/>
          <a:extLst>
            <a:ext uri="{FF2B5EF4-FFF2-40B4-BE49-F238E27FC236}">
              <a16:creationId xmlns:a16="http://schemas.microsoft.com/office/drawing/2014/main" id="{00000000-0008-0000-0C00-00000C000000}"/>
            </a:ext>
          </a:extLst>
        </xdr:cNvPr>
        <xdr:cNvSpPr/>
      </xdr:nvSpPr>
      <xdr:spPr>
        <a:xfrm>
          <a:off x="2202826" y="1051605"/>
          <a:ext cx="1571624" cy="399370"/>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DB017B9-6E71-4874-AB31-EC7916DB256F}" type="TxLink">
            <a:rPr lang="en-US" sz="1100" b="0" i="0" u="none" strike="noStrike">
              <a:solidFill>
                <a:srgbClr val="FFFFFF"/>
              </a:solidFill>
              <a:latin typeface="Arial" panose="020B0604020202020204" pitchFamily="34" charset="0"/>
              <a:cs typeface="Arial" panose="020B0604020202020204" pitchFamily="34" charset="0"/>
            </a:rPr>
            <a:pPr algn="ctr"/>
            <a:t>Submit Application</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0</xdr:col>
      <xdr:colOff>314323</xdr:colOff>
      <xdr:row>7</xdr:row>
      <xdr:rowOff>200024</xdr:rowOff>
    </xdr:from>
    <xdr:to>
      <xdr:col>44</xdr:col>
      <xdr:colOff>0</xdr:colOff>
      <xdr:row>33</xdr:row>
      <xdr:rowOff>0</xdr:rowOff>
    </xdr:to>
    <xdr:sp macro="" textlink="">
      <xdr:nvSpPr>
        <xdr:cNvPr id="19" name="BORDER">
          <a:extLst>
            <a:ext uri="{FF2B5EF4-FFF2-40B4-BE49-F238E27FC236}">
              <a16:creationId xmlns:a16="http://schemas.microsoft.com/office/drawing/2014/main" id="{00000000-0008-0000-0C00-000013000000}"/>
            </a:ext>
          </a:extLst>
        </xdr:cNvPr>
        <xdr:cNvSpPr/>
      </xdr:nvSpPr>
      <xdr:spPr>
        <a:xfrm>
          <a:off x="314323" y="1600199"/>
          <a:ext cx="13515977" cy="5000626"/>
        </a:xfrm>
        <a:prstGeom prst="frame">
          <a:avLst>
            <a:gd name="adj1" fmla="val 97"/>
          </a:avLst>
        </a:prstGeom>
        <a:noFill/>
        <a:ln w="12700" cap="flat" cmpd="sng" algn="ctr">
          <a:solidFill>
            <a:srgbClr val="00334E"/>
          </a:solidFill>
          <a:prstDash val="solid"/>
          <a:miter lim="800000"/>
          <a:headEnd type="none" w="med" len="med"/>
          <a:tailEnd type="none" w="med" len="me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tx1"/>
            </a:solidFill>
          </a:endParaRPr>
        </a:p>
      </xdr:txBody>
    </xdr:sp>
    <xdr:clientData fPrintsWithSheet="0"/>
  </xdr:twoCellAnchor>
  <xdr:twoCellAnchor editAs="oneCell">
    <xdr:from>
      <xdr:col>2</xdr:col>
      <xdr:colOff>2720</xdr:colOff>
      <xdr:row>8</xdr:row>
      <xdr:rowOff>201232</xdr:rowOff>
    </xdr:from>
    <xdr:to>
      <xdr:col>4</xdr:col>
      <xdr:colOff>960</xdr:colOff>
      <xdr:row>11</xdr:row>
      <xdr:rowOff>1207</xdr:rowOff>
    </xdr:to>
    <xdr:sp macro="" textlink="">
      <xdr:nvSpPr>
        <xdr:cNvPr id="20" name="BACK">
          <a:hlinkClick xmlns:r="http://schemas.openxmlformats.org/officeDocument/2006/relationships" r:id="rId5" tooltip=" "/>
          <a:extLst>
            <a:ext uri="{FF2B5EF4-FFF2-40B4-BE49-F238E27FC236}">
              <a16:creationId xmlns:a16="http://schemas.microsoft.com/office/drawing/2014/main" id="{00000000-0008-0000-0C00-000014000000}"/>
            </a:ext>
          </a:extLst>
        </xdr:cNvPr>
        <xdr:cNvSpPr>
          <a:spLocks noChangeAspect="1"/>
        </xdr:cNvSpPr>
      </xdr:nvSpPr>
      <xdr:spPr>
        <a:xfrm>
          <a:off x="631370" y="1801432"/>
          <a:ext cx="626890" cy="400050"/>
        </a:xfrm>
        <a:prstGeom prst="lef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xdr:from>
      <xdr:col>35</xdr:col>
      <xdr:colOff>0</xdr:colOff>
      <xdr:row>16</xdr:row>
      <xdr:rowOff>11207</xdr:rowOff>
    </xdr:from>
    <xdr:to>
      <xdr:col>42</xdr:col>
      <xdr:colOff>246529</xdr:colOff>
      <xdr:row>16</xdr:row>
      <xdr:rowOff>145677</xdr:rowOff>
    </xdr:to>
    <xdr:sp macro="" textlink="">
      <xdr:nvSpPr>
        <xdr:cNvPr id="34" name="Rectangle 33">
          <a:hlinkClick xmlns:r="http://schemas.openxmlformats.org/officeDocument/2006/relationships" r:id="rId10" tooltip=" "/>
          <a:extLst>
            <a:ext uri="{FF2B5EF4-FFF2-40B4-BE49-F238E27FC236}">
              <a16:creationId xmlns:a16="http://schemas.microsoft.com/office/drawing/2014/main" id="{00000000-0008-0000-0C00-000022000000}"/>
            </a:ext>
          </a:extLst>
        </xdr:cNvPr>
        <xdr:cNvSpPr/>
      </xdr:nvSpPr>
      <xdr:spPr>
        <a:xfrm>
          <a:off x="10981765" y="3238501"/>
          <a:ext cx="2442882" cy="1344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0</xdr:colOff>
      <xdr:row>14</xdr:row>
      <xdr:rowOff>0</xdr:rowOff>
    </xdr:from>
    <xdr:to>
      <xdr:col>10</xdr:col>
      <xdr:colOff>0</xdr:colOff>
      <xdr:row>15</xdr:row>
      <xdr:rowOff>190500</xdr:rowOff>
    </xdr:to>
    <xdr:sp macro="" textlink="">
      <xdr:nvSpPr>
        <xdr:cNvPr id="2" name="Rectangle 1">
          <a:hlinkClick xmlns:r="http://schemas.openxmlformats.org/officeDocument/2006/relationships" r:id="rId11" tooltip=" "/>
          <a:extLst>
            <a:ext uri="{FF2B5EF4-FFF2-40B4-BE49-F238E27FC236}">
              <a16:creationId xmlns:a16="http://schemas.microsoft.com/office/drawing/2014/main" id="{00000000-0008-0000-0C00-000002000000}"/>
            </a:ext>
          </a:extLst>
        </xdr:cNvPr>
        <xdr:cNvSpPr/>
      </xdr:nvSpPr>
      <xdr:spPr>
        <a:xfrm>
          <a:off x="941294" y="2823882"/>
          <a:ext cx="2196353" cy="39220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0</xdr:colOff>
      <xdr:row>17</xdr:row>
      <xdr:rowOff>0</xdr:rowOff>
    </xdr:from>
    <xdr:to>
      <xdr:col>10</xdr:col>
      <xdr:colOff>0</xdr:colOff>
      <xdr:row>18</xdr:row>
      <xdr:rowOff>0</xdr:rowOff>
    </xdr:to>
    <xdr:sp macro="" textlink="">
      <xdr:nvSpPr>
        <xdr:cNvPr id="36" name="Rectangle 35">
          <a:hlinkClick xmlns:r="http://schemas.openxmlformats.org/officeDocument/2006/relationships" r:id="rId12" tooltip=" "/>
          <a:extLst>
            <a:ext uri="{FF2B5EF4-FFF2-40B4-BE49-F238E27FC236}">
              <a16:creationId xmlns:a16="http://schemas.microsoft.com/office/drawing/2014/main" id="{00000000-0008-0000-0C00-000024000000}"/>
            </a:ext>
          </a:extLst>
        </xdr:cNvPr>
        <xdr:cNvSpPr/>
      </xdr:nvSpPr>
      <xdr:spPr>
        <a:xfrm>
          <a:off x="941294" y="3429000"/>
          <a:ext cx="2196353" cy="20170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0</xdr:colOff>
      <xdr:row>19</xdr:row>
      <xdr:rowOff>0</xdr:rowOff>
    </xdr:from>
    <xdr:to>
      <xdr:col>10</xdr:col>
      <xdr:colOff>0</xdr:colOff>
      <xdr:row>20</xdr:row>
      <xdr:rowOff>0</xdr:rowOff>
    </xdr:to>
    <xdr:sp macro="" textlink="">
      <xdr:nvSpPr>
        <xdr:cNvPr id="37" name="Rectangle 36">
          <a:hlinkClick xmlns:r="http://schemas.openxmlformats.org/officeDocument/2006/relationships" r:id="rId13" tooltip=" "/>
          <a:extLst>
            <a:ext uri="{FF2B5EF4-FFF2-40B4-BE49-F238E27FC236}">
              <a16:creationId xmlns:a16="http://schemas.microsoft.com/office/drawing/2014/main" id="{00000000-0008-0000-0C00-000025000000}"/>
            </a:ext>
          </a:extLst>
        </xdr:cNvPr>
        <xdr:cNvSpPr/>
      </xdr:nvSpPr>
      <xdr:spPr>
        <a:xfrm>
          <a:off x="941294" y="3832412"/>
          <a:ext cx="2196353" cy="20170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0</xdr:colOff>
      <xdr:row>21</xdr:row>
      <xdr:rowOff>0</xdr:rowOff>
    </xdr:from>
    <xdr:to>
      <xdr:col>10</xdr:col>
      <xdr:colOff>0</xdr:colOff>
      <xdr:row>22</xdr:row>
      <xdr:rowOff>1</xdr:rowOff>
    </xdr:to>
    <xdr:sp macro="" textlink="">
      <xdr:nvSpPr>
        <xdr:cNvPr id="38" name="Rectangle 37">
          <a:hlinkClick xmlns:r="http://schemas.openxmlformats.org/officeDocument/2006/relationships" r:id="rId14" tooltip=" "/>
          <a:extLst>
            <a:ext uri="{FF2B5EF4-FFF2-40B4-BE49-F238E27FC236}">
              <a16:creationId xmlns:a16="http://schemas.microsoft.com/office/drawing/2014/main" id="{00000000-0008-0000-0C00-000026000000}"/>
            </a:ext>
          </a:extLst>
        </xdr:cNvPr>
        <xdr:cNvSpPr/>
      </xdr:nvSpPr>
      <xdr:spPr>
        <a:xfrm>
          <a:off x="941294" y="4235824"/>
          <a:ext cx="2196353" cy="20170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0</xdr:colOff>
      <xdr:row>23</xdr:row>
      <xdr:rowOff>0</xdr:rowOff>
    </xdr:from>
    <xdr:to>
      <xdr:col>10</xdr:col>
      <xdr:colOff>0</xdr:colOff>
      <xdr:row>25</xdr:row>
      <xdr:rowOff>0</xdr:rowOff>
    </xdr:to>
    <xdr:sp macro="" textlink="">
      <xdr:nvSpPr>
        <xdr:cNvPr id="39" name="Rectangle 38">
          <a:hlinkClick xmlns:r="http://schemas.openxmlformats.org/officeDocument/2006/relationships" r:id="rId15" tooltip=" "/>
          <a:extLst>
            <a:ext uri="{FF2B5EF4-FFF2-40B4-BE49-F238E27FC236}">
              <a16:creationId xmlns:a16="http://schemas.microsoft.com/office/drawing/2014/main" id="{00000000-0008-0000-0C00-000027000000}"/>
            </a:ext>
          </a:extLst>
        </xdr:cNvPr>
        <xdr:cNvSpPr/>
      </xdr:nvSpPr>
      <xdr:spPr>
        <a:xfrm>
          <a:off x="941294" y="4639235"/>
          <a:ext cx="2196353" cy="40341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0</xdr:colOff>
      <xdr:row>26</xdr:row>
      <xdr:rowOff>0</xdr:rowOff>
    </xdr:from>
    <xdr:to>
      <xdr:col>10</xdr:col>
      <xdr:colOff>0</xdr:colOff>
      <xdr:row>27</xdr:row>
      <xdr:rowOff>1</xdr:rowOff>
    </xdr:to>
    <xdr:sp macro="" textlink="">
      <xdr:nvSpPr>
        <xdr:cNvPr id="48" name="Rectangle 47">
          <a:hlinkClick xmlns:r="http://schemas.openxmlformats.org/officeDocument/2006/relationships" r:id="rId16"/>
          <a:extLst>
            <a:ext uri="{FF2B5EF4-FFF2-40B4-BE49-F238E27FC236}">
              <a16:creationId xmlns:a16="http://schemas.microsoft.com/office/drawing/2014/main" id="{00000000-0008-0000-0C00-000030000000}"/>
            </a:ext>
          </a:extLst>
        </xdr:cNvPr>
        <xdr:cNvSpPr/>
      </xdr:nvSpPr>
      <xdr:spPr>
        <a:xfrm>
          <a:off x="941294" y="4235824"/>
          <a:ext cx="2196353" cy="20170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2</xdr:col>
      <xdr:colOff>102850</xdr:colOff>
      <xdr:row>0</xdr:row>
      <xdr:rowOff>156884</xdr:rowOff>
    </xdr:from>
    <xdr:to>
      <xdr:col>5</xdr:col>
      <xdr:colOff>30405</xdr:colOff>
      <xdr:row>2</xdr:row>
      <xdr:rowOff>195627</xdr:rowOff>
    </xdr:to>
    <xdr:pic>
      <xdr:nvPicPr>
        <xdr:cNvPr id="30" name="LOGO">
          <a:extLst>
            <a:ext uri="{FF2B5EF4-FFF2-40B4-BE49-F238E27FC236}">
              <a16:creationId xmlns:a16="http://schemas.microsoft.com/office/drawing/2014/main" id="{00000000-0008-0000-0C00-00001E000000}"/>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xdr:blipFill>
      <xdr:spPr>
        <a:xfrm>
          <a:off x="730379" y="156884"/>
          <a:ext cx="868850" cy="442155"/>
        </a:xfrm>
        <a:prstGeom prst="rect">
          <a:avLst/>
        </a:prstGeom>
      </xdr:spPr>
    </xdr:pic>
    <xdr:clientData/>
  </xdr:twoCellAnchor>
  <xdr:twoCellAnchor>
    <xdr:from>
      <xdr:col>1</xdr:col>
      <xdr:colOff>0</xdr:colOff>
      <xdr:row>7</xdr:row>
      <xdr:rowOff>0</xdr:rowOff>
    </xdr:from>
    <xdr:to>
      <xdr:col>44</xdr:col>
      <xdr:colOff>13806</xdr:colOff>
      <xdr:row>8</xdr:row>
      <xdr:rowOff>0</xdr:rowOff>
    </xdr:to>
    <xdr:sp macro="" textlink="">
      <xdr:nvSpPr>
        <xdr:cNvPr id="21" name="BOTTOMRIBBON">
          <a:extLst>
            <a:ext uri="{FF2B5EF4-FFF2-40B4-BE49-F238E27FC236}">
              <a16:creationId xmlns:a16="http://schemas.microsoft.com/office/drawing/2014/main" id="{00000000-0008-0000-0C00-000015000000}"/>
            </a:ext>
          </a:extLst>
        </xdr:cNvPr>
        <xdr:cNvSpPr/>
      </xdr:nvSpPr>
      <xdr:spPr>
        <a:xfrm>
          <a:off x="313765" y="1411941"/>
          <a:ext cx="13505688" cy="201706"/>
        </a:xfrm>
        <a:prstGeom prst="rect">
          <a:avLst/>
        </a:prstGeom>
        <a:solidFill>
          <a:srgbClr val="00334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solidFill>
              <a:srgbClr val="FFFFFF"/>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22</xdr:col>
      <xdr:colOff>2551</xdr:colOff>
      <xdr:row>4</xdr:row>
      <xdr:rowOff>200705</xdr:rowOff>
    </xdr:from>
    <xdr:to>
      <xdr:col>27</xdr:col>
      <xdr:colOff>2549</xdr:colOff>
      <xdr:row>7</xdr:row>
      <xdr:rowOff>0</xdr:rowOff>
    </xdr:to>
    <xdr:sp macro="" textlink="M5S5">
      <xdr:nvSpPr>
        <xdr:cNvPr id="15" name="SUBMENU5">
          <a:hlinkClick xmlns:r="http://schemas.openxmlformats.org/officeDocument/2006/relationships" r:id="rId1"/>
          <a:extLst>
            <a:ext uri="{FF2B5EF4-FFF2-40B4-BE49-F238E27FC236}">
              <a16:creationId xmlns:a16="http://schemas.microsoft.com/office/drawing/2014/main" id="{00000000-0008-0000-0D00-00000F000000}"/>
            </a:ext>
          </a:extLst>
        </xdr:cNvPr>
        <xdr:cNvSpPr/>
      </xdr:nvSpPr>
      <xdr:spPr>
        <a:xfrm>
          <a:off x="6905375" y="1007529"/>
          <a:ext cx="1568821" cy="40441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8ECB5FB8-9114-4770-BA69-C59ADB9DA12A}" type="TxLink">
            <a:rPr lang="en-US" sz="1100" b="0" i="0" u="none" strike="noStrike">
              <a:solidFill>
                <a:srgbClr val="FFFFFF"/>
              </a:solidFill>
              <a:latin typeface="Arial" panose="020B0604020202020204" pitchFamily="34" charset="0"/>
              <a:cs typeface="Arial" panose="020B0604020202020204" pitchFamily="34" charset="0"/>
            </a:rPr>
            <a:pPr algn="ctr"/>
            <a:t>Completion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27</xdr:col>
      <xdr:colOff>0</xdr:colOff>
      <xdr:row>4</xdr:row>
      <xdr:rowOff>200705</xdr:rowOff>
    </xdr:from>
    <xdr:to>
      <xdr:col>32</xdr:col>
      <xdr:colOff>2865</xdr:colOff>
      <xdr:row>7</xdr:row>
      <xdr:rowOff>0</xdr:rowOff>
    </xdr:to>
    <xdr:sp macro="" textlink="M5S6">
      <xdr:nvSpPr>
        <xdr:cNvPr id="16" name="SUBMENU6">
          <a:hlinkClick xmlns:r="http://schemas.openxmlformats.org/officeDocument/2006/relationships" r:id="rId2"/>
          <a:extLst>
            <a:ext uri="{FF2B5EF4-FFF2-40B4-BE49-F238E27FC236}">
              <a16:creationId xmlns:a16="http://schemas.microsoft.com/office/drawing/2014/main" id="{00000000-0008-0000-0D00-000010000000}"/>
            </a:ext>
          </a:extLst>
        </xdr:cNvPr>
        <xdr:cNvSpPr/>
      </xdr:nvSpPr>
      <xdr:spPr>
        <a:xfrm>
          <a:off x="8471647" y="1007529"/>
          <a:ext cx="1571689" cy="40441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FFA63F3-7E4C-4DC1-BC79-0F66048F9B50}" type="TxLink">
            <a:rPr lang="en-US" sz="1100" b="0" i="0" u="none" strike="noStrike">
              <a:solidFill>
                <a:srgbClr val="FFFFFF"/>
              </a:solidFill>
              <a:latin typeface="Arial" panose="020B0604020202020204" pitchFamily="34" charset="0"/>
              <a:cs typeface="Arial" panose="020B0604020202020204" pitchFamily="34" charset="0"/>
            </a:rPr>
            <a:pPr algn="ctr"/>
            <a:t>Inspection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32</xdr:col>
      <xdr:colOff>2865</xdr:colOff>
      <xdr:row>4</xdr:row>
      <xdr:rowOff>200705</xdr:rowOff>
    </xdr:from>
    <xdr:to>
      <xdr:col>37</xdr:col>
      <xdr:colOff>2720</xdr:colOff>
      <xdr:row>7</xdr:row>
      <xdr:rowOff>0</xdr:rowOff>
    </xdr:to>
    <xdr:sp macro="" textlink="M5S7">
      <xdr:nvSpPr>
        <xdr:cNvPr id="17" name="SUBMENU7">
          <a:hlinkClick xmlns:r="http://schemas.openxmlformats.org/officeDocument/2006/relationships" r:id="rId3" tooltip=" "/>
          <a:extLst>
            <a:ext uri="{FF2B5EF4-FFF2-40B4-BE49-F238E27FC236}">
              <a16:creationId xmlns:a16="http://schemas.microsoft.com/office/drawing/2014/main" id="{00000000-0008-0000-0D00-000011000000}"/>
            </a:ext>
          </a:extLst>
        </xdr:cNvPr>
        <xdr:cNvSpPr/>
      </xdr:nvSpPr>
      <xdr:spPr>
        <a:xfrm>
          <a:off x="10061265" y="1000805"/>
          <a:ext cx="1571480"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6CAE8FA-B71D-4045-87A3-84E89034BDA3}" type="TxLink">
            <a:rPr lang="en-US" sz="1100" b="0" i="0" u="none" strike="noStrike">
              <a:solidFill>
                <a:srgbClr val="FFFFFF"/>
              </a:solidFill>
              <a:latin typeface="Arial" panose="020B0604020202020204" pitchFamily="34" charset="0"/>
              <a:cs typeface="Arial" panose="020B0604020202020204" pitchFamily="34" charset="0"/>
            </a:rPr>
            <a:pPr algn="ctr"/>
            <a:t>Summary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27</xdr:col>
      <xdr:colOff>0</xdr:colOff>
      <xdr:row>1</xdr:row>
      <xdr:rowOff>133350</xdr:rowOff>
    </xdr:from>
    <xdr:to>
      <xdr:col>32</xdr:col>
      <xdr:colOff>0</xdr:colOff>
      <xdr:row>4</xdr:row>
      <xdr:rowOff>133350</xdr:rowOff>
    </xdr:to>
    <xdr:sp macro="" textlink="MAIN5">
      <xdr:nvSpPr>
        <xdr:cNvPr id="7" name="MENU5">
          <a:hlinkClick xmlns:r="http://schemas.openxmlformats.org/officeDocument/2006/relationships" r:id="rId4" tooltip=" "/>
          <a:extLst>
            <a:ext uri="{FF2B5EF4-FFF2-40B4-BE49-F238E27FC236}">
              <a16:creationId xmlns:a16="http://schemas.microsoft.com/office/drawing/2014/main" id="{00000000-0008-0000-0D00-000007000000}"/>
            </a:ext>
          </a:extLst>
        </xdr:cNvPr>
        <xdr:cNvSpPr/>
      </xdr:nvSpPr>
      <xdr:spPr>
        <a:xfrm>
          <a:off x="8486775" y="333375"/>
          <a:ext cx="1571625" cy="600075"/>
        </a:xfrm>
        <a:prstGeom prst="round2SameRect">
          <a:avLst/>
        </a:prstGeom>
        <a:solidFill>
          <a:srgbClr val="A6A5AA"/>
        </a:solidFill>
        <a:ln w="12700">
          <a:solidFill>
            <a:srgbClr val="A6A5AA"/>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F0EEDDA6-4934-49B4-972D-20D21D440D82}" type="TxLink">
            <a:rPr lang="en-US" sz="1100" b="0" i="0" u="none" strike="noStrike">
              <a:solidFill>
                <a:schemeClr val="bg1"/>
              </a:solidFill>
              <a:latin typeface="Arial" panose="020B0604020202020204" pitchFamily="34" charset="0"/>
              <a:cs typeface="Arial" panose="020B0604020202020204" pitchFamily="34" charset="0"/>
            </a:rPr>
            <a:pPr algn="ctr"/>
            <a:t>APPLICATION REVIEW</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7</xdr:col>
      <xdr:colOff>457</xdr:colOff>
      <xdr:row>1</xdr:row>
      <xdr:rowOff>0</xdr:rowOff>
    </xdr:from>
    <xdr:to>
      <xdr:col>12</xdr:col>
      <xdr:colOff>0</xdr:colOff>
      <xdr:row>4</xdr:row>
      <xdr:rowOff>0</xdr:rowOff>
    </xdr:to>
    <xdr:sp macro="" textlink="MAIN1">
      <xdr:nvSpPr>
        <xdr:cNvPr id="3" name="MENU1">
          <a:hlinkClick xmlns:r="http://schemas.openxmlformats.org/officeDocument/2006/relationships" r:id="rId5" tooltip=" "/>
          <a:extLst>
            <a:ext uri="{FF2B5EF4-FFF2-40B4-BE49-F238E27FC236}">
              <a16:creationId xmlns:a16="http://schemas.microsoft.com/office/drawing/2014/main" id="{00000000-0008-0000-0D00-000003000000}"/>
            </a:ext>
          </a:extLst>
        </xdr:cNvPr>
        <xdr:cNvSpPr/>
      </xdr:nvSpPr>
      <xdr:spPr>
        <a:xfrm>
          <a:off x="2200732" y="200025"/>
          <a:ext cx="1571168" cy="600075"/>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D6F2F067-2676-4601-ABCE-75BD5137E3D5}" type="TxLink">
            <a:rPr lang="en-US" sz="1100" b="0" i="0" u="none" strike="noStrike">
              <a:solidFill>
                <a:schemeClr val="bg1"/>
              </a:solidFill>
              <a:latin typeface="Arial" panose="020B0604020202020204" pitchFamily="34" charset="0"/>
              <a:cs typeface="Arial" panose="020B0604020202020204" pitchFamily="34" charset="0"/>
            </a:rPr>
            <a:pPr algn="ctr"/>
            <a:t>START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12</xdr:col>
      <xdr:colOff>0</xdr:colOff>
      <xdr:row>1</xdr:row>
      <xdr:rowOff>0</xdr:rowOff>
    </xdr:from>
    <xdr:to>
      <xdr:col>17</xdr:col>
      <xdr:colOff>0</xdr:colOff>
      <xdr:row>4</xdr:row>
      <xdr:rowOff>0</xdr:rowOff>
    </xdr:to>
    <xdr:sp macro="" textlink="MAIN2">
      <xdr:nvSpPr>
        <xdr:cNvPr id="4" name="MENU2">
          <a:hlinkClick xmlns:r="http://schemas.openxmlformats.org/officeDocument/2006/relationships" r:id="rId6" tooltip=" "/>
          <a:extLst>
            <a:ext uri="{FF2B5EF4-FFF2-40B4-BE49-F238E27FC236}">
              <a16:creationId xmlns:a16="http://schemas.microsoft.com/office/drawing/2014/main" id="{00000000-0008-0000-0D00-000004000000}"/>
            </a:ext>
          </a:extLst>
        </xdr:cNvPr>
        <xdr:cNvSpPr/>
      </xdr:nvSpPr>
      <xdr:spPr>
        <a:xfrm>
          <a:off x="3765176" y="201706"/>
          <a:ext cx="1568824" cy="605118"/>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59A035B9-F1D2-4E89-B262-AF2DF0C338A9}" type="TxLink">
            <a:rPr lang="en-US" sz="1100" b="0" i="0" u="none" strike="noStrike">
              <a:solidFill>
                <a:schemeClr val="bg1"/>
              </a:solidFill>
              <a:latin typeface="Arial" panose="020B0604020202020204" pitchFamily="34" charset="0"/>
              <a:cs typeface="Arial" panose="020B0604020202020204" pitchFamily="34" charset="0"/>
            </a:rPr>
            <a:pPr algn="ctr"/>
            <a:t>PROJECT INFORMATION</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17</xdr:col>
      <xdr:colOff>0</xdr:colOff>
      <xdr:row>1</xdr:row>
      <xdr:rowOff>0</xdr:rowOff>
    </xdr:from>
    <xdr:to>
      <xdr:col>22</xdr:col>
      <xdr:colOff>0</xdr:colOff>
      <xdr:row>4</xdr:row>
      <xdr:rowOff>0</xdr:rowOff>
    </xdr:to>
    <xdr:sp macro="" textlink="MAIN3">
      <xdr:nvSpPr>
        <xdr:cNvPr id="5" name="MENU3">
          <a:hlinkClick xmlns:r="http://schemas.openxmlformats.org/officeDocument/2006/relationships" r:id="rId7" tooltip=" "/>
          <a:extLst>
            <a:ext uri="{FF2B5EF4-FFF2-40B4-BE49-F238E27FC236}">
              <a16:creationId xmlns:a16="http://schemas.microsoft.com/office/drawing/2014/main" id="{00000000-0008-0000-0D00-000005000000}"/>
            </a:ext>
          </a:extLst>
        </xdr:cNvPr>
        <xdr:cNvSpPr/>
      </xdr:nvSpPr>
      <xdr:spPr>
        <a:xfrm>
          <a:off x="5334000" y="201706"/>
          <a:ext cx="1568824" cy="605118"/>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06A037F-AE33-47CC-85C1-F6D62694F95D}" type="TxLink">
            <a:rPr lang="en-US" sz="1100" b="0" i="0" u="none" strike="noStrike">
              <a:solidFill>
                <a:schemeClr val="bg1"/>
              </a:solidFill>
              <a:latin typeface="Arial" panose="020B0604020202020204" pitchFamily="34" charset="0"/>
              <a:cs typeface="Arial" panose="020B0604020202020204" pitchFamily="34" charset="0"/>
            </a:rPr>
            <a:pPr algn="ctr"/>
            <a:t>PRESCRIPTIVE MEASURES INPUT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22</xdr:col>
      <xdr:colOff>0</xdr:colOff>
      <xdr:row>1</xdr:row>
      <xdr:rowOff>0</xdr:rowOff>
    </xdr:from>
    <xdr:to>
      <xdr:col>27</xdr:col>
      <xdr:colOff>0</xdr:colOff>
      <xdr:row>4</xdr:row>
      <xdr:rowOff>0</xdr:rowOff>
    </xdr:to>
    <xdr:sp macro="" textlink="MAIN4">
      <xdr:nvSpPr>
        <xdr:cNvPr id="6" name="MENU4">
          <a:hlinkClick xmlns:r="http://schemas.openxmlformats.org/officeDocument/2006/relationships" r:id="rId8" tooltip=" "/>
          <a:extLst>
            <a:ext uri="{FF2B5EF4-FFF2-40B4-BE49-F238E27FC236}">
              <a16:creationId xmlns:a16="http://schemas.microsoft.com/office/drawing/2014/main" id="{00000000-0008-0000-0D00-000006000000}"/>
            </a:ext>
          </a:extLst>
        </xdr:cNvPr>
        <xdr:cNvSpPr/>
      </xdr:nvSpPr>
      <xdr:spPr>
        <a:xfrm>
          <a:off x="6902824" y="201706"/>
          <a:ext cx="1568823" cy="605118"/>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CB369157-CA5B-4E40-B1DE-604993B819B3}" type="TxLink">
            <a:rPr lang="en-US" sz="1100" b="0" i="0" u="none" strike="noStrike">
              <a:solidFill>
                <a:schemeClr val="bg1"/>
              </a:solidFill>
              <a:latin typeface="Arial" panose="020B0604020202020204" pitchFamily="34" charset="0"/>
              <a:cs typeface="Arial" panose="020B0604020202020204" pitchFamily="34" charset="0"/>
            </a:rPr>
            <a:pPr algn="ctr"/>
            <a:t>CUSTOM MEASURES INPUT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xdr:col>
      <xdr:colOff>0</xdr:colOff>
      <xdr:row>4</xdr:row>
      <xdr:rowOff>1</xdr:rowOff>
    </xdr:from>
    <xdr:to>
      <xdr:col>44</xdr:col>
      <xdr:colOff>13806</xdr:colOff>
      <xdr:row>7</xdr:row>
      <xdr:rowOff>0</xdr:rowOff>
    </xdr:to>
    <xdr:sp macro="" textlink="">
      <xdr:nvSpPr>
        <xdr:cNvPr id="10" name="TOPRIBBON">
          <a:extLst>
            <a:ext uri="{FF2B5EF4-FFF2-40B4-BE49-F238E27FC236}">
              <a16:creationId xmlns:a16="http://schemas.microsoft.com/office/drawing/2014/main" id="{00000000-0008-0000-0D00-00000A000000}"/>
            </a:ext>
          </a:extLst>
        </xdr:cNvPr>
        <xdr:cNvSpPr/>
      </xdr:nvSpPr>
      <xdr:spPr>
        <a:xfrm>
          <a:off x="313765" y="806825"/>
          <a:ext cx="13505688" cy="605116"/>
        </a:xfrm>
        <a:prstGeom prst="round2SameRect">
          <a:avLst/>
        </a:prstGeom>
        <a:solidFill>
          <a:srgbClr val="A6A5AA"/>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p>
      </xdr:txBody>
    </xdr:sp>
    <xdr:clientData/>
  </xdr:twoCellAnchor>
  <xdr:twoCellAnchor>
    <xdr:from>
      <xdr:col>12</xdr:col>
      <xdr:colOff>2551</xdr:colOff>
      <xdr:row>4</xdr:row>
      <xdr:rowOff>200705</xdr:rowOff>
    </xdr:from>
    <xdr:to>
      <xdr:col>17</xdr:col>
      <xdr:colOff>2550</xdr:colOff>
      <xdr:row>7</xdr:row>
      <xdr:rowOff>0</xdr:rowOff>
    </xdr:to>
    <xdr:sp macro="" textlink="M5S3">
      <xdr:nvSpPr>
        <xdr:cNvPr id="13" name="SUBMENU3">
          <a:hlinkClick xmlns:r="http://schemas.openxmlformats.org/officeDocument/2006/relationships" r:id="rId9"/>
          <a:extLst>
            <a:ext uri="{FF2B5EF4-FFF2-40B4-BE49-F238E27FC236}">
              <a16:creationId xmlns:a16="http://schemas.microsoft.com/office/drawing/2014/main" id="{00000000-0008-0000-0D00-00000D000000}"/>
            </a:ext>
          </a:extLst>
        </xdr:cNvPr>
        <xdr:cNvSpPr/>
      </xdr:nvSpPr>
      <xdr:spPr>
        <a:xfrm>
          <a:off x="3774451" y="1000805"/>
          <a:ext cx="1571624"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72C9A7E-800F-4AE6-95B1-8AFF5CAE57C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37</xdr:col>
      <xdr:colOff>2720</xdr:colOff>
      <xdr:row>4</xdr:row>
      <xdr:rowOff>200705</xdr:rowOff>
    </xdr:from>
    <xdr:to>
      <xdr:col>42</xdr:col>
      <xdr:colOff>0</xdr:colOff>
      <xdr:row>7</xdr:row>
      <xdr:rowOff>0</xdr:rowOff>
    </xdr:to>
    <xdr:sp macro="" textlink="M5S8">
      <xdr:nvSpPr>
        <xdr:cNvPr id="18" name="SUBMENU8">
          <a:hlinkClick xmlns:r="http://schemas.openxmlformats.org/officeDocument/2006/relationships" r:id="rId10"/>
          <a:extLst>
            <a:ext uri="{FF2B5EF4-FFF2-40B4-BE49-F238E27FC236}">
              <a16:creationId xmlns:a16="http://schemas.microsoft.com/office/drawing/2014/main" id="{00000000-0008-0000-0D00-000012000000}"/>
            </a:ext>
          </a:extLst>
        </xdr:cNvPr>
        <xdr:cNvSpPr/>
      </xdr:nvSpPr>
      <xdr:spPr>
        <a:xfrm>
          <a:off x="11632745" y="1000805"/>
          <a:ext cx="1568905"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562C4A9D-BD10-4BFB-89D6-250DB3FCE10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editAs="oneCell">
    <xdr:from>
      <xdr:col>41</xdr:col>
      <xdr:colOff>0</xdr:colOff>
      <xdr:row>9</xdr:row>
      <xdr:rowOff>1047</xdr:rowOff>
    </xdr:from>
    <xdr:to>
      <xdr:col>43</xdr:col>
      <xdr:colOff>3632</xdr:colOff>
      <xdr:row>11</xdr:row>
      <xdr:rowOff>1046</xdr:rowOff>
    </xdr:to>
    <xdr:sp macro="" textlink="">
      <xdr:nvSpPr>
        <xdr:cNvPr id="2" name="NEXT">
          <a:hlinkClick xmlns:r="http://schemas.openxmlformats.org/officeDocument/2006/relationships" r:id="rId1" tooltip=" "/>
          <a:extLst>
            <a:ext uri="{FF2B5EF4-FFF2-40B4-BE49-F238E27FC236}">
              <a16:creationId xmlns:a16="http://schemas.microsoft.com/office/drawing/2014/main" id="{00000000-0008-0000-0D00-000002000000}"/>
            </a:ext>
          </a:extLst>
        </xdr:cNvPr>
        <xdr:cNvSpPr>
          <a:spLocks noChangeAspect="1"/>
        </xdr:cNvSpPr>
      </xdr:nvSpPr>
      <xdr:spPr>
        <a:xfrm>
          <a:off x="12887325" y="1801272"/>
          <a:ext cx="627520" cy="400049"/>
        </a:xfrm>
        <a:prstGeom prst="righ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xdr:from>
      <xdr:col>32</xdr:col>
      <xdr:colOff>0</xdr:colOff>
      <xdr:row>1</xdr:row>
      <xdr:rowOff>0</xdr:rowOff>
    </xdr:from>
    <xdr:to>
      <xdr:col>37</xdr:col>
      <xdr:colOff>1</xdr:colOff>
      <xdr:row>4</xdr:row>
      <xdr:rowOff>0</xdr:rowOff>
    </xdr:to>
    <xdr:sp macro="" textlink="MAIN6">
      <xdr:nvSpPr>
        <xdr:cNvPr id="8" name="MENU6">
          <a:extLst>
            <a:ext uri="{FF2B5EF4-FFF2-40B4-BE49-F238E27FC236}">
              <a16:creationId xmlns:a16="http://schemas.microsoft.com/office/drawing/2014/main" id="{00000000-0008-0000-0D00-000008000000}"/>
            </a:ext>
          </a:extLst>
        </xdr:cNvPr>
        <xdr:cNvSpPr/>
      </xdr:nvSpPr>
      <xdr:spPr>
        <a:xfrm>
          <a:off x="10058400" y="200025"/>
          <a:ext cx="1571626"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B12A3774-975E-4B41-A681-E085295C6D0E}"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36</xdr:col>
      <xdr:colOff>314324</xdr:colOff>
      <xdr:row>1</xdr:row>
      <xdr:rowOff>0</xdr:rowOff>
    </xdr:from>
    <xdr:to>
      <xdr:col>41</xdr:col>
      <xdr:colOff>314324</xdr:colOff>
      <xdr:row>4</xdr:row>
      <xdr:rowOff>0</xdr:rowOff>
    </xdr:to>
    <xdr:sp macro="" textlink="MAIN7">
      <xdr:nvSpPr>
        <xdr:cNvPr id="9" name="MENU7">
          <a:extLst>
            <a:ext uri="{FF2B5EF4-FFF2-40B4-BE49-F238E27FC236}">
              <a16:creationId xmlns:a16="http://schemas.microsoft.com/office/drawing/2014/main" id="{00000000-0008-0000-0D00-000009000000}"/>
            </a:ext>
          </a:extLst>
        </xdr:cNvPr>
        <xdr:cNvSpPr/>
      </xdr:nvSpPr>
      <xdr:spPr>
        <a:xfrm>
          <a:off x="11630024" y="200025"/>
          <a:ext cx="1571625"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F61C797-6A0F-4BAC-929A-417D3EEDC239}"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2</xdr:col>
      <xdr:colOff>2720</xdr:colOff>
      <xdr:row>5</xdr:row>
      <xdr:rowOff>0</xdr:rowOff>
    </xdr:from>
    <xdr:to>
      <xdr:col>7</xdr:col>
      <xdr:colOff>457</xdr:colOff>
      <xdr:row>6</xdr:row>
      <xdr:rowOff>197827</xdr:rowOff>
    </xdr:to>
    <xdr:sp macro="" textlink="M5S1">
      <xdr:nvSpPr>
        <xdr:cNvPr id="11" name="SUBMENU1">
          <a:hlinkClick xmlns:r="http://schemas.openxmlformats.org/officeDocument/2006/relationships" r:id="rId4" tooltip=" "/>
          <a:extLst>
            <a:ext uri="{FF2B5EF4-FFF2-40B4-BE49-F238E27FC236}">
              <a16:creationId xmlns:a16="http://schemas.microsoft.com/office/drawing/2014/main" id="{00000000-0008-0000-0D00-00000B000000}"/>
            </a:ext>
          </a:extLst>
        </xdr:cNvPr>
        <xdr:cNvSpPr/>
      </xdr:nvSpPr>
      <xdr:spPr>
        <a:xfrm>
          <a:off x="631370" y="1000125"/>
          <a:ext cx="1569362" cy="39785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A9D6AC0-5121-4C66-8D3B-0C4F60FE0219}" type="TxLink">
            <a:rPr lang="en-US" sz="1100" b="0" i="0" u="none" strike="noStrike">
              <a:solidFill>
                <a:srgbClr val="FFFFFF"/>
              </a:solidFill>
              <a:latin typeface="Arial" panose="020B0604020202020204" pitchFamily="34" charset="0"/>
              <a:cs typeface="Arial" panose="020B0604020202020204" pitchFamily="34" charset="0"/>
            </a:rPr>
            <a:pPr algn="ctr"/>
            <a:t>Project Summary</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7</xdr:col>
      <xdr:colOff>2551</xdr:colOff>
      <xdr:row>4</xdr:row>
      <xdr:rowOff>200705</xdr:rowOff>
    </xdr:from>
    <xdr:to>
      <xdr:col>12</xdr:col>
      <xdr:colOff>2550</xdr:colOff>
      <xdr:row>7</xdr:row>
      <xdr:rowOff>0</xdr:rowOff>
    </xdr:to>
    <xdr:sp macro="" textlink="M5S2">
      <xdr:nvSpPr>
        <xdr:cNvPr id="12" name="SUBMENU2">
          <a:hlinkClick xmlns:r="http://schemas.openxmlformats.org/officeDocument/2006/relationships" r:id="rId11" tooltip=" "/>
          <a:extLst>
            <a:ext uri="{FF2B5EF4-FFF2-40B4-BE49-F238E27FC236}">
              <a16:creationId xmlns:a16="http://schemas.microsoft.com/office/drawing/2014/main" id="{00000000-0008-0000-0D00-00000C000000}"/>
            </a:ext>
          </a:extLst>
        </xdr:cNvPr>
        <xdr:cNvSpPr/>
      </xdr:nvSpPr>
      <xdr:spPr>
        <a:xfrm>
          <a:off x="2198904" y="1007529"/>
          <a:ext cx="1568822" cy="40441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DB017B9-6E71-4874-AB31-EC7916DB256F}" type="TxLink">
            <a:rPr lang="en-US" sz="1100" b="0" i="0" u="none" strike="noStrike">
              <a:solidFill>
                <a:srgbClr val="FFFFFF"/>
              </a:solidFill>
              <a:latin typeface="Arial" panose="020B0604020202020204" pitchFamily="34" charset="0"/>
              <a:cs typeface="Arial" panose="020B0604020202020204" pitchFamily="34" charset="0"/>
            </a:rPr>
            <a:pPr algn="ctr"/>
            <a:t>Submit Application</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xdr:col>
      <xdr:colOff>558</xdr:colOff>
      <xdr:row>7</xdr:row>
      <xdr:rowOff>200024</xdr:rowOff>
    </xdr:from>
    <xdr:to>
      <xdr:col>44</xdr:col>
      <xdr:colOff>0</xdr:colOff>
      <xdr:row>75</xdr:row>
      <xdr:rowOff>0</xdr:rowOff>
    </xdr:to>
    <xdr:sp macro="" textlink="">
      <xdr:nvSpPr>
        <xdr:cNvPr id="19" name="BORDER">
          <a:extLst>
            <a:ext uri="{FF2B5EF4-FFF2-40B4-BE49-F238E27FC236}">
              <a16:creationId xmlns:a16="http://schemas.microsoft.com/office/drawing/2014/main" id="{00000000-0008-0000-0D00-000013000000}"/>
            </a:ext>
          </a:extLst>
        </xdr:cNvPr>
        <xdr:cNvSpPr/>
      </xdr:nvSpPr>
      <xdr:spPr>
        <a:xfrm>
          <a:off x="314323" y="1611965"/>
          <a:ext cx="13491324" cy="13549594"/>
        </a:xfrm>
        <a:prstGeom prst="frame">
          <a:avLst>
            <a:gd name="adj1" fmla="val 97"/>
          </a:avLst>
        </a:prstGeom>
        <a:noFill/>
        <a:ln w="12700" cap="flat" cmpd="sng" algn="ctr">
          <a:solidFill>
            <a:srgbClr val="00334E"/>
          </a:solidFill>
          <a:prstDash val="solid"/>
          <a:miter lim="800000"/>
          <a:headEnd type="none" w="med" len="med"/>
          <a:tailEnd type="none" w="med" len="me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tx1"/>
            </a:solidFill>
          </a:endParaRPr>
        </a:p>
      </xdr:txBody>
    </xdr:sp>
    <xdr:clientData fPrintsWithSheet="0"/>
  </xdr:twoCellAnchor>
  <xdr:twoCellAnchor editAs="oneCell">
    <xdr:from>
      <xdr:col>2</xdr:col>
      <xdr:colOff>2720</xdr:colOff>
      <xdr:row>8</xdr:row>
      <xdr:rowOff>201232</xdr:rowOff>
    </xdr:from>
    <xdr:to>
      <xdr:col>4</xdr:col>
      <xdr:colOff>960</xdr:colOff>
      <xdr:row>11</xdr:row>
      <xdr:rowOff>1207</xdr:rowOff>
    </xdr:to>
    <xdr:sp macro="" textlink="">
      <xdr:nvSpPr>
        <xdr:cNvPr id="20" name="BACK">
          <a:hlinkClick xmlns:r="http://schemas.openxmlformats.org/officeDocument/2006/relationships" r:id="rId11" tooltip=" "/>
          <a:extLst>
            <a:ext uri="{FF2B5EF4-FFF2-40B4-BE49-F238E27FC236}">
              <a16:creationId xmlns:a16="http://schemas.microsoft.com/office/drawing/2014/main" id="{00000000-0008-0000-0D00-000014000000}"/>
            </a:ext>
          </a:extLst>
        </xdr:cNvPr>
        <xdr:cNvSpPr>
          <a:spLocks noChangeAspect="1"/>
        </xdr:cNvSpPr>
      </xdr:nvSpPr>
      <xdr:spPr>
        <a:xfrm>
          <a:off x="631370" y="1801432"/>
          <a:ext cx="626890" cy="400050"/>
        </a:xfrm>
        <a:prstGeom prst="lef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editAs="oneCell">
    <xdr:from>
      <xdr:col>2</xdr:col>
      <xdr:colOff>102850</xdr:colOff>
      <xdr:row>0</xdr:row>
      <xdr:rowOff>156884</xdr:rowOff>
    </xdr:from>
    <xdr:to>
      <xdr:col>5</xdr:col>
      <xdr:colOff>30405</xdr:colOff>
      <xdr:row>2</xdr:row>
      <xdr:rowOff>195627</xdr:rowOff>
    </xdr:to>
    <xdr:pic>
      <xdr:nvPicPr>
        <xdr:cNvPr id="28" name="LOGO">
          <a:extLst>
            <a:ext uri="{FF2B5EF4-FFF2-40B4-BE49-F238E27FC236}">
              <a16:creationId xmlns:a16="http://schemas.microsoft.com/office/drawing/2014/main" id="{00000000-0008-0000-0D00-00001C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xdr:blipFill>
      <xdr:spPr>
        <a:xfrm>
          <a:off x="730379" y="156884"/>
          <a:ext cx="868850" cy="442155"/>
        </a:xfrm>
        <a:prstGeom prst="rect">
          <a:avLst/>
        </a:prstGeom>
      </xdr:spPr>
    </xdr:pic>
    <xdr:clientData/>
  </xdr:twoCellAnchor>
  <xdr:twoCellAnchor>
    <xdr:from>
      <xdr:col>15</xdr:col>
      <xdr:colOff>11206</xdr:colOff>
      <xdr:row>35</xdr:row>
      <xdr:rowOff>15688</xdr:rowOff>
    </xdr:from>
    <xdr:to>
      <xdr:col>16</xdr:col>
      <xdr:colOff>221879</xdr:colOff>
      <xdr:row>35</xdr:row>
      <xdr:rowOff>181535</xdr:rowOff>
    </xdr:to>
    <xdr:sp macro="" textlink="">
      <xdr:nvSpPr>
        <xdr:cNvPr id="29" name="Rectangle 28">
          <a:hlinkClick xmlns:r="http://schemas.openxmlformats.org/officeDocument/2006/relationships" r:id="rId8"/>
          <a:extLst>
            <a:ext uri="{FF2B5EF4-FFF2-40B4-BE49-F238E27FC236}">
              <a16:creationId xmlns:a16="http://schemas.microsoft.com/office/drawing/2014/main" id="{00000000-0008-0000-0D00-00001D000000}"/>
            </a:ext>
          </a:extLst>
        </xdr:cNvPr>
        <xdr:cNvSpPr/>
      </xdr:nvSpPr>
      <xdr:spPr>
        <a:xfrm>
          <a:off x="4726081" y="7216588"/>
          <a:ext cx="524998" cy="16584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15</xdr:col>
      <xdr:colOff>17927</xdr:colOff>
      <xdr:row>34</xdr:row>
      <xdr:rowOff>11205</xdr:rowOff>
    </xdr:from>
    <xdr:to>
      <xdr:col>17</xdr:col>
      <xdr:colOff>179294</xdr:colOff>
      <xdr:row>34</xdr:row>
      <xdr:rowOff>179294</xdr:rowOff>
    </xdr:to>
    <xdr:sp macro="" textlink="">
      <xdr:nvSpPr>
        <xdr:cNvPr id="30" name="Rectangle 29">
          <a:hlinkClick xmlns:r="http://schemas.openxmlformats.org/officeDocument/2006/relationships" r:id="rId7"/>
          <a:extLst>
            <a:ext uri="{FF2B5EF4-FFF2-40B4-BE49-F238E27FC236}">
              <a16:creationId xmlns:a16="http://schemas.microsoft.com/office/drawing/2014/main" id="{00000000-0008-0000-0D00-00001E000000}"/>
            </a:ext>
          </a:extLst>
        </xdr:cNvPr>
        <xdr:cNvSpPr/>
      </xdr:nvSpPr>
      <xdr:spPr>
        <a:xfrm>
          <a:off x="4732802" y="7012080"/>
          <a:ext cx="790017" cy="1680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31</xdr:col>
      <xdr:colOff>71436</xdr:colOff>
      <xdr:row>14</xdr:row>
      <xdr:rowOff>4339</xdr:rowOff>
    </xdr:from>
    <xdr:to>
      <xdr:col>35</xdr:col>
      <xdr:colOff>227095</xdr:colOff>
      <xdr:row>16</xdr:row>
      <xdr:rowOff>34403</xdr:rowOff>
    </xdr:to>
    <xdr:pic>
      <xdr:nvPicPr>
        <xdr:cNvPr id="32" name="LOGO">
          <a:extLst>
            <a:ext uri="{FF2B5EF4-FFF2-40B4-BE49-F238E27FC236}">
              <a16:creationId xmlns:a16="http://schemas.microsoft.com/office/drawing/2014/main" id="{00000000-0008-0000-0D00-00002000000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9667874" y="2838027"/>
          <a:ext cx="1393909" cy="434876"/>
        </a:xfrm>
        <a:prstGeom prst="rect">
          <a:avLst/>
        </a:prstGeom>
      </xdr:spPr>
    </xdr:pic>
    <xdr:clientData/>
  </xdr:twoCellAnchor>
  <xdr:twoCellAnchor editAs="oneCell">
    <xdr:from>
      <xdr:col>9</xdr:col>
      <xdr:colOff>201705</xdr:colOff>
      <xdr:row>13</xdr:row>
      <xdr:rowOff>156880</xdr:rowOff>
    </xdr:from>
    <xdr:to>
      <xdr:col>10</xdr:col>
      <xdr:colOff>308565</xdr:colOff>
      <xdr:row>16</xdr:row>
      <xdr:rowOff>109547</xdr:rowOff>
    </xdr:to>
    <xdr:pic>
      <xdr:nvPicPr>
        <xdr:cNvPr id="23" name="Picture 22">
          <a:extLst>
            <a:ext uri="{FF2B5EF4-FFF2-40B4-BE49-F238E27FC236}">
              <a16:creationId xmlns:a16="http://schemas.microsoft.com/office/drawing/2014/main" id="{00000000-0008-0000-0D00-000017000000}"/>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3025587" y="2779056"/>
          <a:ext cx="420625" cy="557785"/>
        </a:xfrm>
        <a:prstGeom prst="rect">
          <a:avLst/>
        </a:prstGeom>
      </xdr:spPr>
    </xdr:pic>
    <xdr:clientData/>
  </xdr:twoCellAnchor>
  <xdr:twoCellAnchor>
    <xdr:from>
      <xdr:col>17</xdr:col>
      <xdr:colOff>2551</xdr:colOff>
      <xdr:row>5</xdr:row>
      <xdr:rowOff>51480</xdr:rowOff>
    </xdr:from>
    <xdr:to>
      <xdr:col>22</xdr:col>
      <xdr:colOff>2550</xdr:colOff>
      <xdr:row>7</xdr:row>
      <xdr:rowOff>50800</xdr:rowOff>
    </xdr:to>
    <xdr:sp macro="" textlink="M5S4">
      <xdr:nvSpPr>
        <xdr:cNvPr id="14" name="SUBMENU4">
          <a:hlinkClick xmlns:r="http://schemas.openxmlformats.org/officeDocument/2006/relationships" r:id="rId15" tooltip=" "/>
          <a:extLst>
            <a:ext uri="{FF2B5EF4-FFF2-40B4-BE49-F238E27FC236}">
              <a16:creationId xmlns:a16="http://schemas.microsoft.com/office/drawing/2014/main" id="{00000000-0008-0000-0D00-00000E000000}"/>
            </a:ext>
          </a:extLst>
        </xdr:cNvPr>
        <xdr:cNvSpPr/>
      </xdr:nvSpPr>
      <xdr:spPr>
        <a:xfrm>
          <a:off x="5336551" y="1060009"/>
          <a:ext cx="1568823" cy="402732"/>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B7C45266-6E58-4EB8-84F4-252DC759ED99}" type="TxLink">
            <a:rPr lang="en-US" sz="1100" b="0" i="0" u="none" strike="noStrike">
              <a:solidFill>
                <a:srgbClr val="FFFFFF"/>
              </a:solidFill>
              <a:latin typeface="Arial" panose="020B0604020202020204" pitchFamily="34" charset="0"/>
              <a:cs typeface="Arial" panose="020B0604020202020204" pitchFamily="34" charset="0"/>
            </a:rPr>
            <a:pPr algn="ctr"/>
            <a:t>Offer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xdr:col>
      <xdr:colOff>0</xdr:colOff>
      <xdr:row>7</xdr:row>
      <xdr:rowOff>0</xdr:rowOff>
    </xdr:from>
    <xdr:to>
      <xdr:col>44</xdr:col>
      <xdr:colOff>13806</xdr:colOff>
      <xdr:row>8</xdr:row>
      <xdr:rowOff>0</xdr:rowOff>
    </xdr:to>
    <xdr:sp macro="" textlink="">
      <xdr:nvSpPr>
        <xdr:cNvPr id="21" name="BOTTOMRIBBON">
          <a:extLst>
            <a:ext uri="{FF2B5EF4-FFF2-40B4-BE49-F238E27FC236}">
              <a16:creationId xmlns:a16="http://schemas.microsoft.com/office/drawing/2014/main" id="{00000000-0008-0000-0D00-000015000000}"/>
            </a:ext>
          </a:extLst>
        </xdr:cNvPr>
        <xdr:cNvSpPr/>
      </xdr:nvSpPr>
      <xdr:spPr>
        <a:xfrm>
          <a:off x="313765" y="1411941"/>
          <a:ext cx="13505688" cy="201706"/>
        </a:xfrm>
        <a:prstGeom prst="rect">
          <a:avLst/>
        </a:prstGeom>
        <a:solidFill>
          <a:srgbClr val="00334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solidFill>
              <a:srgbClr val="FFFFFF"/>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17</xdr:col>
      <xdr:colOff>2551</xdr:colOff>
      <xdr:row>4</xdr:row>
      <xdr:rowOff>200705</xdr:rowOff>
    </xdr:from>
    <xdr:to>
      <xdr:col>22</xdr:col>
      <xdr:colOff>2550</xdr:colOff>
      <xdr:row>7</xdr:row>
      <xdr:rowOff>0</xdr:rowOff>
    </xdr:to>
    <xdr:sp macro="" textlink="M5S4">
      <xdr:nvSpPr>
        <xdr:cNvPr id="14" name="SUBMENU4">
          <a:hlinkClick xmlns:r="http://schemas.openxmlformats.org/officeDocument/2006/relationships" r:id="rId1"/>
          <a:extLst>
            <a:ext uri="{FF2B5EF4-FFF2-40B4-BE49-F238E27FC236}">
              <a16:creationId xmlns:a16="http://schemas.microsoft.com/office/drawing/2014/main" id="{00000000-0008-0000-0E00-00000E000000}"/>
            </a:ext>
          </a:extLst>
        </xdr:cNvPr>
        <xdr:cNvSpPr/>
      </xdr:nvSpPr>
      <xdr:spPr>
        <a:xfrm>
          <a:off x="5346076" y="1000805"/>
          <a:ext cx="1571624"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B7C45266-6E58-4EB8-84F4-252DC759ED99}" type="TxLink">
            <a:rPr lang="en-US" sz="1100" b="0" i="0" u="none" strike="noStrike">
              <a:solidFill>
                <a:srgbClr val="FFFFFF"/>
              </a:solidFill>
              <a:latin typeface="Arial" panose="020B0604020202020204" pitchFamily="34" charset="0"/>
              <a:cs typeface="Arial" panose="020B0604020202020204" pitchFamily="34" charset="0"/>
            </a:rPr>
            <a:pPr algn="ctr"/>
            <a:t>Offer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27</xdr:col>
      <xdr:colOff>0</xdr:colOff>
      <xdr:row>4</xdr:row>
      <xdr:rowOff>200705</xdr:rowOff>
    </xdr:from>
    <xdr:to>
      <xdr:col>32</xdr:col>
      <xdr:colOff>2865</xdr:colOff>
      <xdr:row>7</xdr:row>
      <xdr:rowOff>0</xdr:rowOff>
    </xdr:to>
    <xdr:sp macro="" textlink="M5S6">
      <xdr:nvSpPr>
        <xdr:cNvPr id="16" name="SUBMENU6">
          <a:hlinkClick xmlns:r="http://schemas.openxmlformats.org/officeDocument/2006/relationships" r:id="rId2"/>
          <a:extLst>
            <a:ext uri="{FF2B5EF4-FFF2-40B4-BE49-F238E27FC236}">
              <a16:creationId xmlns:a16="http://schemas.microsoft.com/office/drawing/2014/main" id="{00000000-0008-0000-0E00-000010000000}"/>
            </a:ext>
          </a:extLst>
        </xdr:cNvPr>
        <xdr:cNvSpPr/>
      </xdr:nvSpPr>
      <xdr:spPr>
        <a:xfrm>
          <a:off x="8486775" y="1000805"/>
          <a:ext cx="1574490"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FFA63F3-7E4C-4DC1-BC79-0F66048F9B50}" type="TxLink">
            <a:rPr lang="en-US" sz="1100" b="0" i="0" u="none" strike="noStrike">
              <a:solidFill>
                <a:srgbClr val="FFFFFF"/>
              </a:solidFill>
              <a:latin typeface="Arial" panose="020B0604020202020204" pitchFamily="34" charset="0"/>
              <a:cs typeface="Arial" panose="020B0604020202020204" pitchFamily="34" charset="0"/>
            </a:rPr>
            <a:pPr algn="ctr"/>
            <a:t>Inspection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32</xdr:col>
      <xdr:colOff>2865</xdr:colOff>
      <xdr:row>4</xdr:row>
      <xdr:rowOff>200705</xdr:rowOff>
    </xdr:from>
    <xdr:to>
      <xdr:col>37</xdr:col>
      <xdr:colOff>2720</xdr:colOff>
      <xdr:row>7</xdr:row>
      <xdr:rowOff>0</xdr:rowOff>
    </xdr:to>
    <xdr:sp macro="" textlink="M5S7">
      <xdr:nvSpPr>
        <xdr:cNvPr id="17" name="SUBMENU7">
          <a:hlinkClick xmlns:r="http://schemas.openxmlformats.org/officeDocument/2006/relationships" r:id="rId3" tooltip=" "/>
          <a:extLst>
            <a:ext uri="{FF2B5EF4-FFF2-40B4-BE49-F238E27FC236}">
              <a16:creationId xmlns:a16="http://schemas.microsoft.com/office/drawing/2014/main" id="{00000000-0008-0000-0E00-000011000000}"/>
            </a:ext>
          </a:extLst>
        </xdr:cNvPr>
        <xdr:cNvSpPr/>
      </xdr:nvSpPr>
      <xdr:spPr>
        <a:xfrm>
          <a:off x="10061265" y="1000805"/>
          <a:ext cx="1571480"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6CAE8FA-B71D-4045-87A3-84E89034BDA3}" type="TxLink">
            <a:rPr lang="en-US" sz="1100" b="0" i="0" u="none" strike="noStrike">
              <a:solidFill>
                <a:srgbClr val="FFFFFF"/>
              </a:solidFill>
              <a:latin typeface="Arial" panose="020B0604020202020204" pitchFamily="34" charset="0"/>
              <a:cs typeface="Arial" panose="020B0604020202020204" pitchFamily="34" charset="0"/>
            </a:rPr>
            <a:pPr algn="ctr"/>
            <a:t>Summary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27</xdr:col>
      <xdr:colOff>0</xdr:colOff>
      <xdr:row>1</xdr:row>
      <xdr:rowOff>133350</xdr:rowOff>
    </xdr:from>
    <xdr:to>
      <xdr:col>32</xdr:col>
      <xdr:colOff>0</xdr:colOff>
      <xdr:row>4</xdr:row>
      <xdr:rowOff>133350</xdr:rowOff>
    </xdr:to>
    <xdr:sp macro="" textlink="MAIN5">
      <xdr:nvSpPr>
        <xdr:cNvPr id="7" name="MENU5">
          <a:hlinkClick xmlns:r="http://schemas.openxmlformats.org/officeDocument/2006/relationships" r:id="rId4" tooltip=" "/>
          <a:extLst>
            <a:ext uri="{FF2B5EF4-FFF2-40B4-BE49-F238E27FC236}">
              <a16:creationId xmlns:a16="http://schemas.microsoft.com/office/drawing/2014/main" id="{00000000-0008-0000-0E00-000007000000}"/>
            </a:ext>
          </a:extLst>
        </xdr:cNvPr>
        <xdr:cNvSpPr/>
      </xdr:nvSpPr>
      <xdr:spPr>
        <a:xfrm>
          <a:off x="8486775" y="333375"/>
          <a:ext cx="1571625" cy="600075"/>
        </a:xfrm>
        <a:prstGeom prst="round2SameRect">
          <a:avLst/>
        </a:prstGeom>
        <a:solidFill>
          <a:srgbClr val="A6A5AA"/>
        </a:solidFill>
        <a:ln w="12700">
          <a:solidFill>
            <a:srgbClr val="A6A5AA"/>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F0EEDDA6-4934-49B4-972D-20D21D440D82}" type="TxLink">
            <a:rPr lang="en-US" sz="1100" b="0" i="0" u="none" strike="noStrike">
              <a:solidFill>
                <a:schemeClr val="bg1"/>
              </a:solidFill>
              <a:latin typeface="Arial" panose="020B0604020202020204" pitchFamily="34" charset="0"/>
              <a:cs typeface="Arial" panose="020B0604020202020204" pitchFamily="34" charset="0"/>
            </a:rPr>
            <a:pPr algn="ctr"/>
            <a:t>APPLICATION REVIEW</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7</xdr:col>
      <xdr:colOff>457</xdr:colOff>
      <xdr:row>1</xdr:row>
      <xdr:rowOff>0</xdr:rowOff>
    </xdr:from>
    <xdr:to>
      <xdr:col>12</xdr:col>
      <xdr:colOff>0</xdr:colOff>
      <xdr:row>4</xdr:row>
      <xdr:rowOff>0</xdr:rowOff>
    </xdr:to>
    <xdr:sp macro="" textlink="MAIN1">
      <xdr:nvSpPr>
        <xdr:cNvPr id="3" name="MENU1">
          <a:hlinkClick xmlns:r="http://schemas.openxmlformats.org/officeDocument/2006/relationships" r:id="rId5" tooltip=" "/>
          <a:extLst>
            <a:ext uri="{FF2B5EF4-FFF2-40B4-BE49-F238E27FC236}">
              <a16:creationId xmlns:a16="http://schemas.microsoft.com/office/drawing/2014/main" id="{00000000-0008-0000-0E00-000003000000}"/>
            </a:ext>
          </a:extLst>
        </xdr:cNvPr>
        <xdr:cNvSpPr/>
      </xdr:nvSpPr>
      <xdr:spPr>
        <a:xfrm>
          <a:off x="2200732" y="200025"/>
          <a:ext cx="1571168" cy="600075"/>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D6F2F067-2676-4601-ABCE-75BD5137E3D5}" type="TxLink">
            <a:rPr lang="en-US" sz="1100" b="0" i="0" u="none" strike="noStrike">
              <a:solidFill>
                <a:schemeClr val="bg1"/>
              </a:solidFill>
              <a:latin typeface="Arial" panose="020B0604020202020204" pitchFamily="34" charset="0"/>
              <a:cs typeface="Arial" panose="020B0604020202020204" pitchFamily="34" charset="0"/>
            </a:rPr>
            <a:pPr algn="ctr"/>
            <a:t>START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12</xdr:col>
      <xdr:colOff>0</xdr:colOff>
      <xdr:row>1</xdr:row>
      <xdr:rowOff>0</xdr:rowOff>
    </xdr:from>
    <xdr:to>
      <xdr:col>17</xdr:col>
      <xdr:colOff>0</xdr:colOff>
      <xdr:row>4</xdr:row>
      <xdr:rowOff>0</xdr:rowOff>
    </xdr:to>
    <xdr:sp macro="" textlink="MAIN2">
      <xdr:nvSpPr>
        <xdr:cNvPr id="4" name="MENU2">
          <a:hlinkClick xmlns:r="http://schemas.openxmlformats.org/officeDocument/2006/relationships" r:id="rId6" tooltip=" "/>
          <a:extLst>
            <a:ext uri="{FF2B5EF4-FFF2-40B4-BE49-F238E27FC236}">
              <a16:creationId xmlns:a16="http://schemas.microsoft.com/office/drawing/2014/main" id="{00000000-0008-0000-0E00-000004000000}"/>
            </a:ext>
          </a:extLst>
        </xdr:cNvPr>
        <xdr:cNvSpPr/>
      </xdr:nvSpPr>
      <xdr:spPr>
        <a:xfrm>
          <a:off x="3765176" y="201706"/>
          <a:ext cx="1568824" cy="605118"/>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59A035B9-F1D2-4E89-B262-AF2DF0C338A9}" type="TxLink">
            <a:rPr lang="en-US" sz="1100" b="0" i="0" u="none" strike="noStrike">
              <a:solidFill>
                <a:schemeClr val="bg1"/>
              </a:solidFill>
              <a:latin typeface="Arial" panose="020B0604020202020204" pitchFamily="34" charset="0"/>
              <a:cs typeface="Arial" panose="020B0604020202020204" pitchFamily="34" charset="0"/>
            </a:rPr>
            <a:pPr algn="ctr"/>
            <a:t>PROJECT INFORMATION</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17</xdr:col>
      <xdr:colOff>0</xdr:colOff>
      <xdr:row>1</xdr:row>
      <xdr:rowOff>0</xdr:rowOff>
    </xdr:from>
    <xdr:to>
      <xdr:col>22</xdr:col>
      <xdr:colOff>0</xdr:colOff>
      <xdr:row>4</xdr:row>
      <xdr:rowOff>0</xdr:rowOff>
    </xdr:to>
    <xdr:sp macro="" textlink="MAIN3">
      <xdr:nvSpPr>
        <xdr:cNvPr id="5" name="MENU3">
          <a:hlinkClick xmlns:r="http://schemas.openxmlformats.org/officeDocument/2006/relationships" r:id="rId7" tooltip=" "/>
          <a:extLst>
            <a:ext uri="{FF2B5EF4-FFF2-40B4-BE49-F238E27FC236}">
              <a16:creationId xmlns:a16="http://schemas.microsoft.com/office/drawing/2014/main" id="{00000000-0008-0000-0E00-000005000000}"/>
            </a:ext>
          </a:extLst>
        </xdr:cNvPr>
        <xdr:cNvSpPr/>
      </xdr:nvSpPr>
      <xdr:spPr>
        <a:xfrm>
          <a:off x="5334000" y="201706"/>
          <a:ext cx="1568824" cy="605118"/>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06A037F-AE33-47CC-85C1-F6D62694F95D}" type="TxLink">
            <a:rPr lang="en-US" sz="1100" b="0" i="0" u="none" strike="noStrike">
              <a:solidFill>
                <a:schemeClr val="bg1"/>
              </a:solidFill>
              <a:latin typeface="Arial" panose="020B0604020202020204" pitchFamily="34" charset="0"/>
              <a:cs typeface="Arial" panose="020B0604020202020204" pitchFamily="34" charset="0"/>
            </a:rPr>
            <a:pPr algn="ctr"/>
            <a:t>PRESCRIPTIVE MEASURES INPUT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22</xdr:col>
      <xdr:colOff>0</xdr:colOff>
      <xdr:row>1</xdr:row>
      <xdr:rowOff>0</xdr:rowOff>
    </xdr:from>
    <xdr:to>
      <xdr:col>27</xdr:col>
      <xdr:colOff>0</xdr:colOff>
      <xdr:row>4</xdr:row>
      <xdr:rowOff>0</xdr:rowOff>
    </xdr:to>
    <xdr:sp macro="" textlink="MAIN4">
      <xdr:nvSpPr>
        <xdr:cNvPr id="6" name="MENU4">
          <a:hlinkClick xmlns:r="http://schemas.openxmlformats.org/officeDocument/2006/relationships" r:id="rId8" tooltip=" "/>
          <a:extLst>
            <a:ext uri="{FF2B5EF4-FFF2-40B4-BE49-F238E27FC236}">
              <a16:creationId xmlns:a16="http://schemas.microsoft.com/office/drawing/2014/main" id="{00000000-0008-0000-0E00-000006000000}"/>
            </a:ext>
          </a:extLst>
        </xdr:cNvPr>
        <xdr:cNvSpPr/>
      </xdr:nvSpPr>
      <xdr:spPr>
        <a:xfrm>
          <a:off x="6902824" y="201706"/>
          <a:ext cx="1568823" cy="605118"/>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CB369157-CA5B-4E40-B1DE-604993B819B3}" type="TxLink">
            <a:rPr lang="en-US" sz="1100" b="0" i="0" u="none" strike="noStrike">
              <a:solidFill>
                <a:schemeClr val="bg1"/>
              </a:solidFill>
              <a:latin typeface="Arial" panose="020B0604020202020204" pitchFamily="34" charset="0"/>
              <a:cs typeface="Arial" panose="020B0604020202020204" pitchFamily="34" charset="0"/>
            </a:rPr>
            <a:pPr algn="ctr"/>
            <a:t>CUSTOM MEASURES INPUT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xdr:col>
      <xdr:colOff>0</xdr:colOff>
      <xdr:row>4</xdr:row>
      <xdr:rowOff>1</xdr:rowOff>
    </xdr:from>
    <xdr:to>
      <xdr:col>44</xdr:col>
      <xdr:colOff>13806</xdr:colOff>
      <xdr:row>7</xdr:row>
      <xdr:rowOff>0</xdr:rowOff>
    </xdr:to>
    <xdr:sp macro="" textlink="">
      <xdr:nvSpPr>
        <xdr:cNvPr id="10" name="TOPRIBBON">
          <a:extLst>
            <a:ext uri="{FF2B5EF4-FFF2-40B4-BE49-F238E27FC236}">
              <a16:creationId xmlns:a16="http://schemas.microsoft.com/office/drawing/2014/main" id="{00000000-0008-0000-0E00-00000A000000}"/>
            </a:ext>
          </a:extLst>
        </xdr:cNvPr>
        <xdr:cNvSpPr/>
      </xdr:nvSpPr>
      <xdr:spPr>
        <a:xfrm>
          <a:off x="313765" y="806825"/>
          <a:ext cx="13505688" cy="605116"/>
        </a:xfrm>
        <a:prstGeom prst="round2SameRect">
          <a:avLst/>
        </a:prstGeom>
        <a:solidFill>
          <a:srgbClr val="A6A5AA"/>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p>
      </xdr:txBody>
    </xdr:sp>
    <xdr:clientData/>
  </xdr:twoCellAnchor>
  <xdr:twoCellAnchor>
    <xdr:from>
      <xdr:col>12</xdr:col>
      <xdr:colOff>2551</xdr:colOff>
      <xdr:row>4</xdr:row>
      <xdr:rowOff>200705</xdr:rowOff>
    </xdr:from>
    <xdr:to>
      <xdr:col>17</xdr:col>
      <xdr:colOff>2550</xdr:colOff>
      <xdr:row>7</xdr:row>
      <xdr:rowOff>0</xdr:rowOff>
    </xdr:to>
    <xdr:sp macro="" textlink="M5S3">
      <xdr:nvSpPr>
        <xdr:cNvPr id="13" name="SUBMENU3">
          <a:hlinkClick xmlns:r="http://schemas.openxmlformats.org/officeDocument/2006/relationships" r:id="rId9"/>
          <a:extLst>
            <a:ext uri="{FF2B5EF4-FFF2-40B4-BE49-F238E27FC236}">
              <a16:creationId xmlns:a16="http://schemas.microsoft.com/office/drawing/2014/main" id="{00000000-0008-0000-0E00-00000D000000}"/>
            </a:ext>
          </a:extLst>
        </xdr:cNvPr>
        <xdr:cNvSpPr/>
      </xdr:nvSpPr>
      <xdr:spPr>
        <a:xfrm>
          <a:off x="3774451" y="1000805"/>
          <a:ext cx="1571624"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72C9A7E-800F-4AE6-95B1-8AFF5CAE57C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37</xdr:col>
      <xdr:colOff>2720</xdr:colOff>
      <xdr:row>4</xdr:row>
      <xdr:rowOff>200705</xdr:rowOff>
    </xdr:from>
    <xdr:to>
      <xdr:col>42</xdr:col>
      <xdr:colOff>0</xdr:colOff>
      <xdr:row>7</xdr:row>
      <xdr:rowOff>0</xdr:rowOff>
    </xdr:to>
    <xdr:sp macro="" textlink="M5S8">
      <xdr:nvSpPr>
        <xdr:cNvPr id="18" name="SUBMENU8">
          <a:hlinkClick xmlns:r="http://schemas.openxmlformats.org/officeDocument/2006/relationships" r:id="rId10"/>
          <a:extLst>
            <a:ext uri="{FF2B5EF4-FFF2-40B4-BE49-F238E27FC236}">
              <a16:creationId xmlns:a16="http://schemas.microsoft.com/office/drawing/2014/main" id="{00000000-0008-0000-0E00-000012000000}"/>
            </a:ext>
          </a:extLst>
        </xdr:cNvPr>
        <xdr:cNvSpPr/>
      </xdr:nvSpPr>
      <xdr:spPr>
        <a:xfrm>
          <a:off x="11632745" y="1000805"/>
          <a:ext cx="1568905"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562C4A9D-BD10-4BFB-89D6-250DB3FCE10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editAs="oneCell">
    <xdr:from>
      <xdr:col>41</xdr:col>
      <xdr:colOff>0</xdr:colOff>
      <xdr:row>9</xdr:row>
      <xdr:rowOff>1047</xdr:rowOff>
    </xdr:from>
    <xdr:to>
      <xdr:col>43</xdr:col>
      <xdr:colOff>3632</xdr:colOff>
      <xdr:row>11</xdr:row>
      <xdr:rowOff>0</xdr:rowOff>
    </xdr:to>
    <xdr:sp macro="" textlink="">
      <xdr:nvSpPr>
        <xdr:cNvPr id="2" name="NEXT">
          <a:hlinkClick xmlns:r="http://schemas.openxmlformats.org/officeDocument/2006/relationships" r:id="rId2"/>
          <a:extLst>
            <a:ext uri="{FF2B5EF4-FFF2-40B4-BE49-F238E27FC236}">
              <a16:creationId xmlns:a16="http://schemas.microsoft.com/office/drawing/2014/main" id="{00000000-0008-0000-0E00-000002000000}"/>
            </a:ext>
          </a:extLst>
        </xdr:cNvPr>
        <xdr:cNvSpPr>
          <a:spLocks noChangeAspect="1"/>
        </xdr:cNvSpPr>
      </xdr:nvSpPr>
      <xdr:spPr>
        <a:xfrm>
          <a:off x="12887325" y="1801272"/>
          <a:ext cx="627520" cy="399003"/>
        </a:xfrm>
        <a:prstGeom prst="righ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xdr:from>
      <xdr:col>32</xdr:col>
      <xdr:colOff>0</xdr:colOff>
      <xdr:row>1</xdr:row>
      <xdr:rowOff>0</xdr:rowOff>
    </xdr:from>
    <xdr:to>
      <xdr:col>37</xdr:col>
      <xdr:colOff>1</xdr:colOff>
      <xdr:row>4</xdr:row>
      <xdr:rowOff>0</xdr:rowOff>
    </xdr:to>
    <xdr:sp macro="" textlink="MAIN6">
      <xdr:nvSpPr>
        <xdr:cNvPr id="8" name="MENU6">
          <a:extLst>
            <a:ext uri="{FF2B5EF4-FFF2-40B4-BE49-F238E27FC236}">
              <a16:creationId xmlns:a16="http://schemas.microsoft.com/office/drawing/2014/main" id="{00000000-0008-0000-0E00-000008000000}"/>
            </a:ext>
          </a:extLst>
        </xdr:cNvPr>
        <xdr:cNvSpPr/>
      </xdr:nvSpPr>
      <xdr:spPr>
        <a:xfrm>
          <a:off x="10058400" y="200025"/>
          <a:ext cx="1571626"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B12A3774-975E-4B41-A681-E085295C6D0E}"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36</xdr:col>
      <xdr:colOff>314324</xdr:colOff>
      <xdr:row>1</xdr:row>
      <xdr:rowOff>0</xdr:rowOff>
    </xdr:from>
    <xdr:to>
      <xdr:col>41</xdr:col>
      <xdr:colOff>314324</xdr:colOff>
      <xdr:row>4</xdr:row>
      <xdr:rowOff>0</xdr:rowOff>
    </xdr:to>
    <xdr:sp macro="" textlink="MAIN7">
      <xdr:nvSpPr>
        <xdr:cNvPr id="9" name="MENU7">
          <a:extLst>
            <a:ext uri="{FF2B5EF4-FFF2-40B4-BE49-F238E27FC236}">
              <a16:creationId xmlns:a16="http://schemas.microsoft.com/office/drawing/2014/main" id="{00000000-0008-0000-0E00-000009000000}"/>
            </a:ext>
          </a:extLst>
        </xdr:cNvPr>
        <xdr:cNvSpPr/>
      </xdr:nvSpPr>
      <xdr:spPr>
        <a:xfrm>
          <a:off x="11630024" y="200025"/>
          <a:ext cx="1571625"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F61C797-6A0F-4BAC-929A-417D3EEDC239}"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2</xdr:col>
      <xdr:colOff>2720</xdr:colOff>
      <xdr:row>5</xdr:row>
      <xdr:rowOff>0</xdr:rowOff>
    </xdr:from>
    <xdr:to>
      <xdr:col>7</xdr:col>
      <xdr:colOff>457</xdr:colOff>
      <xdr:row>6</xdr:row>
      <xdr:rowOff>197827</xdr:rowOff>
    </xdr:to>
    <xdr:sp macro="" textlink="M5S1">
      <xdr:nvSpPr>
        <xdr:cNvPr id="11" name="SUBMENU1">
          <a:hlinkClick xmlns:r="http://schemas.openxmlformats.org/officeDocument/2006/relationships" r:id="rId4" tooltip=" "/>
          <a:extLst>
            <a:ext uri="{FF2B5EF4-FFF2-40B4-BE49-F238E27FC236}">
              <a16:creationId xmlns:a16="http://schemas.microsoft.com/office/drawing/2014/main" id="{00000000-0008-0000-0E00-00000B000000}"/>
            </a:ext>
          </a:extLst>
        </xdr:cNvPr>
        <xdr:cNvSpPr/>
      </xdr:nvSpPr>
      <xdr:spPr>
        <a:xfrm>
          <a:off x="631370" y="1000125"/>
          <a:ext cx="1569362" cy="39785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A9D6AC0-5121-4C66-8D3B-0C4F60FE0219}" type="TxLink">
            <a:rPr lang="en-US" sz="1100" b="0" i="0" u="none" strike="noStrike">
              <a:solidFill>
                <a:srgbClr val="FFFFFF"/>
              </a:solidFill>
              <a:latin typeface="Arial" panose="020B0604020202020204" pitchFamily="34" charset="0"/>
              <a:cs typeface="Arial" panose="020B0604020202020204" pitchFamily="34" charset="0"/>
            </a:rPr>
            <a:pPr algn="ctr"/>
            <a:t>Project Summary</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7</xdr:col>
      <xdr:colOff>2551</xdr:colOff>
      <xdr:row>4</xdr:row>
      <xdr:rowOff>200705</xdr:rowOff>
    </xdr:from>
    <xdr:to>
      <xdr:col>12</xdr:col>
      <xdr:colOff>2550</xdr:colOff>
      <xdr:row>7</xdr:row>
      <xdr:rowOff>0</xdr:rowOff>
    </xdr:to>
    <xdr:sp macro="" textlink="M5S2">
      <xdr:nvSpPr>
        <xdr:cNvPr id="12" name="SUBMENU2">
          <a:hlinkClick xmlns:r="http://schemas.openxmlformats.org/officeDocument/2006/relationships" r:id="rId11" tooltip=" "/>
          <a:extLst>
            <a:ext uri="{FF2B5EF4-FFF2-40B4-BE49-F238E27FC236}">
              <a16:creationId xmlns:a16="http://schemas.microsoft.com/office/drawing/2014/main" id="{00000000-0008-0000-0E00-00000C000000}"/>
            </a:ext>
          </a:extLst>
        </xdr:cNvPr>
        <xdr:cNvSpPr/>
      </xdr:nvSpPr>
      <xdr:spPr>
        <a:xfrm>
          <a:off x="2202826" y="1000805"/>
          <a:ext cx="1571624"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DB017B9-6E71-4874-AB31-EC7916DB256F}" type="TxLink">
            <a:rPr lang="en-US" sz="1100" b="0" i="0" u="none" strike="noStrike">
              <a:solidFill>
                <a:srgbClr val="FFFFFF"/>
              </a:solidFill>
              <a:latin typeface="Arial" panose="020B0604020202020204" pitchFamily="34" charset="0"/>
              <a:cs typeface="Arial" panose="020B0604020202020204" pitchFamily="34" charset="0"/>
            </a:rPr>
            <a:pPr algn="ctr"/>
            <a:t>Submit Application</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22</xdr:col>
      <xdr:colOff>2551</xdr:colOff>
      <xdr:row>5</xdr:row>
      <xdr:rowOff>51480</xdr:rowOff>
    </xdr:from>
    <xdr:to>
      <xdr:col>27</xdr:col>
      <xdr:colOff>2549</xdr:colOff>
      <xdr:row>7</xdr:row>
      <xdr:rowOff>50800</xdr:rowOff>
    </xdr:to>
    <xdr:sp macro="" textlink="M5S5">
      <xdr:nvSpPr>
        <xdr:cNvPr id="15" name="SUBMENU5">
          <a:hlinkClick xmlns:r="http://schemas.openxmlformats.org/officeDocument/2006/relationships" r:id="rId12" tooltip=" "/>
          <a:extLst>
            <a:ext uri="{FF2B5EF4-FFF2-40B4-BE49-F238E27FC236}">
              <a16:creationId xmlns:a16="http://schemas.microsoft.com/office/drawing/2014/main" id="{00000000-0008-0000-0E00-00000F000000}"/>
            </a:ext>
          </a:extLst>
        </xdr:cNvPr>
        <xdr:cNvSpPr/>
      </xdr:nvSpPr>
      <xdr:spPr>
        <a:xfrm>
          <a:off x="6917701" y="1051605"/>
          <a:ext cx="1571623" cy="399370"/>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8ECB5FB8-9114-4770-BA69-C59ADB9DA12A}" type="TxLink">
            <a:rPr lang="en-US" sz="1100" b="0" i="0" u="none" strike="noStrike">
              <a:solidFill>
                <a:srgbClr val="FFFFFF"/>
              </a:solidFill>
              <a:latin typeface="Arial" panose="020B0604020202020204" pitchFamily="34" charset="0"/>
              <a:cs typeface="Arial" panose="020B0604020202020204" pitchFamily="34" charset="0"/>
            </a:rPr>
            <a:pPr algn="ctr"/>
            <a:t>Completion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0</xdr:col>
      <xdr:colOff>314323</xdr:colOff>
      <xdr:row>7</xdr:row>
      <xdr:rowOff>200024</xdr:rowOff>
    </xdr:from>
    <xdr:to>
      <xdr:col>44</xdr:col>
      <xdr:colOff>0</xdr:colOff>
      <xdr:row>199</xdr:row>
      <xdr:rowOff>0</xdr:rowOff>
    </xdr:to>
    <xdr:sp macro="" textlink="">
      <xdr:nvSpPr>
        <xdr:cNvPr id="19" name="BORDER">
          <a:extLst>
            <a:ext uri="{FF2B5EF4-FFF2-40B4-BE49-F238E27FC236}">
              <a16:creationId xmlns:a16="http://schemas.microsoft.com/office/drawing/2014/main" id="{00000000-0008-0000-0E00-000013000000}"/>
            </a:ext>
          </a:extLst>
        </xdr:cNvPr>
        <xdr:cNvSpPr/>
      </xdr:nvSpPr>
      <xdr:spPr>
        <a:xfrm>
          <a:off x="314323" y="1600199"/>
          <a:ext cx="13515977" cy="37804726"/>
        </a:xfrm>
        <a:prstGeom prst="frame">
          <a:avLst>
            <a:gd name="adj1" fmla="val 97"/>
          </a:avLst>
        </a:prstGeom>
        <a:noFill/>
        <a:ln w="12700" cap="flat" cmpd="sng" algn="ctr">
          <a:solidFill>
            <a:srgbClr val="00334E"/>
          </a:solidFill>
          <a:prstDash val="solid"/>
          <a:miter lim="800000"/>
          <a:headEnd type="none" w="med" len="med"/>
          <a:tailEnd type="none" w="med" len="me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tx1"/>
            </a:solidFill>
          </a:endParaRPr>
        </a:p>
      </xdr:txBody>
    </xdr:sp>
    <xdr:clientData fPrintsWithSheet="0"/>
  </xdr:twoCellAnchor>
  <xdr:twoCellAnchor editAs="oneCell">
    <xdr:from>
      <xdr:col>2</xdr:col>
      <xdr:colOff>2720</xdr:colOff>
      <xdr:row>8</xdr:row>
      <xdr:rowOff>201232</xdr:rowOff>
    </xdr:from>
    <xdr:to>
      <xdr:col>4</xdr:col>
      <xdr:colOff>960</xdr:colOff>
      <xdr:row>11</xdr:row>
      <xdr:rowOff>1207</xdr:rowOff>
    </xdr:to>
    <xdr:sp macro="" textlink="">
      <xdr:nvSpPr>
        <xdr:cNvPr id="20" name="BACK">
          <a:hlinkClick xmlns:r="http://schemas.openxmlformats.org/officeDocument/2006/relationships" r:id="rId1"/>
          <a:extLst>
            <a:ext uri="{FF2B5EF4-FFF2-40B4-BE49-F238E27FC236}">
              <a16:creationId xmlns:a16="http://schemas.microsoft.com/office/drawing/2014/main" id="{00000000-0008-0000-0E00-000014000000}"/>
            </a:ext>
          </a:extLst>
        </xdr:cNvPr>
        <xdr:cNvSpPr>
          <a:spLocks noChangeAspect="1"/>
        </xdr:cNvSpPr>
      </xdr:nvSpPr>
      <xdr:spPr>
        <a:xfrm>
          <a:off x="631370" y="1801432"/>
          <a:ext cx="626890" cy="400050"/>
        </a:xfrm>
        <a:prstGeom prst="lef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mc:AlternateContent xmlns:mc="http://schemas.openxmlformats.org/markup-compatibility/2006">
    <mc:Choice xmlns:a14="http://schemas.microsoft.com/office/drawing/2010/main" Requires="a14">
      <xdr:twoCellAnchor editAs="oneCell">
        <xdr:from>
          <xdr:col>24</xdr:col>
          <xdr:colOff>28575</xdr:colOff>
          <xdr:row>55</xdr:row>
          <xdr:rowOff>85725</xdr:rowOff>
        </xdr:from>
        <xdr:to>
          <xdr:col>25</xdr:col>
          <xdr:colOff>19050</xdr:colOff>
          <xdr:row>56</xdr:row>
          <xdr:rowOff>104775</xdr:rowOff>
        </xdr:to>
        <xdr:sp macro="" textlink="">
          <xdr:nvSpPr>
            <xdr:cNvPr id="40963" name="Check Box 3" hidden="1">
              <a:extLst>
                <a:ext uri="{63B3BB69-23CF-44E3-9099-C40C66FF867C}">
                  <a14:compatExt spid="_x0000_s40963"/>
                </a:ext>
                <a:ext uri="{FF2B5EF4-FFF2-40B4-BE49-F238E27FC236}">
                  <a16:creationId xmlns:a16="http://schemas.microsoft.com/office/drawing/2014/main" id="{00000000-0008-0000-0E00-000003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57</xdr:row>
          <xdr:rowOff>85725</xdr:rowOff>
        </xdr:from>
        <xdr:to>
          <xdr:col>25</xdr:col>
          <xdr:colOff>19050</xdr:colOff>
          <xdr:row>58</xdr:row>
          <xdr:rowOff>104775</xdr:rowOff>
        </xdr:to>
        <xdr:sp macro="" textlink="">
          <xdr:nvSpPr>
            <xdr:cNvPr id="40964" name="Check Box 4" hidden="1">
              <a:extLst>
                <a:ext uri="{63B3BB69-23CF-44E3-9099-C40C66FF867C}">
                  <a14:compatExt spid="_x0000_s40964"/>
                </a:ext>
                <a:ext uri="{FF2B5EF4-FFF2-40B4-BE49-F238E27FC236}">
                  <a16:creationId xmlns:a16="http://schemas.microsoft.com/office/drawing/2014/main" id="{00000000-0008-0000-0E00-000004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22</xdr:col>
      <xdr:colOff>313762</xdr:colOff>
      <xdr:row>52</xdr:row>
      <xdr:rowOff>190500</xdr:rowOff>
    </xdr:from>
    <xdr:to>
      <xdr:col>31</xdr:col>
      <xdr:colOff>0</xdr:colOff>
      <xdr:row>53</xdr:row>
      <xdr:rowOff>179294</xdr:rowOff>
    </xdr:to>
    <xdr:sp macro="" textlink="">
      <xdr:nvSpPr>
        <xdr:cNvPr id="33" name="Rectangle 32">
          <a:hlinkClick xmlns:r="http://schemas.openxmlformats.org/officeDocument/2006/relationships" r:id="rId13"/>
          <a:extLst>
            <a:ext uri="{FF2B5EF4-FFF2-40B4-BE49-F238E27FC236}">
              <a16:creationId xmlns:a16="http://schemas.microsoft.com/office/drawing/2014/main" id="{00000000-0008-0000-0E00-000021000000}"/>
            </a:ext>
          </a:extLst>
        </xdr:cNvPr>
        <xdr:cNvSpPr/>
      </xdr:nvSpPr>
      <xdr:spPr>
        <a:xfrm>
          <a:off x="7216586" y="10679206"/>
          <a:ext cx="2510120" cy="1905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26</xdr:col>
      <xdr:colOff>29134</xdr:colOff>
      <xdr:row>41</xdr:row>
      <xdr:rowOff>197224</xdr:rowOff>
    </xdr:from>
    <xdr:to>
      <xdr:col>27</xdr:col>
      <xdr:colOff>145677</xdr:colOff>
      <xdr:row>42</xdr:row>
      <xdr:rowOff>156883</xdr:rowOff>
    </xdr:to>
    <xdr:sp macro="" textlink="">
      <xdr:nvSpPr>
        <xdr:cNvPr id="34" name="Rectangle 33">
          <a:hlinkClick xmlns:r="http://schemas.openxmlformats.org/officeDocument/2006/relationships" r:id="rId14"/>
          <a:extLst>
            <a:ext uri="{FF2B5EF4-FFF2-40B4-BE49-F238E27FC236}">
              <a16:creationId xmlns:a16="http://schemas.microsoft.com/office/drawing/2014/main" id="{00000000-0008-0000-0E00-000022000000}"/>
            </a:ext>
          </a:extLst>
        </xdr:cNvPr>
        <xdr:cNvSpPr/>
      </xdr:nvSpPr>
      <xdr:spPr>
        <a:xfrm>
          <a:off x="3794310" y="11492753"/>
          <a:ext cx="430308" cy="1613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13</xdr:col>
      <xdr:colOff>22413</xdr:colOff>
      <xdr:row>47</xdr:row>
      <xdr:rowOff>22413</xdr:rowOff>
    </xdr:from>
    <xdr:to>
      <xdr:col>14</xdr:col>
      <xdr:colOff>268942</xdr:colOff>
      <xdr:row>47</xdr:row>
      <xdr:rowOff>190500</xdr:rowOff>
    </xdr:to>
    <xdr:sp macro="" textlink="">
      <xdr:nvSpPr>
        <xdr:cNvPr id="36" name="Rectangle 35">
          <a:hlinkClick xmlns:r="http://schemas.openxmlformats.org/officeDocument/2006/relationships" r:id="rId8"/>
          <a:extLst>
            <a:ext uri="{FF2B5EF4-FFF2-40B4-BE49-F238E27FC236}">
              <a16:creationId xmlns:a16="http://schemas.microsoft.com/office/drawing/2014/main" id="{00000000-0008-0000-0E00-000024000000}"/>
            </a:ext>
          </a:extLst>
        </xdr:cNvPr>
        <xdr:cNvSpPr/>
      </xdr:nvSpPr>
      <xdr:spPr>
        <a:xfrm>
          <a:off x="4101354" y="9502589"/>
          <a:ext cx="560294" cy="1680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13</xdr:col>
      <xdr:colOff>31375</xdr:colOff>
      <xdr:row>45</xdr:row>
      <xdr:rowOff>121022</xdr:rowOff>
    </xdr:from>
    <xdr:to>
      <xdr:col>15</xdr:col>
      <xdr:colOff>156882</xdr:colOff>
      <xdr:row>46</xdr:row>
      <xdr:rowOff>89647</xdr:rowOff>
    </xdr:to>
    <xdr:sp macro="" textlink="">
      <xdr:nvSpPr>
        <xdr:cNvPr id="37" name="Rectangle 36">
          <a:hlinkClick xmlns:r="http://schemas.openxmlformats.org/officeDocument/2006/relationships" r:id="rId7"/>
          <a:extLst>
            <a:ext uri="{FF2B5EF4-FFF2-40B4-BE49-F238E27FC236}">
              <a16:creationId xmlns:a16="http://schemas.microsoft.com/office/drawing/2014/main" id="{00000000-0008-0000-0E00-000025000000}"/>
            </a:ext>
          </a:extLst>
        </xdr:cNvPr>
        <xdr:cNvSpPr/>
      </xdr:nvSpPr>
      <xdr:spPr>
        <a:xfrm>
          <a:off x="4110316" y="8794375"/>
          <a:ext cx="753037" cy="17033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accent5"/>
            </a:solidFill>
          </a:endParaRPr>
        </a:p>
      </xdr:txBody>
    </xdr:sp>
    <xdr:clientData/>
  </xdr:twoCellAnchor>
  <xdr:twoCellAnchor>
    <xdr:from>
      <xdr:col>15</xdr:col>
      <xdr:colOff>11206</xdr:colOff>
      <xdr:row>36</xdr:row>
      <xdr:rowOff>15688</xdr:rowOff>
    </xdr:from>
    <xdr:to>
      <xdr:col>16</xdr:col>
      <xdr:colOff>221879</xdr:colOff>
      <xdr:row>36</xdr:row>
      <xdr:rowOff>181535</xdr:rowOff>
    </xdr:to>
    <xdr:sp macro="" textlink="">
      <xdr:nvSpPr>
        <xdr:cNvPr id="35" name="Rectangle 34">
          <a:hlinkClick xmlns:r="http://schemas.openxmlformats.org/officeDocument/2006/relationships" r:id="rId8"/>
          <a:extLst>
            <a:ext uri="{FF2B5EF4-FFF2-40B4-BE49-F238E27FC236}">
              <a16:creationId xmlns:a16="http://schemas.microsoft.com/office/drawing/2014/main" id="{00000000-0008-0000-0E00-000023000000}"/>
            </a:ext>
          </a:extLst>
        </xdr:cNvPr>
        <xdr:cNvSpPr/>
      </xdr:nvSpPr>
      <xdr:spPr>
        <a:xfrm>
          <a:off x="3148853" y="8689041"/>
          <a:ext cx="524438" cy="16584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15</xdr:col>
      <xdr:colOff>17927</xdr:colOff>
      <xdr:row>35</xdr:row>
      <xdr:rowOff>11205</xdr:rowOff>
    </xdr:from>
    <xdr:to>
      <xdr:col>17</xdr:col>
      <xdr:colOff>179294</xdr:colOff>
      <xdr:row>35</xdr:row>
      <xdr:rowOff>179294</xdr:rowOff>
    </xdr:to>
    <xdr:sp macro="" textlink="">
      <xdr:nvSpPr>
        <xdr:cNvPr id="39" name="Rectangle 38">
          <a:hlinkClick xmlns:r="http://schemas.openxmlformats.org/officeDocument/2006/relationships" r:id="rId7"/>
          <a:extLst>
            <a:ext uri="{FF2B5EF4-FFF2-40B4-BE49-F238E27FC236}">
              <a16:creationId xmlns:a16="http://schemas.microsoft.com/office/drawing/2014/main" id="{00000000-0008-0000-0E00-000027000000}"/>
            </a:ext>
          </a:extLst>
        </xdr:cNvPr>
        <xdr:cNvSpPr/>
      </xdr:nvSpPr>
      <xdr:spPr>
        <a:xfrm>
          <a:off x="4724398" y="7272617"/>
          <a:ext cx="788896" cy="1680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10</xdr:col>
          <xdr:colOff>28575</xdr:colOff>
          <xdr:row>45</xdr:row>
          <xdr:rowOff>95250</xdr:rowOff>
        </xdr:from>
        <xdr:to>
          <xdr:col>11</xdr:col>
          <xdr:colOff>19050</xdr:colOff>
          <xdr:row>46</xdr:row>
          <xdr:rowOff>114300</xdr:rowOff>
        </xdr:to>
        <xdr:sp macro="" textlink="">
          <xdr:nvSpPr>
            <xdr:cNvPr id="40967" name="Check Box 7" hidden="1">
              <a:extLst>
                <a:ext uri="{63B3BB69-23CF-44E3-9099-C40C66FF867C}">
                  <a14:compatExt spid="_x0000_s40967"/>
                </a:ext>
                <a:ext uri="{FF2B5EF4-FFF2-40B4-BE49-F238E27FC236}">
                  <a16:creationId xmlns:a16="http://schemas.microsoft.com/office/drawing/2014/main" id="{00000000-0008-0000-0E00-000007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47</xdr:row>
          <xdr:rowOff>9525</xdr:rowOff>
        </xdr:from>
        <xdr:to>
          <xdr:col>11</xdr:col>
          <xdr:colOff>19050</xdr:colOff>
          <xdr:row>48</xdr:row>
          <xdr:rowOff>28575</xdr:rowOff>
        </xdr:to>
        <xdr:sp macro="" textlink="">
          <xdr:nvSpPr>
            <xdr:cNvPr id="40968" name="Check Box 8" hidden="1">
              <a:extLst>
                <a:ext uri="{63B3BB69-23CF-44E3-9099-C40C66FF867C}">
                  <a14:compatExt spid="_x0000_s40968"/>
                </a:ext>
                <a:ext uri="{FF2B5EF4-FFF2-40B4-BE49-F238E27FC236}">
                  <a16:creationId xmlns:a16="http://schemas.microsoft.com/office/drawing/2014/main" id="{00000000-0008-0000-0E00-000008A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27</xdr:col>
      <xdr:colOff>87404</xdr:colOff>
      <xdr:row>55</xdr:row>
      <xdr:rowOff>132227</xdr:rowOff>
    </xdr:from>
    <xdr:to>
      <xdr:col>29</xdr:col>
      <xdr:colOff>212912</xdr:colOff>
      <xdr:row>56</xdr:row>
      <xdr:rowOff>100852</xdr:rowOff>
    </xdr:to>
    <xdr:sp macro="" textlink="">
      <xdr:nvSpPr>
        <xdr:cNvPr id="38" name="Rectangle 37">
          <a:hlinkClick xmlns:r="http://schemas.openxmlformats.org/officeDocument/2006/relationships" r:id="rId15"/>
          <a:extLst>
            <a:ext uri="{FF2B5EF4-FFF2-40B4-BE49-F238E27FC236}">
              <a16:creationId xmlns:a16="http://schemas.microsoft.com/office/drawing/2014/main" id="{00000000-0008-0000-0E00-000026000000}"/>
            </a:ext>
          </a:extLst>
        </xdr:cNvPr>
        <xdr:cNvSpPr/>
      </xdr:nvSpPr>
      <xdr:spPr>
        <a:xfrm>
          <a:off x="8559051" y="11226051"/>
          <a:ext cx="753037" cy="17033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accent5"/>
            </a:solidFill>
          </a:endParaRPr>
        </a:p>
      </xdr:txBody>
    </xdr:sp>
    <xdr:clientData/>
  </xdr:twoCellAnchor>
  <xdr:twoCellAnchor editAs="oneCell">
    <xdr:from>
      <xdr:col>1</xdr:col>
      <xdr:colOff>270934</xdr:colOff>
      <xdr:row>1</xdr:row>
      <xdr:rowOff>0</xdr:rowOff>
    </xdr:from>
    <xdr:to>
      <xdr:col>4</xdr:col>
      <xdr:colOff>198490</xdr:colOff>
      <xdr:row>3</xdr:row>
      <xdr:rowOff>38743</xdr:rowOff>
    </xdr:to>
    <xdr:pic>
      <xdr:nvPicPr>
        <xdr:cNvPr id="40" name="LOGO">
          <a:extLst>
            <a:ext uri="{FF2B5EF4-FFF2-40B4-BE49-F238E27FC236}">
              <a16:creationId xmlns:a16="http://schemas.microsoft.com/office/drawing/2014/main" id="{00000000-0008-0000-0E00-000028000000}"/>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xdr:blipFill>
      <xdr:spPr>
        <a:xfrm>
          <a:off x="584699" y="201706"/>
          <a:ext cx="868850" cy="442155"/>
        </a:xfrm>
        <a:prstGeom prst="rect">
          <a:avLst/>
        </a:prstGeom>
      </xdr:spPr>
    </xdr:pic>
    <xdr:clientData/>
  </xdr:twoCellAnchor>
  <xdr:twoCellAnchor editAs="oneCell">
    <xdr:from>
      <xdr:col>31</xdr:col>
      <xdr:colOff>71436</xdr:colOff>
      <xdr:row>15</xdr:row>
      <xdr:rowOff>4339</xdr:rowOff>
    </xdr:from>
    <xdr:to>
      <xdr:col>35</xdr:col>
      <xdr:colOff>227095</xdr:colOff>
      <xdr:row>17</xdr:row>
      <xdr:rowOff>34403</xdr:rowOff>
    </xdr:to>
    <xdr:pic>
      <xdr:nvPicPr>
        <xdr:cNvPr id="44" name="LOGO">
          <a:extLst>
            <a:ext uri="{FF2B5EF4-FFF2-40B4-BE49-F238E27FC236}">
              <a16:creationId xmlns:a16="http://schemas.microsoft.com/office/drawing/2014/main" id="{00000000-0008-0000-0E00-00002C000000}"/>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9667874" y="3040433"/>
          <a:ext cx="1393909" cy="434876"/>
        </a:xfrm>
        <a:prstGeom prst="rect">
          <a:avLst/>
        </a:prstGeom>
      </xdr:spPr>
    </xdr:pic>
    <xdr:clientData/>
  </xdr:twoCellAnchor>
  <xdr:twoCellAnchor editAs="oneCell">
    <xdr:from>
      <xdr:col>9</xdr:col>
      <xdr:colOff>238125</xdr:colOff>
      <xdr:row>14</xdr:row>
      <xdr:rowOff>190500</xdr:rowOff>
    </xdr:from>
    <xdr:to>
      <xdr:col>11</xdr:col>
      <xdr:colOff>249556</xdr:colOff>
      <xdr:row>17</xdr:row>
      <xdr:rowOff>184786</xdr:rowOff>
    </xdr:to>
    <xdr:pic>
      <xdr:nvPicPr>
        <xdr:cNvPr id="23" name="Picture 22">
          <a:extLst>
            <a:ext uri="{FF2B5EF4-FFF2-40B4-BE49-F238E27FC236}">
              <a16:creationId xmlns:a16="http://schemas.microsoft.com/office/drawing/2014/main" id="{00000000-0008-0000-0E00-0000170000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3067050" y="2990850"/>
          <a:ext cx="640081" cy="594361"/>
        </a:xfrm>
        <a:prstGeom prst="rect">
          <a:avLst/>
        </a:prstGeom>
      </xdr:spPr>
    </xdr:pic>
    <xdr:clientData/>
  </xdr:twoCellAnchor>
  <xdr:twoCellAnchor>
    <xdr:from>
      <xdr:col>1</xdr:col>
      <xdr:colOff>0</xdr:colOff>
      <xdr:row>7</xdr:row>
      <xdr:rowOff>0</xdr:rowOff>
    </xdr:from>
    <xdr:to>
      <xdr:col>44</xdr:col>
      <xdr:colOff>13806</xdr:colOff>
      <xdr:row>8</xdr:row>
      <xdr:rowOff>0</xdr:rowOff>
    </xdr:to>
    <xdr:sp macro="" textlink="">
      <xdr:nvSpPr>
        <xdr:cNvPr id="21" name="BOTTOMRIBBON">
          <a:extLst>
            <a:ext uri="{FF2B5EF4-FFF2-40B4-BE49-F238E27FC236}">
              <a16:creationId xmlns:a16="http://schemas.microsoft.com/office/drawing/2014/main" id="{00000000-0008-0000-0E00-000015000000}"/>
            </a:ext>
          </a:extLst>
        </xdr:cNvPr>
        <xdr:cNvSpPr/>
      </xdr:nvSpPr>
      <xdr:spPr>
        <a:xfrm>
          <a:off x="313765" y="1411941"/>
          <a:ext cx="13505688" cy="201706"/>
        </a:xfrm>
        <a:prstGeom prst="rect">
          <a:avLst/>
        </a:prstGeom>
        <a:solidFill>
          <a:srgbClr val="00334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solidFill>
              <a:srgbClr val="FFFFFF"/>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17</xdr:col>
      <xdr:colOff>2551</xdr:colOff>
      <xdr:row>4</xdr:row>
      <xdr:rowOff>200705</xdr:rowOff>
    </xdr:from>
    <xdr:to>
      <xdr:col>22</xdr:col>
      <xdr:colOff>2550</xdr:colOff>
      <xdr:row>7</xdr:row>
      <xdr:rowOff>0</xdr:rowOff>
    </xdr:to>
    <xdr:sp macro="" textlink="M5S4">
      <xdr:nvSpPr>
        <xdr:cNvPr id="14" name="SUBMENU4">
          <a:hlinkClick xmlns:r="http://schemas.openxmlformats.org/officeDocument/2006/relationships" r:id="rId1"/>
          <a:extLst>
            <a:ext uri="{FF2B5EF4-FFF2-40B4-BE49-F238E27FC236}">
              <a16:creationId xmlns:a16="http://schemas.microsoft.com/office/drawing/2014/main" id="{00000000-0008-0000-0F00-00000E000000}"/>
            </a:ext>
          </a:extLst>
        </xdr:cNvPr>
        <xdr:cNvSpPr/>
      </xdr:nvSpPr>
      <xdr:spPr>
        <a:xfrm>
          <a:off x="5346076" y="1000805"/>
          <a:ext cx="1571624"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B7C45266-6E58-4EB8-84F4-252DC759ED99}" type="TxLink">
            <a:rPr lang="en-US" sz="1100" b="0" i="0" u="none" strike="noStrike">
              <a:solidFill>
                <a:srgbClr val="FFFFFF"/>
              </a:solidFill>
              <a:latin typeface="Arial" panose="020B0604020202020204" pitchFamily="34" charset="0"/>
              <a:cs typeface="Arial" panose="020B0604020202020204" pitchFamily="34" charset="0"/>
            </a:rPr>
            <a:pPr algn="ctr"/>
            <a:t>Offer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22</xdr:col>
      <xdr:colOff>2551</xdr:colOff>
      <xdr:row>4</xdr:row>
      <xdr:rowOff>200705</xdr:rowOff>
    </xdr:from>
    <xdr:to>
      <xdr:col>27</xdr:col>
      <xdr:colOff>2549</xdr:colOff>
      <xdr:row>7</xdr:row>
      <xdr:rowOff>0</xdr:rowOff>
    </xdr:to>
    <xdr:sp macro="" textlink="M5S5">
      <xdr:nvSpPr>
        <xdr:cNvPr id="15" name="SUBMENU5">
          <a:hlinkClick xmlns:r="http://schemas.openxmlformats.org/officeDocument/2006/relationships" r:id="rId2"/>
          <a:extLst>
            <a:ext uri="{FF2B5EF4-FFF2-40B4-BE49-F238E27FC236}">
              <a16:creationId xmlns:a16="http://schemas.microsoft.com/office/drawing/2014/main" id="{00000000-0008-0000-0F00-00000F000000}"/>
            </a:ext>
          </a:extLst>
        </xdr:cNvPr>
        <xdr:cNvSpPr/>
      </xdr:nvSpPr>
      <xdr:spPr>
        <a:xfrm>
          <a:off x="6917701" y="1000805"/>
          <a:ext cx="1571623" cy="399370"/>
        </a:xfrm>
        <a:prstGeom prst="round2SameRect">
          <a:avLst/>
        </a:prstGeom>
        <a:solidFill>
          <a:srgbClr val="54BCEB"/>
        </a:solidFill>
        <a:ln w="12700">
          <a:solidFill>
            <a:srgbClr val="54BCEB"/>
          </a:solid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8ECB5FB8-9114-4770-BA69-C59ADB9DA12A}" type="TxLink">
            <a:rPr lang="en-US" sz="1100" b="0" i="0" u="none" strike="noStrike">
              <a:solidFill>
                <a:srgbClr val="FFFFFF"/>
              </a:solidFill>
              <a:latin typeface="Arial" panose="020B0604020202020204" pitchFamily="34" charset="0"/>
              <a:cs typeface="Arial" panose="020B0604020202020204" pitchFamily="34" charset="0"/>
            </a:rPr>
            <a:pPr algn="ctr"/>
            <a:t>Completion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27</xdr:col>
      <xdr:colOff>0</xdr:colOff>
      <xdr:row>1</xdr:row>
      <xdr:rowOff>133350</xdr:rowOff>
    </xdr:from>
    <xdr:to>
      <xdr:col>32</xdr:col>
      <xdr:colOff>0</xdr:colOff>
      <xdr:row>4</xdr:row>
      <xdr:rowOff>133350</xdr:rowOff>
    </xdr:to>
    <xdr:sp macro="" textlink="MAIN5">
      <xdr:nvSpPr>
        <xdr:cNvPr id="7" name="MENU5">
          <a:hlinkClick xmlns:r="http://schemas.openxmlformats.org/officeDocument/2006/relationships" r:id="rId3" tooltip=" "/>
          <a:extLst>
            <a:ext uri="{FF2B5EF4-FFF2-40B4-BE49-F238E27FC236}">
              <a16:creationId xmlns:a16="http://schemas.microsoft.com/office/drawing/2014/main" id="{00000000-0008-0000-0F00-000007000000}"/>
            </a:ext>
          </a:extLst>
        </xdr:cNvPr>
        <xdr:cNvSpPr/>
      </xdr:nvSpPr>
      <xdr:spPr>
        <a:xfrm>
          <a:off x="8486775" y="333375"/>
          <a:ext cx="1571625" cy="600075"/>
        </a:xfrm>
        <a:prstGeom prst="round2SameRect">
          <a:avLst/>
        </a:prstGeom>
        <a:solidFill>
          <a:srgbClr val="A6A5AA"/>
        </a:solidFill>
        <a:ln w="12700">
          <a:solidFill>
            <a:srgbClr val="A6A5AA"/>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F0EEDDA6-4934-49B4-972D-20D21D440D82}" type="TxLink">
            <a:rPr lang="en-US" sz="1100" b="0" i="0" u="none" strike="noStrike">
              <a:solidFill>
                <a:schemeClr val="bg1"/>
              </a:solidFill>
              <a:latin typeface="Arial" panose="020B0604020202020204" pitchFamily="34" charset="0"/>
              <a:cs typeface="Arial" panose="020B0604020202020204" pitchFamily="34" charset="0"/>
            </a:rPr>
            <a:pPr algn="ctr"/>
            <a:t>APPLICATION REVIEW</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7</xdr:col>
      <xdr:colOff>457</xdr:colOff>
      <xdr:row>1</xdr:row>
      <xdr:rowOff>0</xdr:rowOff>
    </xdr:from>
    <xdr:to>
      <xdr:col>12</xdr:col>
      <xdr:colOff>0</xdr:colOff>
      <xdr:row>4</xdr:row>
      <xdr:rowOff>0</xdr:rowOff>
    </xdr:to>
    <xdr:sp macro="" textlink="MAIN1">
      <xdr:nvSpPr>
        <xdr:cNvPr id="3" name="MENU1">
          <a:hlinkClick xmlns:r="http://schemas.openxmlformats.org/officeDocument/2006/relationships" r:id="rId4" tooltip=" "/>
          <a:extLst>
            <a:ext uri="{FF2B5EF4-FFF2-40B4-BE49-F238E27FC236}">
              <a16:creationId xmlns:a16="http://schemas.microsoft.com/office/drawing/2014/main" id="{00000000-0008-0000-0F00-000003000000}"/>
            </a:ext>
          </a:extLst>
        </xdr:cNvPr>
        <xdr:cNvSpPr/>
      </xdr:nvSpPr>
      <xdr:spPr>
        <a:xfrm>
          <a:off x="2200732" y="200025"/>
          <a:ext cx="1571168" cy="600075"/>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D6F2F067-2676-4601-ABCE-75BD5137E3D5}" type="TxLink">
            <a:rPr lang="en-US" sz="1100" b="0" i="0" u="none" strike="noStrike">
              <a:solidFill>
                <a:schemeClr val="bg1"/>
              </a:solidFill>
              <a:latin typeface="Arial" panose="020B0604020202020204" pitchFamily="34" charset="0"/>
              <a:cs typeface="Arial" panose="020B0604020202020204" pitchFamily="34" charset="0"/>
            </a:rPr>
            <a:pPr algn="ctr"/>
            <a:t>START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12</xdr:col>
      <xdr:colOff>0</xdr:colOff>
      <xdr:row>1</xdr:row>
      <xdr:rowOff>0</xdr:rowOff>
    </xdr:from>
    <xdr:to>
      <xdr:col>17</xdr:col>
      <xdr:colOff>0</xdr:colOff>
      <xdr:row>4</xdr:row>
      <xdr:rowOff>0</xdr:rowOff>
    </xdr:to>
    <xdr:sp macro="" textlink="MAIN2">
      <xdr:nvSpPr>
        <xdr:cNvPr id="4" name="MENU2">
          <a:hlinkClick xmlns:r="http://schemas.openxmlformats.org/officeDocument/2006/relationships" r:id="rId5" tooltip=" "/>
          <a:extLst>
            <a:ext uri="{FF2B5EF4-FFF2-40B4-BE49-F238E27FC236}">
              <a16:creationId xmlns:a16="http://schemas.microsoft.com/office/drawing/2014/main" id="{00000000-0008-0000-0F00-000004000000}"/>
            </a:ext>
          </a:extLst>
        </xdr:cNvPr>
        <xdr:cNvSpPr/>
      </xdr:nvSpPr>
      <xdr:spPr>
        <a:xfrm>
          <a:off x="3771900" y="200025"/>
          <a:ext cx="1571625" cy="600075"/>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59A035B9-F1D2-4E89-B262-AF2DF0C338A9}" type="TxLink">
            <a:rPr lang="en-US" sz="1100" b="0" i="0" u="none" strike="noStrike">
              <a:solidFill>
                <a:schemeClr val="bg1"/>
              </a:solidFill>
              <a:latin typeface="Arial" panose="020B0604020202020204" pitchFamily="34" charset="0"/>
              <a:cs typeface="Arial" panose="020B0604020202020204" pitchFamily="34" charset="0"/>
            </a:rPr>
            <a:pPr algn="ctr"/>
            <a:t>PROJECT INFORMATION</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17</xdr:col>
      <xdr:colOff>0</xdr:colOff>
      <xdr:row>1</xdr:row>
      <xdr:rowOff>0</xdr:rowOff>
    </xdr:from>
    <xdr:to>
      <xdr:col>22</xdr:col>
      <xdr:colOff>0</xdr:colOff>
      <xdr:row>4</xdr:row>
      <xdr:rowOff>0</xdr:rowOff>
    </xdr:to>
    <xdr:sp macro="" textlink="MAIN3">
      <xdr:nvSpPr>
        <xdr:cNvPr id="5" name="MENU3">
          <a:hlinkClick xmlns:r="http://schemas.openxmlformats.org/officeDocument/2006/relationships" r:id="rId6" tooltip=" "/>
          <a:extLst>
            <a:ext uri="{FF2B5EF4-FFF2-40B4-BE49-F238E27FC236}">
              <a16:creationId xmlns:a16="http://schemas.microsoft.com/office/drawing/2014/main" id="{00000000-0008-0000-0F00-000005000000}"/>
            </a:ext>
          </a:extLst>
        </xdr:cNvPr>
        <xdr:cNvSpPr/>
      </xdr:nvSpPr>
      <xdr:spPr>
        <a:xfrm>
          <a:off x="5343525" y="200025"/>
          <a:ext cx="1571625" cy="600075"/>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06A037F-AE33-47CC-85C1-F6D62694F95D}" type="TxLink">
            <a:rPr lang="en-US" sz="1100" b="0" i="0" u="none" strike="noStrike">
              <a:solidFill>
                <a:schemeClr val="bg1"/>
              </a:solidFill>
              <a:latin typeface="Arial" panose="020B0604020202020204" pitchFamily="34" charset="0"/>
              <a:cs typeface="Arial" panose="020B0604020202020204" pitchFamily="34" charset="0"/>
            </a:rPr>
            <a:pPr algn="ctr"/>
            <a:t>PRESCRIPTIVE MEASURES INPUT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22</xdr:col>
      <xdr:colOff>0</xdr:colOff>
      <xdr:row>1</xdr:row>
      <xdr:rowOff>0</xdr:rowOff>
    </xdr:from>
    <xdr:to>
      <xdr:col>27</xdr:col>
      <xdr:colOff>0</xdr:colOff>
      <xdr:row>4</xdr:row>
      <xdr:rowOff>0</xdr:rowOff>
    </xdr:to>
    <xdr:sp macro="" textlink="MAIN4">
      <xdr:nvSpPr>
        <xdr:cNvPr id="6" name="MENU4">
          <a:hlinkClick xmlns:r="http://schemas.openxmlformats.org/officeDocument/2006/relationships" r:id="rId7" tooltip=" "/>
          <a:extLst>
            <a:ext uri="{FF2B5EF4-FFF2-40B4-BE49-F238E27FC236}">
              <a16:creationId xmlns:a16="http://schemas.microsoft.com/office/drawing/2014/main" id="{00000000-0008-0000-0F00-000006000000}"/>
            </a:ext>
          </a:extLst>
        </xdr:cNvPr>
        <xdr:cNvSpPr/>
      </xdr:nvSpPr>
      <xdr:spPr>
        <a:xfrm>
          <a:off x="6915150" y="200025"/>
          <a:ext cx="1571625" cy="600075"/>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CB369157-CA5B-4E40-B1DE-604993B819B3}" type="TxLink">
            <a:rPr lang="en-US" sz="1100" b="0" i="0" u="none" strike="noStrike">
              <a:solidFill>
                <a:schemeClr val="bg1"/>
              </a:solidFill>
              <a:latin typeface="Arial" panose="020B0604020202020204" pitchFamily="34" charset="0"/>
              <a:cs typeface="Arial" panose="020B0604020202020204" pitchFamily="34" charset="0"/>
            </a:rPr>
            <a:pPr algn="ctr"/>
            <a:t>CUSTOM MEASURES INPUT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xdr:col>
      <xdr:colOff>0</xdr:colOff>
      <xdr:row>4</xdr:row>
      <xdr:rowOff>1</xdr:rowOff>
    </xdr:from>
    <xdr:to>
      <xdr:col>44</xdr:col>
      <xdr:colOff>13806</xdr:colOff>
      <xdr:row>7</xdr:row>
      <xdr:rowOff>0</xdr:rowOff>
    </xdr:to>
    <xdr:sp macro="" textlink="">
      <xdr:nvSpPr>
        <xdr:cNvPr id="10" name="TOPRIBBON">
          <a:extLst>
            <a:ext uri="{FF2B5EF4-FFF2-40B4-BE49-F238E27FC236}">
              <a16:creationId xmlns:a16="http://schemas.microsoft.com/office/drawing/2014/main" id="{00000000-0008-0000-0F00-00000A000000}"/>
            </a:ext>
          </a:extLst>
        </xdr:cNvPr>
        <xdr:cNvSpPr/>
      </xdr:nvSpPr>
      <xdr:spPr>
        <a:xfrm>
          <a:off x="313765" y="806825"/>
          <a:ext cx="13505688" cy="605116"/>
        </a:xfrm>
        <a:prstGeom prst="round2SameRect">
          <a:avLst/>
        </a:prstGeom>
        <a:solidFill>
          <a:srgbClr val="A6A5AA"/>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p>
      </xdr:txBody>
    </xdr:sp>
    <xdr:clientData/>
  </xdr:twoCellAnchor>
  <xdr:twoCellAnchor>
    <xdr:from>
      <xdr:col>12</xdr:col>
      <xdr:colOff>2551</xdr:colOff>
      <xdr:row>4</xdr:row>
      <xdr:rowOff>200705</xdr:rowOff>
    </xdr:from>
    <xdr:to>
      <xdr:col>17</xdr:col>
      <xdr:colOff>2550</xdr:colOff>
      <xdr:row>7</xdr:row>
      <xdr:rowOff>0</xdr:rowOff>
    </xdr:to>
    <xdr:sp macro="" textlink="M5S3">
      <xdr:nvSpPr>
        <xdr:cNvPr id="13" name="SUBMENU3">
          <a:hlinkClick xmlns:r="http://schemas.openxmlformats.org/officeDocument/2006/relationships" r:id="rId8"/>
          <a:extLst>
            <a:ext uri="{FF2B5EF4-FFF2-40B4-BE49-F238E27FC236}">
              <a16:creationId xmlns:a16="http://schemas.microsoft.com/office/drawing/2014/main" id="{00000000-0008-0000-0F00-00000D000000}"/>
            </a:ext>
          </a:extLst>
        </xdr:cNvPr>
        <xdr:cNvSpPr/>
      </xdr:nvSpPr>
      <xdr:spPr>
        <a:xfrm>
          <a:off x="3774451" y="1000805"/>
          <a:ext cx="1571624"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72C9A7E-800F-4AE6-95B1-8AFF5CAE57C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37</xdr:col>
      <xdr:colOff>2720</xdr:colOff>
      <xdr:row>4</xdr:row>
      <xdr:rowOff>200705</xdr:rowOff>
    </xdr:from>
    <xdr:to>
      <xdr:col>42</xdr:col>
      <xdr:colOff>0</xdr:colOff>
      <xdr:row>7</xdr:row>
      <xdr:rowOff>0</xdr:rowOff>
    </xdr:to>
    <xdr:sp macro="" textlink="M5S8">
      <xdr:nvSpPr>
        <xdr:cNvPr id="18" name="SUBMENU8">
          <a:hlinkClick xmlns:r="http://schemas.openxmlformats.org/officeDocument/2006/relationships" r:id="rId9"/>
          <a:extLst>
            <a:ext uri="{FF2B5EF4-FFF2-40B4-BE49-F238E27FC236}">
              <a16:creationId xmlns:a16="http://schemas.microsoft.com/office/drawing/2014/main" id="{00000000-0008-0000-0F00-000012000000}"/>
            </a:ext>
          </a:extLst>
        </xdr:cNvPr>
        <xdr:cNvSpPr/>
      </xdr:nvSpPr>
      <xdr:spPr>
        <a:xfrm>
          <a:off x="11632745" y="1000805"/>
          <a:ext cx="1568905"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562C4A9D-BD10-4BFB-89D6-250DB3FCE10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editAs="oneCell">
    <xdr:from>
      <xdr:col>41</xdr:col>
      <xdr:colOff>0</xdr:colOff>
      <xdr:row>9</xdr:row>
      <xdr:rowOff>1047</xdr:rowOff>
    </xdr:from>
    <xdr:to>
      <xdr:col>42</xdr:col>
      <xdr:colOff>313195</xdr:colOff>
      <xdr:row>11</xdr:row>
      <xdr:rowOff>1046</xdr:rowOff>
    </xdr:to>
    <xdr:sp macro="" textlink="">
      <xdr:nvSpPr>
        <xdr:cNvPr id="2" name="NEXT">
          <a:hlinkClick xmlns:r="http://schemas.openxmlformats.org/officeDocument/2006/relationships" r:id="rId10" tooltip=" "/>
          <a:extLst>
            <a:ext uri="{FF2B5EF4-FFF2-40B4-BE49-F238E27FC236}">
              <a16:creationId xmlns:a16="http://schemas.microsoft.com/office/drawing/2014/main" id="{00000000-0008-0000-0F00-000002000000}"/>
            </a:ext>
          </a:extLst>
        </xdr:cNvPr>
        <xdr:cNvSpPr>
          <a:spLocks noChangeAspect="1"/>
        </xdr:cNvSpPr>
      </xdr:nvSpPr>
      <xdr:spPr>
        <a:xfrm>
          <a:off x="12887325" y="1801272"/>
          <a:ext cx="627520" cy="400049"/>
        </a:xfrm>
        <a:prstGeom prst="righ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xdr:from>
      <xdr:col>32</xdr:col>
      <xdr:colOff>0</xdr:colOff>
      <xdr:row>1</xdr:row>
      <xdr:rowOff>0</xdr:rowOff>
    </xdr:from>
    <xdr:to>
      <xdr:col>37</xdr:col>
      <xdr:colOff>1</xdr:colOff>
      <xdr:row>4</xdr:row>
      <xdr:rowOff>0</xdr:rowOff>
    </xdr:to>
    <xdr:sp macro="" textlink="MAIN6">
      <xdr:nvSpPr>
        <xdr:cNvPr id="8" name="MENU6">
          <a:extLst>
            <a:ext uri="{FF2B5EF4-FFF2-40B4-BE49-F238E27FC236}">
              <a16:creationId xmlns:a16="http://schemas.microsoft.com/office/drawing/2014/main" id="{00000000-0008-0000-0F00-000008000000}"/>
            </a:ext>
          </a:extLst>
        </xdr:cNvPr>
        <xdr:cNvSpPr/>
      </xdr:nvSpPr>
      <xdr:spPr>
        <a:xfrm>
          <a:off x="10058400" y="200025"/>
          <a:ext cx="1571626"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B12A3774-975E-4B41-A681-E085295C6D0E}"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36</xdr:col>
      <xdr:colOff>314324</xdr:colOff>
      <xdr:row>1</xdr:row>
      <xdr:rowOff>0</xdr:rowOff>
    </xdr:from>
    <xdr:to>
      <xdr:col>41</xdr:col>
      <xdr:colOff>314324</xdr:colOff>
      <xdr:row>4</xdr:row>
      <xdr:rowOff>0</xdr:rowOff>
    </xdr:to>
    <xdr:sp macro="" textlink="MAIN7">
      <xdr:nvSpPr>
        <xdr:cNvPr id="9" name="MENU7">
          <a:extLst>
            <a:ext uri="{FF2B5EF4-FFF2-40B4-BE49-F238E27FC236}">
              <a16:creationId xmlns:a16="http://schemas.microsoft.com/office/drawing/2014/main" id="{00000000-0008-0000-0F00-000009000000}"/>
            </a:ext>
          </a:extLst>
        </xdr:cNvPr>
        <xdr:cNvSpPr/>
      </xdr:nvSpPr>
      <xdr:spPr>
        <a:xfrm>
          <a:off x="11630024" y="200025"/>
          <a:ext cx="1571625"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F61C797-6A0F-4BAC-929A-417D3EEDC239}"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2</xdr:col>
      <xdr:colOff>2720</xdr:colOff>
      <xdr:row>5</xdr:row>
      <xdr:rowOff>0</xdr:rowOff>
    </xdr:from>
    <xdr:to>
      <xdr:col>7</xdr:col>
      <xdr:colOff>457</xdr:colOff>
      <xdr:row>6</xdr:row>
      <xdr:rowOff>197827</xdr:rowOff>
    </xdr:to>
    <xdr:sp macro="" textlink="M5S1">
      <xdr:nvSpPr>
        <xdr:cNvPr id="11" name="SUBMENU1">
          <a:hlinkClick xmlns:r="http://schemas.openxmlformats.org/officeDocument/2006/relationships" r:id="rId3" tooltip=" "/>
          <a:extLst>
            <a:ext uri="{FF2B5EF4-FFF2-40B4-BE49-F238E27FC236}">
              <a16:creationId xmlns:a16="http://schemas.microsoft.com/office/drawing/2014/main" id="{00000000-0008-0000-0F00-00000B000000}"/>
            </a:ext>
          </a:extLst>
        </xdr:cNvPr>
        <xdr:cNvSpPr/>
      </xdr:nvSpPr>
      <xdr:spPr>
        <a:xfrm>
          <a:off x="631370" y="1000125"/>
          <a:ext cx="1569362" cy="39785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A9D6AC0-5121-4C66-8D3B-0C4F60FE0219}" type="TxLink">
            <a:rPr lang="en-US" sz="1100" b="0" i="0" u="none" strike="noStrike">
              <a:solidFill>
                <a:srgbClr val="FFFFFF"/>
              </a:solidFill>
              <a:latin typeface="Arial" panose="020B0604020202020204" pitchFamily="34" charset="0"/>
              <a:cs typeface="Arial" panose="020B0604020202020204" pitchFamily="34" charset="0"/>
            </a:rPr>
            <a:pPr algn="ctr"/>
            <a:t>Project Summary</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7</xdr:col>
      <xdr:colOff>2551</xdr:colOff>
      <xdr:row>4</xdr:row>
      <xdr:rowOff>200705</xdr:rowOff>
    </xdr:from>
    <xdr:to>
      <xdr:col>12</xdr:col>
      <xdr:colOff>2550</xdr:colOff>
      <xdr:row>7</xdr:row>
      <xdr:rowOff>0</xdr:rowOff>
    </xdr:to>
    <xdr:sp macro="" textlink="M5S2">
      <xdr:nvSpPr>
        <xdr:cNvPr id="12" name="SUBMENU2">
          <a:hlinkClick xmlns:r="http://schemas.openxmlformats.org/officeDocument/2006/relationships" r:id="rId11" tooltip=" "/>
          <a:extLst>
            <a:ext uri="{FF2B5EF4-FFF2-40B4-BE49-F238E27FC236}">
              <a16:creationId xmlns:a16="http://schemas.microsoft.com/office/drawing/2014/main" id="{00000000-0008-0000-0F00-00000C000000}"/>
            </a:ext>
          </a:extLst>
        </xdr:cNvPr>
        <xdr:cNvSpPr/>
      </xdr:nvSpPr>
      <xdr:spPr>
        <a:xfrm>
          <a:off x="2202826" y="1000805"/>
          <a:ext cx="1571624"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DB017B9-6E71-4874-AB31-EC7916DB256F}" type="TxLink">
            <a:rPr lang="en-US" sz="1100" b="0" i="0" u="none" strike="noStrike">
              <a:solidFill>
                <a:srgbClr val="FFFFFF"/>
              </a:solidFill>
              <a:latin typeface="Arial" panose="020B0604020202020204" pitchFamily="34" charset="0"/>
              <a:cs typeface="Arial" panose="020B0604020202020204" pitchFamily="34" charset="0"/>
            </a:rPr>
            <a:pPr algn="ctr"/>
            <a:t>Submit Application</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27</xdr:col>
      <xdr:colOff>0</xdr:colOff>
      <xdr:row>5</xdr:row>
      <xdr:rowOff>51480</xdr:rowOff>
    </xdr:from>
    <xdr:to>
      <xdr:col>32</xdr:col>
      <xdr:colOff>2865</xdr:colOff>
      <xdr:row>7</xdr:row>
      <xdr:rowOff>50800</xdr:rowOff>
    </xdr:to>
    <xdr:sp macro="" textlink="M5S6">
      <xdr:nvSpPr>
        <xdr:cNvPr id="16" name="SUBMENU6">
          <a:hlinkClick xmlns:r="http://schemas.openxmlformats.org/officeDocument/2006/relationships" r:id="rId12" tooltip=" "/>
          <a:extLst>
            <a:ext uri="{FF2B5EF4-FFF2-40B4-BE49-F238E27FC236}">
              <a16:creationId xmlns:a16="http://schemas.microsoft.com/office/drawing/2014/main" id="{00000000-0008-0000-0F00-000010000000}"/>
            </a:ext>
          </a:extLst>
        </xdr:cNvPr>
        <xdr:cNvSpPr/>
      </xdr:nvSpPr>
      <xdr:spPr>
        <a:xfrm>
          <a:off x="8486775" y="1051605"/>
          <a:ext cx="1574490" cy="399370"/>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FFA63F3-7E4C-4DC1-BC79-0F66048F9B50}" type="TxLink">
            <a:rPr lang="en-US" sz="1100" b="0" i="0" u="none" strike="noStrike">
              <a:solidFill>
                <a:srgbClr val="FFFFFF"/>
              </a:solidFill>
              <a:latin typeface="Arial" panose="020B0604020202020204" pitchFamily="34" charset="0"/>
              <a:cs typeface="Arial" panose="020B0604020202020204" pitchFamily="34" charset="0"/>
            </a:rPr>
            <a:pPr algn="ctr"/>
            <a:t>Inspection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0</xdr:col>
      <xdr:colOff>314323</xdr:colOff>
      <xdr:row>7</xdr:row>
      <xdr:rowOff>200024</xdr:rowOff>
    </xdr:from>
    <xdr:to>
      <xdr:col>44</xdr:col>
      <xdr:colOff>0</xdr:colOff>
      <xdr:row>199</xdr:row>
      <xdr:rowOff>0</xdr:rowOff>
    </xdr:to>
    <xdr:sp macro="" textlink="">
      <xdr:nvSpPr>
        <xdr:cNvPr id="19" name="BORDER">
          <a:extLst>
            <a:ext uri="{FF2B5EF4-FFF2-40B4-BE49-F238E27FC236}">
              <a16:creationId xmlns:a16="http://schemas.microsoft.com/office/drawing/2014/main" id="{00000000-0008-0000-0F00-000013000000}"/>
            </a:ext>
          </a:extLst>
        </xdr:cNvPr>
        <xdr:cNvSpPr/>
      </xdr:nvSpPr>
      <xdr:spPr>
        <a:xfrm>
          <a:off x="314323" y="1600199"/>
          <a:ext cx="13515977" cy="37804726"/>
        </a:xfrm>
        <a:prstGeom prst="frame">
          <a:avLst>
            <a:gd name="adj1" fmla="val 97"/>
          </a:avLst>
        </a:prstGeom>
        <a:noFill/>
        <a:ln w="12700" cap="flat" cmpd="sng" algn="ctr">
          <a:solidFill>
            <a:srgbClr val="00334E"/>
          </a:solidFill>
          <a:prstDash val="solid"/>
          <a:miter lim="800000"/>
          <a:headEnd type="none" w="med" len="med"/>
          <a:tailEnd type="none" w="med" len="me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tx1"/>
            </a:solidFill>
          </a:endParaRPr>
        </a:p>
      </xdr:txBody>
    </xdr:sp>
    <xdr:clientData fPrintsWithSheet="0"/>
  </xdr:twoCellAnchor>
  <xdr:twoCellAnchor editAs="oneCell">
    <xdr:from>
      <xdr:col>2</xdr:col>
      <xdr:colOff>2720</xdr:colOff>
      <xdr:row>8</xdr:row>
      <xdr:rowOff>201232</xdr:rowOff>
    </xdr:from>
    <xdr:to>
      <xdr:col>4</xdr:col>
      <xdr:colOff>960</xdr:colOff>
      <xdr:row>11</xdr:row>
      <xdr:rowOff>1207</xdr:rowOff>
    </xdr:to>
    <xdr:sp macro="" textlink="">
      <xdr:nvSpPr>
        <xdr:cNvPr id="20" name="BACK">
          <a:hlinkClick xmlns:r="http://schemas.openxmlformats.org/officeDocument/2006/relationships" r:id="rId2" tooltip=" "/>
          <a:extLst>
            <a:ext uri="{FF2B5EF4-FFF2-40B4-BE49-F238E27FC236}">
              <a16:creationId xmlns:a16="http://schemas.microsoft.com/office/drawing/2014/main" id="{00000000-0008-0000-0F00-000014000000}"/>
            </a:ext>
          </a:extLst>
        </xdr:cNvPr>
        <xdr:cNvSpPr>
          <a:spLocks noChangeAspect="1"/>
        </xdr:cNvSpPr>
      </xdr:nvSpPr>
      <xdr:spPr>
        <a:xfrm>
          <a:off x="631370" y="1801432"/>
          <a:ext cx="626890" cy="400050"/>
        </a:xfrm>
        <a:prstGeom prst="lef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mc:AlternateContent xmlns:mc="http://schemas.openxmlformats.org/markup-compatibility/2006">
    <mc:Choice xmlns:a14="http://schemas.microsoft.com/office/drawing/2010/main" Requires="a14">
      <xdr:twoCellAnchor editAs="oneCell">
        <xdr:from>
          <xdr:col>10</xdr:col>
          <xdr:colOff>9525</xdr:colOff>
          <xdr:row>47</xdr:row>
          <xdr:rowOff>0</xdr:rowOff>
        </xdr:from>
        <xdr:to>
          <xdr:col>11</xdr:col>
          <xdr:colOff>0</xdr:colOff>
          <xdr:row>47</xdr:row>
          <xdr:rowOff>190500</xdr:rowOff>
        </xdr:to>
        <xdr:sp macro="" textlink="">
          <xdr:nvSpPr>
            <xdr:cNvPr id="41986" name="Check Box 2" hidden="1">
              <a:extLst>
                <a:ext uri="{63B3BB69-23CF-44E3-9099-C40C66FF867C}">
                  <a14:compatExt spid="_x0000_s41986"/>
                </a:ext>
                <a:ext uri="{FF2B5EF4-FFF2-40B4-BE49-F238E27FC236}">
                  <a16:creationId xmlns:a16="http://schemas.microsoft.com/office/drawing/2014/main" id="{00000000-0008-0000-0F00-00000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48</xdr:row>
          <xdr:rowOff>0</xdr:rowOff>
        </xdr:from>
        <xdr:to>
          <xdr:col>11</xdr:col>
          <xdr:colOff>0</xdr:colOff>
          <xdr:row>48</xdr:row>
          <xdr:rowOff>190500</xdr:rowOff>
        </xdr:to>
        <xdr:sp macro="" textlink="">
          <xdr:nvSpPr>
            <xdr:cNvPr id="41987" name="Check Box 3" hidden="1">
              <a:extLst>
                <a:ext uri="{63B3BB69-23CF-44E3-9099-C40C66FF867C}">
                  <a14:compatExt spid="_x0000_s41987"/>
                </a:ext>
                <a:ext uri="{FF2B5EF4-FFF2-40B4-BE49-F238E27FC236}">
                  <a16:creationId xmlns:a16="http://schemas.microsoft.com/office/drawing/2014/main" id="{00000000-0008-0000-0F00-00000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52</xdr:row>
          <xdr:rowOff>0</xdr:rowOff>
        </xdr:from>
        <xdr:to>
          <xdr:col>11</xdr:col>
          <xdr:colOff>0</xdr:colOff>
          <xdr:row>52</xdr:row>
          <xdr:rowOff>190500</xdr:rowOff>
        </xdr:to>
        <xdr:sp macro="" textlink="">
          <xdr:nvSpPr>
            <xdr:cNvPr id="41991" name="Check Box 7" hidden="1">
              <a:extLst>
                <a:ext uri="{63B3BB69-23CF-44E3-9099-C40C66FF867C}">
                  <a14:compatExt spid="_x0000_s41991"/>
                </a:ext>
                <a:ext uri="{FF2B5EF4-FFF2-40B4-BE49-F238E27FC236}">
                  <a16:creationId xmlns:a16="http://schemas.microsoft.com/office/drawing/2014/main" id="{00000000-0008-0000-0F00-000007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53</xdr:row>
          <xdr:rowOff>0</xdr:rowOff>
        </xdr:from>
        <xdr:to>
          <xdr:col>11</xdr:col>
          <xdr:colOff>0</xdr:colOff>
          <xdr:row>53</xdr:row>
          <xdr:rowOff>190500</xdr:rowOff>
        </xdr:to>
        <xdr:sp macro="" textlink="">
          <xdr:nvSpPr>
            <xdr:cNvPr id="41992" name="Check Box 8" hidden="1">
              <a:extLst>
                <a:ext uri="{63B3BB69-23CF-44E3-9099-C40C66FF867C}">
                  <a14:compatExt spid="_x0000_s41992"/>
                </a:ext>
                <a:ext uri="{FF2B5EF4-FFF2-40B4-BE49-F238E27FC236}">
                  <a16:creationId xmlns:a16="http://schemas.microsoft.com/office/drawing/2014/main" id="{00000000-0008-0000-0F00-00000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49</xdr:row>
          <xdr:rowOff>0</xdr:rowOff>
        </xdr:from>
        <xdr:to>
          <xdr:col>11</xdr:col>
          <xdr:colOff>0</xdr:colOff>
          <xdr:row>49</xdr:row>
          <xdr:rowOff>190500</xdr:rowOff>
        </xdr:to>
        <xdr:sp macro="" textlink="">
          <xdr:nvSpPr>
            <xdr:cNvPr id="41993" name="Check Box 9" hidden="1">
              <a:extLst>
                <a:ext uri="{63B3BB69-23CF-44E3-9099-C40C66FF867C}">
                  <a14:compatExt spid="_x0000_s41993"/>
                </a:ext>
                <a:ext uri="{FF2B5EF4-FFF2-40B4-BE49-F238E27FC236}">
                  <a16:creationId xmlns:a16="http://schemas.microsoft.com/office/drawing/2014/main" id="{00000000-0008-0000-0F00-000009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50</xdr:row>
          <xdr:rowOff>0</xdr:rowOff>
        </xdr:from>
        <xdr:to>
          <xdr:col>11</xdr:col>
          <xdr:colOff>0</xdr:colOff>
          <xdr:row>50</xdr:row>
          <xdr:rowOff>190500</xdr:rowOff>
        </xdr:to>
        <xdr:sp macro="" textlink="">
          <xdr:nvSpPr>
            <xdr:cNvPr id="41994" name="Check Box 10" hidden="1">
              <a:extLst>
                <a:ext uri="{63B3BB69-23CF-44E3-9099-C40C66FF867C}">
                  <a14:compatExt spid="_x0000_s41994"/>
                </a:ext>
                <a:ext uri="{FF2B5EF4-FFF2-40B4-BE49-F238E27FC236}">
                  <a16:creationId xmlns:a16="http://schemas.microsoft.com/office/drawing/2014/main" id="{00000000-0008-0000-0F00-00000A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54</xdr:row>
          <xdr:rowOff>0</xdr:rowOff>
        </xdr:from>
        <xdr:to>
          <xdr:col>11</xdr:col>
          <xdr:colOff>0</xdr:colOff>
          <xdr:row>54</xdr:row>
          <xdr:rowOff>190500</xdr:rowOff>
        </xdr:to>
        <xdr:sp macro="" textlink="">
          <xdr:nvSpPr>
            <xdr:cNvPr id="41995" name="Check Box 11" hidden="1">
              <a:extLst>
                <a:ext uri="{63B3BB69-23CF-44E3-9099-C40C66FF867C}">
                  <a14:compatExt spid="_x0000_s41995"/>
                </a:ext>
                <a:ext uri="{FF2B5EF4-FFF2-40B4-BE49-F238E27FC236}">
                  <a16:creationId xmlns:a16="http://schemas.microsoft.com/office/drawing/2014/main" id="{00000000-0008-0000-0F00-00000B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55</xdr:row>
          <xdr:rowOff>0</xdr:rowOff>
        </xdr:from>
        <xdr:to>
          <xdr:col>11</xdr:col>
          <xdr:colOff>0</xdr:colOff>
          <xdr:row>55</xdr:row>
          <xdr:rowOff>190500</xdr:rowOff>
        </xdr:to>
        <xdr:sp macro="" textlink="">
          <xdr:nvSpPr>
            <xdr:cNvPr id="41996" name="Check Box 12" hidden="1">
              <a:extLst>
                <a:ext uri="{63B3BB69-23CF-44E3-9099-C40C66FF867C}">
                  <a14:compatExt spid="_x0000_s41996"/>
                </a:ext>
                <a:ext uri="{FF2B5EF4-FFF2-40B4-BE49-F238E27FC236}">
                  <a16:creationId xmlns:a16="http://schemas.microsoft.com/office/drawing/2014/main" id="{00000000-0008-0000-0F00-00000C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xdr:col>
      <xdr:colOff>0</xdr:colOff>
      <xdr:row>1</xdr:row>
      <xdr:rowOff>0</xdr:rowOff>
    </xdr:from>
    <xdr:to>
      <xdr:col>5</xdr:col>
      <xdr:colOff>155659</xdr:colOff>
      <xdr:row>3</xdr:row>
      <xdr:rowOff>38743</xdr:rowOff>
    </xdr:to>
    <xdr:pic>
      <xdr:nvPicPr>
        <xdr:cNvPr id="33" name="LOGO">
          <a:extLst>
            <a:ext uri="{FF2B5EF4-FFF2-40B4-BE49-F238E27FC236}">
              <a16:creationId xmlns:a16="http://schemas.microsoft.com/office/drawing/2014/main" id="{00000000-0008-0000-0F00-000021000000}"/>
            </a:ext>
          </a:extLst>
        </xdr:cNvPr>
        <xdr:cNvPicPr>
          <a:picLocks noChangeAspect="1"/>
        </xdr:cNvPicPr>
      </xdr:nvPicPr>
      <xdr:blipFill>
        <a:blip xmlns:r="http://schemas.openxmlformats.org/officeDocument/2006/relationships" r:embed="rId13" cstate="screen">
          <a:extLst>
            <a:ext uri="{28A0092B-C50C-407E-A947-70E740481C1C}">
              <a14:useLocalDpi xmlns:a14="http://schemas.microsoft.com/office/drawing/2010/main"/>
            </a:ext>
          </a:extLst>
        </a:blip>
        <a:stretch>
          <a:fillRect/>
        </a:stretch>
      </xdr:blipFill>
      <xdr:spPr>
        <a:xfrm>
          <a:off x="313765" y="201706"/>
          <a:ext cx="1410718" cy="442155"/>
        </a:xfrm>
        <a:prstGeom prst="rect">
          <a:avLst/>
        </a:prstGeom>
      </xdr:spPr>
    </xdr:pic>
    <xdr:clientData/>
  </xdr:twoCellAnchor>
  <xdr:twoCellAnchor editAs="oneCell">
    <xdr:from>
      <xdr:col>31</xdr:col>
      <xdr:colOff>168088</xdr:colOff>
      <xdr:row>13</xdr:row>
      <xdr:rowOff>0</xdr:rowOff>
    </xdr:from>
    <xdr:to>
      <xdr:col>36</xdr:col>
      <xdr:colOff>9983</xdr:colOff>
      <xdr:row>15</xdr:row>
      <xdr:rowOff>38743</xdr:rowOff>
    </xdr:to>
    <xdr:pic>
      <xdr:nvPicPr>
        <xdr:cNvPr id="35" name="LOGO">
          <a:extLst>
            <a:ext uri="{FF2B5EF4-FFF2-40B4-BE49-F238E27FC236}">
              <a16:creationId xmlns:a16="http://schemas.microsoft.com/office/drawing/2014/main" id="{00000000-0008-0000-0F00-000023000000}"/>
            </a:ext>
          </a:extLst>
        </xdr:cNvPr>
        <xdr:cNvPicPr>
          <a:picLocks noChangeAspect="1"/>
        </xdr:cNvPicPr>
      </xdr:nvPicPr>
      <xdr:blipFill>
        <a:blip xmlns:r="http://schemas.openxmlformats.org/officeDocument/2006/relationships" r:embed="rId13" cstate="screen">
          <a:extLst>
            <a:ext uri="{28A0092B-C50C-407E-A947-70E740481C1C}">
              <a14:useLocalDpi xmlns:a14="http://schemas.microsoft.com/office/drawing/2010/main"/>
            </a:ext>
          </a:extLst>
        </a:blip>
        <a:stretch>
          <a:fillRect/>
        </a:stretch>
      </xdr:blipFill>
      <xdr:spPr>
        <a:xfrm>
          <a:off x="9894794" y="2622176"/>
          <a:ext cx="1410718" cy="442155"/>
        </a:xfrm>
        <a:prstGeom prst="rect">
          <a:avLst/>
        </a:prstGeom>
      </xdr:spPr>
    </xdr:pic>
    <xdr:clientData/>
  </xdr:twoCellAnchor>
  <xdr:twoCellAnchor>
    <xdr:from>
      <xdr:col>32</xdr:col>
      <xdr:colOff>2865</xdr:colOff>
      <xdr:row>4</xdr:row>
      <xdr:rowOff>200705</xdr:rowOff>
    </xdr:from>
    <xdr:to>
      <xdr:col>37</xdr:col>
      <xdr:colOff>2720</xdr:colOff>
      <xdr:row>7</xdr:row>
      <xdr:rowOff>0</xdr:rowOff>
    </xdr:to>
    <xdr:sp macro="" textlink="M5S7">
      <xdr:nvSpPr>
        <xdr:cNvPr id="17" name="SUBMENU7">
          <a:hlinkClick xmlns:r="http://schemas.openxmlformats.org/officeDocument/2006/relationships" r:id="rId10" tooltip=" "/>
          <a:extLst>
            <a:ext uri="{FF2B5EF4-FFF2-40B4-BE49-F238E27FC236}">
              <a16:creationId xmlns:a16="http://schemas.microsoft.com/office/drawing/2014/main" id="{00000000-0008-0000-0F00-000011000000}"/>
            </a:ext>
          </a:extLst>
        </xdr:cNvPr>
        <xdr:cNvSpPr/>
      </xdr:nvSpPr>
      <xdr:spPr>
        <a:xfrm>
          <a:off x="10061265" y="1000805"/>
          <a:ext cx="1571480"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6CAE8FA-B71D-4045-87A3-84E89034BDA3}" type="TxLink">
            <a:rPr lang="en-US" sz="1100" b="0" i="0" u="none" strike="noStrike">
              <a:solidFill>
                <a:srgbClr val="FFFFFF"/>
              </a:solidFill>
              <a:latin typeface="Arial" panose="020B0604020202020204" pitchFamily="34" charset="0"/>
              <a:cs typeface="Arial" panose="020B0604020202020204" pitchFamily="34" charset="0"/>
            </a:rPr>
            <a:pPr algn="ctr"/>
            <a:t>Summary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xdr:col>
      <xdr:colOff>0</xdr:colOff>
      <xdr:row>7</xdr:row>
      <xdr:rowOff>0</xdr:rowOff>
    </xdr:from>
    <xdr:to>
      <xdr:col>44</xdr:col>
      <xdr:colOff>13806</xdr:colOff>
      <xdr:row>8</xdr:row>
      <xdr:rowOff>0</xdr:rowOff>
    </xdr:to>
    <xdr:sp macro="" textlink="">
      <xdr:nvSpPr>
        <xdr:cNvPr id="21" name="BOTTOMRIBBON">
          <a:extLst>
            <a:ext uri="{FF2B5EF4-FFF2-40B4-BE49-F238E27FC236}">
              <a16:creationId xmlns:a16="http://schemas.microsoft.com/office/drawing/2014/main" id="{00000000-0008-0000-0F00-000015000000}"/>
            </a:ext>
          </a:extLst>
        </xdr:cNvPr>
        <xdr:cNvSpPr/>
      </xdr:nvSpPr>
      <xdr:spPr>
        <a:xfrm>
          <a:off x="313765" y="1411941"/>
          <a:ext cx="13505688" cy="201706"/>
        </a:xfrm>
        <a:prstGeom prst="rect">
          <a:avLst/>
        </a:prstGeom>
        <a:solidFill>
          <a:srgbClr val="00334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solidFill>
              <a:srgbClr val="FFFFFF"/>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17</xdr:col>
      <xdr:colOff>2551</xdr:colOff>
      <xdr:row>4</xdr:row>
      <xdr:rowOff>200705</xdr:rowOff>
    </xdr:from>
    <xdr:to>
      <xdr:col>22</xdr:col>
      <xdr:colOff>2550</xdr:colOff>
      <xdr:row>7</xdr:row>
      <xdr:rowOff>0</xdr:rowOff>
    </xdr:to>
    <xdr:sp macro="" textlink="M5S4">
      <xdr:nvSpPr>
        <xdr:cNvPr id="14" name="SUBMENU4">
          <a:hlinkClick xmlns:r="http://schemas.openxmlformats.org/officeDocument/2006/relationships" r:id="rId1"/>
          <a:extLst>
            <a:ext uri="{FF2B5EF4-FFF2-40B4-BE49-F238E27FC236}">
              <a16:creationId xmlns:a16="http://schemas.microsoft.com/office/drawing/2014/main" id="{00000000-0008-0000-1000-00000E000000}"/>
            </a:ext>
          </a:extLst>
        </xdr:cNvPr>
        <xdr:cNvSpPr/>
      </xdr:nvSpPr>
      <xdr:spPr>
        <a:xfrm>
          <a:off x="5346076" y="1000805"/>
          <a:ext cx="1571624"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B7C45266-6E58-4EB8-84F4-252DC759ED99}" type="TxLink">
            <a:rPr lang="en-US" sz="1100" b="0" i="0" u="none" strike="noStrike">
              <a:solidFill>
                <a:srgbClr val="FFFFFF"/>
              </a:solidFill>
              <a:latin typeface="Arial" panose="020B0604020202020204" pitchFamily="34" charset="0"/>
              <a:cs typeface="Arial" panose="020B0604020202020204" pitchFamily="34" charset="0"/>
            </a:rPr>
            <a:pPr algn="ctr"/>
            <a:t>Offer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22</xdr:col>
      <xdr:colOff>2551</xdr:colOff>
      <xdr:row>4</xdr:row>
      <xdr:rowOff>200705</xdr:rowOff>
    </xdr:from>
    <xdr:to>
      <xdr:col>27</xdr:col>
      <xdr:colOff>2549</xdr:colOff>
      <xdr:row>7</xdr:row>
      <xdr:rowOff>0</xdr:rowOff>
    </xdr:to>
    <xdr:sp macro="" textlink="M5S5">
      <xdr:nvSpPr>
        <xdr:cNvPr id="15" name="SUBMENU5">
          <a:hlinkClick xmlns:r="http://schemas.openxmlformats.org/officeDocument/2006/relationships" r:id="rId2"/>
          <a:extLst>
            <a:ext uri="{FF2B5EF4-FFF2-40B4-BE49-F238E27FC236}">
              <a16:creationId xmlns:a16="http://schemas.microsoft.com/office/drawing/2014/main" id="{00000000-0008-0000-1000-00000F000000}"/>
            </a:ext>
          </a:extLst>
        </xdr:cNvPr>
        <xdr:cNvSpPr/>
      </xdr:nvSpPr>
      <xdr:spPr>
        <a:xfrm>
          <a:off x="6917701" y="1000805"/>
          <a:ext cx="1571623"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8ECB5FB8-9114-4770-BA69-C59ADB9DA12A}" type="TxLink">
            <a:rPr lang="en-US" sz="1100" b="0" i="0" u="none" strike="noStrike">
              <a:solidFill>
                <a:srgbClr val="FFFFFF"/>
              </a:solidFill>
              <a:latin typeface="Arial" panose="020B0604020202020204" pitchFamily="34" charset="0"/>
              <a:cs typeface="Arial" panose="020B0604020202020204" pitchFamily="34" charset="0"/>
            </a:rPr>
            <a:pPr algn="ctr"/>
            <a:t>Completion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27</xdr:col>
      <xdr:colOff>0</xdr:colOff>
      <xdr:row>4</xdr:row>
      <xdr:rowOff>200705</xdr:rowOff>
    </xdr:from>
    <xdr:to>
      <xdr:col>32</xdr:col>
      <xdr:colOff>2865</xdr:colOff>
      <xdr:row>7</xdr:row>
      <xdr:rowOff>0</xdr:rowOff>
    </xdr:to>
    <xdr:sp macro="" textlink="M5S6">
      <xdr:nvSpPr>
        <xdr:cNvPr id="16" name="SUBMENU6">
          <a:hlinkClick xmlns:r="http://schemas.openxmlformats.org/officeDocument/2006/relationships" r:id="rId3"/>
          <a:extLst>
            <a:ext uri="{FF2B5EF4-FFF2-40B4-BE49-F238E27FC236}">
              <a16:creationId xmlns:a16="http://schemas.microsoft.com/office/drawing/2014/main" id="{00000000-0008-0000-1000-000010000000}"/>
            </a:ext>
          </a:extLst>
        </xdr:cNvPr>
        <xdr:cNvSpPr/>
      </xdr:nvSpPr>
      <xdr:spPr>
        <a:xfrm>
          <a:off x="8486775" y="1000805"/>
          <a:ext cx="1574490"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FFA63F3-7E4C-4DC1-BC79-0F66048F9B50}" type="TxLink">
            <a:rPr lang="en-US" sz="1100" b="0" i="0" u="none" strike="noStrike">
              <a:solidFill>
                <a:srgbClr val="FFFFFF"/>
              </a:solidFill>
              <a:latin typeface="Arial" panose="020B0604020202020204" pitchFamily="34" charset="0"/>
              <a:cs typeface="Arial" panose="020B0604020202020204" pitchFamily="34" charset="0"/>
            </a:rPr>
            <a:pPr algn="ctr"/>
            <a:t>Inspection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12</xdr:col>
      <xdr:colOff>22404</xdr:colOff>
      <xdr:row>1</xdr:row>
      <xdr:rowOff>133350</xdr:rowOff>
    </xdr:from>
    <xdr:to>
      <xdr:col>17</xdr:col>
      <xdr:colOff>22404</xdr:colOff>
      <xdr:row>4</xdr:row>
      <xdr:rowOff>133350</xdr:rowOff>
    </xdr:to>
    <xdr:sp macro="" textlink="MAIN5">
      <xdr:nvSpPr>
        <xdr:cNvPr id="7" name="MENU5">
          <a:hlinkClick xmlns:r="http://schemas.openxmlformats.org/officeDocument/2006/relationships" r:id="rId4" tooltip=" "/>
          <a:extLst>
            <a:ext uri="{FF2B5EF4-FFF2-40B4-BE49-F238E27FC236}">
              <a16:creationId xmlns:a16="http://schemas.microsoft.com/office/drawing/2014/main" id="{00000000-0008-0000-1000-000007000000}"/>
            </a:ext>
          </a:extLst>
        </xdr:cNvPr>
        <xdr:cNvSpPr/>
      </xdr:nvSpPr>
      <xdr:spPr>
        <a:xfrm>
          <a:off x="3787580" y="335056"/>
          <a:ext cx="1568824" cy="605118"/>
        </a:xfrm>
        <a:prstGeom prst="round2SameRect">
          <a:avLst/>
        </a:prstGeom>
        <a:solidFill>
          <a:srgbClr val="A6A5AA"/>
        </a:solidFill>
        <a:ln w="12700">
          <a:solidFill>
            <a:srgbClr val="A6A5AA"/>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F0EEDDA6-4934-49B4-972D-20D21D440D82}" type="TxLink">
            <a:rPr lang="en-US" sz="1100" b="0" i="0" u="none" strike="noStrike">
              <a:solidFill>
                <a:schemeClr val="bg1"/>
              </a:solidFill>
              <a:latin typeface="Arial" panose="020B0604020202020204" pitchFamily="34" charset="0"/>
              <a:cs typeface="Arial" panose="020B0604020202020204" pitchFamily="34" charset="0"/>
            </a:rPr>
            <a:pPr algn="ctr"/>
            <a:t>APPLICATION REVIEW</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7</xdr:col>
      <xdr:colOff>457</xdr:colOff>
      <xdr:row>1</xdr:row>
      <xdr:rowOff>0</xdr:rowOff>
    </xdr:from>
    <xdr:to>
      <xdr:col>12</xdr:col>
      <xdr:colOff>0</xdr:colOff>
      <xdr:row>4</xdr:row>
      <xdr:rowOff>0</xdr:rowOff>
    </xdr:to>
    <xdr:sp macro="" textlink="MAIN1">
      <xdr:nvSpPr>
        <xdr:cNvPr id="3" name="MENU1">
          <a:hlinkClick xmlns:r="http://schemas.openxmlformats.org/officeDocument/2006/relationships" r:id="rId5" tooltip=" "/>
          <a:extLst>
            <a:ext uri="{FF2B5EF4-FFF2-40B4-BE49-F238E27FC236}">
              <a16:creationId xmlns:a16="http://schemas.microsoft.com/office/drawing/2014/main" id="{00000000-0008-0000-1000-000003000000}"/>
            </a:ext>
          </a:extLst>
        </xdr:cNvPr>
        <xdr:cNvSpPr/>
      </xdr:nvSpPr>
      <xdr:spPr>
        <a:xfrm>
          <a:off x="2200732" y="200025"/>
          <a:ext cx="1571168" cy="600075"/>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D6F2F067-2676-4601-ABCE-75BD5137E3D5}" type="TxLink">
            <a:rPr lang="en-US" sz="1100" b="0" i="0" u="none" strike="noStrike">
              <a:solidFill>
                <a:schemeClr val="bg1"/>
              </a:solidFill>
              <a:latin typeface="Arial" panose="020B0604020202020204" pitchFamily="34" charset="0"/>
              <a:cs typeface="Arial" panose="020B0604020202020204" pitchFamily="34" charset="0"/>
            </a:rPr>
            <a:pPr algn="ctr"/>
            <a:t>START</a:t>
          </a:fld>
          <a:endParaRPr lang="en-US" sz="1100">
            <a:solidFill>
              <a:schemeClr val="bg1"/>
            </a:solidFill>
            <a:latin typeface="Arial" panose="020B0604020202020204" pitchFamily="34" charset="0"/>
            <a:cs typeface="Arial" panose="020B0604020202020204" pitchFamily="34" charset="0"/>
          </a:endParaRPr>
        </a:p>
      </xdr:txBody>
    </xdr:sp>
    <xdr:clientData/>
  </xdr:twoCellAnchor>
  <xdr:twoCellAnchor>
    <xdr:from>
      <xdr:col>1</xdr:col>
      <xdr:colOff>0</xdr:colOff>
      <xdr:row>4</xdr:row>
      <xdr:rowOff>1</xdr:rowOff>
    </xdr:from>
    <xdr:to>
      <xdr:col>44</xdr:col>
      <xdr:colOff>13806</xdr:colOff>
      <xdr:row>7</xdr:row>
      <xdr:rowOff>0</xdr:rowOff>
    </xdr:to>
    <xdr:sp macro="" textlink="">
      <xdr:nvSpPr>
        <xdr:cNvPr id="10" name="TOPRIBBON">
          <a:extLst>
            <a:ext uri="{FF2B5EF4-FFF2-40B4-BE49-F238E27FC236}">
              <a16:creationId xmlns:a16="http://schemas.microsoft.com/office/drawing/2014/main" id="{00000000-0008-0000-1000-00000A000000}"/>
            </a:ext>
          </a:extLst>
        </xdr:cNvPr>
        <xdr:cNvSpPr/>
      </xdr:nvSpPr>
      <xdr:spPr>
        <a:xfrm>
          <a:off x="313765" y="806825"/>
          <a:ext cx="13505688" cy="605116"/>
        </a:xfrm>
        <a:prstGeom prst="round2SameRect">
          <a:avLst/>
        </a:prstGeom>
        <a:solidFill>
          <a:srgbClr val="A6A5AA"/>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p>
      </xdr:txBody>
    </xdr:sp>
    <xdr:clientData/>
  </xdr:twoCellAnchor>
  <xdr:twoCellAnchor>
    <xdr:from>
      <xdr:col>12</xdr:col>
      <xdr:colOff>2551</xdr:colOff>
      <xdr:row>4</xdr:row>
      <xdr:rowOff>200705</xdr:rowOff>
    </xdr:from>
    <xdr:to>
      <xdr:col>17</xdr:col>
      <xdr:colOff>2550</xdr:colOff>
      <xdr:row>7</xdr:row>
      <xdr:rowOff>0</xdr:rowOff>
    </xdr:to>
    <xdr:sp macro="" textlink="M5S3">
      <xdr:nvSpPr>
        <xdr:cNvPr id="13" name="SUBMENU3">
          <a:hlinkClick xmlns:r="http://schemas.openxmlformats.org/officeDocument/2006/relationships" r:id="rId6"/>
          <a:extLst>
            <a:ext uri="{FF2B5EF4-FFF2-40B4-BE49-F238E27FC236}">
              <a16:creationId xmlns:a16="http://schemas.microsoft.com/office/drawing/2014/main" id="{00000000-0008-0000-1000-00000D000000}"/>
            </a:ext>
          </a:extLst>
        </xdr:cNvPr>
        <xdr:cNvSpPr/>
      </xdr:nvSpPr>
      <xdr:spPr>
        <a:xfrm>
          <a:off x="3774451" y="1000805"/>
          <a:ext cx="1571624"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72C9A7E-800F-4AE6-95B1-8AFF5CAE57C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37</xdr:col>
      <xdr:colOff>2720</xdr:colOff>
      <xdr:row>4</xdr:row>
      <xdr:rowOff>200705</xdr:rowOff>
    </xdr:from>
    <xdr:to>
      <xdr:col>42</xdr:col>
      <xdr:colOff>0</xdr:colOff>
      <xdr:row>7</xdr:row>
      <xdr:rowOff>0</xdr:rowOff>
    </xdr:to>
    <xdr:sp macro="" textlink="M5S8">
      <xdr:nvSpPr>
        <xdr:cNvPr id="18" name="SUBMENU8">
          <a:hlinkClick xmlns:r="http://schemas.openxmlformats.org/officeDocument/2006/relationships" r:id="rId7"/>
          <a:extLst>
            <a:ext uri="{FF2B5EF4-FFF2-40B4-BE49-F238E27FC236}">
              <a16:creationId xmlns:a16="http://schemas.microsoft.com/office/drawing/2014/main" id="{00000000-0008-0000-1000-000012000000}"/>
            </a:ext>
          </a:extLst>
        </xdr:cNvPr>
        <xdr:cNvSpPr/>
      </xdr:nvSpPr>
      <xdr:spPr>
        <a:xfrm>
          <a:off x="11632745" y="1000805"/>
          <a:ext cx="1568905" cy="399370"/>
        </a:xfrm>
        <a:prstGeom prst="round2SameRect">
          <a:avLst/>
        </a:prstGeom>
        <a:noFill/>
        <a:ln w="12700">
          <a:noFill/>
        </a:ln>
        <a:effectLst>
          <a:outerShdw blurRad="50800" dist="12700" dir="18899991" rotWithShape="0">
            <a:srgbClr val="000000">
              <a:alpha val="40000"/>
            </a:srgb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562C4A9D-BD10-4BFB-89D6-250DB3FCE105}" type="TxLink">
            <a:rPr lang="en-US" sz="1100" b="0" i="0" u="none" strike="noStrike">
              <a:solidFill>
                <a:srgbClr val="FFFFFF"/>
              </a:solidFill>
              <a:latin typeface="Arial" panose="020B0604020202020204" pitchFamily="34" charset="0"/>
              <a:cs typeface="Arial" panose="020B0604020202020204" pitchFamily="34" charset="0"/>
            </a:rPr>
            <a:pPr algn="ctr"/>
            <a:t> </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32</xdr:col>
      <xdr:colOff>0</xdr:colOff>
      <xdr:row>1</xdr:row>
      <xdr:rowOff>0</xdr:rowOff>
    </xdr:from>
    <xdr:to>
      <xdr:col>37</xdr:col>
      <xdr:colOff>1</xdr:colOff>
      <xdr:row>4</xdr:row>
      <xdr:rowOff>0</xdr:rowOff>
    </xdr:to>
    <xdr:sp macro="" textlink="MAIN6">
      <xdr:nvSpPr>
        <xdr:cNvPr id="8" name="MENU6">
          <a:extLst>
            <a:ext uri="{FF2B5EF4-FFF2-40B4-BE49-F238E27FC236}">
              <a16:creationId xmlns:a16="http://schemas.microsoft.com/office/drawing/2014/main" id="{00000000-0008-0000-1000-000008000000}"/>
            </a:ext>
          </a:extLst>
        </xdr:cNvPr>
        <xdr:cNvSpPr/>
      </xdr:nvSpPr>
      <xdr:spPr>
        <a:xfrm>
          <a:off x="10058400" y="200025"/>
          <a:ext cx="1571626"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B12A3774-975E-4B41-A681-E085295C6D0E}"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36</xdr:col>
      <xdr:colOff>314324</xdr:colOff>
      <xdr:row>1</xdr:row>
      <xdr:rowOff>0</xdr:rowOff>
    </xdr:from>
    <xdr:to>
      <xdr:col>41</xdr:col>
      <xdr:colOff>314324</xdr:colOff>
      <xdr:row>4</xdr:row>
      <xdr:rowOff>0</xdr:rowOff>
    </xdr:to>
    <xdr:sp macro="" textlink="MAIN7">
      <xdr:nvSpPr>
        <xdr:cNvPr id="9" name="MENU7">
          <a:extLst>
            <a:ext uri="{FF2B5EF4-FFF2-40B4-BE49-F238E27FC236}">
              <a16:creationId xmlns:a16="http://schemas.microsoft.com/office/drawing/2014/main" id="{00000000-0008-0000-1000-000009000000}"/>
            </a:ext>
          </a:extLst>
        </xdr:cNvPr>
        <xdr:cNvSpPr/>
      </xdr:nvSpPr>
      <xdr:spPr>
        <a:xfrm>
          <a:off x="11630024" y="200025"/>
          <a:ext cx="1571625" cy="600075"/>
        </a:xfrm>
        <a:prstGeom prst="round2SameRect">
          <a:avLst/>
        </a:prstGeom>
        <a:noFill/>
        <a:ln w="25400" cap="flat" cmpd="sng" algn="ctr">
          <a:noFill/>
          <a:prstDash val="solid"/>
          <a:miter lim="800000"/>
        </a:ln>
        <a:effectLst/>
        <a:extLst>
          <a:ext uri="{909E8E84-426E-40DD-AFC4-6F175D3DCCD1}">
            <a14:hiddenFill xmlns:a14="http://schemas.microsoft.com/office/drawing/2010/main">
              <a:solidFill>
                <a:srgbClr val="00B050"/>
              </a:solidFill>
            </a14:hiddenFill>
          </a:ext>
          <a:ext uri="{AF507438-7753-43E0-B8FC-AC1667EBCBE1}">
            <a14:hiddenEffects xmlns:a14="http://schemas.microsoft.com/office/drawing/2010/main">
              <a:effectLst>
                <a:outerShdw blurRad="50800" dist="12700" dir="18899991" rotWithShape="0">
                  <a:srgbClr val="000000">
                    <a:alpha val="40000"/>
                  </a:srgbClr>
                </a:outerShdw>
              </a:effectLst>
            </a14:hiddenEffects>
          </a:ext>
        </a:ex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ctr"/>
          <a:fld id="{9F61C797-6A0F-4BAC-929A-417D3EEDC239}" type="TxLink">
            <a:rPr lang="en-US" sz="1100" b="0" i="0" u="none" strike="noStrike">
              <a:noFill/>
              <a:latin typeface="Arial" panose="020B0604020202020204" pitchFamily="34" charset="0"/>
              <a:cs typeface="Arial" panose="020B0604020202020204" pitchFamily="34" charset="0"/>
            </a:rPr>
            <a:pPr algn="ctr"/>
            <a:t> </a:t>
          </a:fld>
          <a:endParaRPr lang="en-US" sz="1100">
            <a:noFill/>
            <a:latin typeface="Arial" panose="020B0604020202020204" pitchFamily="34" charset="0"/>
            <a:cs typeface="Arial" panose="020B0604020202020204" pitchFamily="34" charset="0"/>
          </a:endParaRPr>
        </a:p>
      </xdr:txBody>
    </xdr:sp>
    <xdr:clientData/>
  </xdr:twoCellAnchor>
  <xdr:twoCellAnchor>
    <xdr:from>
      <xdr:col>2</xdr:col>
      <xdr:colOff>2720</xdr:colOff>
      <xdr:row>5</xdr:row>
      <xdr:rowOff>0</xdr:rowOff>
    </xdr:from>
    <xdr:to>
      <xdr:col>7</xdr:col>
      <xdr:colOff>457</xdr:colOff>
      <xdr:row>6</xdr:row>
      <xdr:rowOff>197827</xdr:rowOff>
    </xdr:to>
    <xdr:sp macro="" textlink="M5S1">
      <xdr:nvSpPr>
        <xdr:cNvPr id="11" name="SUBMENU1">
          <a:hlinkClick xmlns:r="http://schemas.openxmlformats.org/officeDocument/2006/relationships" r:id="rId4" tooltip=" "/>
          <a:extLst>
            <a:ext uri="{FF2B5EF4-FFF2-40B4-BE49-F238E27FC236}">
              <a16:creationId xmlns:a16="http://schemas.microsoft.com/office/drawing/2014/main" id="{00000000-0008-0000-1000-00000B000000}"/>
            </a:ext>
          </a:extLst>
        </xdr:cNvPr>
        <xdr:cNvSpPr/>
      </xdr:nvSpPr>
      <xdr:spPr>
        <a:xfrm>
          <a:off x="631370" y="1000125"/>
          <a:ext cx="1569362" cy="397852"/>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2A9D6AC0-5121-4C66-8D3B-0C4F60FE0219}" type="TxLink">
            <a:rPr lang="en-US" sz="1100" b="0" i="0" u="none" strike="noStrike">
              <a:solidFill>
                <a:srgbClr val="FFFFFF"/>
              </a:solidFill>
              <a:latin typeface="Arial" panose="020B0604020202020204" pitchFamily="34" charset="0"/>
              <a:cs typeface="Arial" panose="020B0604020202020204" pitchFamily="34" charset="0"/>
            </a:rPr>
            <a:pPr algn="ctr"/>
            <a:t>Project Summary</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7</xdr:col>
      <xdr:colOff>2551</xdr:colOff>
      <xdr:row>4</xdr:row>
      <xdr:rowOff>200705</xdr:rowOff>
    </xdr:from>
    <xdr:to>
      <xdr:col>12</xdr:col>
      <xdr:colOff>2550</xdr:colOff>
      <xdr:row>7</xdr:row>
      <xdr:rowOff>0</xdr:rowOff>
    </xdr:to>
    <xdr:sp macro="" textlink="M5S2">
      <xdr:nvSpPr>
        <xdr:cNvPr id="12" name="SUBMENU2">
          <a:hlinkClick xmlns:r="http://schemas.openxmlformats.org/officeDocument/2006/relationships" r:id="rId8" tooltip=" "/>
          <a:extLst>
            <a:ext uri="{FF2B5EF4-FFF2-40B4-BE49-F238E27FC236}">
              <a16:creationId xmlns:a16="http://schemas.microsoft.com/office/drawing/2014/main" id="{00000000-0008-0000-1000-00000C000000}"/>
            </a:ext>
          </a:extLst>
        </xdr:cNvPr>
        <xdr:cNvSpPr/>
      </xdr:nvSpPr>
      <xdr:spPr>
        <a:xfrm>
          <a:off x="2202826" y="1000805"/>
          <a:ext cx="1571624" cy="399370"/>
        </a:xfrm>
        <a:prstGeom prst="round2SameRect">
          <a:avLst/>
        </a:prstGeom>
        <a:solidFill>
          <a:srgbClr val="54BCEB"/>
        </a:solidFill>
        <a:ln w="12700">
          <a:solidFill>
            <a:srgbClr val="54BCEB"/>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DB017B9-6E71-4874-AB31-EC7916DB256F}" type="TxLink">
            <a:rPr lang="en-US" sz="1100" b="0" i="0" u="none" strike="noStrike">
              <a:solidFill>
                <a:srgbClr val="FFFFFF"/>
              </a:solidFill>
              <a:latin typeface="Arial" panose="020B0604020202020204" pitchFamily="34" charset="0"/>
              <a:cs typeface="Arial" panose="020B0604020202020204" pitchFamily="34" charset="0"/>
            </a:rPr>
            <a:pPr algn="ctr"/>
            <a:t>Submit Application</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32</xdr:col>
      <xdr:colOff>2865</xdr:colOff>
      <xdr:row>5</xdr:row>
      <xdr:rowOff>51480</xdr:rowOff>
    </xdr:from>
    <xdr:to>
      <xdr:col>37</xdr:col>
      <xdr:colOff>2720</xdr:colOff>
      <xdr:row>7</xdr:row>
      <xdr:rowOff>50800</xdr:rowOff>
    </xdr:to>
    <xdr:sp macro="" textlink="M5S7">
      <xdr:nvSpPr>
        <xdr:cNvPr id="17" name="SUBMENU7">
          <a:hlinkClick xmlns:r="http://schemas.openxmlformats.org/officeDocument/2006/relationships" r:id="rId9" tooltip=" "/>
          <a:extLst>
            <a:ext uri="{FF2B5EF4-FFF2-40B4-BE49-F238E27FC236}">
              <a16:creationId xmlns:a16="http://schemas.microsoft.com/office/drawing/2014/main" id="{00000000-0008-0000-1000-000011000000}"/>
            </a:ext>
          </a:extLst>
        </xdr:cNvPr>
        <xdr:cNvSpPr/>
      </xdr:nvSpPr>
      <xdr:spPr>
        <a:xfrm>
          <a:off x="10061265" y="1051605"/>
          <a:ext cx="1571480" cy="399370"/>
        </a:xfrm>
        <a:prstGeom prst="round2SameRect">
          <a:avLst/>
        </a:prstGeom>
        <a:solidFill>
          <a:srgbClr val="00334E"/>
        </a:solidFill>
        <a:ln w="12700">
          <a:solidFill>
            <a:srgbClr val="00334E"/>
          </a:solidFill>
        </a:ln>
        <a:effectLst>
          <a:outerShdw blurRad="50800" dist="12700" dir="16200000"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0" tIns="0" rIns="0" bIns="45720" rtlCol="0" anchor="t"/>
        <a:lstStyle/>
        <a:p>
          <a:pPr algn="ctr"/>
          <a:fld id="{76CAE8FA-B71D-4045-87A3-84E89034BDA3}" type="TxLink">
            <a:rPr lang="en-US" sz="1100" b="0" i="0" u="none" strike="noStrike">
              <a:solidFill>
                <a:srgbClr val="FFFFFF"/>
              </a:solidFill>
              <a:latin typeface="Arial" panose="020B0604020202020204" pitchFamily="34" charset="0"/>
              <a:cs typeface="Arial" panose="020B0604020202020204" pitchFamily="34" charset="0"/>
            </a:rPr>
            <a:pPr algn="ctr"/>
            <a:t>Summary Form</a:t>
          </a:fld>
          <a:endParaRPr lang="en-US" sz="1100">
            <a:solidFill>
              <a:srgbClr val="FFFFFF"/>
            </a:solidFill>
            <a:latin typeface="Arial" panose="020B0604020202020204" pitchFamily="34" charset="0"/>
            <a:cs typeface="Arial" panose="020B0604020202020204" pitchFamily="34" charset="0"/>
          </a:endParaRPr>
        </a:p>
      </xdr:txBody>
    </xdr:sp>
    <xdr:clientData/>
  </xdr:twoCellAnchor>
  <xdr:twoCellAnchor>
    <xdr:from>
      <xdr:col>1</xdr:col>
      <xdr:colOff>557</xdr:colOff>
      <xdr:row>7</xdr:row>
      <xdr:rowOff>188819</xdr:rowOff>
    </xdr:from>
    <xdr:to>
      <xdr:col>43</xdr:col>
      <xdr:colOff>313764</xdr:colOff>
      <xdr:row>61</xdr:row>
      <xdr:rowOff>190501</xdr:rowOff>
    </xdr:to>
    <xdr:sp macro="" textlink="">
      <xdr:nvSpPr>
        <xdr:cNvPr id="19" name="BORDER">
          <a:extLst>
            <a:ext uri="{FF2B5EF4-FFF2-40B4-BE49-F238E27FC236}">
              <a16:creationId xmlns:a16="http://schemas.microsoft.com/office/drawing/2014/main" id="{00000000-0008-0000-1000-000013000000}"/>
            </a:ext>
          </a:extLst>
        </xdr:cNvPr>
        <xdr:cNvSpPr/>
      </xdr:nvSpPr>
      <xdr:spPr>
        <a:xfrm>
          <a:off x="314322" y="1600760"/>
          <a:ext cx="13491324" cy="10893800"/>
        </a:xfrm>
        <a:prstGeom prst="frame">
          <a:avLst>
            <a:gd name="adj1" fmla="val 97"/>
          </a:avLst>
        </a:prstGeom>
        <a:noFill/>
        <a:ln w="12700" cap="flat" cmpd="sng" algn="ctr">
          <a:solidFill>
            <a:srgbClr val="00334E"/>
          </a:solidFill>
          <a:prstDash val="solid"/>
          <a:miter lim="800000"/>
          <a:headEnd type="none" w="med" len="med"/>
          <a:tailEnd type="none" w="med" len="me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tx1"/>
            </a:solidFill>
          </a:endParaRPr>
        </a:p>
      </xdr:txBody>
    </xdr:sp>
    <xdr:clientData fPrintsWithSheet="0"/>
  </xdr:twoCellAnchor>
  <xdr:twoCellAnchor editAs="oneCell">
    <xdr:from>
      <xdr:col>2</xdr:col>
      <xdr:colOff>2720</xdr:colOff>
      <xdr:row>8</xdr:row>
      <xdr:rowOff>201232</xdr:rowOff>
    </xdr:from>
    <xdr:to>
      <xdr:col>4</xdr:col>
      <xdr:colOff>960</xdr:colOff>
      <xdr:row>11</xdr:row>
      <xdr:rowOff>1207</xdr:rowOff>
    </xdr:to>
    <xdr:sp macro="" textlink="">
      <xdr:nvSpPr>
        <xdr:cNvPr id="20" name="BACK">
          <a:hlinkClick xmlns:r="http://schemas.openxmlformats.org/officeDocument/2006/relationships" r:id="rId5" tooltip="Back"/>
          <a:extLst>
            <a:ext uri="{FF2B5EF4-FFF2-40B4-BE49-F238E27FC236}">
              <a16:creationId xmlns:a16="http://schemas.microsoft.com/office/drawing/2014/main" id="{00000000-0008-0000-1000-000014000000}"/>
            </a:ext>
          </a:extLst>
        </xdr:cNvPr>
        <xdr:cNvSpPr>
          <a:spLocks noChangeAspect="1"/>
        </xdr:cNvSpPr>
      </xdr:nvSpPr>
      <xdr:spPr>
        <a:xfrm>
          <a:off x="631370" y="1801432"/>
          <a:ext cx="626890" cy="400050"/>
        </a:xfrm>
        <a:prstGeom prst="leftArrow">
          <a:avLst/>
        </a:prstGeom>
        <a:solidFill>
          <a:srgbClr val="54BCEB"/>
        </a:solidFill>
        <a:ln>
          <a:solidFill>
            <a:srgbClr val="54BCEB"/>
          </a:solidFill>
        </a:ln>
        <a:scene3d>
          <a:camera prst="orthographicFront"/>
          <a:lightRig rig="threePt" dir="t"/>
        </a:scene3d>
        <a:sp3d>
          <a:bevelT w="50800" h="381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fPrintsWithSheet="0"/>
  </xdr:twoCellAnchor>
  <xdr:twoCellAnchor editAs="oneCell">
    <xdr:from>
      <xdr:col>1</xdr:col>
      <xdr:colOff>270934</xdr:colOff>
      <xdr:row>1</xdr:row>
      <xdr:rowOff>0</xdr:rowOff>
    </xdr:from>
    <xdr:to>
      <xdr:col>4</xdr:col>
      <xdr:colOff>198490</xdr:colOff>
      <xdr:row>3</xdr:row>
      <xdr:rowOff>38743</xdr:rowOff>
    </xdr:to>
    <xdr:pic>
      <xdr:nvPicPr>
        <xdr:cNvPr id="22" name="LOGO">
          <a:extLst>
            <a:ext uri="{FF2B5EF4-FFF2-40B4-BE49-F238E27FC236}">
              <a16:creationId xmlns:a16="http://schemas.microsoft.com/office/drawing/2014/main" id="{00000000-0008-0000-1000-000016000000}"/>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xdr:blipFill>
      <xdr:spPr>
        <a:xfrm>
          <a:off x="584699" y="201706"/>
          <a:ext cx="868850" cy="442155"/>
        </a:xfrm>
        <a:prstGeom prst="rect">
          <a:avLst/>
        </a:prstGeom>
      </xdr:spPr>
    </xdr:pic>
    <xdr:clientData/>
  </xdr:twoCellAnchor>
  <xdr:twoCellAnchor>
    <xdr:from>
      <xdr:col>1</xdr:col>
      <xdr:colOff>0</xdr:colOff>
      <xdr:row>7</xdr:row>
      <xdr:rowOff>0</xdr:rowOff>
    </xdr:from>
    <xdr:to>
      <xdr:col>44</xdr:col>
      <xdr:colOff>13806</xdr:colOff>
      <xdr:row>8</xdr:row>
      <xdr:rowOff>0</xdr:rowOff>
    </xdr:to>
    <xdr:sp macro="" textlink="">
      <xdr:nvSpPr>
        <xdr:cNvPr id="21" name="BOTTOMRIBBON">
          <a:extLst>
            <a:ext uri="{FF2B5EF4-FFF2-40B4-BE49-F238E27FC236}">
              <a16:creationId xmlns:a16="http://schemas.microsoft.com/office/drawing/2014/main" id="{00000000-0008-0000-1000-000015000000}"/>
            </a:ext>
          </a:extLst>
        </xdr:cNvPr>
        <xdr:cNvSpPr/>
      </xdr:nvSpPr>
      <xdr:spPr>
        <a:xfrm>
          <a:off x="313765" y="1411941"/>
          <a:ext cx="13505688" cy="201706"/>
        </a:xfrm>
        <a:prstGeom prst="rect">
          <a:avLst/>
        </a:prstGeom>
        <a:solidFill>
          <a:srgbClr val="00334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lang="en-US" sz="1100">
            <a:solidFill>
              <a:srgbClr val="FFFFFF"/>
            </a:solidFill>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3000000}" name="ELECCB" displayName="ELECCB" ref="A9:J39" totalsRowShown="0" headerRowDxfId="246">
  <autoFilter ref="A9:J39" xr:uid="{00000000-0009-0000-0100-00000E000000}"/>
  <tableColumns count="10">
    <tableColumn id="1" xr3:uid="{00000000-0010-0000-0300-000001000000}" name="Year"/>
    <tableColumn id="2" xr3:uid="{00000000-0010-0000-0300-000002000000}" name="Year Number"/>
    <tableColumn id="3" xr3:uid="{00000000-0010-0000-0300-000003000000}" name="Elec. AEC Factor" dataDxfId="245"/>
    <tableColumn id="4" xr3:uid="{00000000-0010-0000-0300-000004000000}" name="Avoid Energy Cost $/kWh" dataDxfId="244"/>
    <tableColumn id="5" xr3:uid="{00000000-0010-0000-0300-000005000000}" name="Elec. ACC Factor" dataDxfId="243"/>
    <tableColumn id="6" xr3:uid="{00000000-0010-0000-0300-000006000000}" name="Avoided Capacity Cost $/kW" dataDxfId="242"/>
    <tableColumn id="7" xr3:uid="{00000000-0010-0000-0300-000007000000}" name="AT&amp;D Factor" dataDxfId="241"/>
    <tableColumn id="8" xr3:uid="{00000000-0010-0000-0300-000008000000}" name="Avoided T&amp;D $/kW" dataDxfId="240"/>
    <tableColumn id="9" xr3:uid="{00000000-0010-0000-0300-000009000000}" name="NPV AEC $/kWh" dataDxfId="239"/>
    <tableColumn id="10" xr3:uid="{00000000-0010-0000-0300-00000A000000}" name="NPV ACC+T&amp;D $/kW" dataDxfId="238"/>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4000000}" name="GASCB" displayName="GASCB" ref="M9:Q39" totalsRowShown="0">
  <autoFilter ref="M9:Q39" xr:uid="{00000000-0009-0000-0100-000011000000}"/>
  <tableColumns count="5">
    <tableColumn id="1" xr3:uid="{00000000-0010-0000-0400-000001000000}" name="Year"/>
    <tableColumn id="2" xr3:uid="{00000000-0010-0000-0400-000002000000}" name="Year Number"/>
    <tableColumn id="3" xr3:uid="{00000000-0010-0000-0400-000003000000}" name="Gas AEC Factor" dataDxfId="237"/>
    <tableColumn id="4" xr3:uid="{00000000-0010-0000-0400-000004000000}" name="Avoided Energy Cost $/therm" dataDxfId="236"/>
    <tableColumn id="5" xr3:uid="{00000000-0010-0000-0400-000005000000}" name="NPV GAEC $/therm" dataDxfId="235"/>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05000000}" name="BUILDINGTYPE" displayName="BUILDINGTYPE" ref="A4:B21" totalsRowShown="0">
  <autoFilter ref="A4:B21" xr:uid="{00000000-0009-0000-0100-000016000000}"/>
  <sortState xmlns:xlrd2="http://schemas.microsoft.com/office/spreadsheetml/2017/richdata2" ref="A5:B21">
    <sortCondition ref="A4:A21"/>
  </sortState>
  <tableColumns count="2">
    <tableColumn id="1" xr3:uid="{00000000-0010-0000-0500-000001000000}" name="Building Type"/>
    <tableColumn id="2" xr3:uid="{00000000-0010-0000-0500-000002000000}" name="Lighting Coincidence Factor" dataDxfId="234"/>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6000000}" name="STATES" displayName="STATES" ref="E4:F54" totalsRowShown="0">
  <autoFilter ref="E4:F54" xr:uid="{00000000-0009-0000-0100-000018000000}"/>
  <tableColumns count="2">
    <tableColumn id="1" xr3:uid="{00000000-0010-0000-0600-000001000000}" name="States"/>
    <tableColumn id="2" xr3:uid="{00000000-0010-0000-0600-000002000000}" name="Abbrev"/>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07000000}" name="SPACEHEAT" displayName="SPACEHEAT" ref="J4:K10" totalsRowShown="0">
  <autoFilter ref="J4:K10" xr:uid="{00000000-0009-0000-0100-000019000000}"/>
  <tableColumns count="2">
    <tableColumn id="1" xr3:uid="{00000000-0010-0000-0700-000001000000}" name="Space Conditioning"/>
    <tableColumn id="2" xr3:uid="{00000000-0010-0000-0700-000002000000}" name="Multiplier"/>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08000000}" name="WATERHEAT" displayName="WATERHEAT" ref="A24:A31" totalsRowShown="0">
  <autoFilter ref="A24:A31" xr:uid="{00000000-0009-0000-0100-00001A000000}"/>
  <tableColumns count="1">
    <tableColumn id="1" xr3:uid="{00000000-0010-0000-0800-000001000000}" name="Water Heating"/>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09000000}" name="PROGRAMS" displayName="PROGRAMS" ref="A33:A36" totalsRowShown="0">
  <autoFilter ref="A33:A36" xr:uid="{00000000-0009-0000-0100-00001B000000}"/>
  <tableColumns count="1">
    <tableColumn id="1" xr3:uid="{00000000-0010-0000-0900-000001000000}" name="Program"/>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0A000000}" name="INSTALLER" displayName="INSTALLER" ref="A38:A40" totalsRowShown="0">
  <autoFilter ref="A38:A40" xr:uid="{00000000-0009-0000-0100-00001C000000}"/>
  <tableColumns count="1">
    <tableColumn id="1" xr3:uid="{00000000-0010-0000-0A00-000001000000}" name="Installer"/>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0B000000}" name="PAYMENT" displayName="PAYMENT" ref="O4:Z8" totalsRowShown="0">
  <autoFilter ref="O4:Z8" xr:uid="{00000000-0009-0000-0100-00001D000000}"/>
  <sortState xmlns:xlrd2="http://schemas.microsoft.com/office/spreadsheetml/2017/richdata2" ref="P5:AA9">
    <sortCondition ref="P4:P9"/>
  </sortState>
  <tableColumns count="12">
    <tableColumn id="1" xr3:uid="{00000000-0010-0000-0B00-000001000000}" name="Payment to"/>
    <tableColumn id="2" xr3:uid="{00000000-0010-0000-0B00-000002000000}" name="Company"/>
    <tableColumn id="3" xr3:uid="{00000000-0010-0000-0B00-000003000000}" name="First"/>
    <tableColumn id="4" xr3:uid="{00000000-0010-0000-0B00-000004000000}" name="Last"/>
    <tableColumn id="5" xr3:uid="{00000000-0010-0000-0B00-000005000000}" name="Phone"/>
    <tableColumn id="6" xr3:uid="{00000000-0010-0000-0B00-000006000000}" name="Email"/>
    <tableColumn id="7" xr3:uid="{00000000-0010-0000-0B00-000007000000}" name="Address"/>
    <tableColumn id="8" xr3:uid="{00000000-0010-0000-0B00-000008000000}" name="City"/>
    <tableColumn id="9" xr3:uid="{00000000-0010-0000-0B00-000009000000}" name="State"/>
    <tableColumn id="10" xr3:uid="{00000000-0010-0000-0B00-00000A000000}" name="Zip"/>
    <tableColumn id="11" xr3:uid="{00000000-0010-0000-0B00-00000B000000}" name="Terms"/>
    <tableColumn id="12" xr3:uid="{00000000-0010-0000-0B00-00000C000000}" name="Payment Preference"/>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0C000000}" name="TAXENTITY" displayName="TAXENTITY" ref="J47:K53" totalsRowShown="0">
  <autoFilter ref="J47:K53" xr:uid="{00000000-0009-0000-0100-00001E000000}"/>
  <sortState xmlns:xlrd2="http://schemas.microsoft.com/office/spreadsheetml/2017/richdata2" ref="J48:K53">
    <sortCondition ref="J47:J53"/>
  </sortState>
  <tableColumns count="2">
    <tableColumn id="1" xr3:uid="{00000000-0010-0000-0C00-000001000000}" name="Tax Entity"/>
    <tableColumn id="2" xr3:uid="{00000000-0010-0000-0C00-000002000000}" name="System Text"/>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0D000000}" name="ENDUSEALL" displayName="ENDUSEALL" ref="J12:K23" totalsRowShown="0" headerRowDxfId="233" dataDxfId="232">
  <autoFilter ref="J12:K23" xr:uid="{00000000-0009-0000-0100-000017000000}"/>
  <sortState xmlns:xlrd2="http://schemas.microsoft.com/office/spreadsheetml/2017/richdata2" ref="J13:M25">
    <sortCondition ref="J12:J25"/>
  </sortState>
  <tableColumns count="2">
    <tableColumn id="1" xr3:uid="{00000000-0010-0000-0D00-000001000000}" name="End Use" dataDxfId="231"/>
    <tableColumn id="2" xr3:uid="{00000000-0010-0000-0D00-000002000000}" name="Lighting Coincidence Factor" dataDxfId="230"/>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0E000000}" name="DIVERSITYTYPE" displayName="DIVERSITYTYPE" ref="A59:A66" totalsRowShown="0" headerRowDxfId="229">
  <autoFilter ref="A59:A66" xr:uid="{00000000-0009-0000-0100-00001F000000}"/>
  <tableColumns count="1">
    <tableColumn id="1" xr3:uid="{00000000-0010-0000-0E00-000001000000}" name="Diversity Business Type"/>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0F000000}" name="DIVERSITYISSUED" displayName="DIVERSITYISSUED" ref="A69:A73" totalsRowShown="0">
  <autoFilter ref="A69:A73" xr:uid="{00000000-0009-0000-0100-000028000000}"/>
  <tableColumns count="1">
    <tableColumn id="1" xr3:uid="{00000000-0010-0000-0F00-000001000000}" name="Diversity Issued Org"/>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00000000-000C-0000-FFFF-FFFF10000000}" name="PROJSTAT" displayName="PROJSTAT" ref="A76:A85" totalsRowShown="0">
  <autoFilter ref="A76:A85" xr:uid="{00000000-0009-0000-0100-000029000000}"/>
  <tableColumns count="1">
    <tableColumn id="1" xr3:uid="{00000000-0010-0000-1000-000001000000}" name="Project Status"/>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0000000-000C-0000-FFFF-FFFF11000000}" name="SPILLOVER" displayName="SPILLOVER" ref="J28:K37" totalsRowShown="0">
  <autoFilter ref="J28:K37" xr:uid="{00000000-0009-0000-0100-00002A000000}"/>
  <tableColumns count="2">
    <tableColumn id="1" xr3:uid="{00000000-0010-0000-1100-000001000000}" name="Spillover Text"/>
    <tableColumn id="2" xr3:uid="{00000000-0010-0000-1100-000002000000}" name="Spillover Reason"/>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00000000-000C-0000-FFFF-FFFF12000000}" name="RATECLASS" displayName="RATECLASS" ref="J39:K44" totalsRowShown="0" dataDxfId="228">
  <autoFilter ref="J39:K44" xr:uid="{00000000-0009-0000-0100-00002B000000}"/>
  <tableColumns count="2">
    <tableColumn id="1" xr3:uid="{00000000-0010-0000-1200-000001000000}" name="Rate Schedules" dataDxfId="227"/>
    <tableColumn id="2" xr3:uid="{00000000-0010-0000-1200-000002000000}" name="Rate" dataDxfId="226"/>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00000000-000C-0000-FFFF-FFFF13000000}" name="IMPLSPEC" displayName="IMPLSPEC" ref="A43:A47" totalsRowShown="0">
  <autoFilter ref="A43:A47" xr:uid="{00000000-0009-0000-0100-00002C000000}"/>
  <tableColumns count="1">
    <tableColumn id="1" xr3:uid="{00000000-0010-0000-1300-000001000000}" name="Impl. Specialist"/>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00000000-000C-0000-FFFF-FFFF14000000}" name="ENGINEERZ" displayName="ENGINEERZ" ref="A50:A55" totalsRowShown="0">
  <autoFilter ref="A50:A55" xr:uid="{00000000-0009-0000-0100-00002F000000}"/>
  <tableColumns count="1">
    <tableColumn id="1" xr3:uid="{00000000-0010-0000-1400-000001000000}" name="Engineer"/>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15000000}" name="CUSTINFO" displayName="CUSTINFO" ref="A87:A97" totalsRowShown="0">
  <autoFilter ref="A87:A97" xr:uid="{00000000-0009-0000-0100-000008000000}"/>
  <tableColumns count="1">
    <tableColumn id="1" xr3:uid="{00000000-0010-0000-1500-000001000000}" name="Customer Info"/>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00000000-000C-0000-FFFF-FFFF16000000}" name="LPDWATT" displayName="LPDWATT" ref="J60:P102" totalsRowShown="0" headerRowDxfId="225">
  <autoFilter ref="J60:P102" xr:uid="{00000000-0009-0000-0100-00002E000000}"/>
  <sortState xmlns:xlrd2="http://schemas.microsoft.com/office/spreadsheetml/2017/richdata2" ref="J61:N99">
    <sortCondition ref="J60:J99"/>
  </sortState>
  <tableColumns count="7">
    <tableColumn id="1" xr3:uid="{00000000-0010-0000-1600-000001000000}" name="Building Area Type"/>
    <tableColumn id="2" xr3:uid="{00000000-0010-0000-1600-000002000000}" name="ASHRAE Standard 90.1 – 2007  (Watts/ Sq. Ft.)"/>
    <tableColumn id="5" xr3:uid="{00000000-0010-0000-1600-000005000000}" name="Lighting Coincidence Factor" dataDxfId="224"/>
    <tableColumn id="4" xr3:uid="{00000000-0010-0000-1600-000004000000}" name="Indiana July 2015 v2.2 TRM Building Type"/>
    <tableColumn id="3" xr3:uid="{00000000-0010-0000-1600-000003000000}" name="Indiana July 2015 v2.2 TRM Operating Hours" dataDxfId="223"/>
    <tableColumn id="6" xr3:uid="{48A7057E-90EF-4D9C-883F-CC6ED0104400}" name="Column1"/>
    <tableColumn id="7" xr3:uid="{358647F8-2E98-4DE6-94DA-67774510F1EB}" name="Column2"/>
  </tableColumns>
  <tableStyleInfo name="TableStyleMedium2"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F205CBF2-D4A8-4BF6-B492-CE6F9A37C5A6}" name="LightingWHF" displayName="LightingWHF" ref="X60:AK114" totalsRowShown="0">
  <autoFilter ref="X60:AK114" xr:uid="{F205CBF2-D4A8-4BF6-B492-CE6F9A37C5A6}"/>
  <sortState xmlns:xlrd2="http://schemas.microsoft.com/office/spreadsheetml/2017/richdata2" ref="X61:AK114">
    <sortCondition ref="X60:X114"/>
  </sortState>
  <tableColumns count="14">
    <tableColumn id="1" xr3:uid="{121EFC8A-7131-490E-B344-67B66916AB6B}" name="Building/Space Type"/>
    <tableColumn id="14" xr3:uid="{589277E9-6ABD-4233-A3C1-C47B91F4402C}" name="ASHRAE Standard 90.1 – 2007  (Watts/ Sq. Ft.)"/>
    <tableColumn id="2" xr3:uid="{E85DB836-5B56-441B-8B28-22BA315EEDF7}" name="Fixture Annual Operating Hours"/>
    <tableColumn id="3" xr3:uid="{F1E32D35-71B7-42F7-80DE-1FDCBE147416}" name="Screw Based Bulb Annual Operating Hours"/>
    <tableColumn id="4" xr3:uid="{7FF4CC6D-9EF6-4F03-88E3-D737ADD714D8}" name="Waste Heat Cooling Energy WHFe"/>
    <tableColumn id="5" xr3:uid="{B7B13E0C-71D4-474B-A18C-E235600B309F}" name="Waste Heat Cooling Demand WHFd"/>
    <tableColumn id="6" xr3:uid="{FC5D298F-29FD-400E-9113-EDBB04E7891A}" name="Coincidence Factor CF"/>
    <tableColumn id="7" xr3:uid="{43B1A494-5CED-40C4-AF17-4D5C8457B3C6}" name="Waste Heat Gas Heating IFTherms"/>
    <tableColumn id="8" xr3:uid="{FB539988-9553-4E6E-8832-51B539C4BB9E}" name="Waste Heat Electric Resistance Heating IFkWh"/>
    <tableColumn id="9" xr3:uid="{B47D73A3-72C1-47DA-B072-FA004D83CF2C}" name="Waste Heat Electric Heat Pump Heating IFkWh"/>
    <tableColumn id="10" xr3:uid="{6E0B0599-F474-4E97-B98A-294612410B0F}" name="Heating Run Hours"/>
    <tableColumn id="11" xr3:uid="{0A8AEAAB-F693-42A8-82CF-2DF784FF38A4}" name="Cooling Run Hours"/>
    <tableColumn id="12" xr3:uid="{A1D317E9-95AD-4C9A-AA66-BA3755BF04A6}" name="Heating EFLH"/>
    <tableColumn id="13" xr3:uid="{3DDB1FEF-30EB-4E81-A824-8F912C448B6F}" name="Cooling EFLH"/>
  </tableColumns>
  <tableStyleInfo name="TableStyleMedium2"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6C620481-7874-4B71-8FB1-8A13C3744125}" name="AccountType" displayName="AccountType" ref="A100:A103" totalsRowShown="0">
  <autoFilter ref="A100:A103" xr:uid="{6C620481-7874-4B71-8FB1-8A13C3744125}"/>
  <tableColumns count="1">
    <tableColumn id="1" xr3:uid="{F054E7D1-A7AC-4F8F-BBF6-B66129F6C0C5}" name="Account Type"/>
  </tableColumns>
  <tableStyleInfo name="TableStyleMedium2"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3A20FF7B-B339-4DA0-8E63-B0984C5EACDE}" name="EQUIPMENTORDERED" displayName="EQUIPMENTORDERED" ref="A105:A107" totalsRowShown="0" headerRowDxfId="222" headerRowBorderDxfId="221" tableBorderDxfId="220" totalsRowBorderDxfId="219">
  <autoFilter ref="A105:A107" xr:uid="{3A20FF7B-B339-4DA0-8E63-B0984C5EACDE}"/>
  <tableColumns count="1">
    <tableColumn id="1" xr3:uid="{89BAACD3-D339-40D5-AF3C-7C9C9845FABA}" name="Equipment Ordered"/>
  </tableColumns>
  <tableStyleInfo name="TableStyleMedium2"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26B43C35-9C3A-4490-B21E-098AD234B478}" name="BLDGSPCType" displayName="BLDGSPCType" ref="AO3:AP371" totalsRowShown="0">
  <autoFilter ref="AO3:AP371" xr:uid="{26B43C35-9C3A-4490-B21E-098AD234B478}"/>
  <sortState xmlns:xlrd2="http://schemas.microsoft.com/office/spreadsheetml/2017/richdata2" ref="AO4:AP317">
    <sortCondition ref="AO3:AO317"/>
  </sortState>
  <tableColumns count="2">
    <tableColumn id="1" xr3:uid="{F94B9668-098F-4376-8931-6FCF197DB1D5}" name="Building Type"/>
    <tableColumn id="2" xr3:uid="{04979D4A-956A-4C11-8D80-B43D76F33581}" name="Space Type"/>
  </tableColumns>
  <tableStyleInfo name="TableStyleLight9"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17000000}" name="PMELIGHT" displayName="PMELIGHT" ref="A1:AM42" totalsRowShown="0" headerRowDxfId="218" dataDxfId="217" headerRowCellStyle="Normal 2" dataCellStyle="Normal 2">
  <autoFilter ref="A1:AM42" xr:uid="{00000000-0009-0000-0100-000007000000}"/>
  <sortState xmlns:xlrd2="http://schemas.microsoft.com/office/spreadsheetml/2017/richdata2" ref="A2:AM28">
    <sortCondition ref="AD1:AD28"/>
  </sortState>
  <tableColumns count="39">
    <tableColumn id="1" xr3:uid="{00000000-0010-0000-1700-000001000000}" name="Measure #" dataDxfId="216" dataCellStyle="Normal 2"/>
    <tableColumn id="2" xr3:uid="{00000000-0010-0000-1700-000002000000}" name="Measure Name" dataDxfId="215" dataCellStyle="Normal 2"/>
    <tableColumn id="3" xr3:uid="{00000000-0010-0000-1700-000003000000}" name="Equipment Description" dataDxfId="214" dataCellStyle="Normal 2"/>
    <tableColumn id="4" xr3:uid="{00000000-0010-0000-1700-000004000000}" name="Eff Category" dataDxfId="213" dataCellStyle="Normal 2"/>
    <tableColumn id="5" xr3:uid="{00000000-0010-0000-1700-000005000000}" name="Eff Measure Group" dataDxfId="212" dataCellStyle="Normal 2"/>
    <tableColumn id="6" xr3:uid="{00000000-0010-0000-1700-000006000000}" name="Eff Equip Descr" dataDxfId="211" dataCellStyle="Normal 2"/>
    <tableColumn id="7" xr3:uid="{00000000-0010-0000-1700-000007000000}" name="Base Category" dataDxfId="210" dataCellStyle="Normal 2"/>
    <tableColumn id="8" xr3:uid="{00000000-0010-0000-1700-000008000000}" name="Base Measure Group" dataDxfId="209" dataCellStyle="Normal 2"/>
    <tableColumn id="9" xr3:uid="{00000000-0010-0000-1700-000009000000}" name="Base Equip Descr" dataDxfId="208" dataCellStyle="Normal 2"/>
    <tableColumn id="10" xr3:uid="{00000000-0010-0000-1700-00000A000000}" name="Program Design" dataDxfId="207" dataCellStyle="Normal 2"/>
    <tableColumn id="11" xr3:uid="{00000000-0010-0000-1700-00000B000000}" name="TRM Reference No." dataDxfId="206" dataCellStyle="Normal 2"/>
    <tableColumn id="12" xr3:uid="{00000000-0010-0000-1700-00000C000000}" name="Measure Life" dataDxfId="205" dataCellStyle="Normal 2"/>
    <tableColumn id="13" xr3:uid="{00000000-0010-0000-1700-00000D000000}" name="Created On" dataDxfId="204" dataCellStyle="Normal 2"/>
    <tableColumn id="14" xr3:uid="{00000000-0010-0000-1700-00000E000000}" name="Source" dataDxfId="203" dataCellStyle="Normal 2"/>
    <tableColumn id="15" xr3:uid="{00000000-0010-0000-1700-00000F000000}" name="End Use Category" dataDxfId="202" dataCellStyle="Normal 2"/>
    <tableColumn id="16" xr3:uid="{00000000-0010-0000-1700-000010000000}" name="Inc Rate Unit" dataDxfId="201" dataCellStyle="Normal 2"/>
    <tableColumn id="17" xr3:uid="{00000000-0010-0000-1700-000011000000}" name="Savings per Unit kWh" dataDxfId="200" dataCellStyle="Normal 2"/>
    <tableColumn id="18" xr3:uid="{00000000-0010-0000-1700-000012000000}" name="Savings per Unit kW" dataDxfId="199" dataCellStyle="Normal 2"/>
    <tableColumn id="19" xr3:uid="{00000000-0010-0000-1700-000013000000}" name="Inc Rate kWh" dataDxfId="198" dataCellStyle="Normal 2"/>
    <tableColumn id="20" xr3:uid="{00000000-0010-0000-1700-000014000000}" name="Inc Rate kW" dataDxfId="197" dataCellStyle="Normal 2"/>
    <tableColumn id="21" xr3:uid="{00000000-0010-0000-1700-000015000000}" name="Energy Type" dataDxfId="196" dataCellStyle="Normal 2"/>
    <tableColumn id="30" xr3:uid="{00000000-0010-0000-1700-00001E000000}" name="Program" dataDxfId="195" dataCellStyle="Normal 2"/>
    <tableColumn id="36" xr3:uid="{00000000-0010-0000-1700-000024000000}" name="Lighting vs Non Lighting" dataDxfId="194" dataCellStyle="Normal 2"/>
    <tableColumn id="35" xr3:uid="{00000000-0010-0000-1700-000023000000}" name="Status" dataDxfId="193" dataCellStyle="Normal 2"/>
    <tableColumn id="37" xr3:uid="{00000000-0010-0000-1700-000025000000}" name="SUTO" dataDxfId="192" dataCellStyle="Normal 2"/>
    <tableColumn id="34" xr3:uid="{00000000-0010-0000-1700-000022000000}" name="Cost Basis" dataDxfId="191" dataCellStyle="Normal 2"/>
    <tableColumn id="39" xr3:uid="{00000000-0010-0000-1700-000027000000}" name="Incremental Cost" dataDxfId="190" dataCellStyle="Normal 2"/>
    <tableColumn id="33" xr3:uid="{00000000-0010-0000-1700-000021000000}" name="Typical Unit Size" dataDxfId="189" dataCellStyle="Normal 2"/>
    <tableColumn id="31" xr3:uid="{00000000-0010-0000-1700-00001F000000}" name="Unit of Measure" dataDxfId="188" dataCellStyle="Normal 2"/>
    <tableColumn id="22" xr3:uid="{00000000-0010-0000-1700-000016000000}" name="Base Desc 1" dataDxfId="187" dataCellStyle="Normal 2"/>
    <tableColumn id="23" xr3:uid="{00000000-0010-0000-1700-000017000000}" name="Base Desc 2" dataDxfId="186" dataCellStyle="Normal 2"/>
    <tableColumn id="24" xr3:uid="{00000000-0010-0000-1700-000018000000}" name="Base Watt" dataDxfId="185" dataCellStyle="Normal 2"/>
    <tableColumn id="28" xr3:uid="{00000000-0010-0000-1700-00001C000000}" name="Base Watt 2" dataDxfId="184" dataCellStyle="Normal 2"/>
    <tableColumn id="25" xr3:uid="{00000000-0010-0000-1700-000019000000}" name="Eff Desc 1" dataDxfId="183" dataCellStyle="Normal 2"/>
    <tableColumn id="26" xr3:uid="{00000000-0010-0000-1700-00001A000000}" name="Eff Desc 2" dataDxfId="182" dataCellStyle="Normal 2"/>
    <tableColumn id="27" xr3:uid="{00000000-0010-0000-1700-00001B000000}" name="Eff Watt" dataDxfId="181" dataCellStyle="Normal 2"/>
    <tableColumn id="29" xr3:uid="{00000000-0010-0000-1700-00001D000000}" name="Eff Watt 2" dataDxfId="180" dataCellStyle="Normal 2"/>
    <tableColumn id="32" xr3:uid="{00000000-0010-0000-1700-000020000000}" name="Op Hr 1" dataDxfId="179" dataCellStyle="Normal 2"/>
    <tableColumn id="38" xr3:uid="{00000000-0010-0000-1700-000026000000}" name="Order" dataDxfId="178" dataCellStyle="Normal 2"/>
  </tableColumns>
  <tableStyleInfo name="TableStyleMedium1"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1B000000}" name="PMELIGHTTYPE" displayName="PMELIGHTTYPE" ref="AO1:AS18" totalsRowShown="0" headerRowDxfId="177" dataDxfId="175" headerRowBorderDxfId="176" tableBorderDxfId="174" totalsRowBorderDxfId="173" headerRowCellStyle="Normal 2" dataCellStyle="Normal 2">
  <autoFilter ref="AO1:AS18" xr:uid="{00000000-0009-0000-0100-00000F000000}"/>
  <sortState xmlns:xlrd2="http://schemas.microsoft.com/office/spreadsheetml/2017/richdata2" ref="AO2:AS18">
    <sortCondition ref="AS1:AS18"/>
  </sortState>
  <tableColumns count="5">
    <tableColumn id="1" xr3:uid="{00000000-0010-0000-1B00-000001000000}" name="Base Desc 1" dataDxfId="172" dataCellStyle="Normal 2"/>
    <tableColumn id="2" xr3:uid="{00000000-0010-0000-1B00-000002000000}" name="Base Autofill" dataDxfId="171" dataCellStyle="Normal 2"/>
    <tableColumn id="3" xr3:uid="{00000000-0010-0000-1B00-000003000000}" name="Base Watt" dataDxfId="170" dataCellStyle="Normal 2"/>
    <tableColumn id="4" xr3:uid="{00000000-0010-0000-1B00-000004000000}" name="Base W 2" dataDxfId="169" dataCellStyle="Normal 2"/>
    <tableColumn id="5" xr3:uid="{00000000-0010-0000-1B00-000005000000}" name="Order" dataDxfId="168" dataCellStyle="Normal 2"/>
  </tableColumns>
  <tableStyleInfo name="TableStyleMedium5"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00000000-000C-0000-FFFF-FFFF1D000000}" name="PMELIGHTLIN" displayName="PMELIGHTLIN" ref="AU1:BB9" totalsRowShown="0" headerRowDxfId="167" dataDxfId="165" headerRowBorderDxfId="166" tableBorderDxfId="164" totalsRowBorderDxfId="163" headerRowCellStyle="Normal 2" dataCellStyle="Normal 2">
  <autoFilter ref="AU1:BB9" xr:uid="{00000000-0009-0000-0100-00002D000000}"/>
  <sortState xmlns:xlrd2="http://schemas.microsoft.com/office/spreadsheetml/2017/richdata2" ref="AY2:BF9">
    <sortCondition ref="BF1:BF9"/>
  </sortState>
  <tableColumns count="8">
    <tableColumn id="1" xr3:uid="{00000000-0010-0000-1D00-000001000000}" name="Measure Validator" dataDxfId="162" dataCellStyle="Normal 2"/>
    <tableColumn id="3" xr3:uid="{00000000-0010-0000-1D00-000003000000}" name="Measure #" dataDxfId="161"/>
    <tableColumn id="2" xr3:uid="{00000000-0010-0000-1D00-000002000000}" name="Inc Rate Unit" dataDxfId="160" dataCellStyle="Normal 2"/>
    <tableColumn id="4" xr3:uid="{00000000-0010-0000-1D00-000004000000}" name="Base Watt 1" dataDxfId="159" dataCellStyle="Normal 2"/>
    <tableColumn id="5" xr3:uid="{00000000-0010-0000-1D00-000005000000}" name="Eff Watt 1" dataDxfId="158" dataCellStyle="Normal 2"/>
    <tableColumn id="6" xr3:uid="{00000000-0010-0000-1D00-000006000000}" name="Op Hr 1" dataDxfId="157" dataCellStyle="Normal 2"/>
    <tableColumn id="7" xr3:uid="{00000000-0010-0000-1D00-000007000000}" name="Op Hr 2" dataDxfId="156" dataCellStyle="Normal 2"/>
    <tableColumn id="8" xr3:uid="{00000000-0010-0000-1D00-000008000000}" name="End Use Category" dataDxfId="155" dataCellStyle="Normal 2"/>
  </tableColumns>
  <tableStyleInfo name="TableStyleMedium5"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E8EC5866-F47E-40A2-9099-7B3EC7C5477F}" name="PMEBONUS" displayName="PMEBONUS" ref="A44:AK63" totalsRowShown="0" headerRowDxfId="154" headerRowBorderDxfId="153" tableBorderDxfId="152" headerRowCellStyle="Normal 2">
  <autoFilter ref="A44:AK63" xr:uid="{E8EC5866-F47E-40A2-9099-7B3EC7C5477F}"/>
  <sortState xmlns:xlrd2="http://schemas.microsoft.com/office/spreadsheetml/2017/richdata2" ref="A45:AK47">
    <sortCondition ref="AD182:AD185"/>
  </sortState>
  <tableColumns count="37">
    <tableColumn id="1" xr3:uid="{82C4178C-C873-49FC-9F3B-FCCD6E109495}" name="Measure #"/>
    <tableColumn id="2" xr3:uid="{E6739F4B-B333-4AAE-9C81-91EA94E173FE}" name="Measure Name" dataDxfId="151"/>
    <tableColumn id="3" xr3:uid="{0D2EB736-CA44-4F22-B046-D251F9799C57}" name="Equipment Description"/>
    <tableColumn id="4" xr3:uid="{C5B0C9D5-9EC3-49E6-8848-555D0E752A20}" name="Eff Category"/>
    <tableColumn id="5" xr3:uid="{608E8307-DAAB-4738-8701-C88CD4907390}" name="Eff Measure Group"/>
    <tableColumn id="6" xr3:uid="{9C32E41D-C282-455F-8A59-7B9F994A2D02}" name="Eff Equip Descr"/>
    <tableColumn id="7" xr3:uid="{0C3AF4F7-4613-44AA-9280-28C1184459BE}" name="Base Category"/>
    <tableColumn id="8" xr3:uid="{94A0E15A-F66B-49BA-B7F7-1BB4F262FF74}" name="Base Measure Group"/>
    <tableColumn id="9" xr3:uid="{C7B9B20C-CDF2-4C01-94B5-4F37BBF90902}" name="Base Equip Descr"/>
    <tableColumn id="10" xr3:uid="{660D584C-170B-447D-82D6-2E6C6DDA2115}" name="Program Design"/>
    <tableColumn id="11" xr3:uid="{9B7CA4CC-4E5B-47A6-88CD-3B1A7C533D87}" name="TRM Reference No."/>
    <tableColumn id="12" xr3:uid="{3529D01B-C2E0-4C4F-8C94-37AF518F80D1}" name="Measure Life"/>
    <tableColumn id="13" xr3:uid="{9B7113DB-BC5E-4F81-AD61-5DAB2B83B6A8}" name="Created On"/>
    <tableColumn id="14" xr3:uid="{0791D7BD-6A4D-4C3A-88F3-E8B0B48DA1ED}" name="Source"/>
    <tableColumn id="15" xr3:uid="{67E7F822-CB83-45BF-BFE4-E9530928368F}" name="End Use Category"/>
    <tableColumn id="16" xr3:uid="{646B9112-A2A9-4409-82B1-B2FFF387A9FA}" name="Inc Rate Unit"/>
    <tableColumn id="17" xr3:uid="{C055E036-FBB3-4EE4-B888-A65C02351EC9}" name="Savings per Unit kWh"/>
    <tableColumn id="18" xr3:uid="{AEE72F6A-9532-4669-8815-B53F6AE45AD3}" name="Savings per Unit kW"/>
    <tableColumn id="19" xr3:uid="{00D4AEF6-9B7D-4F26-9BAA-4BF71604E8CF}" name="Inc Rate kWh"/>
    <tableColumn id="20" xr3:uid="{538C11E9-0425-45B0-9ABD-0F7D774190A0}" name="Inc Rate kW"/>
    <tableColumn id="21" xr3:uid="{BA4BADB9-FA33-4A09-85BC-C2EA80902B43}" name="Energy Type"/>
    <tableColumn id="22" xr3:uid="{DCF3D5B9-4E84-4845-96BE-78242D4AAAD1}" name="Program"/>
    <tableColumn id="23" xr3:uid="{4FEEF6AD-83F9-4FC5-9EED-47B99F1B9352}" name="Lighting vs Non Lighting"/>
    <tableColumn id="24" xr3:uid="{3AAA2916-F70A-4236-8C15-43D58F1A4606}" name="Status"/>
    <tableColumn id="25" xr3:uid="{EB130615-DE42-4109-9717-43D9FFC88CA3}" name="SUTO"/>
    <tableColumn id="26" xr3:uid="{8D00ECD2-C0DA-415B-B867-9B0A53929233}" name="Cost Basis"/>
    <tableColumn id="27" xr3:uid="{7BC64C54-ECCB-4996-B198-58A5B2C69A0E}" name="Incremental Cost"/>
    <tableColumn id="28" xr3:uid="{163FB331-4F1A-4AB7-8777-D908904747EB}" name="Typical Unit Size"/>
    <tableColumn id="29" xr3:uid="{A156DA33-EFC2-415E-B88F-415A64EA953C}" name="Unit of Measure"/>
    <tableColumn id="30" xr3:uid="{804A1E3C-F99D-4C5F-B36B-068AF435A7C7}" name="Base Desc 1"/>
    <tableColumn id="31" xr3:uid="{E573D91F-E9A3-4895-BCE5-756F011616B0}" name="Base Desc 2"/>
    <tableColumn id="32" xr3:uid="{85D82FD8-7E4D-4899-BA7E-51C8FA52248C}" name="Base Watt"/>
    <tableColumn id="33" xr3:uid="{0544AEEF-656D-4A57-85C0-C782A6F81630}" name="Base Watt 2"/>
    <tableColumn id="34" xr3:uid="{83133B0A-47E4-4E9E-B4E8-6237B7BC4616}" name="Eff Desc 1"/>
    <tableColumn id="35" xr3:uid="{0805E8BC-3A69-4899-8684-7080EE1643B7}" name="Eff Desc 2"/>
    <tableColumn id="36" xr3:uid="{20242332-1DAA-41C7-80FD-5D454BEBC031}" name="Eff Watt"/>
    <tableColumn id="37" xr3:uid="{C19314B2-A6CF-4D61-A9CA-601110161022}" name="Eff Watt 2"/>
  </tableColumns>
  <tableStyleInfo name="TableStyleMedium3"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20000000}" name="CMLIGHTBASE" displayName="CMLIGHTBASE" ref="A1:L95" totalsRowShown="0" headerRowDxfId="150" dataDxfId="149" headerRowCellStyle="Normal 2">
  <autoFilter ref="A1:L95" xr:uid="{00000000-0009-0000-0100-000001000000}"/>
  <sortState xmlns:xlrd2="http://schemas.microsoft.com/office/spreadsheetml/2017/richdata2" ref="A2:L95">
    <sortCondition ref="J1:J95"/>
  </sortState>
  <tableColumns count="12">
    <tableColumn id="5" xr3:uid="{00000000-0010-0000-2000-000005000000}" name="Measure Number" dataDxfId="148"/>
    <tableColumn id="1" xr3:uid="{00000000-0010-0000-2000-000001000000}" name="Base Desc 1" dataDxfId="147"/>
    <tableColumn id="2" xr3:uid="{00000000-0010-0000-2000-000002000000}" name="Base Desc 2" dataDxfId="146"/>
    <tableColumn id="3" xr3:uid="{00000000-0010-0000-2000-000003000000}" name="Base Watt 1" dataDxfId="145"/>
    <tableColumn id="4" xr3:uid="{00000000-0010-0000-2000-000004000000}" name="Base Watt 2" dataDxfId="144"/>
    <tableColumn id="7" xr3:uid="{00000000-0010-0000-2000-000007000000}" name="Measure Group" dataDxfId="143"/>
    <tableColumn id="8" xr3:uid="{00000000-0010-0000-2000-000008000000}" name="Measure Subgroup 1" dataDxfId="142"/>
    <tableColumn id="6" xr3:uid="{00000000-0010-0000-2000-000006000000}" name="Measure Subgroup 2" dataDxfId="141"/>
    <tableColumn id="9" xr3:uid="{00000000-0010-0000-2000-000009000000}" name="Unit" dataDxfId="140"/>
    <tableColumn id="10" xr3:uid="{00000000-0010-0000-2000-00000A000000}" name="Order" dataDxfId="139"/>
    <tableColumn id="11" xr3:uid="{00000000-0010-0000-2000-00000B000000}" name="Source (Standard Wattage Table)" dataDxfId="138"/>
    <tableColumn id="12" xr3:uid="{00000000-0010-0000-2000-00000C000000}" name="Inc Rate" dataDxfId="137"/>
  </tableColumns>
  <tableStyleInfo name="TableStyleMedium5"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21000000}" name="CMLIGHTEFF" displayName="CMLIGHTEFF" ref="N1:Z17" totalsRowShown="0" headerRowDxfId="136" dataDxfId="135" headerRowCellStyle="Normal 2">
  <autoFilter ref="N1:Z17" xr:uid="{00000000-0009-0000-0100-000002000000}"/>
  <tableColumns count="13">
    <tableColumn id="10" xr3:uid="{00000000-0010-0000-2100-00000A000000}" name="Measure Number" dataDxfId="134"/>
    <tableColumn id="1" xr3:uid="{00000000-0010-0000-2100-000001000000}" name="Eff Desc 1" dataDxfId="133"/>
    <tableColumn id="2" xr3:uid="{00000000-0010-0000-2100-000002000000}" name="Eff Desc 2" dataDxfId="132"/>
    <tableColumn id="13" xr3:uid="{00000000-0010-0000-2100-00000D000000}" name="Eff Desc 3" dataDxfId="131"/>
    <tableColumn id="3" xr3:uid="{00000000-0010-0000-2100-000003000000}" name="Eff Watt 1" dataDxfId="130"/>
    <tableColumn id="4" xr3:uid="{00000000-0010-0000-2100-000004000000}" name="Eff Watt 2" dataDxfId="129"/>
    <tableColumn id="5" xr3:uid="{00000000-0010-0000-2100-000005000000}" name="Measure Group" dataDxfId="128"/>
    <tableColumn id="6" xr3:uid="{00000000-0010-0000-2100-000006000000}" name="Measure Subgroup 1" dataDxfId="127"/>
    <tableColumn id="7" xr3:uid="{00000000-0010-0000-2100-000007000000}" name="Measure Subgroup 2" dataDxfId="126"/>
    <tableColumn id="8" xr3:uid="{00000000-0010-0000-2100-000008000000}" name="Unit" dataDxfId="125"/>
    <tableColumn id="9" xr3:uid="{00000000-0010-0000-2100-000009000000}" name="Order" dataDxfId="124"/>
    <tableColumn id="11" xr3:uid="{00000000-0010-0000-2100-00000B000000}" name="Source (Standard Wattage Table)" dataDxfId="123"/>
    <tableColumn id="12" xr3:uid="{00000000-0010-0000-2100-00000C000000}" name="Inc Rate" dataDxfId="122"/>
  </tableColumns>
  <tableStyleInfo name="TableStyleMedium5"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BDC14DF9-B277-4272-BF2B-C6EE975366F5}" name="NCLIGHTINCCOST" displayName="NCLIGHTINCCOST" ref="AC1:AD5" totalsRowShown="0" headerRowDxfId="121" dataDxfId="120">
  <autoFilter ref="AC1:AD5" xr:uid="{FEB1B81D-D518-4BE7-9056-157DC18B8D78}"/>
  <tableColumns count="2">
    <tableColumn id="1" xr3:uid="{7FFF3028-EBA5-4B8B-97E5-E7CA05FFF4BA}" name="% Below Code" dataDxfId="119"/>
    <tableColumn id="2" xr3:uid="{4BDC496E-3D24-4A19-82A8-BCF8A3CF5294}" name="WI Incremental Cost ($/sq ft)" dataDxfId="118"/>
  </tableColumns>
  <tableStyleInfo name="TableStyleMedium2"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7EA49CD7-15DD-425E-B8E6-D7D0DEA8FDEA}" name="INSTALLSTATUS" displayName="INSTALLSTATUS" ref="AT34:AT36" totalsRowShown="0">
  <autoFilter ref="AT34:AT36" xr:uid="{E0B8F70D-FB43-431B-A2A1-DADE7642FD54}"/>
  <tableColumns count="1">
    <tableColumn id="1" xr3:uid="{5D9C0F4D-4171-4FF3-B48D-5E283C05AB25}" name="Column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table" Target="../tables/table9.xml"/><Relationship Id="rId13" Type="http://schemas.openxmlformats.org/officeDocument/2006/relationships/table" Target="../tables/table14.xml"/><Relationship Id="rId18" Type="http://schemas.openxmlformats.org/officeDocument/2006/relationships/table" Target="../tables/table19.xml"/><Relationship Id="rId3" Type="http://schemas.openxmlformats.org/officeDocument/2006/relationships/table" Target="../tables/table4.xml"/><Relationship Id="rId21" Type="http://schemas.openxmlformats.org/officeDocument/2006/relationships/table" Target="../tables/table22.xml"/><Relationship Id="rId7" Type="http://schemas.openxmlformats.org/officeDocument/2006/relationships/table" Target="../tables/table8.xml"/><Relationship Id="rId12" Type="http://schemas.openxmlformats.org/officeDocument/2006/relationships/table" Target="../tables/table13.xml"/><Relationship Id="rId17" Type="http://schemas.openxmlformats.org/officeDocument/2006/relationships/table" Target="../tables/table18.xml"/><Relationship Id="rId2" Type="http://schemas.openxmlformats.org/officeDocument/2006/relationships/table" Target="../tables/table3.xml"/><Relationship Id="rId16" Type="http://schemas.openxmlformats.org/officeDocument/2006/relationships/table" Target="../tables/table17.xml"/><Relationship Id="rId20" Type="http://schemas.openxmlformats.org/officeDocument/2006/relationships/table" Target="../tables/table21.xml"/><Relationship Id="rId1" Type="http://schemas.openxmlformats.org/officeDocument/2006/relationships/printerSettings" Target="../printerSettings/printerSettings5.bin"/><Relationship Id="rId6" Type="http://schemas.openxmlformats.org/officeDocument/2006/relationships/table" Target="../tables/table7.xml"/><Relationship Id="rId11" Type="http://schemas.openxmlformats.org/officeDocument/2006/relationships/table" Target="../tables/table12.xml"/><Relationship Id="rId5" Type="http://schemas.openxmlformats.org/officeDocument/2006/relationships/table" Target="../tables/table6.xml"/><Relationship Id="rId15" Type="http://schemas.openxmlformats.org/officeDocument/2006/relationships/table" Target="../tables/table16.xml"/><Relationship Id="rId23" Type="http://schemas.openxmlformats.org/officeDocument/2006/relationships/table" Target="../tables/table24.xml"/><Relationship Id="rId10" Type="http://schemas.openxmlformats.org/officeDocument/2006/relationships/table" Target="../tables/table11.xml"/><Relationship Id="rId19" Type="http://schemas.openxmlformats.org/officeDocument/2006/relationships/table" Target="../tables/table20.xml"/><Relationship Id="rId4" Type="http://schemas.openxmlformats.org/officeDocument/2006/relationships/table" Target="../tables/table5.xml"/><Relationship Id="rId9" Type="http://schemas.openxmlformats.org/officeDocument/2006/relationships/table" Target="../tables/table10.xml"/><Relationship Id="rId14" Type="http://schemas.openxmlformats.org/officeDocument/2006/relationships/table" Target="../tables/table15.xml"/><Relationship Id="rId22" Type="http://schemas.openxmlformats.org/officeDocument/2006/relationships/table" Target="../tables/table23.xml"/></Relationships>
</file>

<file path=xl/worksheets/_rels/sheet6.xml.rels><?xml version="1.0" encoding="UTF-8" standalone="yes"?>
<Relationships xmlns="http://schemas.openxmlformats.org/package/2006/relationships"><Relationship Id="rId3" Type="http://schemas.openxmlformats.org/officeDocument/2006/relationships/table" Target="../tables/table26.xml"/><Relationship Id="rId2" Type="http://schemas.openxmlformats.org/officeDocument/2006/relationships/table" Target="../tables/table25.xml"/><Relationship Id="rId1" Type="http://schemas.openxmlformats.org/officeDocument/2006/relationships/printerSettings" Target="../printerSettings/printerSettings6.bin"/><Relationship Id="rId5" Type="http://schemas.openxmlformats.org/officeDocument/2006/relationships/table" Target="../tables/table28.xml"/><Relationship Id="rId4" Type="http://schemas.openxmlformats.org/officeDocument/2006/relationships/table" Target="../tables/table27.xml"/></Relationships>
</file>

<file path=xl/worksheets/_rels/sheet7.xml.rels><?xml version="1.0" encoding="UTF-8" standalone="yes"?>
<Relationships xmlns="http://schemas.openxmlformats.org/package/2006/relationships"><Relationship Id="rId3" Type="http://schemas.openxmlformats.org/officeDocument/2006/relationships/table" Target="../tables/table30.xml"/><Relationship Id="rId2" Type="http://schemas.openxmlformats.org/officeDocument/2006/relationships/table" Target="../tables/table29.xml"/><Relationship Id="rId1" Type="http://schemas.openxmlformats.org/officeDocument/2006/relationships/printerSettings" Target="../printerSettings/printerSettings7.bin"/><Relationship Id="rId4" Type="http://schemas.openxmlformats.org/officeDocument/2006/relationships/table" Target="../tables/table31.xml"/></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7" Type="http://schemas.openxmlformats.org/officeDocument/2006/relationships/table" Target="../tables/table32.xml"/><Relationship Id="rId2" Type="http://schemas.openxmlformats.org/officeDocument/2006/relationships/hyperlink" Target="mailto:NIPSCO.Savings@TRCcompanies.com" TargetMode="External"/><Relationship Id="rId1" Type="http://schemas.openxmlformats.org/officeDocument/2006/relationships/hyperlink" Target="https://www.eia.gov/tools/faqs/faq.php?id=74&amp;t=11" TargetMode="External"/><Relationship Id="rId6" Type="http://schemas.openxmlformats.org/officeDocument/2006/relationships/ctrlProp" Target="../ctrlProps/ctrlProp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9.bin"/><Relationship Id="rId1" Type="http://schemas.openxmlformats.org/officeDocument/2006/relationships/hyperlink" Target="mailto:NIPSCO.Savings@TRCcompanies.com" TargetMode="Externa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10.bin"/><Relationship Id="rId1" Type="http://schemas.openxmlformats.org/officeDocument/2006/relationships/hyperlink" Target="mailto:NIPSCO.Savings@TRCcompanies.com" TargetMode="Externa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11.bin"/><Relationship Id="rId1" Type="http://schemas.openxmlformats.org/officeDocument/2006/relationships/hyperlink" Target="mailto:NIPSCO.Savings@TRCcompanies.com"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mailto:NIPSCO.Savings@TRCcompanies.com" TargetMode="External"/><Relationship Id="rId2" Type="http://schemas.openxmlformats.org/officeDocument/2006/relationships/hyperlink" Target="http://www.nipsco.com/save-energy" TargetMode="External"/><Relationship Id="rId1" Type="http://schemas.openxmlformats.org/officeDocument/2006/relationships/hyperlink" Target="mailto:NIPSCO.Savings@TRCcompanies.com" TargetMode="External"/><Relationship Id="rId5" Type="http://schemas.openxmlformats.org/officeDocument/2006/relationships/drawing" Target="../drawings/drawing5.xml"/><Relationship Id="rId4"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3.bin"/><Relationship Id="rId1" Type="http://schemas.openxmlformats.org/officeDocument/2006/relationships/hyperlink" Target="mailto:NIPSCO.Savings@TRCcompanies.com" TargetMode="Externa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4.bin"/><Relationship Id="rId1" Type="http://schemas.openxmlformats.org/officeDocument/2006/relationships/hyperlink" Target="mailto:NIPSCO.Savings@TRCcompanies.com" TargetMode="External"/></Relationships>
</file>

<file path=xl/worksheets/_rels/sheet15.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drawing" Target="../drawings/drawing8.xml"/><Relationship Id="rId7" Type="http://schemas.openxmlformats.org/officeDocument/2006/relationships/ctrlProp" Target="../ctrlProps/ctrlProp4.xml"/><Relationship Id="rId2" Type="http://schemas.openxmlformats.org/officeDocument/2006/relationships/printerSettings" Target="../printerSettings/printerSettings15.bin"/><Relationship Id="rId1" Type="http://schemas.openxmlformats.org/officeDocument/2006/relationships/hyperlink" Target="mailto:NIPSCO.Savings@TRCcompanies.com" TargetMode="External"/><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vmlDrawing" Target="../drawings/vmlDrawing2.vml"/></Relationships>
</file>

<file path=xl/worksheets/_rels/sheet16.xml.rels><?xml version="1.0" encoding="UTF-8" standalone="yes"?>
<Relationships xmlns="http://schemas.openxmlformats.org/package/2006/relationships"><Relationship Id="rId8" Type="http://schemas.openxmlformats.org/officeDocument/2006/relationships/ctrlProp" Target="../ctrlProps/ctrlProp9.xml"/><Relationship Id="rId3" Type="http://schemas.openxmlformats.org/officeDocument/2006/relationships/drawing" Target="../drawings/drawing9.xml"/><Relationship Id="rId7" Type="http://schemas.openxmlformats.org/officeDocument/2006/relationships/ctrlProp" Target="../ctrlProps/ctrlProp8.xml"/><Relationship Id="rId12" Type="http://schemas.openxmlformats.org/officeDocument/2006/relationships/ctrlProp" Target="../ctrlProps/ctrlProp13.xml"/><Relationship Id="rId2" Type="http://schemas.openxmlformats.org/officeDocument/2006/relationships/printerSettings" Target="../printerSettings/printerSettings16.bin"/><Relationship Id="rId1" Type="http://schemas.openxmlformats.org/officeDocument/2006/relationships/hyperlink" Target="mailto:NIPSCO.Savings@LMCO.com" TargetMode="External"/><Relationship Id="rId6" Type="http://schemas.openxmlformats.org/officeDocument/2006/relationships/ctrlProp" Target="../ctrlProps/ctrlProp7.xml"/><Relationship Id="rId11" Type="http://schemas.openxmlformats.org/officeDocument/2006/relationships/ctrlProp" Target="../ctrlProps/ctrlProp12.xml"/><Relationship Id="rId5" Type="http://schemas.openxmlformats.org/officeDocument/2006/relationships/ctrlProp" Target="../ctrlProps/ctrlProp6.xml"/><Relationship Id="rId10" Type="http://schemas.openxmlformats.org/officeDocument/2006/relationships/ctrlProp" Target="../ctrlProps/ctrlProp11.xml"/><Relationship Id="rId4" Type="http://schemas.openxmlformats.org/officeDocument/2006/relationships/vmlDrawing" Target="../drawings/vmlDrawing3.vml"/><Relationship Id="rId9" Type="http://schemas.openxmlformats.org/officeDocument/2006/relationships/ctrlProp" Target="../ctrlProps/ctrlProp10.xml"/></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17.bin"/><Relationship Id="rId2" Type="http://schemas.openxmlformats.org/officeDocument/2006/relationships/hyperlink" Target="mailto:IM.EnergyEfficiency@TRCcompanies.com" TargetMode="External"/><Relationship Id="rId1" Type="http://schemas.openxmlformats.org/officeDocument/2006/relationships/hyperlink" Target="mailto:NIPSCO.Savings@LMCO.com" TargetMode="External"/><Relationship Id="rId4"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63">
    <tabColor rgb="FF7030A0"/>
  </sheetPr>
  <dimension ref="A1:G300"/>
  <sheetViews>
    <sheetView showRowColHeaders="0" zoomScaleNormal="100" workbookViewId="0">
      <selection activeCell="D6" sqref="D6"/>
    </sheetView>
  </sheetViews>
  <sheetFormatPr defaultRowHeight="15.75"/>
  <cols>
    <col min="1" max="1" width="14.140625" style="19" bestFit="1" customWidth="1"/>
    <col min="2" max="2" width="16.28515625" style="19" customWidth="1"/>
    <col min="3" max="3" width="8.28515625" style="19" bestFit="1" customWidth="1"/>
    <col min="4" max="4" width="116.5703125" style="19" customWidth="1"/>
  </cols>
  <sheetData>
    <row r="1" spans="1:7" ht="15">
      <c r="A1" s="456" t="s">
        <v>165</v>
      </c>
      <c r="B1" s="456"/>
      <c r="C1" s="456"/>
      <c r="D1" s="456"/>
    </row>
    <row r="2" spans="1:7" ht="15">
      <c r="A2" s="456"/>
      <c r="B2" s="456"/>
      <c r="C2" s="456"/>
      <c r="D2" s="456"/>
    </row>
    <row r="3" spans="1:7" ht="15">
      <c r="A3" s="456"/>
      <c r="B3" s="456"/>
      <c r="C3" s="456"/>
      <c r="D3" s="456"/>
    </row>
    <row r="4" spans="1:7" ht="15">
      <c r="A4" s="13" t="s">
        <v>168</v>
      </c>
      <c r="B4" s="13" t="s">
        <v>166</v>
      </c>
      <c r="C4" s="13" t="s">
        <v>167</v>
      </c>
      <c r="D4" s="14" t="s">
        <v>169</v>
      </c>
      <c r="F4" s="13" t="s">
        <v>860</v>
      </c>
    </row>
    <row r="5" spans="1:7">
      <c r="A5" s="15" t="s">
        <v>1495</v>
      </c>
      <c r="B5" s="16" t="s">
        <v>1496</v>
      </c>
      <c r="C5" s="17" t="s">
        <v>1497</v>
      </c>
      <c r="D5" s="18" t="s">
        <v>1498</v>
      </c>
      <c r="F5" t="s">
        <v>856</v>
      </c>
      <c r="G5" t="s">
        <v>859</v>
      </c>
    </row>
    <row r="6" spans="1:7">
      <c r="A6" s="15"/>
      <c r="B6" s="16"/>
      <c r="C6" s="17"/>
      <c r="D6" s="18"/>
      <c r="F6" t="s">
        <v>857</v>
      </c>
      <c r="G6" t="s">
        <v>863</v>
      </c>
    </row>
    <row r="7" spans="1:7">
      <c r="A7" s="15"/>
      <c r="B7" s="16"/>
      <c r="C7" s="17"/>
      <c r="D7" s="18"/>
      <c r="F7" t="s">
        <v>858</v>
      </c>
      <c r="G7" t="s">
        <v>861</v>
      </c>
    </row>
    <row r="8" spans="1:7">
      <c r="A8" s="15"/>
      <c r="B8" s="16"/>
      <c r="C8" s="17"/>
      <c r="D8" s="18"/>
    </row>
    <row r="9" spans="1:7">
      <c r="A9" s="15"/>
      <c r="B9" s="16"/>
      <c r="C9" s="17"/>
      <c r="D9" s="18"/>
    </row>
    <row r="10" spans="1:7">
      <c r="A10" s="15"/>
      <c r="B10" s="16"/>
      <c r="C10" s="17"/>
      <c r="D10" s="18"/>
    </row>
    <row r="11" spans="1:7">
      <c r="A11" s="15"/>
      <c r="B11" s="16"/>
      <c r="C11" s="17"/>
      <c r="D11" s="18"/>
    </row>
    <row r="12" spans="1:7">
      <c r="A12" s="15"/>
      <c r="B12" s="16"/>
      <c r="C12" s="17"/>
      <c r="D12" s="18"/>
    </row>
    <row r="13" spans="1:7">
      <c r="A13" s="15"/>
      <c r="B13" s="16"/>
      <c r="C13" s="17"/>
      <c r="D13" s="18"/>
    </row>
    <row r="14" spans="1:7">
      <c r="A14" s="15"/>
      <c r="B14" s="16"/>
      <c r="C14" s="17"/>
      <c r="D14" s="18"/>
    </row>
    <row r="15" spans="1:7">
      <c r="A15" s="15"/>
      <c r="B15" s="16"/>
      <c r="C15" s="17"/>
      <c r="D15" s="18"/>
    </row>
    <row r="16" spans="1:7">
      <c r="A16" s="15"/>
      <c r="B16" s="16"/>
      <c r="C16" s="17"/>
      <c r="D16" s="18"/>
    </row>
    <row r="17" spans="1:4">
      <c r="A17" s="15"/>
      <c r="B17" s="16"/>
      <c r="C17" s="17"/>
      <c r="D17" s="18"/>
    </row>
    <row r="18" spans="1:4">
      <c r="A18" s="15"/>
      <c r="B18" s="16"/>
      <c r="C18" s="17"/>
      <c r="D18" s="18"/>
    </row>
    <row r="19" spans="1:4">
      <c r="A19" s="15"/>
      <c r="B19" s="16"/>
      <c r="C19" s="17"/>
      <c r="D19" s="18"/>
    </row>
    <row r="20" spans="1:4">
      <c r="A20" s="15"/>
      <c r="B20" s="16"/>
      <c r="C20" s="17"/>
      <c r="D20" s="18"/>
    </row>
    <row r="21" spans="1:4">
      <c r="A21" s="15"/>
      <c r="B21" s="16"/>
      <c r="C21" s="17"/>
      <c r="D21" s="18"/>
    </row>
    <row r="22" spans="1:4">
      <c r="A22" s="15"/>
      <c r="B22" s="16"/>
      <c r="C22" s="17"/>
      <c r="D22" s="18"/>
    </row>
    <row r="23" spans="1:4">
      <c r="A23" s="15"/>
      <c r="B23" s="16"/>
      <c r="C23" s="17"/>
      <c r="D23" s="18"/>
    </row>
    <row r="24" spans="1:4">
      <c r="A24" s="15"/>
      <c r="B24" s="16"/>
      <c r="C24" s="17"/>
      <c r="D24" s="18"/>
    </row>
    <row r="25" spans="1:4">
      <c r="A25" s="15"/>
      <c r="B25" s="16"/>
      <c r="C25" s="17"/>
      <c r="D25" s="18"/>
    </row>
    <row r="26" spans="1:4">
      <c r="A26" s="15"/>
      <c r="B26" s="16"/>
      <c r="C26" s="17"/>
      <c r="D26" s="18"/>
    </row>
    <row r="27" spans="1:4">
      <c r="A27" s="15"/>
      <c r="B27" s="16"/>
      <c r="C27" s="17"/>
      <c r="D27" s="18"/>
    </row>
    <row r="28" spans="1:4">
      <c r="A28" s="15"/>
      <c r="B28" s="16"/>
      <c r="C28" s="17"/>
      <c r="D28" s="18"/>
    </row>
    <row r="29" spans="1:4">
      <c r="A29" s="15"/>
      <c r="B29" s="16"/>
      <c r="C29" s="17"/>
      <c r="D29" s="18"/>
    </row>
    <row r="30" spans="1:4">
      <c r="A30" s="15"/>
      <c r="B30" s="16"/>
      <c r="C30" s="17"/>
      <c r="D30" s="18"/>
    </row>
    <row r="31" spans="1:4">
      <c r="A31" s="15"/>
      <c r="B31" s="16"/>
      <c r="C31" s="17"/>
      <c r="D31" s="18"/>
    </row>
    <row r="32" spans="1:4">
      <c r="A32" s="15"/>
      <c r="B32" s="16"/>
      <c r="C32" s="17"/>
      <c r="D32" s="263"/>
    </row>
    <row r="33" spans="1:4">
      <c r="A33" s="15"/>
      <c r="B33" s="16"/>
      <c r="C33" s="17"/>
      <c r="D33" s="18"/>
    </row>
    <row r="34" spans="1:4">
      <c r="A34" s="15"/>
      <c r="B34" s="16"/>
      <c r="C34" s="17"/>
      <c r="D34" s="18"/>
    </row>
    <row r="35" spans="1:4">
      <c r="A35" s="15"/>
      <c r="B35" s="16"/>
      <c r="C35" s="17"/>
      <c r="D35" s="18"/>
    </row>
    <row r="36" spans="1:4">
      <c r="A36" s="15"/>
      <c r="B36" s="16"/>
      <c r="C36" s="17"/>
      <c r="D36" s="18"/>
    </row>
    <row r="37" spans="1:4">
      <c r="A37" s="15"/>
      <c r="B37" s="16"/>
      <c r="C37" s="17"/>
      <c r="D37" s="18"/>
    </row>
    <row r="38" spans="1:4">
      <c r="A38" s="15"/>
      <c r="B38" s="16"/>
      <c r="C38" s="17"/>
      <c r="D38" s="18"/>
    </row>
    <row r="39" spans="1:4">
      <c r="A39" s="15"/>
      <c r="B39" s="16"/>
      <c r="C39" s="17"/>
      <c r="D39" s="18"/>
    </row>
    <row r="40" spans="1:4">
      <c r="A40" s="15"/>
      <c r="B40" s="16"/>
      <c r="C40" s="17"/>
      <c r="D40" s="18"/>
    </row>
    <row r="41" spans="1:4">
      <c r="A41" s="15"/>
      <c r="B41" s="16"/>
      <c r="C41" s="17"/>
      <c r="D41" s="18"/>
    </row>
    <row r="42" spans="1:4">
      <c r="A42" s="15"/>
      <c r="B42" s="16"/>
      <c r="C42" s="17"/>
      <c r="D42" s="18"/>
    </row>
    <row r="43" spans="1:4">
      <c r="A43" s="15"/>
      <c r="B43" s="16"/>
      <c r="C43" s="17"/>
      <c r="D43" s="18"/>
    </row>
    <row r="44" spans="1:4">
      <c r="A44" s="15"/>
      <c r="B44" s="16"/>
      <c r="C44" s="17"/>
      <c r="D44" s="18"/>
    </row>
    <row r="45" spans="1:4">
      <c r="A45" s="15"/>
      <c r="B45" s="16"/>
      <c r="C45" s="17"/>
      <c r="D45" s="18"/>
    </row>
    <row r="46" spans="1:4">
      <c r="A46" s="15"/>
      <c r="B46" s="16"/>
      <c r="C46" s="17"/>
      <c r="D46" s="18"/>
    </row>
    <row r="47" spans="1:4">
      <c r="A47" s="15"/>
      <c r="B47" s="16"/>
      <c r="C47" s="17"/>
      <c r="D47" s="18"/>
    </row>
    <row r="48" spans="1:4">
      <c r="A48" s="15"/>
      <c r="B48" s="16"/>
      <c r="C48" s="17"/>
      <c r="D48" s="18"/>
    </row>
    <row r="49" spans="1:4">
      <c r="A49" s="15"/>
      <c r="B49" s="16"/>
      <c r="C49" s="17"/>
      <c r="D49" s="18"/>
    </row>
    <row r="50" spans="1:4">
      <c r="A50" s="15"/>
      <c r="B50" s="16"/>
      <c r="C50" s="17"/>
      <c r="D50" s="18"/>
    </row>
    <row r="51" spans="1:4">
      <c r="A51" s="15"/>
      <c r="B51" s="16"/>
      <c r="C51" s="17"/>
      <c r="D51" s="18"/>
    </row>
    <row r="52" spans="1:4">
      <c r="A52" s="15"/>
      <c r="B52" s="16"/>
      <c r="C52" s="17"/>
      <c r="D52" s="18"/>
    </row>
    <row r="53" spans="1:4">
      <c r="A53" s="15"/>
      <c r="B53" s="16"/>
      <c r="C53" s="17"/>
      <c r="D53" s="18"/>
    </row>
    <row r="54" spans="1:4">
      <c r="A54" s="15"/>
      <c r="B54" s="16"/>
      <c r="C54" s="17"/>
      <c r="D54" s="18"/>
    </row>
    <row r="55" spans="1:4">
      <c r="A55" s="15"/>
      <c r="B55" s="16"/>
      <c r="C55" s="17"/>
      <c r="D55" s="18"/>
    </row>
    <row r="56" spans="1:4">
      <c r="A56" s="15"/>
      <c r="B56" s="16"/>
      <c r="C56" s="17"/>
      <c r="D56" s="18"/>
    </row>
    <row r="57" spans="1:4">
      <c r="A57" s="15"/>
      <c r="B57" s="16"/>
      <c r="C57" s="17"/>
      <c r="D57" s="18"/>
    </row>
    <row r="58" spans="1:4">
      <c r="A58" s="15"/>
      <c r="B58" s="16"/>
      <c r="C58" s="17"/>
      <c r="D58" s="18"/>
    </row>
    <row r="59" spans="1:4">
      <c r="A59" s="15"/>
      <c r="B59" s="16"/>
      <c r="C59" s="17"/>
      <c r="D59" s="18"/>
    </row>
    <row r="60" spans="1:4">
      <c r="A60" s="15"/>
      <c r="B60" s="16"/>
      <c r="C60" s="17"/>
      <c r="D60" s="18"/>
    </row>
    <row r="61" spans="1:4">
      <c r="A61" s="15"/>
      <c r="B61" s="16"/>
      <c r="C61" s="17"/>
      <c r="D61" s="18"/>
    </row>
    <row r="62" spans="1:4">
      <c r="A62" s="15"/>
      <c r="B62" s="16"/>
      <c r="C62" s="17"/>
      <c r="D62" s="18"/>
    </row>
    <row r="63" spans="1:4">
      <c r="A63" s="15"/>
      <c r="B63" s="16"/>
      <c r="C63" s="17"/>
      <c r="D63" s="18"/>
    </row>
    <row r="64" spans="1:4">
      <c r="A64" s="15"/>
      <c r="B64" s="16"/>
      <c r="C64" s="17"/>
      <c r="D64" s="18"/>
    </row>
    <row r="65" spans="1:4">
      <c r="A65" s="15"/>
      <c r="B65" s="16"/>
      <c r="C65" s="17"/>
      <c r="D65" s="18"/>
    </row>
    <row r="66" spans="1:4">
      <c r="A66" s="15"/>
      <c r="B66" s="16"/>
      <c r="C66" s="17"/>
      <c r="D66" s="18"/>
    </row>
    <row r="67" spans="1:4">
      <c r="A67" s="15"/>
      <c r="B67" s="16"/>
      <c r="C67" s="17"/>
      <c r="D67" s="18"/>
    </row>
    <row r="68" spans="1:4">
      <c r="A68" s="15"/>
      <c r="B68" s="16"/>
      <c r="C68" s="17"/>
      <c r="D68" s="18"/>
    </row>
    <row r="69" spans="1:4">
      <c r="A69" s="15"/>
      <c r="B69" s="16"/>
      <c r="C69" s="17"/>
      <c r="D69" s="18"/>
    </row>
    <row r="70" spans="1:4">
      <c r="A70" s="15"/>
      <c r="B70" s="16"/>
      <c r="C70" s="17"/>
      <c r="D70" s="18"/>
    </row>
    <row r="71" spans="1:4">
      <c r="A71" s="15"/>
      <c r="B71" s="16"/>
      <c r="C71" s="17"/>
      <c r="D71" s="18"/>
    </row>
    <row r="72" spans="1:4">
      <c r="A72" s="15"/>
      <c r="B72" s="16"/>
      <c r="C72" s="17"/>
      <c r="D72" s="18"/>
    </row>
    <row r="73" spans="1:4">
      <c r="A73" s="15"/>
      <c r="B73" s="16"/>
      <c r="C73" s="17"/>
      <c r="D73" s="18"/>
    </row>
    <row r="74" spans="1:4">
      <c r="A74" s="15"/>
      <c r="B74" s="16"/>
      <c r="C74" s="17"/>
      <c r="D74" s="18"/>
    </row>
    <row r="75" spans="1:4">
      <c r="A75" s="15"/>
      <c r="B75" s="16"/>
      <c r="C75" s="17"/>
      <c r="D75" s="18"/>
    </row>
    <row r="76" spans="1:4">
      <c r="A76" s="15"/>
      <c r="B76" s="16"/>
      <c r="C76" s="17"/>
      <c r="D76" s="18"/>
    </row>
    <row r="77" spans="1:4">
      <c r="A77" s="15"/>
      <c r="B77" s="16"/>
      <c r="C77" s="17"/>
      <c r="D77" s="18"/>
    </row>
    <row r="78" spans="1:4">
      <c r="A78" s="15"/>
      <c r="B78" s="16"/>
      <c r="C78" s="17"/>
      <c r="D78" s="18"/>
    </row>
    <row r="79" spans="1:4">
      <c r="A79" s="15"/>
      <c r="B79" s="16"/>
      <c r="C79" s="17"/>
      <c r="D79" s="18"/>
    </row>
    <row r="80" spans="1:4">
      <c r="A80" s="15"/>
      <c r="B80" s="16"/>
      <c r="C80" s="17"/>
      <c r="D80" s="18"/>
    </row>
    <row r="81" spans="1:4">
      <c r="A81" s="15"/>
      <c r="B81" s="16"/>
      <c r="C81" s="17"/>
      <c r="D81" s="18"/>
    </row>
    <row r="82" spans="1:4">
      <c r="A82" s="15"/>
      <c r="B82" s="16"/>
      <c r="C82" s="17"/>
      <c r="D82" s="18"/>
    </row>
    <row r="83" spans="1:4">
      <c r="A83" s="15"/>
      <c r="B83" s="16"/>
      <c r="C83" s="17"/>
      <c r="D83" s="18"/>
    </row>
    <row r="84" spans="1:4">
      <c r="A84" s="15"/>
      <c r="B84" s="16"/>
      <c r="C84" s="17"/>
      <c r="D84" s="18"/>
    </row>
    <row r="85" spans="1:4">
      <c r="A85" s="15"/>
      <c r="B85" s="16"/>
      <c r="C85" s="17"/>
      <c r="D85" s="18"/>
    </row>
    <row r="86" spans="1:4">
      <c r="A86" s="15"/>
      <c r="B86" s="16"/>
      <c r="C86" s="17"/>
      <c r="D86" s="18"/>
    </row>
    <row r="87" spans="1:4">
      <c r="A87" s="15"/>
      <c r="B87" s="16"/>
      <c r="C87" s="17"/>
      <c r="D87" s="18"/>
    </row>
    <row r="88" spans="1:4">
      <c r="A88" s="15"/>
      <c r="B88" s="16"/>
      <c r="C88" s="17"/>
      <c r="D88" s="18"/>
    </row>
    <row r="89" spans="1:4">
      <c r="A89" s="15"/>
      <c r="B89" s="16"/>
      <c r="C89" s="17"/>
      <c r="D89" s="18"/>
    </row>
    <row r="90" spans="1:4">
      <c r="A90" s="15"/>
      <c r="B90" s="16"/>
      <c r="C90" s="17"/>
      <c r="D90" s="18"/>
    </row>
    <row r="91" spans="1:4">
      <c r="A91" s="15"/>
      <c r="B91" s="16"/>
      <c r="C91" s="17"/>
      <c r="D91" s="18"/>
    </row>
    <row r="92" spans="1:4">
      <c r="A92" s="15"/>
      <c r="B92" s="16"/>
      <c r="C92" s="17"/>
      <c r="D92" s="18"/>
    </row>
    <row r="93" spans="1:4">
      <c r="A93" s="15"/>
      <c r="B93" s="16"/>
      <c r="C93" s="17"/>
      <c r="D93" s="18"/>
    </row>
    <row r="94" spans="1:4">
      <c r="A94" s="15"/>
      <c r="B94" s="16"/>
      <c r="C94" s="17"/>
      <c r="D94" s="18"/>
    </row>
    <row r="95" spans="1:4">
      <c r="A95" s="15"/>
      <c r="B95" s="16"/>
      <c r="C95" s="17"/>
      <c r="D95" s="18"/>
    </row>
    <row r="96" spans="1:4">
      <c r="A96" s="15"/>
      <c r="B96" s="16"/>
      <c r="C96" s="17"/>
      <c r="D96" s="18"/>
    </row>
    <row r="97" spans="1:4">
      <c r="A97" s="15"/>
      <c r="B97" s="16"/>
      <c r="C97" s="17"/>
      <c r="D97" s="18"/>
    </row>
    <row r="98" spans="1:4">
      <c r="A98" s="15"/>
      <c r="B98" s="16"/>
      <c r="C98" s="17"/>
      <c r="D98" s="18"/>
    </row>
    <row r="99" spans="1:4">
      <c r="A99" s="15"/>
      <c r="B99" s="16"/>
      <c r="C99" s="17"/>
      <c r="D99" s="18"/>
    </row>
    <row r="100" spans="1:4">
      <c r="A100" s="15"/>
      <c r="B100" s="16"/>
      <c r="C100" s="17"/>
      <c r="D100" s="18"/>
    </row>
    <row r="101" spans="1:4">
      <c r="A101" s="15"/>
      <c r="B101" s="16"/>
      <c r="C101" s="17"/>
      <c r="D101" s="18"/>
    </row>
    <row r="102" spans="1:4">
      <c r="A102" s="15"/>
      <c r="B102" s="16"/>
      <c r="C102" s="17"/>
      <c r="D102" s="18"/>
    </row>
    <row r="103" spans="1:4">
      <c r="A103" s="15"/>
      <c r="B103" s="16"/>
      <c r="C103" s="17"/>
      <c r="D103" s="18"/>
    </row>
    <row r="104" spans="1:4">
      <c r="A104" s="15"/>
      <c r="B104" s="16"/>
      <c r="C104" s="17"/>
      <c r="D104" s="18"/>
    </row>
    <row r="105" spans="1:4">
      <c r="A105" s="15"/>
      <c r="B105" s="16"/>
      <c r="C105" s="17"/>
      <c r="D105" s="18"/>
    </row>
    <row r="106" spans="1:4">
      <c r="A106" s="15"/>
      <c r="B106" s="16"/>
      <c r="C106" s="17"/>
      <c r="D106" s="18"/>
    </row>
    <row r="107" spans="1:4">
      <c r="A107" s="15"/>
      <c r="B107" s="16"/>
      <c r="C107" s="17"/>
      <c r="D107" s="18"/>
    </row>
    <row r="108" spans="1:4">
      <c r="A108" s="15"/>
      <c r="B108" s="16"/>
      <c r="C108" s="17"/>
      <c r="D108" s="18"/>
    </row>
    <row r="109" spans="1:4">
      <c r="A109" s="15"/>
      <c r="B109" s="16"/>
      <c r="C109" s="17"/>
      <c r="D109" s="18"/>
    </row>
    <row r="110" spans="1:4">
      <c r="A110" s="15"/>
      <c r="B110" s="16"/>
      <c r="C110" s="17"/>
      <c r="D110" s="18"/>
    </row>
    <row r="111" spans="1:4">
      <c r="A111" s="15"/>
      <c r="B111" s="16"/>
      <c r="C111" s="17"/>
      <c r="D111" s="18"/>
    </row>
    <row r="112" spans="1:4">
      <c r="A112" s="15"/>
      <c r="B112" s="16"/>
      <c r="C112" s="17"/>
      <c r="D112" s="18"/>
    </row>
    <row r="113" spans="1:4">
      <c r="A113" s="15"/>
      <c r="B113" s="16"/>
      <c r="C113" s="17"/>
      <c r="D113" s="18"/>
    </row>
    <row r="114" spans="1:4">
      <c r="A114" s="15"/>
      <c r="B114" s="16"/>
      <c r="C114" s="17"/>
      <c r="D114" s="18"/>
    </row>
    <row r="115" spans="1:4">
      <c r="A115" s="15"/>
      <c r="B115" s="16"/>
      <c r="C115" s="17"/>
      <c r="D115" s="18"/>
    </row>
    <row r="116" spans="1:4">
      <c r="A116" s="15"/>
      <c r="B116" s="16"/>
      <c r="C116" s="17"/>
      <c r="D116" s="18"/>
    </row>
    <row r="117" spans="1:4">
      <c r="A117" s="15"/>
      <c r="B117" s="16"/>
      <c r="C117" s="17"/>
      <c r="D117" s="18"/>
    </row>
    <row r="118" spans="1:4">
      <c r="A118" s="15"/>
      <c r="B118" s="16"/>
      <c r="C118" s="17"/>
      <c r="D118" s="18"/>
    </row>
    <row r="119" spans="1:4">
      <c r="A119" s="15"/>
      <c r="B119" s="16"/>
      <c r="C119" s="17"/>
      <c r="D119" s="18"/>
    </row>
    <row r="120" spans="1:4">
      <c r="A120" s="15"/>
      <c r="B120" s="16"/>
      <c r="C120" s="17"/>
      <c r="D120" s="18"/>
    </row>
    <row r="121" spans="1:4">
      <c r="A121" s="15"/>
      <c r="B121" s="16"/>
      <c r="C121" s="17"/>
      <c r="D121" s="18"/>
    </row>
    <row r="122" spans="1:4">
      <c r="A122" s="15"/>
      <c r="B122" s="16"/>
      <c r="C122" s="17"/>
      <c r="D122" s="18"/>
    </row>
    <row r="123" spans="1:4">
      <c r="A123" s="15"/>
      <c r="B123" s="16"/>
      <c r="C123" s="17"/>
      <c r="D123" s="18"/>
    </row>
    <row r="124" spans="1:4">
      <c r="A124" s="15"/>
      <c r="B124" s="16"/>
      <c r="C124" s="17"/>
      <c r="D124" s="18"/>
    </row>
    <row r="125" spans="1:4">
      <c r="A125" s="15"/>
      <c r="B125" s="16"/>
      <c r="C125" s="17"/>
      <c r="D125" s="18"/>
    </row>
    <row r="126" spans="1:4">
      <c r="A126" s="15"/>
      <c r="B126" s="16"/>
      <c r="C126" s="17"/>
      <c r="D126" s="18"/>
    </row>
    <row r="127" spans="1:4">
      <c r="A127" s="15"/>
      <c r="B127" s="16"/>
      <c r="C127" s="17"/>
      <c r="D127" s="18"/>
    </row>
    <row r="128" spans="1:4">
      <c r="A128" s="15"/>
      <c r="B128" s="16"/>
      <c r="C128" s="17"/>
      <c r="D128" s="18"/>
    </row>
    <row r="129" spans="1:4">
      <c r="A129" s="15"/>
      <c r="B129" s="16"/>
      <c r="C129" s="17"/>
      <c r="D129" s="18"/>
    </row>
    <row r="130" spans="1:4">
      <c r="A130" s="15"/>
      <c r="B130" s="16"/>
      <c r="C130" s="17"/>
      <c r="D130" s="18"/>
    </row>
    <row r="131" spans="1:4">
      <c r="A131" s="15"/>
      <c r="B131" s="16"/>
      <c r="C131" s="17"/>
      <c r="D131" s="18"/>
    </row>
    <row r="132" spans="1:4">
      <c r="A132" s="15"/>
      <c r="B132" s="16"/>
      <c r="C132" s="17"/>
      <c r="D132" s="18"/>
    </row>
    <row r="133" spans="1:4">
      <c r="A133" s="15"/>
      <c r="B133" s="16"/>
      <c r="C133" s="17"/>
      <c r="D133" s="18"/>
    </row>
    <row r="134" spans="1:4">
      <c r="A134" s="15"/>
      <c r="B134" s="16"/>
      <c r="C134" s="17"/>
      <c r="D134" s="18"/>
    </row>
    <row r="135" spans="1:4">
      <c r="A135" s="15"/>
      <c r="B135" s="16"/>
      <c r="C135" s="17"/>
      <c r="D135" s="18"/>
    </row>
    <row r="136" spans="1:4">
      <c r="A136" s="15"/>
      <c r="B136" s="16"/>
      <c r="C136" s="17"/>
      <c r="D136" s="18"/>
    </row>
    <row r="137" spans="1:4">
      <c r="A137" s="15"/>
      <c r="B137" s="16"/>
      <c r="C137" s="17"/>
      <c r="D137" s="18"/>
    </row>
    <row r="138" spans="1:4">
      <c r="A138" s="15"/>
      <c r="B138" s="16"/>
      <c r="C138" s="17"/>
      <c r="D138" s="18"/>
    </row>
    <row r="139" spans="1:4">
      <c r="A139" s="15"/>
      <c r="B139" s="16"/>
      <c r="C139" s="17"/>
      <c r="D139" s="18"/>
    </row>
    <row r="140" spans="1:4">
      <c r="A140" s="15"/>
      <c r="B140" s="16"/>
      <c r="C140" s="17"/>
      <c r="D140" s="18"/>
    </row>
    <row r="141" spans="1:4">
      <c r="A141" s="15"/>
      <c r="B141" s="16"/>
      <c r="C141" s="17"/>
      <c r="D141" s="18"/>
    </row>
    <row r="142" spans="1:4">
      <c r="A142" s="15"/>
      <c r="B142" s="16"/>
      <c r="C142" s="17"/>
      <c r="D142" s="18"/>
    </row>
    <row r="143" spans="1:4">
      <c r="A143" s="15"/>
      <c r="B143" s="16"/>
      <c r="C143" s="17"/>
      <c r="D143" s="18"/>
    </row>
    <row r="144" spans="1:4">
      <c r="A144" s="15"/>
      <c r="B144" s="16"/>
      <c r="C144" s="17"/>
      <c r="D144" s="18"/>
    </row>
    <row r="145" spans="1:4">
      <c r="A145" s="15"/>
      <c r="B145" s="16"/>
      <c r="C145" s="17"/>
      <c r="D145" s="18"/>
    </row>
    <row r="146" spans="1:4">
      <c r="A146" s="15"/>
      <c r="B146" s="16"/>
      <c r="C146" s="17"/>
      <c r="D146" s="18"/>
    </row>
    <row r="147" spans="1:4">
      <c r="A147" s="15"/>
      <c r="B147" s="16"/>
      <c r="C147" s="17"/>
      <c r="D147" s="18"/>
    </row>
    <row r="148" spans="1:4">
      <c r="A148" s="15"/>
      <c r="B148" s="16"/>
      <c r="C148" s="17"/>
      <c r="D148" s="18"/>
    </row>
    <row r="149" spans="1:4">
      <c r="A149" s="15"/>
      <c r="B149" s="16"/>
      <c r="C149" s="17"/>
      <c r="D149" s="18"/>
    </row>
    <row r="150" spans="1:4">
      <c r="A150" s="15"/>
      <c r="B150" s="16"/>
      <c r="C150" s="17"/>
      <c r="D150" s="18"/>
    </row>
    <row r="151" spans="1:4">
      <c r="A151" s="15"/>
      <c r="B151" s="16"/>
      <c r="C151" s="17"/>
      <c r="D151" s="18"/>
    </row>
    <row r="152" spans="1:4">
      <c r="A152" s="15"/>
      <c r="B152" s="16"/>
      <c r="C152" s="17"/>
      <c r="D152" s="18"/>
    </row>
    <row r="153" spans="1:4">
      <c r="A153" s="15"/>
      <c r="B153" s="16"/>
      <c r="C153" s="17"/>
      <c r="D153" s="18"/>
    </row>
    <row r="154" spans="1:4">
      <c r="A154" s="15"/>
      <c r="B154" s="16"/>
      <c r="C154" s="17"/>
      <c r="D154" s="18"/>
    </row>
    <row r="155" spans="1:4">
      <c r="A155" s="15"/>
      <c r="B155" s="16"/>
      <c r="C155" s="17"/>
      <c r="D155" s="18"/>
    </row>
    <row r="156" spans="1:4">
      <c r="A156" s="15"/>
      <c r="B156" s="16"/>
      <c r="C156" s="17"/>
      <c r="D156" s="18"/>
    </row>
    <row r="157" spans="1:4">
      <c r="A157" s="15"/>
      <c r="B157" s="16"/>
      <c r="C157" s="17"/>
      <c r="D157" s="18"/>
    </row>
    <row r="158" spans="1:4">
      <c r="A158" s="15"/>
      <c r="B158" s="16"/>
      <c r="C158" s="17"/>
      <c r="D158" s="18"/>
    </row>
    <row r="159" spans="1:4">
      <c r="A159" s="15"/>
      <c r="B159" s="16"/>
      <c r="C159" s="17"/>
      <c r="D159" s="18"/>
    </row>
    <row r="160" spans="1:4">
      <c r="A160" s="15"/>
      <c r="B160" s="16"/>
      <c r="C160" s="17"/>
      <c r="D160" s="18"/>
    </row>
    <row r="161" spans="1:4">
      <c r="A161" s="15"/>
      <c r="B161" s="16"/>
      <c r="C161" s="17"/>
      <c r="D161" s="18"/>
    </row>
    <row r="162" spans="1:4">
      <c r="A162" s="15"/>
      <c r="B162" s="16"/>
      <c r="C162" s="17"/>
      <c r="D162" s="18"/>
    </row>
    <row r="163" spans="1:4">
      <c r="A163" s="15"/>
      <c r="B163" s="16"/>
      <c r="C163" s="17"/>
      <c r="D163" s="18"/>
    </row>
    <row r="164" spans="1:4">
      <c r="A164" s="15"/>
      <c r="B164" s="16"/>
      <c r="C164" s="17"/>
      <c r="D164" s="18"/>
    </row>
    <row r="165" spans="1:4">
      <c r="A165" s="15"/>
      <c r="B165" s="16"/>
      <c r="C165" s="17"/>
      <c r="D165" s="18"/>
    </row>
    <row r="166" spans="1:4">
      <c r="A166" s="15"/>
      <c r="B166" s="16"/>
      <c r="C166" s="17"/>
      <c r="D166" s="18"/>
    </row>
    <row r="167" spans="1:4">
      <c r="A167" s="15"/>
      <c r="B167" s="16"/>
      <c r="C167" s="17"/>
      <c r="D167" s="18"/>
    </row>
    <row r="168" spans="1:4">
      <c r="A168" s="15"/>
      <c r="B168" s="16"/>
      <c r="C168" s="17"/>
      <c r="D168" s="18"/>
    </row>
    <row r="169" spans="1:4">
      <c r="A169" s="15"/>
      <c r="B169" s="16"/>
      <c r="C169" s="17"/>
      <c r="D169" s="18"/>
    </row>
    <row r="170" spans="1:4">
      <c r="A170" s="15"/>
      <c r="B170" s="16"/>
      <c r="C170" s="17"/>
      <c r="D170" s="18"/>
    </row>
    <row r="171" spans="1:4">
      <c r="A171" s="15"/>
      <c r="B171" s="16"/>
      <c r="C171" s="17"/>
      <c r="D171" s="18"/>
    </row>
    <row r="172" spans="1:4">
      <c r="A172" s="15"/>
      <c r="B172" s="16"/>
      <c r="C172" s="17"/>
      <c r="D172" s="18"/>
    </row>
    <row r="173" spans="1:4">
      <c r="A173" s="15"/>
      <c r="B173" s="16"/>
      <c r="C173" s="17"/>
      <c r="D173" s="18"/>
    </row>
    <row r="174" spans="1:4">
      <c r="A174" s="15"/>
      <c r="B174" s="16"/>
      <c r="C174" s="17"/>
      <c r="D174" s="18"/>
    </row>
    <row r="175" spans="1:4">
      <c r="A175" s="15"/>
      <c r="B175" s="16"/>
      <c r="C175" s="17"/>
      <c r="D175" s="18"/>
    </row>
    <row r="176" spans="1:4">
      <c r="A176" s="15"/>
      <c r="B176" s="16"/>
      <c r="C176" s="17"/>
      <c r="D176" s="18"/>
    </row>
    <row r="177" spans="1:4">
      <c r="A177" s="15"/>
      <c r="B177" s="16"/>
      <c r="C177" s="17"/>
      <c r="D177" s="18"/>
    </row>
    <row r="178" spans="1:4">
      <c r="A178" s="15"/>
      <c r="B178" s="16"/>
      <c r="C178" s="17"/>
      <c r="D178" s="18"/>
    </row>
    <row r="179" spans="1:4">
      <c r="A179" s="15"/>
      <c r="B179" s="16"/>
      <c r="C179" s="17"/>
      <c r="D179" s="18"/>
    </row>
    <row r="180" spans="1:4">
      <c r="A180" s="15"/>
      <c r="B180" s="16"/>
      <c r="C180" s="17"/>
      <c r="D180" s="18"/>
    </row>
    <row r="181" spans="1:4">
      <c r="A181" s="15"/>
      <c r="B181" s="16"/>
      <c r="C181" s="17"/>
      <c r="D181" s="18"/>
    </row>
    <row r="182" spans="1:4">
      <c r="A182" s="15"/>
      <c r="B182" s="16"/>
      <c r="C182" s="17"/>
      <c r="D182" s="18"/>
    </row>
    <row r="183" spans="1:4">
      <c r="A183" s="15"/>
      <c r="B183" s="16"/>
      <c r="C183" s="17"/>
      <c r="D183" s="18"/>
    </row>
    <row r="184" spans="1:4">
      <c r="A184" s="15"/>
      <c r="B184" s="16"/>
      <c r="C184" s="17"/>
      <c r="D184" s="18"/>
    </row>
    <row r="185" spans="1:4">
      <c r="A185" s="15"/>
      <c r="B185" s="16"/>
      <c r="C185" s="17"/>
      <c r="D185" s="18"/>
    </row>
    <row r="186" spans="1:4">
      <c r="A186" s="15"/>
      <c r="B186" s="16"/>
      <c r="C186" s="17"/>
      <c r="D186" s="18"/>
    </row>
    <row r="187" spans="1:4">
      <c r="A187" s="15"/>
      <c r="B187" s="16"/>
      <c r="C187" s="17"/>
      <c r="D187" s="18"/>
    </row>
    <row r="188" spans="1:4">
      <c r="A188" s="15"/>
      <c r="B188" s="16"/>
      <c r="C188" s="17"/>
      <c r="D188" s="18"/>
    </row>
    <row r="189" spans="1:4">
      <c r="A189" s="15"/>
      <c r="B189" s="16"/>
      <c r="C189" s="17"/>
      <c r="D189" s="18"/>
    </row>
    <row r="190" spans="1:4">
      <c r="A190" s="15"/>
      <c r="B190" s="16"/>
      <c r="C190" s="17"/>
      <c r="D190" s="18"/>
    </row>
    <row r="191" spans="1:4">
      <c r="A191" s="15"/>
      <c r="B191" s="16"/>
      <c r="C191" s="17"/>
      <c r="D191" s="18"/>
    </row>
    <row r="192" spans="1:4">
      <c r="A192" s="15"/>
      <c r="B192" s="16"/>
      <c r="C192" s="17"/>
      <c r="D192" s="18"/>
    </row>
    <row r="193" spans="1:4">
      <c r="A193" s="15"/>
      <c r="B193" s="16"/>
      <c r="C193" s="17"/>
      <c r="D193" s="18"/>
    </row>
    <row r="194" spans="1:4">
      <c r="A194" s="15"/>
      <c r="B194" s="16"/>
      <c r="C194" s="17"/>
      <c r="D194" s="18"/>
    </row>
    <row r="195" spans="1:4">
      <c r="A195" s="15"/>
      <c r="B195" s="16"/>
      <c r="C195" s="17"/>
      <c r="D195" s="18"/>
    </row>
    <row r="196" spans="1:4">
      <c r="A196" s="15"/>
      <c r="B196" s="16"/>
      <c r="C196" s="17"/>
      <c r="D196" s="18"/>
    </row>
    <row r="197" spans="1:4">
      <c r="A197" s="15"/>
      <c r="B197" s="16"/>
      <c r="C197" s="17"/>
      <c r="D197" s="18"/>
    </row>
    <row r="198" spans="1:4">
      <c r="A198" s="15"/>
      <c r="B198" s="16"/>
      <c r="C198" s="17"/>
      <c r="D198" s="18"/>
    </row>
    <row r="199" spans="1:4">
      <c r="A199" s="15"/>
      <c r="B199" s="16"/>
      <c r="C199" s="17"/>
      <c r="D199" s="18"/>
    </row>
    <row r="200" spans="1:4">
      <c r="A200" s="15"/>
      <c r="B200" s="16"/>
      <c r="C200" s="17"/>
      <c r="D200" s="18"/>
    </row>
    <row r="201" spans="1:4">
      <c r="A201" s="15"/>
      <c r="B201" s="16"/>
      <c r="C201" s="17"/>
      <c r="D201" s="18"/>
    </row>
    <row r="202" spans="1:4">
      <c r="A202" s="15"/>
      <c r="B202" s="16"/>
      <c r="C202" s="17"/>
      <c r="D202" s="18"/>
    </row>
    <row r="203" spans="1:4">
      <c r="A203" s="15"/>
      <c r="B203" s="16"/>
      <c r="C203" s="17"/>
      <c r="D203" s="18"/>
    </row>
    <row r="204" spans="1:4">
      <c r="A204" s="15"/>
      <c r="B204" s="16"/>
      <c r="C204" s="17"/>
      <c r="D204" s="18"/>
    </row>
    <row r="205" spans="1:4">
      <c r="A205" s="15"/>
      <c r="B205" s="16"/>
      <c r="C205" s="17"/>
      <c r="D205" s="18"/>
    </row>
    <row r="206" spans="1:4">
      <c r="A206" s="15"/>
      <c r="B206" s="16"/>
      <c r="C206" s="17"/>
      <c r="D206" s="18"/>
    </row>
    <row r="207" spans="1:4">
      <c r="A207" s="15"/>
      <c r="B207" s="16"/>
      <c r="C207" s="17"/>
      <c r="D207" s="18"/>
    </row>
    <row r="208" spans="1:4">
      <c r="A208" s="15"/>
      <c r="B208" s="16"/>
      <c r="C208" s="17"/>
      <c r="D208" s="18"/>
    </row>
    <row r="209" spans="1:4">
      <c r="A209" s="15"/>
      <c r="B209" s="16"/>
      <c r="C209" s="17"/>
      <c r="D209" s="18"/>
    </row>
    <row r="210" spans="1:4">
      <c r="A210" s="15"/>
      <c r="B210" s="16"/>
      <c r="C210" s="17"/>
      <c r="D210" s="18"/>
    </row>
    <row r="211" spans="1:4">
      <c r="A211" s="15"/>
      <c r="B211" s="16"/>
      <c r="C211" s="17"/>
      <c r="D211" s="18"/>
    </row>
    <row r="212" spans="1:4">
      <c r="A212" s="15"/>
      <c r="B212" s="16"/>
      <c r="C212" s="17"/>
      <c r="D212" s="18"/>
    </row>
    <row r="213" spans="1:4">
      <c r="A213" s="15"/>
      <c r="B213" s="16"/>
      <c r="C213" s="17"/>
      <c r="D213" s="18"/>
    </row>
    <row r="214" spans="1:4">
      <c r="A214" s="15"/>
      <c r="B214" s="16"/>
      <c r="C214" s="17"/>
      <c r="D214" s="18"/>
    </row>
    <row r="215" spans="1:4">
      <c r="A215" s="15"/>
      <c r="B215" s="16"/>
      <c r="C215" s="17"/>
      <c r="D215" s="18"/>
    </row>
    <row r="216" spans="1:4">
      <c r="A216" s="15"/>
      <c r="B216" s="16"/>
      <c r="C216" s="17"/>
      <c r="D216" s="18"/>
    </row>
    <row r="217" spans="1:4">
      <c r="A217" s="15"/>
      <c r="B217" s="16"/>
      <c r="C217" s="17"/>
      <c r="D217" s="18"/>
    </row>
    <row r="218" spans="1:4">
      <c r="A218" s="15"/>
      <c r="B218" s="16"/>
      <c r="C218" s="17"/>
      <c r="D218" s="18"/>
    </row>
    <row r="219" spans="1:4">
      <c r="A219" s="15"/>
      <c r="B219" s="16"/>
      <c r="C219" s="17"/>
      <c r="D219" s="18"/>
    </row>
    <row r="220" spans="1:4">
      <c r="A220" s="15"/>
      <c r="B220" s="16"/>
      <c r="C220" s="17"/>
      <c r="D220" s="18"/>
    </row>
    <row r="221" spans="1:4">
      <c r="A221" s="15"/>
      <c r="B221" s="16"/>
      <c r="C221" s="17"/>
      <c r="D221" s="18"/>
    </row>
    <row r="222" spans="1:4">
      <c r="A222" s="15"/>
      <c r="B222" s="16"/>
      <c r="C222" s="17"/>
      <c r="D222" s="18"/>
    </row>
    <row r="223" spans="1:4">
      <c r="A223" s="15"/>
      <c r="B223" s="16"/>
      <c r="C223" s="17"/>
      <c r="D223" s="18"/>
    </row>
    <row r="224" spans="1:4">
      <c r="A224" s="15"/>
      <c r="B224" s="16"/>
      <c r="C224" s="17"/>
      <c r="D224" s="18"/>
    </row>
    <row r="225" spans="1:4">
      <c r="A225" s="15"/>
      <c r="B225" s="16"/>
      <c r="C225" s="17"/>
      <c r="D225" s="18"/>
    </row>
    <row r="226" spans="1:4">
      <c r="A226" s="15"/>
      <c r="B226" s="16"/>
      <c r="C226" s="17"/>
      <c r="D226" s="18"/>
    </row>
    <row r="227" spans="1:4">
      <c r="A227" s="15"/>
      <c r="B227" s="16"/>
      <c r="C227" s="17"/>
      <c r="D227" s="18"/>
    </row>
    <row r="228" spans="1:4">
      <c r="A228" s="15"/>
      <c r="B228" s="16"/>
      <c r="C228" s="17"/>
      <c r="D228" s="18"/>
    </row>
    <row r="229" spans="1:4">
      <c r="A229" s="15"/>
      <c r="B229" s="16"/>
      <c r="C229" s="17"/>
      <c r="D229" s="18"/>
    </row>
    <row r="230" spans="1:4">
      <c r="A230" s="15"/>
      <c r="B230" s="16"/>
      <c r="C230" s="17"/>
      <c r="D230" s="18"/>
    </row>
    <row r="231" spans="1:4">
      <c r="A231" s="15"/>
      <c r="B231" s="16"/>
      <c r="C231" s="17"/>
      <c r="D231" s="18"/>
    </row>
    <row r="232" spans="1:4">
      <c r="A232" s="15"/>
      <c r="B232" s="16"/>
      <c r="C232" s="17"/>
      <c r="D232" s="18"/>
    </row>
    <row r="233" spans="1:4">
      <c r="A233" s="15"/>
      <c r="B233" s="16"/>
      <c r="C233" s="17"/>
      <c r="D233" s="18"/>
    </row>
    <row r="234" spans="1:4">
      <c r="A234" s="15"/>
      <c r="B234" s="16"/>
      <c r="C234" s="17"/>
      <c r="D234" s="18"/>
    </row>
    <row r="235" spans="1:4">
      <c r="A235" s="15"/>
      <c r="B235" s="16"/>
      <c r="C235" s="17"/>
      <c r="D235" s="18"/>
    </row>
    <row r="236" spans="1:4">
      <c r="A236" s="15"/>
      <c r="B236" s="16"/>
      <c r="C236" s="17"/>
      <c r="D236" s="18"/>
    </row>
    <row r="237" spans="1:4">
      <c r="A237" s="15"/>
      <c r="B237" s="16"/>
      <c r="C237" s="17"/>
      <c r="D237" s="18"/>
    </row>
    <row r="238" spans="1:4">
      <c r="A238" s="15"/>
      <c r="B238" s="16"/>
      <c r="C238" s="17"/>
      <c r="D238" s="18"/>
    </row>
    <row r="239" spans="1:4">
      <c r="A239" s="15"/>
      <c r="B239" s="16"/>
      <c r="C239" s="17"/>
      <c r="D239" s="18"/>
    </row>
    <row r="240" spans="1:4">
      <c r="A240" s="15"/>
      <c r="B240" s="16"/>
      <c r="C240" s="17"/>
      <c r="D240" s="18"/>
    </row>
    <row r="241" spans="1:4">
      <c r="A241" s="15"/>
      <c r="B241" s="16"/>
      <c r="C241" s="17"/>
      <c r="D241" s="18"/>
    </row>
    <row r="242" spans="1:4">
      <c r="A242" s="15"/>
      <c r="B242" s="16"/>
      <c r="C242" s="17"/>
      <c r="D242" s="18"/>
    </row>
    <row r="243" spans="1:4">
      <c r="A243" s="15"/>
      <c r="B243" s="16"/>
      <c r="C243" s="17"/>
      <c r="D243" s="18"/>
    </row>
    <row r="244" spans="1:4">
      <c r="A244" s="15"/>
      <c r="B244" s="16"/>
      <c r="C244" s="17"/>
      <c r="D244" s="18"/>
    </row>
    <row r="245" spans="1:4">
      <c r="A245" s="15"/>
      <c r="B245" s="16"/>
      <c r="C245" s="17"/>
      <c r="D245" s="18"/>
    </row>
    <row r="246" spans="1:4">
      <c r="A246" s="15"/>
      <c r="B246" s="16"/>
      <c r="C246" s="17"/>
      <c r="D246" s="18"/>
    </row>
    <row r="247" spans="1:4">
      <c r="A247" s="15"/>
      <c r="B247" s="16"/>
      <c r="C247" s="17"/>
      <c r="D247" s="18"/>
    </row>
    <row r="248" spans="1:4">
      <c r="A248" s="15"/>
      <c r="B248" s="16"/>
      <c r="C248" s="17"/>
      <c r="D248" s="18"/>
    </row>
    <row r="249" spans="1:4">
      <c r="A249" s="15"/>
      <c r="B249" s="16"/>
      <c r="C249" s="17"/>
      <c r="D249" s="18"/>
    </row>
    <row r="250" spans="1:4">
      <c r="A250" s="15"/>
      <c r="B250" s="16"/>
      <c r="C250" s="17"/>
      <c r="D250" s="18"/>
    </row>
    <row r="251" spans="1:4">
      <c r="A251" s="15"/>
      <c r="B251" s="16"/>
      <c r="C251" s="17"/>
      <c r="D251" s="18"/>
    </row>
    <row r="252" spans="1:4">
      <c r="A252" s="15"/>
      <c r="B252" s="16"/>
      <c r="C252" s="17"/>
      <c r="D252" s="18"/>
    </row>
    <row r="253" spans="1:4">
      <c r="A253" s="15"/>
      <c r="B253" s="16"/>
      <c r="C253" s="17"/>
      <c r="D253" s="18"/>
    </row>
    <row r="254" spans="1:4">
      <c r="A254" s="15"/>
      <c r="B254" s="16"/>
      <c r="C254" s="17"/>
      <c r="D254" s="18"/>
    </row>
    <row r="255" spans="1:4">
      <c r="A255" s="15"/>
      <c r="B255" s="16"/>
      <c r="C255" s="17"/>
      <c r="D255" s="18"/>
    </row>
    <row r="256" spans="1:4">
      <c r="A256" s="15"/>
      <c r="B256" s="16"/>
      <c r="C256" s="17"/>
      <c r="D256" s="18"/>
    </row>
    <row r="257" spans="1:4">
      <c r="A257" s="15"/>
      <c r="B257" s="16"/>
      <c r="C257" s="17"/>
      <c r="D257" s="18"/>
    </row>
    <row r="258" spans="1:4">
      <c r="A258" s="15"/>
      <c r="B258" s="16"/>
      <c r="C258" s="17"/>
      <c r="D258" s="18"/>
    </row>
    <row r="259" spans="1:4">
      <c r="A259" s="15"/>
      <c r="B259" s="16"/>
      <c r="C259" s="17"/>
      <c r="D259" s="18"/>
    </row>
    <row r="260" spans="1:4">
      <c r="A260" s="15"/>
      <c r="B260" s="16"/>
      <c r="C260" s="17"/>
      <c r="D260" s="18"/>
    </row>
    <row r="261" spans="1:4">
      <c r="A261" s="15"/>
      <c r="B261" s="16"/>
      <c r="C261" s="17"/>
      <c r="D261" s="18"/>
    </row>
    <row r="262" spans="1:4">
      <c r="A262" s="15"/>
      <c r="B262" s="16"/>
      <c r="C262" s="17"/>
      <c r="D262" s="18"/>
    </row>
    <row r="263" spans="1:4">
      <c r="A263" s="15"/>
      <c r="B263" s="16"/>
      <c r="C263" s="17"/>
      <c r="D263" s="18"/>
    </row>
    <row r="264" spans="1:4">
      <c r="A264" s="15"/>
      <c r="B264" s="16"/>
      <c r="C264" s="17"/>
      <c r="D264" s="18"/>
    </row>
    <row r="265" spans="1:4">
      <c r="A265" s="15"/>
      <c r="B265" s="16"/>
      <c r="C265" s="17"/>
      <c r="D265" s="18"/>
    </row>
    <row r="266" spans="1:4">
      <c r="A266" s="15"/>
      <c r="B266" s="16"/>
      <c r="C266" s="17"/>
      <c r="D266" s="18"/>
    </row>
    <row r="267" spans="1:4">
      <c r="A267" s="15"/>
      <c r="B267" s="16"/>
      <c r="C267" s="17"/>
      <c r="D267" s="18"/>
    </row>
    <row r="268" spans="1:4">
      <c r="A268" s="15"/>
      <c r="B268" s="16"/>
      <c r="C268" s="17"/>
      <c r="D268" s="18"/>
    </row>
    <row r="269" spans="1:4">
      <c r="A269" s="15"/>
      <c r="B269" s="16"/>
      <c r="C269" s="17"/>
      <c r="D269" s="18"/>
    </row>
    <row r="270" spans="1:4">
      <c r="A270" s="15"/>
      <c r="B270" s="16"/>
      <c r="C270" s="17"/>
      <c r="D270" s="18"/>
    </row>
    <row r="271" spans="1:4">
      <c r="A271" s="15"/>
      <c r="B271" s="16"/>
      <c r="C271" s="17"/>
      <c r="D271" s="18"/>
    </row>
    <row r="272" spans="1:4">
      <c r="A272" s="15"/>
      <c r="B272" s="16"/>
      <c r="C272" s="17"/>
      <c r="D272" s="18"/>
    </row>
    <row r="273" spans="1:4">
      <c r="A273" s="15"/>
      <c r="B273" s="16"/>
      <c r="C273" s="17"/>
      <c r="D273" s="18"/>
    </row>
    <row r="274" spans="1:4">
      <c r="A274" s="15"/>
      <c r="B274" s="16"/>
      <c r="C274" s="17"/>
      <c r="D274" s="18"/>
    </row>
    <row r="275" spans="1:4">
      <c r="A275" s="15"/>
      <c r="B275" s="16"/>
      <c r="C275" s="17"/>
      <c r="D275" s="18"/>
    </row>
    <row r="276" spans="1:4">
      <c r="A276" s="15"/>
      <c r="B276" s="16"/>
      <c r="C276" s="17"/>
      <c r="D276" s="18"/>
    </row>
    <row r="277" spans="1:4">
      <c r="A277" s="15"/>
      <c r="B277" s="16"/>
      <c r="C277" s="17"/>
      <c r="D277" s="18"/>
    </row>
    <row r="278" spans="1:4">
      <c r="A278" s="15"/>
      <c r="B278" s="16"/>
      <c r="C278" s="17"/>
      <c r="D278" s="18"/>
    </row>
    <row r="279" spans="1:4">
      <c r="A279" s="15"/>
      <c r="B279" s="16"/>
      <c r="C279" s="17"/>
      <c r="D279" s="18"/>
    </row>
    <row r="280" spans="1:4">
      <c r="A280" s="15"/>
      <c r="B280" s="16"/>
      <c r="C280" s="17"/>
      <c r="D280" s="18"/>
    </row>
    <row r="281" spans="1:4">
      <c r="A281" s="15"/>
      <c r="B281" s="16"/>
      <c r="C281" s="17"/>
      <c r="D281" s="18"/>
    </row>
    <row r="282" spans="1:4">
      <c r="A282" s="15"/>
      <c r="B282" s="16"/>
      <c r="C282" s="17"/>
      <c r="D282" s="18"/>
    </row>
    <row r="283" spans="1:4">
      <c r="A283" s="15"/>
      <c r="B283" s="16"/>
      <c r="C283" s="17"/>
      <c r="D283" s="18"/>
    </row>
    <row r="284" spans="1:4">
      <c r="A284" s="15"/>
      <c r="B284" s="16"/>
      <c r="C284" s="17"/>
      <c r="D284" s="18"/>
    </row>
    <row r="285" spans="1:4">
      <c r="A285" s="15"/>
      <c r="B285" s="16"/>
      <c r="C285" s="17"/>
      <c r="D285" s="18"/>
    </row>
    <row r="286" spans="1:4">
      <c r="A286" s="15"/>
      <c r="B286" s="16"/>
      <c r="C286" s="17"/>
      <c r="D286" s="18"/>
    </row>
    <row r="287" spans="1:4">
      <c r="A287" s="15"/>
      <c r="B287" s="16"/>
      <c r="C287" s="17"/>
      <c r="D287" s="18"/>
    </row>
    <row r="288" spans="1:4">
      <c r="A288" s="15"/>
      <c r="B288" s="16"/>
      <c r="C288" s="17"/>
      <c r="D288" s="18"/>
    </row>
    <row r="289" spans="1:4">
      <c r="A289" s="15"/>
      <c r="B289" s="16"/>
      <c r="C289" s="17"/>
      <c r="D289" s="18"/>
    </row>
    <row r="290" spans="1:4">
      <c r="A290" s="15"/>
      <c r="B290" s="16"/>
      <c r="C290" s="17"/>
      <c r="D290" s="18"/>
    </row>
    <row r="291" spans="1:4">
      <c r="A291" s="15"/>
      <c r="B291" s="16"/>
      <c r="C291" s="17"/>
      <c r="D291" s="18"/>
    </row>
    <row r="292" spans="1:4">
      <c r="A292" s="15"/>
      <c r="B292" s="16"/>
      <c r="C292" s="17"/>
      <c r="D292" s="18"/>
    </row>
    <row r="293" spans="1:4">
      <c r="A293" s="15"/>
      <c r="B293" s="16"/>
      <c r="C293" s="17"/>
      <c r="D293" s="18"/>
    </row>
    <row r="294" spans="1:4">
      <c r="A294" s="15"/>
      <c r="B294" s="16"/>
      <c r="C294" s="17"/>
      <c r="D294" s="18"/>
    </row>
    <row r="295" spans="1:4">
      <c r="A295" s="15"/>
      <c r="B295" s="16"/>
      <c r="C295" s="17"/>
      <c r="D295" s="18"/>
    </row>
    <row r="296" spans="1:4">
      <c r="A296" s="15"/>
      <c r="B296" s="16"/>
      <c r="C296" s="17"/>
      <c r="D296" s="18"/>
    </row>
    <row r="297" spans="1:4">
      <c r="A297" s="15"/>
      <c r="B297" s="16"/>
      <c r="C297" s="17"/>
      <c r="D297" s="18"/>
    </row>
    <row r="298" spans="1:4">
      <c r="A298" s="15"/>
      <c r="B298" s="16"/>
      <c r="C298" s="17"/>
      <c r="D298" s="18"/>
    </row>
    <row r="299" spans="1:4">
      <c r="A299" s="15"/>
      <c r="B299" s="16"/>
      <c r="C299" s="17"/>
      <c r="D299" s="18"/>
    </row>
    <row r="300" spans="1:4">
      <c r="A300" s="15"/>
      <c r="B300" s="16"/>
      <c r="C300" s="17"/>
      <c r="D300" s="18"/>
    </row>
  </sheetData>
  <sheetProtection algorithmName="SHA-512" hashValue="deIMDa8ioKMZMISkokmInNpPjJnetZRLhtG9FKgAfnbgOVoek6lwHn+3Zs2cvS6P1VIFzJo5sk+vDVrTBt+2/w==" saltValue="ZkGz/MIVhiPIUjB9GyfRWg==" spinCount="100000" sheet="1" objects="1" scenarios="1"/>
  <mergeCells count="1">
    <mergeCell ref="A1:D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7">
    <tabColor theme="7" tint="0.39997558519241921"/>
  </sheetPr>
  <dimension ref="A1:Y39"/>
  <sheetViews>
    <sheetView zoomScale="70" zoomScaleNormal="70" workbookViewId="0">
      <selection activeCell="C41" sqref="C41"/>
    </sheetView>
  </sheetViews>
  <sheetFormatPr defaultRowHeight="15"/>
  <cols>
    <col min="1" max="1" width="36.140625" customWidth="1"/>
    <col min="2" max="2" width="20.7109375" customWidth="1"/>
    <col min="3" max="3" width="24.28515625" bestFit="1" customWidth="1"/>
    <col min="4" max="4" width="31.7109375" customWidth="1"/>
    <col min="5" max="5" width="20.7109375" customWidth="1"/>
    <col min="6" max="6" width="23.5703125" customWidth="1"/>
    <col min="7" max="7" width="20.7109375" customWidth="1"/>
    <col min="8" max="8" width="26.85546875" customWidth="1"/>
    <col min="9" max="9" width="20.7109375" customWidth="1"/>
    <col min="10" max="10" width="27.5703125" customWidth="1"/>
    <col min="13" max="13" width="16.5703125" customWidth="1"/>
    <col min="14" max="17" width="9.140625" customWidth="1"/>
  </cols>
  <sheetData>
    <row r="1" spans="1:25">
      <c r="A1" t="s">
        <v>191</v>
      </c>
    </row>
    <row r="2" spans="1:25">
      <c r="A2" t="s">
        <v>192</v>
      </c>
    </row>
    <row r="3" spans="1:25">
      <c r="A3" t="s">
        <v>1406</v>
      </c>
    </row>
    <row r="4" spans="1:25">
      <c r="A4" t="s">
        <v>1405</v>
      </c>
      <c r="D4" t="s">
        <v>1101</v>
      </c>
    </row>
    <row r="6" spans="1:25">
      <c r="A6" t="s">
        <v>193</v>
      </c>
      <c r="B6" s="20">
        <v>2.3E-2</v>
      </c>
      <c r="D6" t="s">
        <v>1012</v>
      </c>
      <c r="M6" t="s">
        <v>198</v>
      </c>
      <c r="N6" s="20">
        <v>5.5999999999999999E-3</v>
      </c>
      <c r="P6" t="s">
        <v>205</v>
      </c>
    </row>
    <row r="7" spans="1:25">
      <c r="A7" t="s">
        <v>201</v>
      </c>
      <c r="B7" s="20">
        <v>6.3799999999999996E-2</v>
      </c>
      <c r="M7" t="s">
        <v>200</v>
      </c>
      <c r="N7" s="20">
        <v>6.4299999999999996E-2</v>
      </c>
    </row>
    <row r="8" spans="1:25">
      <c r="C8" s="21" t="s">
        <v>1013</v>
      </c>
      <c r="D8" s="21">
        <v>3.0800000000000001E-2</v>
      </c>
      <c r="E8" s="21" t="s">
        <v>1014</v>
      </c>
      <c r="F8" s="21">
        <v>121.07</v>
      </c>
      <c r="G8" s="21" t="s">
        <v>1015</v>
      </c>
      <c r="H8" s="21">
        <v>33.159999999999997</v>
      </c>
      <c r="O8" t="s">
        <v>1016</v>
      </c>
      <c r="P8" s="21">
        <v>0.19</v>
      </c>
    </row>
    <row r="9" spans="1:25">
      <c r="A9" t="s">
        <v>188</v>
      </c>
      <c r="B9" t="s">
        <v>199</v>
      </c>
      <c r="C9" s="21" t="s">
        <v>196</v>
      </c>
      <c r="D9" s="21" t="s">
        <v>1017</v>
      </c>
      <c r="E9" s="21" t="s">
        <v>197</v>
      </c>
      <c r="F9" s="21" t="s">
        <v>189</v>
      </c>
      <c r="G9" s="21" t="s">
        <v>194</v>
      </c>
      <c r="H9" s="21" t="s">
        <v>190</v>
      </c>
      <c r="I9" t="s">
        <v>202</v>
      </c>
      <c r="J9" t="s">
        <v>203</v>
      </c>
      <c r="M9" t="s">
        <v>188</v>
      </c>
      <c r="N9" t="s">
        <v>199</v>
      </c>
      <c r="O9" t="s">
        <v>195</v>
      </c>
      <c r="P9" t="s">
        <v>1018</v>
      </c>
      <c r="Q9" t="s">
        <v>204</v>
      </c>
    </row>
    <row r="10" spans="1:25">
      <c r="A10">
        <v>2019</v>
      </c>
      <c r="B10">
        <v>0</v>
      </c>
      <c r="C10" s="21"/>
      <c r="D10" s="21"/>
      <c r="E10" s="21"/>
      <c r="F10" s="21"/>
      <c r="G10" s="21"/>
      <c r="H10" s="21"/>
      <c r="I10" s="21">
        <v>2.8976311336717426E-2</v>
      </c>
      <c r="J10" s="21">
        <v>144.97496036560293</v>
      </c>
      <c r="K10" s="21"/>
      <c r="M10">
        <v>2019</v>
      </c>
      <c r="N10">
        <v>0</v>
      </c>
      <c r="O10" s="21"/>
      <c r="P10" s="21"/>
      <c r="Q10" s="21">
        <v>0.18133984778727802</v>
      </c>
      <c r="U10">
        <v>3.0173584999999999E-2</v>
      </c>
      <c r="V10">
        <v>175.87419829999999</v>
      </c>
      <c r="X10" s="22"/>
      <c r="Y10" s="21"/>
    </row>
    <row r="11" spans="1:25">
      <c r="A11">
        <v>2020</v>
      </c>
      <c r="B11">
        <v>0</v>
      </c>
      <c r="C11" s="21"/>
      <c r="D11" s="21"/>
      <c r="E11" s="21"/>
      <c r="F11" s="21"/>
      <c r="G11" s="21"/>
      <c r="H11" s="21"/>
      <c r="I11" s="21">
        <v>5.3908733590367838E-2</v>
      </c>
      <c r="J11" s="21">
        <v>282.56445955803326</v>
      </c>
      <c r="K11" s="21"/>
      <c r="M11">
        <v>2020</v>
      </c>
      <c r="N11">
        <v>0</v>
      </c>
      <c r="O11" s="21"/>
      <c r="P11" s="21"/>
      <c r="Q11" s="21">
        <v>0.34690630323494698</v>
      </c>
      <c r="U11">
        <v>3.0452388925399997E-2</v>
      </c>
      <c r="V11">
        <v>180.26401828956799</v>
      </c>
      <c r="X11" s="22">
        <f>ELECCB[[#This Row],[NPV AEC $/kWh]]-I10</f>
        <v>2.4932422253650412E-2</v>
      </c>
      <c r="Y11" s="21">
        <f>ELECCB[[#This Row],[NPV ACC+T&amp;D $/kW]]-J10</f>
        <v>137.58949919243034</v>
      </c>
    </row>
    <row r="12" spans="1:25">
      <c r="A12">
        <v>2021</v>
      </c>
      <c r="B12">
        <v>0</v>
      </c>
      <c r="C12" s="21"/>
      <c r="D12" s="21"/>
      <c r="E12" s="21"/>
      <c r="F12" s="21"/>
      <c r="G12" s="21"/>
      <c r="H12" s="21"/>
      <c r="I12" s="21">
        <v>8.1677471538620705E-2</v>
      </c>
      <c r="J12" s="21">
        <v>414.07816126941054</v>
      </c>
      <c r="K12" s="21"/>
      <c r="M12">
        <v>2021</v>
      </c>
      <c r="N12">
        <v>0</v>
      </c>
      <c r="O12" s="21"/>
      <c r="P12" s="21"/>
      <c r="Q12" s="21">
        <v>0.5100867100311951</v>
      </c>
      <c r="U12">
        <v>3.0742904715748316E-2</v>
      </c>
      <c r="V12">
        <v>184.85534283540329</v>
      </c>
      <c r="X12" s="22">
        <f>ELECCB[[#This Row],[NPV AEC $/kWh]]-I11</f>
        <v>2.7768737948252867E-2</v>
      </c>
      <c r="Y12" s="21">
        <f>ELECCB[[#This Row],[NPV ACC+T&amp;D $/kW]]-J11</f>
        <v>131.51370171137728</v>
      </c>
    </row>
    <row r="13" spans="1:25">
      <c r="A13">
        <v>2022</v>
      </c>
      <c r="B13">
        <v>0</v>
      </c>
      <c r="C13" s="21"/>
      <c r="D13" s="21"/>
      <c r="E13" s="21"/>
      <c r="F13" s="21"/>
      <c r="G13" s="21"/>
      <c r="H13" s="21"/>
      <c r="I13" s="21">
        <v>0.11048003338712797</v>
      </c>
      <c r="J13" s="21">
        <v>539.77106448130667</v>
      </c>
      <c r="K13" s="21"/>
      <c r="M13">
        <v>2022</v>
      </c>
      <c r="N13">
        <v>1</v>
      </c>
      <c r="O13" s="21"/>
      <c r="P13" s="21"/>
      <c r="Q13" s="21">
        <v>0.66710365116936199</v>
      </c>
      <c r="U13">
        <v>3.1051563479094432E-2</v>
      </c>
      <c r="V13">
        <v>189.65418753541036</v>
      </c>
      <c r="X13" s="22">
        <f>ELECCB[[#This Row],[NPV AEC $/kWh]]-I12</f>
        <v>2.8802561848507269E-2</v>
      </c>
      <c r="Y13" s="21">
        <f>ELECCB[[#This Row],[NPV ACC+T&amp;D $/kW]]-J12</f>
        <v>125.69290321189612</v>
      </c>
    </row>
    <row r="14" spans="1:25">
      <c r="A14">
        <v>2023</v>
      </c>
      <c r="B14">
        <v>1</v>
      </c>
      <c r="C14" s="21"/>
      <c r="D14" s="21"/>
      <c r="E14" s="21"/>
      <c r="F14" s="21"/>
      <c r="G14" s="21"/>
      <c r="H14" s="21"/>
      <c r="I14" s="21">
        <v>0.14009253492125942</v>
      </c>
      <c r="J14" s="21">
        <v>658.82459352948263</v>
      </c>
      <c r="K14" s="21"/>
      <c r="M14">
        <v>2023</v>
      </c>
      <c r="N14">
        <v>2</v>
      </c>
      <c r="O14" s="21"/>
      <c r="P14" s="21"/>
      <c r="Q14" s="21">
        <v>0.82018362454273741</v>
      </c>
      <c r="U14">
        <v>3.1375431286181386E-2</v>
      </c>
      <c r="V14">
        <v>194.67812696322335</v>
      </c>
      <c r="X14" s="22">
        <f>ELECCB[[#This Row],[NPV AEC $/kWh]]-I13</f>
        <v>2.9612501534131447E-2</v>
      </c>
      <c r="Y14" s="21">
        <f>ELECCB[[#This Row],[NPV ACC+T&amp;D $/kW]]-J13</f>
        <v>119.05352904817596</v>
      </c>
    </row>
    <row r="15" spans="1:25">
      <c r="A15">
        <v>2024</v>
      </c>
      <c r="B15">
        <v>2</v>
      </c>
      <c r="C15" s="21"/>
      <c r="D15" s="21"/>
      <c r="E15" s="21"/>
      <c r="F15" s="21"/>
      <c r="G15" s="21"/>
      <c r="H15" s="21"/>
      <c r="I15" s="21">
        <v>0.16931310158578727</v>
      </c>
      <c r="J15" s="21">
        <v>772.22455939532358</v>
      </c>
      <c r="K15" s="21"/>
      <c r="M15">
        <v>2024</v>
      </c>
      <c r="N15">
        <v>3</v>
      </c>
      <c r="O15" s="21"/>
      <c r="P15" s="21"/>
      <c r="Q15" s="21">
        <v>0.97281924194798208</v>
      </c>
      <c r="U15">
        <v>3.1715854715636455E-2</v>
      </c>
      <c r="V15">
        <v>199.94417029757855</v>
      </c>
      <c r="X15" s="22">
        <f>ELECCB[[#This Row],[NPV AEC $/kWh]]-I14</f>
        <v>2.9220566664527853E-2</v>
      </c>
      <c r="Y15" s="21">
        <f>ELECCB[[#This Row],[NPV ACC+T&amp;D $/kW]]-J14</f>
        <v>113.39996586584095</v>
      </c>
    </row>
    <row r="16" spans="1:25">
      <c r="A16">
        <v>2025</v>
      </c>
      <c r="B16">
        <v>3</v>
      </c>
      <c r="C16" s="21"/>
      <c r="D16" s="21"/>
      <c r="E16" s="21"/>
      <c r="F16" s="21"/>
      <c r="G16" s="21"/>
      <c r="H16" s="21"/>
      <c r="I16" s="21">
        <v>0.19737380484917075</v>
      </c>
      <c r="J16" s="21">
        <v>880.91032761429994</v>
      </c>
      <c r="K16" s="21"/>
      <c r="M16">
        <v>2025</v>
      </c>
      <c r="N16">
        <v>4</v>
      </c>
      <c r="O16" s="21"/>
      <c r="P16" s="21"/>
      <c r="Q16" s="21">
        <v>1.1319392099505048</v>
      </c>
      <c r="U16">
        <v>3.207392671537599E-2</v>
      </c>
      <c r="V16">
        <v>205.46862772290069</v>
      </c>
      <c r="X16" s="22">
        <f>ELECCB[[#This Row],[NPV AEC $/kWh]]-I15</f>
        <v>2.8060703263383474E-2</v>
      </c>
      <c r="Y16" s="21">
        <f>ELECCB[[#This Row],[NPV ACC+T&amp;D $/kW]]-J15</f>
        <v>108.68576821897636</v>
      </c>
    </row>
    <row r="17" spans="1:25">
      <c r="A17">
        <v>2026</v>
      </c>
      <c r="B17">
        <v>4</v>
      </c>
      <c r="C17" s="21"/>
      <c r="D17" s="21"/>
      <c r="E17" s="21"/>
      <c r="F17" s="21"/>
      <c r="G17" s="21"/>
      <c r="H17" s="21"/>
      <c r="I17" s="21">
        <v>0.22958755419543869</v>
      </c>
      <c r="J17" s="21">
        <v>985.47639596562112</v>
      </c>
      <c r="K17" s="21"/>
      <c r="M17">
        <v>2026</v>
      </c>
      <c r="N17">
        <v>5</v>
      </c>
      <c r="O17" s="21"/>
      <c r="P17" s="21"/>
      <c r="Q17" s="21">
        <v>1.297939882150122</v>
      </c>
      <c r="U17">
        <v>3.245111609354881E-2</v>
      </c>
      <c r="V17">
        <v>211.26695239724091</v>
      </c>
      <c r="X17" s="22">
        <f>ELECCB[[#This Row],[NPV AEC $/kWh]]-I16</f>
        <v>3.2213749346267945E-2</v>
      </c>
      <c r="Y17" s="21">
        <f>ELECCB[[#This Row],[NPV ACC+T&amp;D $/kW]]-J16</f>
        <v>104.56606835132118</v>
      </c>
    </row>
    <row r="18" spans="1:25">
      <c r="A18">
        <v>2027</v>
      </c>
      <c r="B18">
        <v>5</v>
      </c>
      <c r="C18" s="21"/>
      <c r="D18" s="21"/>
      <c r="E18" s="21"/>
      <c r="F18" s="21"/>
      <c r="G18" s="21"/>
      <c r="H18" s="21"/>
      <c r="I18" s="21">
        <v>0.26094696856313643</v>
      </c>
      <c r="J18" s="21">
        <v>1086.2699407275736</v>
      </c>
      <c r="K18" s="21"/>
      <c r="M18">
        <v>2027</v>
      </c>
      <c r="N18">
        <v>6</v>
      </c>
      <c r="O18" s="21"/>
      <c r="P18" s="21"/>
      <c r="Q18" s="21">
        <v>1.4654677203850643</v>
      </c>
      <c r="U18">
        <v>3.2848966776855719E-2</v>
      </c>
      <c r="V18">
        <v>217.36411664342532</v>
      </c>
      <c r="X18" s="22">
        <f>ELECCB[[#This Row],[NPV AEC $/kWh]]-I17</f>
        <v>3.1359414367697735E-2</v>
      </c>
      <c r="Y18" s="21">
        <f>ELECCB[[#This Row],[NPV ACC+T&amp;D $/kW]]-J17</f>
        <v>100.79354476195249</v>
      </c>
    </row>
    <row r="19" spans="1:25">
      <c r="A19">
        <v>2028</v>
      </c>
      <c r="B19">
        <v>6</v>
      </c>
      <c r="C19" s="21"/>
      <c r="D19" s="21"/>
      <c r="E19" s="21"/>
      <c r="F19" s="21"/>
      <c r="G19" s="21"/>
      <c r="H19" s="21"/>
      <c r="I19" s="21">
        <v>0.29080395963889411</v>
      </c>
      <c r="J19" s="21">
        <v>1183.2756955774573</v>
      </c>
      <c r="K19" s="21"/>
      <c r="M19">
        <v>2028</v>
      </c>
      <c r="N19">
        <v>7</v>
      </c>
      <c r="O19" s="21"/>
      <c r="P19" s="21"/>
      <c r="Q19" s="21">
        <v>1.631007508017589</v>
      </c>
      <c r="U19">
        <v>3.337652118329202E-2</v>
      </c>
      <c r="V19">
        <v>223.77418444323993</v>
      </c>
      <c r="X19" s="22">
        <f>ELECCB[[#This Row],[NPV AEC $/kWh]]-I18</f>
        <v>2.9856991075757677E-2</v>
      </c>
      <c r="Y19" s="21">
        <f>ELECCB[[#This Row],[NPV ACC+T&amp;D $/kW]]-J18</f>
        <v>97.005754849883715</v>
      </c>
    </row>
    <row r="20" spans="1:25">
      <c r="A20">
        <v>2029</v>
      </c>
      <c r="B20">
        <v>7</v>
      </c>
      <c r="C20" s="21"/>
      <c r="D20" s="21"/>
      <c r="E20" s="21"/>
      <c r="F20" s="21"/>
      <c r="G20" s="21"/>
      <c r="H20" s="21"/>
      <c r="I20" s="21">
        <v>0.32003317571681861</v>
      </c>
      <c r="J20" s="21">
        <v>1276.5482674621917</v>
      </c>
      <c r="K20" s="21"/>
      <c r="M20">
        <v>2029</v>
      </c>
      <c r="N20">
        <v>8</v>
      </c>
      <c r="O20" s="21"/>
      <c r="P20" s="21"/>
      <c r="Q20" s="21">
        <v>1.7908477237053089</v>
      </c>
      <c r="U20">
        <v>3.3929570139299169E-2</v>
      </c>
      <c r="V20">
        <v>230.50307416944818</v>
      </c>
      <c r="X20" s="22">
        <f>ELECCB[[#This Row],[NPV AEC $/kWh]]-I19</f>
        <v>2.9229216077924502E-2</v>
      </c>
      <c r="Y20" s="21">
        <f>ELECCB[[#This Row],[NPV ACC+T&amp;D $/kW]]-J19</f>
        <v>93.272571884734361</v>
      </c>
    </row>
    <row r="21" spans="1:25">
      <c r="A21">
        <v>2030</v>
      </c>
      <c r="B21">
        <v>8</v>
      </c>
      <c r="C21" s="21"/>
      <c r="D21" s="21"/>
      <c r="E21" s="21"/>
      <c r="F21" s="21"/>
      <c r="G21" s="21"/>
      <c r="H21" s="21"/>
      <c r="I21" s="21">
        <v>0.3483640902841813</v>
      </c>
      <c r="J21" s="21">
        <v>1366.1512304104438</v>
      </c>
      <c r="K21" s="21"/>
      <c r="M21">
        <v>2030</v>
      </c>
      <c r="N21">
        <v>9</v>
      </c>
      <c r="O21" s="21"/>
      <c r="P21" s="21"/>
      <c r="Q21" s="21">
        <v>1.9424208787992343</v>
      </c>
      <c r="U21">
        <v>3.4509765788681181E-2</v>
      </c>
      <c r="V21">
        <v>237.57490848496687</v>
      </c>
      <c r="X21" s="22">
        <f>ELECCB[[#This Row],[NPV AEC $/kWh]]-I20</f>
        <v>2.8330914567362697E-2</v>
      </c>
      <c r="Y21" s="21">
        <f>ELECCB[[#This Row],[NPV ACC+T&amp;D $/kW]]-J20</f>
        <v>89.60296294825207</v>
      </c>
    </row>
    <row r="22" spans="1:25">
      <c r="A22">
        <v>2031</v>
      </c>
      <c r="B22">
        <v>9</v>
      </c>
      <c r="C22" s="21"/>
      <c r="D22" s="21"/>
      <c r="E22" s="21"/>
      <c r="F22" s="21"/>
      <c r="G22" s="21"/>
      <c r="H22" s="21"/>
      <c r="I22" s="21">
        <v>0.37596800845875372</v>
      </c>
      <c r="J22" s="21">
        <v>1452.1020889087899</v>
      </c>
      <c r="K22" s="21"/>
      <c r="M22">
        <v>2031</v>
      </c>
      <c r="N22">
        <v>10</v>
      </c>
      <c r="O22" s="21"/>
      <c r="P22" s="21"/>
      <c r="Q22" s="21">
        <v>2.0860090127069375</v>
      </c>
      <c r="U22">
        <v>3.5118863154851403E-2</v>
      </c>
      <c r="V22">
        <v>245.00625162237662</v>
      </c>
      <c r="X22" s="22">
        <f>ELECCB[[#This Row],[NPV AEC $/kWh]]-I21</f>
        <v>2.7603918174572417E-2</v>
      </c>
      <c r="Y22" s="21">
        <f>ELECCB[[#This Row],[NPV ACC+T&amp;D $/kW]]-J21</f>
        <v>85.950858498346179</v>
      </c>
    </row>
    <row r="23" spans="1:25">
      <c r="A23">
        <v>2032</v>
      </c>
      <c r="B23">
        <v>10</v>
      </c>
      <c r="C23" s="21"/>
      <c r="D23" s="21"/>
      <c r="E23" s="21"/>
      <c r="F23" s="21"/>
      <c r="G23" s="21"/>
      <c r="H23" s="21"/>
      <c r="I23" s="21">
        <v>0.40277369188676465</v>
      </c>
      <c r="J23" s="21">
        <v>1534.5393356308005</v>
      </c>
      <c r="K23" s="21"/>
      <c r="M23">
        <v>2032</v>
      </c>
      <c r="N23">
        <v>11</v>
      </c>
      <c r="O23" s="21"/>
      <c r="P23" s="21"/>
      <c r="Q23" s="21">
        <v>2.2247044871782231</v>
      </c>
      <c r="U23">
        <v>3.5758728841532791E-2</v>
      </c>
      <c r="V23">
        <v>252.817050924098</v>
      </c>
      <c r="X23" s="22">
        <f>ELECCB[[#This Row],[NPV AEC $/kWh]]-I22</f>
        <v>2.6805683428010929E-2</v>
      </c>
      <c r="Y23" s="21">
        <f>ELECCB[[#This Row],[NPV ACC+T&amp;D $/kW]]-J22</f>
        <v>82.437246722010514</v>
      </c>
    </row>
    <row r="24" spans="1:25">
      <c r="A24">
        <v>2033</v>
      </c>
      <c r="B24">
        <v>11</v>
      </c>
      <c r="C24" s="21"/>
      <c r="D24" s="21"/>
      <c r="E24" s="21"/>
      <c r="F24" s="21"/>
      <c r="G24" s="21"/>
      <c r="H24" s="21"/>
      <c r="I24" s="21">
        <v>0.42861989840647674</v>
      </c>
      <c r="J24" s="21">
        <v>1613.5787086479197</v>
      </c>
      <c r="K24" s="21"/>
      <c r="M24">
        <v>2033</v>
      </c>
      <c r="N24">
        <v>12</v>
      </c>
      <c r="O24" s="21"/>
      <c r="P24" s="21"/>
      <c r="Q24" s="21">
        <v>2.3604389855572991</v>
      </c>
      <c r="U24">
        <v>3.6431350531042024E-2</v>
      </c>
      <c r="V24">
        <v>261.03107690862191</v>
      </c>
      <c r="X24" s="22">
        <f>ELECCB[[#This Row],[NPV AEC $/kWh]]-I23</f>
        <v>2.5846206519712089E-2</v>
      </c>
      <c r="Y24" s="21">
        <f>ELECCB[[#This Row],[NPV ACC+T&amp;D $/kW]]-J23</f>
        <v>79.03937301711926</v>
      </c>
    </row>
    <row r="25" spans="1:25">
      <c r="A25">
        <v>2034</v>
      </c>
      <c r="B25">
        <v>12</v>
      </c>
      <c r="C25" s="21"/>
      <c r="D25" s="21"/>
      <c r="E25" s="21"/>
      <c r="F25" s="21"/>
      <c r="G25" s="21"/>
      <c r="H25" s="21"/>
      <c r="I25" s="21">
        <v>0.45329583485710234</v>
      </c>
      <c r="J25" s="21">
        <v>1689.3839325460397</v>
      </c>
      <c r="K25" s="21"/>
      <c r="M25">
        <v>2034</v>
      </c>
      <c r="N25">
        <v>13</v>
      </c>
      <c r="O25" s="21"/>
      <c r="P25" s="21"/>
      <c r="Q25" s="21">
        <v>2.4926100671496281</v>
      </c>
      <c r="U25">
        <v>3.7143219120418583E-2</v>
      </c>
      <c r="V25">
        <v>269.67903648660456</v>
      </c>
      <c r="X25" s="22">
        <f>ELECCB[[#This Row],[NPV AEC $/kWh]]-I24</f>
        <v>2.4675936450625602E-2</v>
      </c>
      <c r="Y25" s="21">
        <f>ELECCB[[#This Row],[NPV ACC+T&amp;D $/kW]]-J24</f>
        <v>75.805223898119948</v>
      </c>
    </row>
    <row r="26" spans="1:25">
      <c r="A26">
        <v>2035</v>
      </c>
      <c r="B26">
        <v>13</v>
      </c>
      <c r="C26" s="21"/>
      <c r="D26" s="21"/>
      <c r="E26" s="21"/>
      <c r="F26" s="21"/>
      <c r="G26" s="21"/>
      <c r="H26" s="21"/>
      <c r="I26" s="21">
        <v>0.4773662368050724</v>
      </c>
      <c r="J26" s="21">
        <v>1762.106301132254</v>
      </c>
      <c r="K26" s="21"/>
      <c r="M26">
        <v>2035</v>
      </c>
      <c r="N26">
        <v>14</v>
      </c>
      <c r="O26" s="21"/>
      <c r="P26" s="21"/>
      <c r="Q26" s="21">
        <v>2.6193041371399675</v>
      </c>
      <c r="U26">
        <v>3.7897226468563076E-2</v>
      </c>
      <c r="V26">
        <v>278.79149112948693</v>
      </c>
      <c r="X26" s="22">
        <f>ELECCB[[#This Row],[NPV AEC $/kWh]]-I25</f>
        <v>2.4070401947970055E-2</v>
      </c>
      <c r="Y26" s="21">
        <f>ELECCB[[#This Row],[NPV ACC+T&amp;D $/kW]]-J25</f>
        <v>72.722368586214316</v>
      </c>
    </row>
    <row r="27" spans="1:25">
      <c r="A27">
        <v>2036</v>
      </c>
      <c r="B27">
        <v>14</v>
      </c>
      <c r="C27" s="21"/>
      <c r="D27" s="21"/>
      <c r="E27" s="21"/>
      <c r="F27" s="21"/>
      <c r="G27" s="21"/>
      <c r="H27" s="21"/>
      <c r="I27" s="21">
        <v>0.50072449565742527</v>
      </c>
      <c r="J27" s="21">
        <v>1831.8599378555527</v>
      </c>
      <c r="K27" s="21"/>
      <c r="M27">
        <v>2036</v>
      </c>
      <c r="N27">
        <v>15</v>
      </c>
      <c r="O27" s="21"/>
      <c r="P27" s="21"/>
      <c r="Q27" s="21">
        <v>2.7408118544093014</v>
      </c>
      <c r="U27">
        <v>3.8696478974785072E-2</v>
      </c>
      <c r="V27">
        <v>288.39864591380905</v>
      </c>
      <c r="X27" s="22">
        <f>ELECCB[[#This Row],[NPV AEC $/kWh]]-I26</f>
        <v>2.3358258852352876E-2</v>
      </c>
      <c r="Y27" s="21">
        <f>ELECCB[[#This Row],[NPV ACC+T&amp;D $/kW]]-J26</f>
        <v>69.753636723298769</v>
      </c>
    </row>
    <row r="28" spans="1:25">
      <c r="A28">
        <v>2037</v>
      </c>
      <c r="B28">
        <v>15</v>
      </c>
      <c r="C28" s="21"/>
      <c r="D28" s="21"/>
      <c r="E28" s="21"/>
      <c r="F28" s="21"/>
      <c r="G28" s="21"/>
      <c r="H28" s="21"/>
      <c r="I28" s="21">
        <v>0.52332403483769063</v>
      </c>
      <c r="J28" s="21">
        <v>1898.794632646242</v>
      </c>
      <c r="K28" s="21"/>
      <c r="M28">
        <v>2037</v>
      </c>
      <c r="N28">
        <v>16</v>
      </c>
      <c r="O28" s="21"/>
      <c r="P28" s="21"/>
      <c r="Q28" s="21">
        <v>2.8590898232786022</v>
      </c>
      <c r="U28">
        <v>3.9544318829122613E-2</v>
      </c>
      <c r="V28">
        <v>298.53297433122032</v>
      </c>
      <c r="X28" s="22">
        <f>ELECCB[[#This Row],[NPV AEC $/kWh]]-I27</f>
        <v>2.259953918026536E-2</v>
      </c>
      <c r="Y28" s="21">
        <f>ELECCB[[#This Row],[NPV ACC+T&amp;D $/kW]]-J27</f>
        <v>66.934694790689264</v>
      </c>
    </row>
    <row r="29" spans="1:25">
      <c r="A29">
        <v>2038</v>
      </c>
      <c r="B29">
        <v>16</v>
      </c>
      <c r="C29" s="21"/>
      <c r="D29" s="21"/>
      <c r="E29" s="21"/>
      <c r="F29" s="21"/>
      <c r="G29" s="21"/>
      <c r="H29" s="21"/>
      <c r="I29" s="21">
        <v>0.54521930089364556</v>
      </c>
      <c r="J29" s="21">
        <v>1963.0345695017379</v>
      </c>
      <c r="K29" s="21"/>
      <c r="M29">
        <v>2038</v>
      </c>
      <c r="N29">
        <v>17</v>
      </c>
      <c r="O29" s="21"/>
      <c r="P29" s="21"/>
      <c r="Q29" s="21">
        <v>2.9736427104566006</v>
      </c>
      <c r="U29">
        <v>4.0444347525673441E-2</v>
      </c>
      <c r="V29">
        <v>309.23836679073787</v>
      </c>
      <c r="X29" s="22">
        <f>ELECCB[[#This Row],[NPV AEC $/kWh]]-I28</f>
        <v>2.1895266055954932E-2</v>
      </c>
      <c r="Y29" s="21">
        <f>ELECCB[[#This Row],[NPV ACC+T&amp;D $/kW]]-J28</f>
        <v>64.239936855495898</v>
      </c>
    </row>
    <row r="30" spans="1:25">
      <c r="A30">
        <v>2039</v>
      </c>
      <c r="B30">
        <v>17</v>
      </c>
      <c r="C30" s="21"/>
      <c r="D30" s="21"/>
      <c r="E30" s="21"/>
      <c r="F30" s="21"/>
      <c r="G30" s="21"/>
      <c r="H30" s="21"/>
      <c r="I30" s="21">
        <v>0.5665134609087884</v>
      </c>
      <c r="J30" s="21">
        <v>2024.669618916929</v>
      </c>
      <c r="K30" s="21"/>
      <c r="M30">
        <v>2039</v>
      </c>
      <c r="N30">
        <v>18</v>
      </c>
      <c r="O30" s="21"/>
      <c r="P30" s="21"/>
      <c r="Q30" s="21">
        <v>3.0839851552106698</v>
      </c>
      <c r="U30">
        <v>4.1400856344655616E-2</v>
      </c>
      <c r="V30">
        <v>320.55339863161095</v>
      </c>
      <c r="X30" s="22">
        <f>ELECCB[[#This Row],[NPV AEC $/kWh]]-I29</f>
        <v>2.1294160015142838E-2</v>
      </c>
      <c r="Y30" s="21">
        <f>ELECCB[[#This Row],[NPV ACC+T&amp;D $/kW]]-J29</f>
        <v>61.635049415191133</v>
      </c>
    </row>
    <row r="31" spans="1:25">
      <c r="A31">
        <v>2040</v>
      </c>
      <c r="B31">
        <v>18</v>
      </c>
      <c r="C31" s="21"/>
      <c r="D31" s="21"/>
      <c r="E31" s="21"/>
      <c r="F31" s="21"/>
      <c r="G31" s="21"/>
      <c r="H31" s="21"/>
      <c r="I31" s="21">
        <v>0.58722310906675856</v>
      </c>
      <c r="J31" s="21">
        <v>2083.8196672042536</v>
      </c>
      <c r="K31" s="21"/>
      <c r="M31">
        <v>2040</v>
      </c>
      <c r="N31">
        <v>19</v>
      </c>
      <c r="O31" s="21"/>
      <c r="P31" s="21"/>
      <c r="Q31" s="21">
        <v>3.1900997705214844</v>
      </c>
      <c r="U31">
        <v>4.2418075385043802E-2</v>
      </c>
      <c r="V31">
        <v>332.51965700252902</v>
      </c>
      <c r="X31" s="22">
        <f>ELECCB[[#This Row],[NPV AEC $/kWh]]-I30</f>
        <v>2.0709648157970162E-2</v>
      </c>
      <c r="Y31" s="21">
        <f>ELECCB[[#This Row],[NPV ACC+T&amp;D $/kW]]-J30</f>
        <v>59.15004828732458</v>
      </c>
    </row>
    <row r="32" spans="1:25">
      <c r="A32">
        <v>2041</v>
      </c>
      <c r="B32">
        <v>19</v>
      </c>
      <c r="C32" s="21"/>
      <c r="D32" s="21"/>
      <c r="E32" s="21"/>
      <c r="F32" s="21"/>
      <c r="G32" s="21"/>
      <c r="H32" s="21"/>
      <c r="I32" s="21">
        <v>0.60736437896201811</v>
      </c>
      <c r="J32" s="21">
        <v>2140.5953029633938</v>
      </c>
      <c r="K32" s="21"/>
      <c r="M32">
        <v>2041</v>
      </c>
      <c r="N32">
        <v>20</v>
      </c>
      <c r="O32" s="21"/>
      <c r="P32" s="21"/>
      <c r="Q32" s="21">
        <v>3.292010522063967</v>
      </c>
      <c r="U32">
        <v>4.3501008849623969E-2</v>
      </c>
      <c r="V32">
        <v>345.18865593432537</v>
      </c>
      <c r="X32" s="22">
        <f>ELECCB[[#This Row],[NPV AEC $/kWh]]-I31</f>
        <v>2.014126989525955E-2</v>
      </c>
      <c r="Y32" s="21">
        <f>ELECCB[[#This Row],[NPV ACC+T&amp;D $/kW]]-J31</f>
        <v>56.775635759140187</v>
      </c>
    </row>
    <row r="33" spans="1:25">
      <c r="A33">
        <v>2042</v>
      </c>
      <c r="B33">
        <v>20</v>
      </c>
      <c r="C33" s="21"/>
      <c r="D33" s="21"/>
      <c r="E33" s="21"/>
      <c r="F33" s="21"/>
      <c r="G33" s="21"/>
      <c r="H33" s="21"/>
      <c r="I33" s="21">
        <v>0.62695295645123938</v>
      </c>
      <c r="J33" s="21">
        <v>2195.0951543579163</v>
      </c>
      <c r="K33" s="21"/>
      <c r="M33">
        <v>2042</v>
      </c>
      <c r="N33">
        <v>21</v>
      </c>
      <c r="O33" s="21"/>
      <c r="P33" s="21"/>
      <c r="Q33" s="21">
        <v>3.390603374294074</v>
      </c>
      <c r="U33">
        <v>4.4655090614404487E-2</v>
      </c>
      <c r="V33">
        <v>358.61304276361136</v>
      </c>
      <c r="X33" s="22">
        <f>ELECCB[[#This Row],[NPV AEC $/kWh]]-I32</f>
        <v>1.9588577489221271E-2</v>
      </c>
      <c r="Y33" s="21">
        <f>ELECCB[[#This Row],[NPV ACC+T&amp;D $/kW]]-J32</f>
        <v>54.499851394522466</v>
      </c>
    </row>
    <row r="34" spans="1:25">
      <c r="A34">
        <v>2043</v>
      </c>
      <c r="B34">
        <v>21</v>
      </c>
      <c r="C34" s="21"/>
      <c r="D34" s="21"/>
      <c r="E34" s="21"/>
      <c r="F34" s="21"/>
      <c r="G34" s="21"/>
      <c r="H34" s="21"/>
      <c r="I34" s="21">
        <v>0.64600409214430554</v>
      </c>
      <c r="J34" s="21">
        <v>2247.4131971827765</v>
      </c>
      <c r="M34">
        <v>2043</v>
      </c>
      <c r="N34">
        <v>22</v>
      </c>
      <c r="O34" s="21"/>
      <c r="P34" s="21"/>
      <c r="Q34" s="21">
        <v>3.4858261415015512</v>
      </c>
      <c r="U34">
        <v>0.64600409214430554</v>
      </c>
      <c r="V34">
        <v>2247.4131971827765</v>
      </c>
      <c r="X34" s="22">
        <f>ELECCB[[#This Row],[NPV AEC $/kWh]]-I33</f>
        <v>1.9051135693066157E-2</v>
      </c>
      <c r="Y34" s="21">
        <f>ELECCB[[#This Row],[NPV ACC+T&amp;D $/kW]]-J33</f>
        <v>52.318042824860186</v>
      </c>
    </row>
    <row r="35" spans="1:25">
      <c r="A35">
        <v>2044</v>
      </c>
      <c r="B35">
        <v>22</v>
      </c>
      <c r="C35" s="21"/>
      <c r="D35" s="21"/>
      <c r="E35" s="21"/>
      <c r="F35" s="21"/>
      <c r="G35" s="21"/>
      <c r="H35" s="21"/>
      <c r="I35" s="21">
        <v>0.66453261354507742</v>
      </c>
      <c r="J35" s="21">
        <v>2297.6430040634286</v>
      </c>
      <c r="M35">
        <v>2044</v>
      </c>
      <c r="N35">
        <v>23</v>
      </c>
      <c r="O35" s="21"/>
      <c r="P35" s="21"/>
      <c r="Q35" s="21">
        <v>3.5777348993304638</v>
      </c>
      <c r="U35">
        <v>0.66453261354507742</v>
      </c>
      <c r="V35">
        <v>2297.6430040634286</v>
      </c>
      <c r="X35" s="22">
        <f>ELECCB[[#This Row],[NPV AEC $/kWh]]-I34</f>
        <v>1.852852140077188E-2</v>
      </c>
      <c r="Y35" s="21">
        <f>ELECCB[[#This Row],[NPV ACC+T&amp;D $/kW]]-J34</f>
        <v>50.229806880652177</v>
      </c>
    </row>
    <row r="36" spans="1:25">
      <c r="A36">
        <v>2045</v>
      </c>
      <c r="B36">
        <v>23</v>
      </c>
      <c r="C36" s="21"/>
      <c r="D36" s="21"/>
      <c r="E36" s="21"/>
      <c r="F36" s="21"/>
      <c r="G36" s="21"/>
      <c r="H36" s="21"/>
      <c r="I36" s="21">
        <v>0.68255293685179574</v>
      </c>
      <c r="J36" s="21">
        <v>2345.8814489925949</v>
      </c>
      <c r="M36">
        <v>2045</v>
      </c>
      <c r="N36">
        <v>24</v>
      </c>
      <c r="O36" s="21"/>
      <c r="P36" s="21"/>
      <c r="Q36" s="21">
        <v>3.6666803449170002</v>
      </c>
      <c r="U36">
        <v>0.68255293685179574</v>
      </c>
      <c r="V36">
        <v>2345.8814489925949</v>
      </c>
      <c r="X36" s="22">
        <f>ELECCB[[#This Row],[NPV AEC $/kWh]]-I35</f>
        <v>1.8020323306718322E-2</v>
      </c>
      <c r="Y36" s="21">
        <f>ELECCB[[#This Row],[NPV ACC+T&amp;D $/kW]]-J35</f>
        <v>48.238444929166235</v>
      </c>
    </row>
    <row r="37" spans="1:25">
      <c r="A37">
        <v>2046</v>
      </c>
      <c r="B37">
        <v>24</v>
      </c>
      <c r="C37" s="21"/>
      <c r="D37" s="21"/>
      <c r="E37" s="21"/>
      <c r="F37" s="21"/>
      <c r="G37" s="21"/>
      <c r="H37" s="21"/>
      <c r="I37" s="21">
        <v>0.69949251506830101</v>
      </c>
      <c r="J37" s="21">
        <v>2392.2097135921081</v>
      </c>
      <c r="M37">
        <v>2046</v>
      </c>
      <c r="N37">
        <v>25</v>
      </c>
      <c r="O37" s="21"/>
      <c r="P37" s="21"/>
      <c r="Q37" s="21">
        <v>3.7530811517105485</v>
      </c>
      <c r="U37">
        <v>0.69949251506830101</v>
      </c>
      <c r="V37">
        <v>2392.2097135921081</v>
      </c>
      <c r="X37" s="22">
        <f>ELECCB[[#This Row],[NPV AEC $/kWh]]-I36</f>
        <v>1.6939578216505269E-2</v>
      </c>
      <c r="Y37" s="21">
        <f>ELECCB[[#This Row],[NPV ACC+T&amp;D $/kW]]-J36</f>
        <v>46.328264599513204</v>
      </c>
    </row>
    <row r="38" spans="1:25">
      <c r="A38">
        <v>2047</v>
      </c>
      <c r="B38">
        <v>25</v>
      </c>
      <c r="C38" s="21"/>
      <c r="D38" s="21"/>
      <c r="E38" s="21"/>
      <c r="F38" s="21"/>
      <c r="G38" s="21"/>
      <c r="H38" s="21"/>
      <c r="I38" s="21">
        <v>0.7154161644539988</v>
      </c>
      <c r="J38" s="21">
        <v>2436.6944099627308</v>
      </c>
      <c r="M38">
        <v>2047</v>
      </c>
      <c r="N38">
        <v>26</v>
      </c>
      <c r="O38" s="21"/>
      <c r="P38" s="21"/>
      <c r="Q38" s="21">
        <v>3.8372650620798057</v>
      </c>
      <c r="U38">
        <v>0.7154161644539988</v>
      </c>
      <c r="V38">
        <v>2436.6944099627308</v>
      </c>
      <c r="X38" s="22">
        <f>ELECCB[[#This Row],[NPV AEC $/kWh]]-I37</f>
        <v>1.5923649385697791E-2</v>
      </c>
      <c r="Y38" s="21">
        <f>ELECCB[[#This Row],[NPV ACC+T&amp;D $/kW]]-J37</f>
        <v>44.484696370622714</v>
      </c>
    </row>
    <row r="39" spans="1:25">
      <c r="A39">
        <v>2048</v>
      </c>
      <c r="B39">
        <v>26</v>
      </c>
      <c r="C39" s="21"/>
      <c r="D39" s="21"/>
      <c r="E39" s="21"/>
      <c r="F39" s="21"/>
      <c r="G39" s="21"/>
      <c r="H39" s="21"/>
      <c r="I39" s="21">
        <v>0.730384813998742</v>
      </c>
      <c r="J39" s="21">
        <v>2479.4106216288674</v>
      </c>
      <c r="M39">
        <v>2048</v>
      </c>
      <c r="N39">
        <v>27</v>
      </c>
      <c r="O39" s="21"/>
      <c r="P39" s="21"/>
      <c r="Q39" s="21">
        <v>3.9190100017168357</v>
      </c>
      <c r="U39">
        <v>0.730384813998742</v>
      </c>
      <c r="V39">
        <v>2479.4106216288674</v>
      </c>
      <c r="X39" s="22">
        <f>ELECCB[[#This Row],[NPV AEC $/kWh]]-I38</f>
        <v>1.4968649544743196E-2</v>
      </c>
      <c r="Y39" s="21">
        <f>ELECCB[[#This Row],[NPV ACC+T&amp;D $/kW]]-J38</f>
        <v>42.716211666136587</v>
      </c>
    </row>
  </sheetData>
  <sheetProtection algorithmName="SHA-512" hashValue="fWtYWDWHakOzHnlNoiuKt94a0+sjvP6JKxH21On+OhkxwIe4pC0yMfc0k0Ct4bxBOzd6ZO5jZ23YZI/OdvvpTA==" saltValue="rOfWgby5WZxcA/LTeNvoyw==" spinCount="100000" sheet="1" objects="1" scenarios="1"/>
  <pageMargins left="0.7" right="0.7" top="0.75" bottom="0.75" header="0.3" footer="0.3"/>
  <pageSetup orientation="portrait" r:id="rId1"/>
  <tableParts count="2">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tabColor theme="9"/>
  </sheetPr>
  <dimension ref="A1:V182"/>
  <sheetViews>
    <sheetView zoomScale="96" zoomScaleNormal="96" workbookViewId="0">
      <pane xSplit="2" topLeftCell="C1" activePane="topRight" state="frozen"/>
      <selection activeCell="G38" sqref="G38"/>
      <selection pane="topRight" activeCell="C168" sqref="C168"/>
    </sheetView>
  </sheetViews>
  <sheetFormatPr defaultRowHeight="15"/>
  <cols>
    <col min="1" max="1" width="24.140625" customWidth="1"/>
    <col min="2" max="2" width="29.85546875" customWidth="1"/>
    <col min="5" max="5" width="40.7109375" customWidth="1"/>
    <col min="6" max="10" width="15.7109375" customWidth="1"/>
    <col min="11" max="11" width="11.28515625" bestFit="1" customWidth="1"/>
  </cols>
  <sheetData>
    <row r="1" spans="1:22" ht="15.75" thickBot="1">
      <c r="A1" s="7" t="s">
        <v>67</v>
      </c>
      <c r="B1" s="1" t="s">
        <v>1580</v>
      </c>
      <c r="E1" s="34" t="s">
        <v>225</v>
      </c>
      <c r="F1" s="28">
        <f ca="1">IF(EXPIRATION&lt;&gt;"","---",IF(F48=0,0,F48))</f>
        <v>0</v>
      </c>
    </row>
    <row r="2" spans="1:22" ht="15.75" thickTop="1">
      <c r="A2" s="7" t="s">
        <v>0</v>
      </c>
      <c r="B2" s="1" t="s">
        <v>954</v>
      </c>
      <c r="E2" s="34" t="s">
        <v>451</v>
      </c>
      <c r="F2" s="28">
        <f>IF(EXPIRATION&lt;&gt;"","---",IF(H48=0,0,H48))</f>
        <v>0</v>
      </c>
      <c r="P2" s="457" t="e">
        <f ca="1">HYPERLINK("mailto:IMenergyefficiency@LMBPS.com?subject=" &amp;"IM Custom Application Submittal" &amp;"-"&amp;PICO1 &amp;"-"&amp;MONTH(TODAY())&amp;"/"&amp;DAY(TODAY()) &amp;"/"&amp;YEAR(TODAY())&amp; "&amp;body=" &amp;"Please attach Custom Incentive Application with relevent information including new equipment specification, calculations, etc in this email","Draft E-mail")</f>
        <v>#NAME?</v>
      </c>
      <c r="Q2" s="458"/>
      <c r="R2" s="458"/>
      <c r="S2" s="458"/>
      <c r="T2" s="458"/>
      <c r="U2" s="458"/>
      <c r="V2" s="459"/>
    </row>
    <row r="3" spans="1:22">
      <c r="A3" s="7" t="s">
        <v>1</v>
      </c>
      <c r="B3" s="1" t="s">
        <v>880</v>
      </c>
      <c r="E3" s="34" t="s">
        <v>226</v>
      </c>
      <c r="F3" s="28" t="str">
        <f ca="1">IF(EXPIRATION&lt;&gt;"","---",IF(J48=0,"---",J48))</f>
        <v>---</v>
      </c>
      <c r="P3" s="460"/>
      <c r="Q3" s="461"/>
      <c r="R3" s="461"/>
      <c r="S3" s="461"/>
      <c r="T3" s="461"/>
      <c r="U3" s="461"/>
      <c r="V3" s="462"/>
    </row>
    <row r="4" spans="1:22" ht="15.75" thickBot="1">
      <c r="E4" s="34" t="s">
        <v>450</v>
      </c>
      <c r="F4" s="28" t="str">
        <f ca="1">IF(EXPIRATION&lt;&gt;"",PROJSTATEXP,IF(J48=0,PROJSTATMEASURE,IF(ENGSIGN&lt;&gt;"",PROJSTATREVIEW, IF(INCENTOTAL&gt;=500000,PROJSTATCAP,IF(AND(SUM(J44:J45)&gt;0,SUM(J44:J45)&lt;10000,SUM(J46:J47)=0),PROJSTATSTANDARD,IF(INCENTOTAL&gt;10000, PROJSTATINSPECT, PROJSTATPREAPPROVE))))))</f>
        <v>Enter Measures</v>
      </c>
      <c r="P4" s="463"/>
      <c r="Q4" s="464"/>
      <c r="R4" s="464"/>
      <c r="S4" s="464"/>
      <c r="T4" s="464"/>
      <c r="U4" s="464"/>
      <c r="V4" s="465"/>
    </row>
    <row r="5" spans="1:22" ht="15.75" thickTop="1">
      <c r="E5" s="34" t="s">
        <v>459</v>
      </c>
      <c r="F5" s="33">
        <f ca="1">SUM(A74,A81,A134,A154,A172)/SUM(D74,D81,D134,D154,D172)</f>
        <v>4.4117647058823532E-2</v>
      </c>
    </row>
    <row r="6" spans="1:22">
      <c r="A6" s="2" t="s">
        <v>2</v>
      </c>
      <c r="B6" s="3" t="s">
        <v>3</v>
      </c>
    </row>
    <row r="7" spans="1:22">
      <c r="A7" s="4" t="s">
        <v>36</v>
      </c>
      <c r="B7" s="126" t="s">
        <v>71</v>
      </c>
    </row>
    <row r="8" spans="1:22">
      <c r="A8" s="5" t="s">
        <v>4</v>
      </c>
      <c r="B8" s="126" t="s">
        <v>560</v>
      </c>
      <c r="E8" s="34" t="s">
        <v>1491</v>
      </c>
      <c r="F8" s="28" t="s">
        <v>952</v>
      </c>
    </row>
    <row r="9" spans="1:22">
      <c r="A9" s="5" t="s">
        <v>5</v>
      </c>
      <c r="B9" s="126" t="s">
        <v>953</v>
      </c>
      <c r="E9" s="34" t="s">
        <v>1492</v>
      </c>
      <c r="F9" s="28" t="s">
        <v>1265</v>
      </c>
    </row>
    <row r="10" spans="1:22">
      <c r="A10" s="5" t="s">
        <v>6</v>
      </c>
      <c r="B10" s="126" t="s">
        <v>760</v>
      </c>
      <c r="E10" s="34" t="s">
        <v>1493</v>
      </c>
      <c r="F10" s="28" t="s">
        <v>1231</v>
      </c>
    </row>
    <row r="11" spans="1:22">
      <c r="A11" s="5" t="s">
        <v>7</v>
      </c>
      <c r="B11" s="126" t="s">
        <v>881</v>
      </c>
      <c r="E11" s="34" t="s">
        <v>1494</v>
      </c>
      <c r="F11" s="28" t="s">
        <v>1233</v>
      </c>
    </row>
    <row r="12" spans="1:22">
      <c r="A12" s="5" t="s">
        <v>8</v>
      </c>
      <c r="B12" s="126" t="s">
        <v>743</v>
      </c>
    </row>
    <row r="13" spans="1:22">
      <c r="A13" s="5" t="s">
        <v>9</v>
      </c>
      <c r="B13" s="126"/>
    </row>
    <row r="14" spans="1:22">
      <c r="A14" s="5" t="s">
        <v>10</v>
      </c>
      <c r="B14" s="126"/>
    </row>
    <row r="15" spans="1:22">
      <c r="A15" s="6" t="s">
        <v>11</v>
      </c>
      <c r="B15" s="126"/>
    </row>
    <row r="16" spans="1:22">
      <c r="A16" s="4" t="s">
        <v>37</v>
      </c>
      <c r="B16" s="126" t="s">
        <v>72</v>
      </c>
    </row>
    <row r="17" spans="1:16">
      <c r="A17" s="5" t="s">
        <v>12</v>
      </c>
      <c r="B17" s="126" t="s">
        <v>73</v>
      </c>
    </row>
    <row r="18" spans="1:16">
      <c r="A18" s="5" t="s">
        <v>13</v>
      </c>
      <c r="B18" s="126" t="s">
        <v>77</v>
      </c>
    </row>
    <row r="19" spans="1:16">
      <c r="A19" s="5" t="s">
        <v>14</v>
      </c>
      <c r="B19" s="126" t="s">
        <v>805</v>
      </c>
    </row>
    <row r="20" spans="1:16">
      <c r="A20" s="5" t="s">
        <v>15</v>
      </c>
      <c r="B20" s="126" t="s">
        <v>74</v>
      </c>
    </row>
    <row r="21" spans="1:16">
      <c r="A21" s="5" t="s">
        <v>16</v>
      </c>
      <c r="B21" s="126"/>
    </row>
    <row r="22" spans="1:16">
      <c r="A22" s="5" t="s">
        <v>17</v>
      </c>
      <c r="B22" s="126"/>
    </row>
    <row r="23" spans="1:16">
      <c r="A23" s="5" t="s">
        <v>18</v>
      </c>
      <c r="B23" s="126"/>
    </row>
    <row r="24" spans="1:16">
      <c r="A24" s="6" t="s">
        <v>19</v>
      </c>
      <c r="B24" s="126"/>
    </row>
    <row r="25" spans="1:16">
      <c r="A25" s="4" t="s">
        <v>62</v>
      </c>
      <c r="B25" s="126" t="s">
        <v>882</v>
      </c>
      <c r="E25" s="31" t="str">
        <f>MAIN3</f>
        <v>PRESCRIPTIVE MEASURES INPUT</v>
      </c>
      <c r="F25" s="31" t="s">
        <v>217</v>
      </c>
      <c r="G25" s="31" t="s">
        <v>218</v>
      </c>
      <c r="H25" s="31" t="s">
        <v>448</v>
      </c>
      <c r="I25" s="31" t="s">
        <v>219</v>
      </c>
      <c r="J25" s="31" t="s">
        <v>129</v>
      </c>
      <c r="P25" s="31" t="s">
        <v>1259</v>
      </c>
    </row>
    <row r="26" spans="1:16">
      <c r="A26" s="5" t="s">
        <v>20</v>
      </c>
      <c r="B26" s="126" t="s">
        <v>147</v>
      </c>
      <c r="E26" s="38" t="str">
        <f>B26</f>
        <v>Lighting</v>
      </c>
      <c r="F26" s="29">
        <f ca="1">SUM('M01-S012'!AK40:AM137)</f>
        <v>0</v>
      </c>
      <c r="G26" s="29">
        <f ca="1">SUM('M01-S012'!AU40:AU137)</f>
        <v>0</v>
      </c>
      <c r="H26" s="29"/>
      <c r="I26" s="29">
        <f ca="1">'M01-S012'!AJ35</f>
        <v>0</v>
      </c>
      <c r="J26" s="29">
        <f>'M01-S012'!AF35</f>
        <v>0</v>
      </c>
      <c r="P26" s="29">
        <f ca="1">'M01-S012'!AN35</f>
        <v>0</v>
      </c>
    </row>
    <row r="27" spans="1:16">
      <c r="A27" s="5" t="s">
        <v>21</v>
      </c>
      <c r="B27" s="126" t="s">
        <v>996</v>
      </c>
      <c r="E27" s="38" t="str">
        <f t="shared" ref="E27:E33" si="0">B27</f>
        <v>Lighting Controls</v>
      </c>
      <c r="F27" s="29"/>
      <c r="G27" s="29"/>
      <c r="H27" s="29"/>
      <c r="I27" s="29"/>
      <c r="J27" s="29"/>
      <c r="P27" s="29"/>
    </row>
    <row r="28" spans="1:16">
      <c r="A28" s="5" t="s">
        <v>22</v>
      </c>
      <c r="B28" s="126" t="s">
        <v>1404</v>
      </c>
      <c r="E28" s="38" t="str">
        <f t="shared" si="0"/>
        <v>HVAC (Electric)</v>
      </c>
      <c r="F28" s="29"/>
      <c r="G28" s="29"/>
      <c r="H28" s="29"/>
      <c r="I28" s="29"/>
      <c r="J28" s="29"/>
      <c r="P28" s="29"/>
    </row>
    <row r="29" spans="1:16">
      <c r="A29" s="5" t="s">
        <v>23</v>
      </c>
      <c r="B29" s="126" t="s">
        <v>154</v>
      </c>
      <c r="E29" s="38" t="str">
        <f t="shared" si="0"/>
        <v>Refrigeration</v>
      </c>
      <c r="F29" s="29"/>
      <c r="G29" s="29"/>
      <c r="H29" s="29"/>
      <c r="I29" s="29"/>
      <c r="J29" s="29"/>
      <c r="P29" s="29"/>
    </row>
    <row r="30" spans="1:16">
      <c r="A30" s="5" t="s">
        <v>24</v>
      </c>
      <c r="B30" s="126" t="s">
        <v>997</v>
      </c>
      <c r="E30" s="38" t="str">
        <f t="shared" si="0"/>
        <v>Commercial Cooking (Electric)</v>
      </c>
      <c r="F30" s="29"/>
      <c r="G30" s="29"/>
      <c r="H30" s="29"/>
      <c r="I30" s="29"/>
      <c r="J30" s="29"/>
      <c r="P30" s="29"/>
    </row>
    <row r="31" spans="1:16" ht="30">
      <c r="A31" s="5" t="s">
        <v>25</v>
      </c>
      <c r="B31" s="137" t="s">
        <v>1024</v>
      </c>
      <c r="E31" s="38" t="str">
        <f t="shared" si="0"/>
        <v>HVAC 
(Gas)</v>
      </c>
      <c r="F31" s="29"/>
      <c r="G31" s="29"/>
      <c r="H31" s="29"/>
      <c r="I31" s="29"/>
      <c r="J31" s="29"/>
      <c r="P31" s="29"/>
    </row>
    <row r="32" spans="1:16">
      <c r="A32" s="5" t="s">
        <v>26</v>
      </c>
      <c r="B32" s="126" t="s">
        <v>998</v>
      </c>
      <c r="E32" s="38" t="str">
        <f t="shared" si="0"/>
        <v>Water Heating / Others (Gas)</v>
      </c>
      <c r="F32" s="29"/>
      <c r="G32" s="29"/>
      <c r="H32" s="29"/>
      <c r="I32" s="29"/>
      <c r="J32" s="29"/>
      <c r="P32" s="29"/>
    </row>
    <row r="33" spans="1:16">
      <c r="A33" s="5" t="s">
        <v>27</v>
      </c>
      <c r="B33" s="126" t="s">
        <v>1403</v>
      </c>
      <c r="E33" s="38" t="str">
        <f t="shared" si="0"/>
        <v>Misc / Compressed Air / VFDs</v>
      </c>
      <c r="F33" s="29"/>
      <c r="G33" s="29"/>
      <c r="H33" s="29"/>
      <c r="I33" s="29"/>
      <c r="J33" s="29"/>
      <c r="P33" s="29"/>
    </row>
    <row r="34" spans="1:16">
      <c r="A34" s="6" t="s">
        <v>1327</v>
      </c>
      <c r="B34" s="126" t="s">
        <v>1328</v>
      </c>
      <c r="E34" s="38" t="str">
        <f t="shared" ref="E34:E43" si="1">B34</f>
        <v>Agriculture (Elec/Gas)</v>
      </c>
      <c r="F34" s="29"/>
      <c r="G34" s="29"/>
      <c r="H34" s="29"/>
      <c r="I34" s="29"/>
      <c r="J34" s="29"/>
      <c r="P34" s="29"/>
    </row>
    <row r="35" spans="1:16">
      <c r="A35" s="4" t="s">
        <v>63</v>
      </c>
      <c r="B35" s="126" t="s">
        <v>558</v>
      </c>
      <c r="E35" s="31" t="str">
        <f t="shared" si="1"/>
        <v>CUSTOM MEASURES INPUT</v>
      </c>
      <c r="F35" s="31" t="s">
        <v>217</v>
      </c>
      <c r="G35" s="31" t="s">
        <v>218</v>
      </c>
      <c r="H35" s="31" t="s">
        <v>448</v>
      </c>
      <c r="I35" s="31" t="s">
        <v>219</v>
      </c>
      <c r="J35" s="31" t="s">
        <v>129</v>
      </c>
      <c r="P35" s="31" t="s">
        <v>1259</v>
      </c>
    </row>
    <row r="36" spans="1:16">
      <c r="A36" s="5" t="s">
        <v>28</v>
      </c>
      <c r="B36" s="126" t="s">
        <v>984</v>
      </c>
      <c r="E36" s="38" t="str">
        <f t="shared" si="1"/>
        <v>Custom Lighting</v>
      </c>
      <c r="F36" s="29">
        <f ca="1">'M04-S01'!Z12</f>
        <v>0</v>
      </c>
      <c r="G36" s="29">
        <f ca="1">'M04-S01'!AV200</f>
        <v>0</v>
      </c>
      <c r="H36" s="29"/>
      <c r="I36" s="29">
        <f ca="1">'M04-S01'!V12</f>
        <v>0</v>
      </c>
      <c r="J36" s="29">
        <f>'M04-S01'!R12</f>
        <v>0</v>
      </c>
      <c r="P36" s="29" t="str">
        <f ca="1">'M04-S01'!AF12</f>
        <v/>
      </c>
    </row>
    <row r="37" spans="1:16">
      <c r="A37" s="5" t="s">
        <v>29</v>
      </c>
      <c r="B37" s="126" t="s">
        <v>924</v>
      </c>
      <c r="E37" s="38" t="str">
        <f t="shared" si="1"/>
        <v>New Construction Lighting</v>
      </c>
      <c r="F37" s="29"/>
      <c r="G37" s="29"/>
      <c r="H37" s="29"/>
      <c r="I37" s="29"/>
      <c r="J37" s="29"/>
      <c r="P37" s="29"/>
    </row>
    <row r="38" spans="1:16" ht="45">
      <c r="A38" s="5" t="s">
        <v>30</v>
      </c>
      <c r="B38" s="137" t="s">
        <v>1010</v>
      </c>
      <c r="E38" s="38" t="str">
        <f t="shared" si="1"/>
        <v>Custom / RCx / New Construction
 Non-Lighting (Electric)</v>
      </c>
      <c r="F38" s="29"/>
      <c r="G38" s="29"/>
      <c r="H38" s="29"/>
      <c r="I38" s="29"/>
      <c r="J38" s="29"/>
      <c r="P38" s="29"/>
    </row>
    <row r="39" spans="1:16" ht="45">
      <c r="A39" s="5" t="s">
        <v>31</v>
      </c>
      <c r="B39" s="137" t="s">
        <v>1011</v>
      </c>
      <c r="E39" s="38" t="str">
        <f t="shared" si="1"/>
        <v>Custom / RCx / New Construction
 (Gas)</v>
      </c>
      <c r="F39" s="29"/>
      <c r="G39" s="29"/>
      <c r="H39" s="29"/>
      <c r="I39" s="29"/>
      <c r="J39" s="29"/>
      <c r="P39" s="29"/>
    </row>
    <row r="40" spans="1:16">
      <c r="A40" s="5" t="s">
        <v>32</v>
      </c>
      <c r="B40" s="126"/>
      <c r="E40" s="38">
        <f t="shared" si="1"/>
        <v>0</v>
      </c>
      <c r="F40" s="29"/>
      <c r="G40" s="29"/>
      <c r="H40" s="29"/>
      <c r="I40" s="29"/>
      <c r="J40" s="29"/>
      <c r="P40" s="29"/>
    </row>
    <row r="41" spans="1:16">
      <c r="A41" s="5" t="s">
        <v>33</v>
      </c>
      <c r="B41" s="126"/>
      <c r="E41" s="38">
        <f t="shared" si="1"/>
        <v>0</v>
      </c>
      <c r="F41" s="29"/>
      <c r="G41" s="29"/>
      <c r="H41" s="29"/>
      <c r="I41" s="29"/>
      <c r="J41" s="29"/>
      <c r="P41" s="29"/>
    </row>
    <row r="42" spans="1:16">
      <c r="A42" s="5" t="s">
        <v>34</v>
      </c>
      <c r="B42" s="126"/>
      <c r="E42" s="38">
        <f t="shared" si="1"/>
        <v>0</v>
      </c>
      <c r="F42" s="29"/>
      <c r="G42" s="29"/>
      <c r="H42" s="29"/>
      <c r="I42" s="29"/>
      <c r="J42" s="29"/>
      <c r="P42" s="29"/>
    </row>
    <row r="43" spans="1:16">
      <c r="A43" s="6" t="s">
        <v>35</v>
      </c>
      <c r="B43" s="126"/>
      <c r="E43" s="38">
        <f t="shared" si="1"/>
        <v>0</v>
      </c>
      <c r="F43" s="29"/>
      <c r="G43" s="29"/>
      <c r="H43" s="29"/>
      <c r="I43" s="29"/>
      <c r="J43" s="29"/>
      <c r="K43" s="32" t="s">
        <v>207</v>
      </c>
      <c r="L43" s="32" t="s">
        <v>559</v>
      </c>
      <c r="P43" s="29"/>
    </row>
    <row r="44" spans="1:16">
      <c r="A44" s="4" t="s">
        <v>64</v>
      </c>
      <c r="B44" s="126" t="s">
        <v>746</v>
      </c>
      <c r="E44" s="32" t="s">
        <v>221</v>
      </c>
      <c r="F44" s="30">
        <f ca="1">SUM(F26)</f>
        <v>0</v>
      </c>
      <c r="G44" s="30">
        <f ca="1">SUM(G26)</f>
        <v>0</v>
      </c>
      <c r="H44" s="30"/>
      <c r="I44" s="30">
        <f ca="1">I26</f>
        <v>0</v>
      </c>
      <c r="J44" s="30">
        <f>J26</f>
        <v>0</v>
      </c>
      <c r="K44" s="240" t="str">
        <f ca="1">IFERROR(ROUND(((1+ELOSS)*((KWHTOTALPRESE*INDEX(ELECCB[NPV AEC $/kWh],MATCH(15,ELECCB[Year Number],0)))+(KWTOTALPRESE*INDEX(ELECCB[NPV ACC+T&amp;D $/kW],MATCH(10,ELECCB[Year Number],0))))/COSTTOTALPRESE),2),"NA")</f>
        <v>NA</v>
      </c>
      <c r="L44" s="30" t="str">
        <f ca="1">IFERROR(ROUND(COSTTOTALPRESE/M02S02F35/KWHTOTALPRESE,2),"NA")</f>
        <v>NA</v>
      </c>
      <c r="P44" s="30">
        <f ca="1">SUM(P26:P30,P33)</f>
        <v>0</v>
      </c>
    </row>
    <row r="45" spans="1:16">
      <c r="A45" s="5" t="s">
        <v>38</v>
      </c>
      <c r="B45" s="126" t="s">
        <v>75</v>
      </c>
      <c r="E45" s="32" t="s">
        <v>220</v>
      </c>
      <c r="F45" s="30"/>
      <c r="G45" s="30"/>
      <c r="H45" s="30">
        <f>SUM(H26:H34)</f>
        <v>0</v>
      </c>
      <c r="I45" s="30">
        <f>SUM(I31:I32)</f>
        <v>0</v>
      </c>
      <c r="J45" s="30">
        <f>SUM(J31:J32)</f>
        <v>0</v>
      </c>
      <c r="K45" s="240" t="str">
        <f>IFERROR(ROUND(((1+GLOSS)*((THERMTOTALPRESG*INDEX(GASCB[NPV GAEC $/therm],MATCH(10,GASCB[Year Number],1))))/COSTTOTALPRESG),2),"NA")</f>
        <v>NA</v>
      </c>
      <c r="L45" s="30" t="str">
        <f>IFERROR(ROUND(COSTTOTALPRESG/M02S02F36/THERMTOTALPRESG,2),"NA")</f>
        <v>NA</v>
      </c>
      <c r="P45" s="30">
        <f>SUM(P31:P32)</f>
        <v>0</v>
      </c>
    </row>
    <row r="46" spans="1:16">
      <c r="A46" s="5" t="s">
        <v>39</v>
      </c>
      <c r="B46" s="126" t="s">
        <v>117</v>
      </c>
      <c r="E46" s="32" t="s">
        <v>222</v>
      </c>
      <c r="F46" s="30">
        <f ca="1">SUM(F36:F43)</f>
        <v>0</v>
      </c>
      <c r="G46" s="30">
        <f ca="1">SUM(G36:G43)</f>
        <v>0</v>
      </c>
      <c r="H46" s="30"/>
      <c r="I46" s="30">
        <f ca="1">SUM(I36:I38)</f>
        <v>0</v>
      </c>
      <c r="J46" s="30">
        <f>SUM(J36:J38)</f>
        <v>0</v>
      </c>
      <c r="K46" s="240" t="str">
        <f ca="1">IFERROR(ROUND(((1+ELOSS)*((KWHTOTALCUSE*INDEX(ELECCB[NPV AEC $/kWh],MATCH(15,ELECCB[Year Number],0)))+(KWTOTALCUSE*INDEX(ELECCB[NPV ACC+T&amp;D $/kW],MATCH(10,ELECCB[Year Number],0))))/COSTTOTALCUSE),2),"NA")</f>
        <v>NA</v>
      </c>
      <c r="L46" s="30" t="str">
        <f ca="1">IFERROR(ROUND(COSTTOTALCUSE/M02S02F35/KWHTOTALCUSE,2),"NA")</f>
        <v>NA</v>
      </c>
      <c r="P46" s="30">
        <f ca="1">SUM(P36:P38)</f>
        <v>0</v>
      </c>
    </row>
    <row r="47" spans="1:16">
      <c r="A47" s="5" t="s">
        <v>40</v>
      </c>
      <c r="B47" s="126"/>
      <c r="E47" s="32" t="s">
        <v>223</v>
      </c>
      <c r="F47" s="30"/>
      <c r="G47" s="30"/>
      <c r="H47" s="30">
        <f>SUM(H36:H43)</f>
        <v>0</v>
      </c>
      <c r="I47" s="30">
        <f>SUM(I39)</f>
        <v>0</v>
      </c>
      <c r="J47" s="30">
        <f>SUM(J39)</f>
        <v>0</v>
      </c>
      <c r="K47" s="240" t="str">
        <f>IFERROR(ROUND(((1+GLOSS)*((THERMTOTALCUSG*INDEX(GASCB[NPV GAEC $/therm],MATCH(10,GASCB[Year Number],1))))/COSTTOTALCUSG),2),"NA")</f>
        <v>NA</v>
      </c>
      <c r="L47" s="30" t="str">
        <f>IFERROR(ROUND(COSTTOTALCUSG/M02S02F36/THERMTOTALCUSG,2),"NA")</f>
        <v>NA</v>
      </c>
      <c r="P47" s="30">
        <f>SUM(P39)</f>
        <v>0</v>
      </c>
    </row>
    <row r="48" spans="1:16">
      <c r="A48" s="5" t="s">
        <v>41</v>
      </c>
      <c r="B48" s="126" t="s">
        <v>114</v>
      </c>
      <c r="E48" s="32" t="s">
        <v>224</v>
      </c>
      <c r="F48" s="30">
        <f ca="1">SUM(F26:F34,F36:F43)</f>
        <v>0</v>
      </c>
      <c r="G48" s="30">
        <f ca="1">SUM(G26:G34,G36:G43)</f>
        <v>0</v>
      </c>
      <c r="H48" s="30">
        <f>SUM(H26:H34,H36:H43)</f>
        <v>0</v>
      </c>
      <c r="I48" s="30">
        <f ca="1">SUM(I26:I34,I36:I43)</f>
        <v>0</v>
      </c>
      <c r="J48" s="30">
        <f ca="1">SUM(J26:J34,J36:J43)+P48</f>
        <v>0</v>
      </c>
      <c r="K48" s="240" t="str">
        <f ca="1">IFERROR(ROUND((((1+ELOSS)*((KWHTOTAL*INDEX(ELECCB[NPV AEC $/kWh],MATCH(15,ELECCB[Year Number],0)))+(KWTOTAL*INDEX(ELECCB[NPV ACC+T&amp;D $/kW],MATCH(10,ELECCB[Year Number],0))))+((1+GLOSS)*((THERMTOTAL*INDEX(GASCB[NPV GAEC $/therm],MATCH(10,GASCB[Year Number],1))))))/COSTTOTAL),2),"NA")</f>
        <v>NA</v>
      </c>
      <c r="L48" s="240" t="str">
        <f ca="1">IFERROR(COSTTOTAL/((KWHTOTAL*M02S02F35)+(THERMTOTAL*M02S02F36)),"NA")</f>
        <v>NA</v>
      </c>
      <c r="P48" s="30">
        <f ca="1">SUM(P26:P33,P36:P43)</f>
        <v>0</v>
      </c>
    </row>
    <row r="49" spans="1:2">
      <c r="A49" s="5" t="s">
        <v>42</v>
      </c>
      <c r="B49" s="126" t="s">
        <v>115</v>
      </c>
    </row>
    <row r="50" spans="1:2">
      <c r="A50" s="5" t="s">
        <v>43</v>
      </c>
      <c r="B50" s="126" t="s">
        <v>213</v>
      </c>
    </row>
    <row r="51" spans="1:2">
      <c r="A51" s="5" t="s">
        <v>44</v>
      </c>
      <c r="B51" s="126" t="s">
        <v>822</v>
      </c>
    </row>
    <row r="52" spans="1:2">
      <c r="A52" s="6" t="s">
        <v>45</v>
      </c>
      <c r="B52" s="126"/>
    </row>
    <row r="53" spans="1:2">
      <c r="A53" s="4" t="s">
        <v>65</v>
      </c>
      <c r="B53" s="126"/>
    </row>
    <row r="54" spans="1:2">
      <c r="A54" s="5" t="s">
        <v>46</v>
      </c>
      <c r="B54" s="126"/>
    </row>
    <row r="55" spans="1:2">
      <c r="A55" s="5" t="s">
        <v>47</v>
      </c>
      <c r="B55" s="126"/>
    </row>
    <row r="56" spans="1:2">
      <c r="A56" s="5" t="s">
        <v>48</v>
      </c>
      <c r="B56" s="126"/>
    </row>
    <row r="57" spans="1:2">
      <c r="A57" s="5" t="s">
        <v>49</v>
      </c>
      <c r="B57" s="126"/>
    </row>
    <row r="58" spans="1:2">
      <c r="A58" s="5" t="s">
        <v>50</v>
      </c>
      <c r="B58" s="126"/>
    </row>
    <row r="59" spans="1:2">
      <c r="A59" s="5" t="s">
        <v>51</v>
      </c>
      <c r="B59" s="126"/>
    </row>
    <row r="60" spans="1:2">
      <c r="A60" s="5" t="s">
        <v>52</v>
      </c>
      <c r="B60" s="126"/>
    </row>
    <row r="61" spans="1:2">
      <c r="A61" s="6" t="s">
        <v>53</v>
      </c>
      <c r="B61" s="126"/>
    </row>
    <row r="62" spans="1:2">
      <c r="A62" s="4" t="s">
        <v>66</v>
      </c>
      <c r="B62" s="126"/>
    </row>
    <row r="63" spans="1:2">
      <c r="A63" s="5" t="s">
        <v>54</v>
      </c>
      <c r="B63" s="126"/>
    </row>
    <row r="64" spans="1:2">
      <c r="A64" s="5" t="s">
        <v>55</v>
      </c>
      <c r="B64" s="126"/>
    </row>
    <row r="65" spans="1:5">
      <c r="A65" s="5" t="s">
        <v>56</v>
      </c>
      <c r="B65" s="126"/>
    </row>
    <row r="66" spans="1:5">
      <c r="A66" s="5" t="s">
        <v>57</v>
      </c>
      <c r="B66" s="126"/>
    </row>
    <row r="67" spans="1:5">
      <c r="A67" s="5" t="s">
        <v>58</v>
      </c>
      <c r="B67" s="126"/>
    </row>
    <row r="68" spans="1:5">
      <c r="A68" s="5" t="s">
        <v>59</v>
      </c>
      <c r="B68" s="126"/>
    </row>
    <row r="69" spans="1:5">
      <c r="A69" s="5" t="s">
        <v>60</v>
      </c>
      <c r="B69" s="126"/>
    </row>
    <row r="70" spans="1:5">
      <c r="A70" s="6" t="s">
        <v>61</v>
      </c>
      <c r="B70" s="126"/>
    </row>
    <row r="73" spans="1:5">
      <c r="C73" t="s">
        <v>130</v>
      </c>
      <c r="D73" t="s">
        <v>453</v>
      </c>
    </row>
    <row r="74" spans="1:5">
      <c r="A74">
        <f ca="1">SUM(D75:D79)</f>
        <v>0</v>
      </c>
      <c r="B74" t="str">
        <f>M2S1</f>
        <v>Terms &amp; Conditions</v>
      </c>
      <c r="C74">
        <f ca="1">COUNT(C75:C79)</f>
        <v>5</v>
      </c>
      <c r="D74">
        <f ca="1">COUNT(D75:D79)</f>
        <v>5</v>
      </c>
    </row>
    <row r="75" spans="1:5">
      <c r="A75" t="s">
        <v>460</v>
      </c>
      <c r="B75" t="str">
        <f ca="1">OFFSET(INDIRECT(A75),-1,0)</f>
        <v>Electronic Signature (Account Owner or Authorized Representative)*</v>
      </c>
      <c r="C75">
        <f t="shared" ref="C75:D78" ca="1" si="2">IF(INDIRECT($A75)="",0,1)</f>
        <v>0</v>
      </c>
      <c r="D75">
        <f t="shared" ca="1" si="2"/>
        <v>0</v>
      </c>
      <c r="E75">
        <f ca="1">INDIRECT(A75)</f>
        <v>0</v>
      </c>
    </row>
    <row r="76" spans="1:5">
      <c r="A76" t="s">
        <v>461</v>
      </c>
      <c r="B76" t="str">
        <f ca="1">OFFSET(INDIRECT(A76),-1,0)</f>
        <v>Signatory Title*</v>
      </c>
      <c r="C76">
        <f t="shared" ca="1" si="2"/>
        <v>0</v>
      </c>
      <c r="D76">
        <f t="shared" ca="1" si="2"/>
        <v>0</v>
      </c>
      <c r="E76">
        <f ca="1">INDIRECT(A76)</f>
        <v>0</v>
      </c>
    </row>
    <row r="77" spans="1:5">
      <c r="A77" t="s">
        <v>1080</v>
      </c>
      <c r="B77" t="str">
        <f ca="1">OFFSET(INDIRECT(A77),-1,0)</f>
        <v>Date Signed*</v>
      </c>
      <c r="C77">
        <f t="shared" ca="1" si="2"/>
        <v>0</v>
      </c>
      <c r="D77">
        <f t="shared" ca="1" si="2"/>
        <v>0</v>
      </c>
      <c r="E77">
        <f ca="1">INDIRECT(A77)</f>
        <v>0</v>
      </c>
    </row>
    <row r="78" spans="1:5">
      <c r="A78" t="s">
        <v>1445</v>
      </c>
      <c r="B78" t="str">
        <f ca="1">OFFSET(INDIRECT(A78),-1,0)</f>
        <v>Has the equipment been installed yet?*</v>
      </c>
      <c r="C78">
        <f t="shared" ca="1" si="2"/>
        <v>0</v>
      </c>
      <c r="D78">
        <f t="shared" ca="1" si="2"/>
        <v>0</v>
      </c>
      <c r="E78">
        <f t="shared" ref="E78" ca="1" si="3">INDIRECT(A78)</f>
        <v>0</v>
      </c>
    </row>
    <row r="79" spans="1:5">
      <c r="A79" t="s">
        <v>1446</v>
      </c>
      <c r="B79" t="str">
        <f ca="1">OFFSET(INDIRECT(A79),-2,0)</f>
        <v>Estimated Completion Date (MM/DD/YYYY)</v>
      </c>
      <c r="C79">
        <f ca="1">IF(M05S02F06="YES",1,IF(INDIRECT($A79)="",0,1))</f>
        <v>0</v>
      </c>
      <c r="D79">
        <f ca="1">IF(M05S02F06="YES",1,IF(INDIRECT($A79)="",0,1))</f>
        <v>0</v>
      </c>
      <c r="E79">
        <f ca="1">IF(M05S02F06="Yes",1,INDIRECT(A79))</f>
        <v>0</v>
      </c>
    </row>
    <row r="80" spans="1:5">
      <c r="C80" t="s">
        <v>130</v>
      </c>
      <c r="D80" t="s">
        <v>453</v>
      </c>
    </row>
    <row r="81" spans="1:5">
      <c r="A81">
        <f ca="1">SUM(D82:D125)</f>
        <v>3</v>
      </c>
      <c r="B81" t="str">
        <f>M2S2</f>
        <v>Company and Site Information</v>
      </c>
      <c r="C81">
        <f ca="1">COUNT(C82:C129)</f>
        <v>48</v>
      </c>
      <c r="D81">
        <f ca="1">COUNT(D82:D125)</f>
        <v>36</v>
      </c>
    </row>
    <row r="82" spans="1:5">
      <c r="A82" t="s">
        <v>216</v>
      </c>
      <c r="B82" t="str">
        <f ca="1">OFFSET(INDIRECT(A82),-1,0)</f>
        <v>Legal Company Name*</v>
      </c>
      <c r="C82">
        <f t="shared" ref="C82:D86" ca="1" si="4">IF(INDIRECT($A82)="",0,1)</f>
        <v>0</v>
      </c>
      <c r="D82">
        <f t="shared" ca="1" si="4"/>
        <v>0</v>
      </c>
      <c r="E82">
        <f t="shared" ref="E82:E123" ca="1" si="5">INDIRECT(A82)</f>
        <v>0</v>
      </c>
    </row>
    <row r="83" spans="1:5">
      <c r="A83" t="s">
        <v>229</v>
      </c>
      <c r="B83" t="str">
        <f ca="1">OFFSET(INDIRECT(A83),-1,0)</f>
        <v>First Name*</v>
      </c>
      <c r="C83">
        <f t="shared" ca="1" si="4"/>
        <v>0</v>
      </c>
      <c r="D83">
        <f t="shared" ca="1" si="4"/>
        <v>0</v>
      </c>
      <c r="E83">
        <f t="shared" ca="1" si="5"/>
        <v>0</v>
      </c>
    </row>
    <row r="84" spans="1:5">
      <c r="A84" t="s">
        <v>230</v>
      </c>
      <c r="B84" t="str">
        <f t="shared" ref="B84:B158" ca="1" si="6">OFFSET(INDIRECT(A84),-1,0)</f>
        <v>Last Name*</v>
      </c>
      <c r="C84">
        <f t="shared" ca="1" si="4"/>
        <v>0</v>
      </c>
      <c r="D84">
        <f t="shared" ca="1" si="4"/>
        <v>0</v>
      </c>
      <c r="E84">
        <f t="shared" ca="1" si="5"/>
        <v>0</v>
      </c>
    </row>
    <row r="85" spans="1:5">
      <c r="A85" t="s">
        <v>231</v>
      </c>
      <c r="B85" t="str">
        <f t="shared" ca="1" si="6"/>
        <v>Title*</v>
      </c>
      <c r="C85">
        <f t="shared" ca="1" si="4"/>
        <v>0</v>
      </c>
      <c r="D85">
        <f t="shared" ca="1" si="4"/>
        <v>0</v>
      </c>
      <c r="E85">
        <f t="shared" ca="1" si="5"/>
        <v>0</v>
      </c>
    </row>
    <row r="86" spans="1:5">
      <c r="A86" t="s">
        <v>232</v>
      </c>
      <c r="B86" t="str">
        <f t="shared" ca="1" si="6"/>
        <v>Primary Phone*</v>
      </c>
      <c r="C86">
        <f t="shared" ca="1" si="4"/>
        <v>0</v>
      </c>
      <c r="D86">
        <f t="shared" ca="1" si="4"/>
        <v>0</v>
      </c>
      <c r="E86">
        <f t="shared" ca="1" si="5"/>
        <v>0</v>
      </c>
    </row>
    <row r="87" spans="1:5">
      <c r="A87" t="s">
        <v>233</v>
      </c>
      <c r="B87" t="str">
        <f t="shared" ca="1" si="6"/>
        <v>Secondary Phone</v>
      </c>
      <c r="C87">
        <f t="shared" ref="C87:D125" ca="1" si="7">IF(INDIRECT($A87)="",0,1)</f>
        <v>0</v>
      </c>
      <c r="E87">
        <f t="shared" ca="1" si="5"/>
        <v>0</v>
      </c>
    </row>
    <row r="88" spans="1:5">
      <c r="A88" t="s">
        <v>234</v>
      </c>
      <c r="B88" t="str">
        <f t="shared" ca="1" si="6"/>
        <v>Email*</v>
      </c>
      <c r="C88">
        <f t="shared" ca="1" si="7"/>
        <v>0</v>
      </c>
      <c r="D88">
        <f t="shared" ref="D88:D101" ca="1" si="8">IF(INDIRECT($A88)="",0,1)</f>
        <v>0</v>
      </c>
      <c r="E88">
        <f t="shared" ca="1" si="5"/>
        <v>0</v>
      </c>
    </row>
    <row r="89" spans="1:5">
      <c r="A89" t="s">
        <v>235</v>
      </c>
      <c r="B89" t="str">
        <f t="shared" ca="1" si="6"/>
        <v>Company Address*</v>
      </c>
      <c r="C89">
        <f t="shared" ca="1" si="7"/>
        <v>0</v>
      </c>
      <c r="D89">
        <f t="shared" ca="1" si="8"/>
        <v>0</v>
      </c>
      <c r="E89">
        <f t="shared" ca="1" si="5"/>
        <v>0</v>
      </c>
    </row>
    <row r="90" spans="1:5">
      <c r="A90" t="s">
        <v>236</v>
      </c>
      <c r="B90" t="str">
        <f t="shared" ca="1" si="6"/>
        <v>City*</v>
      </c>
      <c r="C90">
        <f t="shared" ca="1" si="7"/>
        <v>0</v>
      </c>
      <c r="D90">
        <f t="shared" ca="1" si="8"/>
        <v>0</v>
      </c>
      <c r="E90">
        <f t="shared" ca="1" si="5"/>
        <v>0</v>
      </c>
    </row>
    <row r="91" spans="1:5">
      <c r="A91" t="s">
        <v>237</v>
      </c>
      <c r="B91" t="str">
        <f t="shared" ca="1" si="6"/>
        <v>State*</v>
      </c>
      <c r="C91">
        <f t="shared" ca="1" si="7"/>
        <v>0</v>
      </c>
      <c r="D91">
        <f t="shared" ca="1" si="8"/>
        <v>0</v>
      </c>
      <c r="E91">
        <f t="shared" ca="1" si="5"/>
        <v>0</v>
      </c>
    </row>
    <row r="92" spans="1:5">
      <c r="A92" t="s">
        <v>238</v>
      </c>
      <c r="B92" t="str">
        <f t="shared" ca="1" si="6"/>
        <v>Zip Code*</v>
      </c>
      <c r="C92">
        <f t="shared" ca="1" si="7"/>
        <v>0</v>
      </c>
      <c r="D92">
        <f t="shared" ca="1" si="8"/>
        <v>0</v>
      </c>
      <c r="E92">
        <f t="shared" ca="1" si="5"/>
        <v>0</v>
      </c>
    </row>
    <row r="93" spans="1:5">
      <c r="A93" s="127" t="s">
        <v>999</v>
      </c>
      <c r="B93" t="str">
        <f ca="1">OFFSET(INDIRECT(A93),-2,0)</f>
        <v>How did you hear about this program?*</v>
      </c>
      <c r="C93">
        <f t="shared" ca="1" si="7"/>
        <v>0</v>
      </c>
      <c r="D93">
        <f t="shared" ca="1" si="8"/>
        <v>0</v>
      </c>
      <c r="E93">
        <f ca="1">INDIRECT(A93)</f>
        <v>0</v>
      </c>
    </row>
    <row r="94" spans="1:5">
      <c r="A94" t="s">
        <v>239</v>
      </c>
      <c r="B94" t="str">
        <f t="shared" ca="1" si="6"/>
        <v>Project Type*</v>
      </c>
      <c r="C94">
        <f t="shared" ca="1" si="7"/>
        <v>1</v>
      </c>
      <c r="D94">
        <f t="shared" ca="1" si="8"/>
        <v>1</v>
      </c>
      <c r="E94" t="str">
        <f t="shared" ca="1" si="5"/>
        <v>Prescriptive</v>
      </c>
    </row>
    <row r="95" spans="1:5">
      <c r="A95" t="s">
        <v>240</v>
      </c>
      <c r="B95" t="str">
        <f t="shared" ca="1" si="6"/>
        <v>Project ID*</v>
      </c>
      <c r="C95">
        <f t="shared" ca="1" si="7"/>
        <v>0</v>
      </c>
      <c r="D95">
        <f t="shared" ca="1" si="8"/>
        <v>0</v>
      </c>
      <c r="E95">
        <f t="shared" ca="1" si="5"/>
        <v>0</v>
      </c>
    </row>
    <row r="96" spans="1:5">
      <c r="A96" t="s">
        <v>241</v>
      </c>
      <c r="B96" t="str">
        <f ca="1">OFFSET(INDIRECT(A96),0,-9)</f>
        <v>Is Site Contact same as Company Contact?*</v>
      </c>
      <c r="C96">
        <f t="shared" ca="1" si="7"/>
        <v>0</v>
      </c>
      <c r="D96">
        <f t="shared" ca="1" si="8"/>
        <v>0</v>
      </c>
      <c r="E96">
        <f t="shared" ca="1" si="5"/>
        <v>0</v>
      </c>
    </row>
    <row r="97" spans="1:5">
      <c r="A97" t="s">
        <v>242</v>
      </c>
      <c r="B97" t="str">
        <f ca="1">OFFSET(INDIRECT(A97),0,-10)</f>
        <v>Is Site Location same as Company Location?*</v>
      </c>
      <c r="C97">
        <f t="shared" ca="1" si="7"/>
        <v>0</v>
      </c>
      <c r="D97">
        <f t="shared" ca="1" si="8"/>
        <v>0</v>
      </c>
      <c r="E97">
        <f t="shared" ca="1" si="5"/>
        <v>0</v>
      </c>
    </row>
    <row r="98" spans="1:5">
      <c r="A98" t="s">
        <v>243</v>
      </c>
      <c r="B98" t="str">
        <f t="shared" ca="1" si="6"/>
        <v>First Name*</v>
      </c>
      <c r="C98">
        <f t="shared" ca="1" si="7"/>
        <v>0</v>
      </c>
      <c r="D98">
        <f t="shared" ca="1" si="8"/>
        <v>0</v>
      </c>
      <c r="E98" t="str">
        <f t="shared" ca="1" si="5"/>
        <v/>
      </c>
    </row>
    <row r="99" spans="1:5">
      <c r="A99" t="s">
        <v>244</v>
      </c>
      <c r="B99" t="str">
        <f t="shared" ca="1" si="6"/>
        <v>Last Name*</v>
      </c>
      <c r="C99">
        <f t="shared" ca="1" si="7"/>
        <v>0</v>
      </c>
      <c r="D99">
        <f t="shared" ca="1" si="8"/>
        <v>0</v>
      </c>
      <c r="E99" t="str">
        <f t="shared" ca="1" si="5"/>
        <v/>
      </c>
    </row>
    <row r="100" spans="1:5">
      <c r="A100" t="s">
        <v>245</v>
      </c>
      <c r="B100" t="str">
        <f t="shared" ca="1" si="6"/>
        <v>Title*</v>
      </c>
      <c r="C100">
        <f t="shared" ca="1" si="7"/>
        <v>0</v>
      </c>
      <c r="D100">
        <f t="shared" ca="1" si="8"/>
        <v>0</v>
      </c>
      <c r="E100" t="str">
        <f t="shared" ca="1" si="5"/>
        <v/>
      </c>
    </row>
    <row r="101" spans="1:5">
      <c r="A101" t="s">
        <v>246</v>
      </c>
      <c r="B101" t="str">
        <f t="shared" ca="1" si="6"/>
        <v>Primary Phone*</v>
      </c>
      <c r="C101">
        <f t="shared" ca="1" si="7"/>
        <v>0</v>
      </c>
      <c r="D101">
        <f t="shared" ca="1" si="8"/>
        <v>0</v>
      </c>
      <c r="E101" t="str">
        <f t="shared" ca="1" si="5"/>
        <v/>
      </c>
    </row>
    <row r="102" spans="1:5">
      <c r="A102" t="s">
        <v>247</v>
      </c>
      <c r="B102" t="str">
        <f t="shared" ca="1" si="6"/>
        <v>Secondary Phone</v>
      </c>
      <c r="C102">
        <f t="shared" ca="1" si="7"/>
        <v>0</v>
      </c>
      <c r="E102" t="str">
        <f t="shared" ca="1" si="5"/>
        <v/>
      </c>
    </row>
    <row r="103" spans="1:5">
      <c r="A103" t="s">
        <v>248</v>
      </c>
      <c r="B103" t="str">
        <f t="shared" ca="1" si="6"/>
        <v>Email*</v>
      </c>
      <c r="C103">
        <f t="shared" ca="1" si="7"/>
        <v>0</v>
      </c>
      <c r="D103">
        <f ca="1">IF(INDIRECT($A103)="",0,1)</f>
        <v>0</v>
      </c>
      <c r="E103" t="str">
        <f t="shared" ca="1" si="5"/>
        <v/>
      </c>
    </row>
    <row r="104" spans="1:5">
      <c r="A104" t="s">
        <v>249</v>
      </c>
      <c r="B104" t="str">
        <f t="shared" ca="1" si="6"/>
        <v>Site Address*</v>
      </c>
      <c r="C104">
        <f t="shared" ca="1" si="7"/>
        <v>0</v>
      </c>
      <c r="D104">
        <f ca="1">IF(INDIRECT($A104)="",0,1)</f>
        <v>0</v>
      </c>
      <c r="E104" t="str">
        <f t="shared" ca="1" si="5"/>
        <v/>
      </c>
    </row>
    <row r="105" spans="1:5">
      <c r="A105" t="s">
        <v>250</v>
      </c>
      <c r="B105" t="str">
        <f t="shared" ca="1" si="6"/>
        <v>City*</v>
      </c>
      <c r="C105">
        <f t="shared" ca="1" si="7"/>
        <v>0</v>
      </c>
      <c r="D105">
        <f ca="1">IF(INDIRECT($A105)="",0,1)</f>
        <v>0</v>
      </c>
      <c r="E105" t="str">
        <f t="shared" ca="1" si="5"/>
        <v/>
      </c>
    </row>
    <row r="106" spans="1:5">
      <c r="A106" t="s">
        <v>251</v>
      </c>
      <c r="B106" t="str">
        <f t="shared" ca="1" si="6"/>
        <v>State*</v>
      </c>
      <c r="C106">
        <f t="shared" ca="1" si="7"/>
        <v>1</v>
      </c>
      <c r="E106" t="str">
        <f t="shared" ca="1" si="5"/>
        <v>IN</v>
      </c>
    </row>
    <row r="107" spans="1:5">
      <c r="A107" t="s">
        <v>252</v>
      </c>
      <c r="B107" t="str">
        <f t="shared" ca="1" si="6"/>
        <v>Zip Code*</v>
      </c>
      <c r="C107">
        <f t="shared" ca="1" si="7"/>
        <v>0</v>
      </c>
      <c r="D107">
        <f ca="1">IF(INDIRECT($A107)="",0,1)</f>
        <v>0</v>
      </c>
      <c r="E107" t="str">
        <f t="shared" ca="1" si="5"/>
        <v/>
      </c>
    </row>
    <row r="108" spans="1:5">
      <c r="A108" t="s">
        <v>253</v>
      </c>
      <c r="B108" t="str">
        <f t="shared" ca="1" si="6"/>
        <v>Space Type*</v>
      </c>
      <c r="C108">
        <f t="shared" ca="1" si="7"/>
        <v>0</v>
      </c>
      <c r="D108">
        <f ca="1">IF(INDIRECT($A108)="",0,1)</f>
        <v>0</v>
      </c>
      <c r="E108">
        <f t="shared" ca="1" si="5"/>
        <v>0</v>
      </c>
    </row>
    <row r="109" spans="1:5">
      <c r="A109" t="s">
        <v>254</v>
      </c>
      <c r="B109" t="str">
        <f t="shared" ca="1" si="6"/>
        <v>Building Ownership*</v>
      </c>
      <c r="C109">
        <f t="shared" ca="1" si="7"/>
        <v>0</v>
      </c>
      <c r="D109">
        <f ca="1">IF(INDIRECT($A109)="",0,1)</f>
        <v>0</v>
      </c>
      <c r="E109">
        <f t="shared" ca="1" si="5"/>
        <v>0</v>
      </c>
    </row>
    <row r="110" spans="1:5">
      <c r="A110" t="s">
        <v>255</v>
      </c>
      <c r="B110" t="str">
        <f t="shared" ca="1" si="6"/>
        <v>Annual Operating Hours*</v>
      </c>
      <c r="C110">
        <f t="shared" ca="1" si="7"/>
        <v>0</v>
      </c>
      <c r="D110">
        <f ca="1">IF(INDIRECT($A110)="",0,1)</f>
        <v>0</v>
      </c>
      <c r="E110">
        <f t="shared" ca="1" si="5"/>
        <v>0</v>
      </c>
    </row>
    <row r="111" spans="1:5">
      <c r="A111" t="s">
        <v>256</v>
      </c>
      <c r="B111" t="str">
        <f t="shared" ca="1" si="6"/>
        <v>Year Built</v>
      </c>
      <c r="C111">
        <f t="shared" ca="1" si="7"/>
        <v>0</v>
      </c>
      <c r="E111">
        <f t="shared" ca="1" si="5"/>
        <v>0</v>
      </c>
    </row>
    <row r="112" spans="1:5">
      <c r="A112" t="s">
        <v>257</v>
      </c>
      <c r="B112" t="str">
        <f t="shared" ca="1" si="6"/>
        <v>Square Footage</v>
      </c>
      <c r="C112">
        <f t="shared" ca="1" si="7"/>
        <v>0</v>
      </c>
      <c r="E112">
        <f t="shared" ca="1" si="5"/>
        <v>0</v>
      </c>
    </row>
    <row r="113" spans="1:5">
      <c r="A113" t="s">
        <v>258</v>
      </c>
      <c r="B113" t="str">
        <f t="shared" ca="1" si="6"/>
        <v># of Floors</v>
      </c>
      <c r="C113">
        <f t="shared" ca="1" si="7"/>
        <v>0</v>
      </c>
      <c r="E113">
        <f t="shared" ca="1" si="5"/>
        <v>0</v>
      </c>
    </row>
    <row r="114" spans="1:5">
      <c r="A114" t="s">
        <v>259</v>
      </c>
      <c r="B114" t="str">
        <f t="shared" ca="1" si="6"/>
        <v>Space Conditioning Type*</v>
      </c>
      <c r="C114">
        <f t="shared" ca="1" si="7"/>
        <v>0</v>
      </c>
      <c r="D114">
        <f ca="1">IF(INDIRECT($A114)="",0,1)</f>
        <v>0</v>
      </c>
      <c r="E114">
        <f t="shared" ca="1" si="5"/>
        <v>0</v>
      </c>
    </row>
    <row r="115" spans="1:5">
      <c r="A115" t="s">
        <v>260</v>
      </c>
      <c r="B115" t="str">
        <f t="shared" ca="1" si="6"/>
        <v>Water Heating Type*</v>
      </c>
      <c r="C115">
        <f t="shared" ca="1" si="7"/>
        <v>0</v>
      </c>
      <c r="D115">
        <f ca="1">IF(INDIRECT($A115)="",0,1)</f>
        <v>0</v>
      </c>
      <c r="E115">
        <f t="shared" ca="1" si="5"/>
        <v>0</v>
      </c>
    </row>
    <row r="116" spans="1:5">
      <c r="A116" t="s">
        <v>261</v>
      </c>
      <c r="B116" t="str">
        <f t="shared" ca="1" si="6"/>
        <v>Site Name*</v>
      </c>
      <c r="C116">
        <f t="shared" ca="1" si="7"/>
        <v>0</v>
      </c>
      <c r="D116">
        <f ca="1">IF(INDIRECT($A116)="",0,1)</f>
        <v>0</v>
      </c>
      <c r="E116" t="str">
        <f t="shared" ca="1" si="5"/>
        <v/>
      </c>
    </row>
    <row r="117" spans="1:5">
      <c r="A117" t="s">
        <v>262</v>
      </c>
      <c r="B117" t="str">
        <f t="shared" ca="1" si="6"/>
        <v>Gas Utility Rate* ($/Therm)</v>
      </c>
      <c r="C117">
        <f t="shared" ca="1" si="7"/>
        <v>1</v>
      </c>
      <c r="D117">
        <f ca="1">IF(INDIRECT($A117)="",0,IF(INDIRECT($A117)=0.752,"",1))</f>
        <v>1</v>
      </c>
      <c r="E117">
        <f t="shared" ca="1" si="5"/>
        <v>0.86829999999999996</v>
      </c>
    </row>
    <row r="118" spans="1:5">
      <c r="A118" t="s">
        <v>1004</v>
      </c>
      <c r="B118" t="str">
        <f ca="1">OFFSET(INDIRECT(A118),-1,0)</f>
        <v>Electric Utility Rate* ($/kWh)</v>
      </c>
      <c r="C118">
        <f t="shared" ca="1" si="7"/>
        <v>1</v>
      </c>
      <c r="D118">
        <f ca="1">IF(INDIRECT($A118)="",0,IF(INDIRECT($A118)=0.105,"",1))</f>
        <v>1</v>
      </c>
      <c r="E118">
        <f ca="1">INDIRECT(A118)</f>
        <v>0.10199999999999999</v>
      </c>
    </row>
    <row r="119" spans="1:5">
      <c r="A119" t="s">
        <v>1326</v>
      </c>
      <c r="B119" t="str">
        <f ca="1">OFFSET(INDIRECT(A119),-1,0)</f>
        <v>Account Type*</v>
      </c>
      <c r="C119">
        <f t="shared" ca="1" si="7"/>
        <v>0</v>
      </c>
      <c r="D119">
        <f ca="1">IF(INDIRECT($A119)="",0,1)</f>
        <v>0</v>
      </c>
      <c r="E119">
        <f ca="1">INDIRECT(A119)</f>
        <v>0</v>
      </c>
    </row>
    <row r="120" spans="1:5">
      <c r="A120" t="s">
        <v>263</v>
      </c>
      <c r="B120" t="str">
        <f t="shared" ca="1" si="6"/>
        <v>Account Number 1*</v>
      </c>
      <c r="C120">
        <f t="shared" ca="1" si="7"/>
        <v>0</v>
      </c>
      <c r="D120">
        <f ca="1">IF(OR(INDIRECT(A120)&lt;&gt;"",INDIRECT(A121)&lt;&gt;""),1,0)</f>
        <v>0</v>
      </c>
      <c r="E120">
        <f t="shared" ca="1" si="5"/>
        <v>0</v>
      </c>
    </row>
    <row r="121" spans="1:5">
      <c r="A121" t="s">
        <v>264</v>
      </c>
      <c r="B121" t="str">
        <f t="shared" ca="1" si="6"/>
        <v>Account Number 2</v>
      </c>
      <c r="C121">
        <f t="shared" ca="1" si="7"/>
        <v>0</v>
      </c>
      <c r="E121">
        <f t="shared" ca="1" si="5"/>
        <v>0</v>
      </c>
    </row>
    <row r="122" spans="1:5">
      <c r="A122" t="s">
        <v>265</v>
      </c>
      <c r="B122" t="str">
        <f t="shared" ca="1" si="6"/>
        <v>Meter Number 1*</v>
      </c>
      <c r="C122">
        <f t="shared" ca="1" si="7"/>
        <v>0</v>
      </c>
      <c r="D122">
        <f ca="1">IF(OR(INDIRECT($A122)&lt;&gt;"",INDIRECT($A123)&lt;&gt;""),1,0)</f>
        <v>0</v>
      </c>
      <c r="E122">
        <f t="shared" ca="1" si="5"/>
        <v>0</v>
      </c>
    </row>
    <row r="123" spans="1:5">
      <c r="A123" t="s">
        <v>266</v>
      </c>
      <c r="B123" t="str">
        <f t="shared" ca="1" si="6"/>
        <v>Meter Number 2</v>
      </c>
      <c r="C123">
        <f t="shared" ca="1" si="7"/>
        <v>0</v>
      </c>
      <c r="E123">
        <f t="shared" ca="1" si="5"/>
        <v>0</v>
      </c>
    </row>
    <row r="124" spans="1:5">
      <c r="A124" t="s">
        <v>1413</v>
      </c>
      <c r="B124" t="str">
        <f t="shared" ref="B124:B129" ca="1" si="9">OFFSET(INDIRECT(A124),-1,0)</f>
        <v>Diverse Business Type*</v>
      </c>
      <c r="C124">
        <f t="shared" ca="1" si="7"/>
        <v>0</v>
      </c>
      <c r="D124">
        <f t="shared" ca="1" si="7"/>
        <v>0</v>
      </c>
      <c r="E124">
        <f t="shared" ref="E124:E129" ca="1" si="10">INDIRECT(A124)</f>
        <v>0</v>
      </c>
    </row>
    <row r="125" spans="1:5">
      <c r="A125" t="s">
        <v>1560</v>
      </c>
      <c r="B125" t="str">
        <f t="shared" ca="1" si="9"/>
        <v>Building Type*</v>
      </c>
      <c r="C125">
        <f t="shared" ca="1" si="7"/>
        <v>0</v>
      </c>
      <c r="D125">
        <f ca="1">IF(INDIRECT($A125)="",0,1)</f>
        <v>0</v>
      </c>
      <c r="E125">
        <f t="shared" ca="1" si="10"/>
        <v>0</v>
      </c>
    </row>
    <row r="126" spans="1:5">
      <c r="A126" t="s">
        <v>1414</v>
      </c>
      <c r="B126" t="str">
        <f t="shared" ca="1" si="9"/>
        <v>Issued Organization Type</v>
      </c>
      <c r="C126">
        <f t="shared" ref="C126:C129" ca="1" si="11">IF(INDIRECT($A126)="",0,1)</f>
        <v>0</v>
      </c>
      <c r="D126">
        <f ca="1">IF(M02S02F47="Not Applicable",1,IF(INDIRECT($A126)="",0,1))</f>
        <v>0</v>
      </c>
      <c r="E126">
        <f t="shared" ca="1" si="10"/>
        <v>0</v>
      </c>
    </row>
    <row r="127" spans="1:5">
      <c r="A127" t="s">
        <v>1415</v>
      </c>
      <c r="B127" t="str">
        <f t="shared" ca="1" si="9"/>
        <v>Certificate Number</v>
      </c>
      <c r="C127">
        <f t="shared" ca="1" si="11"/>
        <v>0</v>
      </c>
      <c r="D127">
        <f ca="1">IF(M02S02F47="Not Applicable",1,IF(INDIRECT($A127)="",0,1))</f>
        <v>0</v>
      </c>
      <c r="E127">
        <f t="shared" ca="1" si="10"/>
        <v>0</v>
      </c>
    </row>
    <row r="128" spans="1:5">
      <c r="A128" t="s">
        <v>1416</v>
      </c>
      <c r="B128" t="str">
        <f t="shared" ca="1" si="9"/>
        <v>Certificate Issued Date</v>
      </c>
      <c r="C128">
        <f t="shared" ca="1" si="11"/>
        <v>0</v>
      </c>
      <c r="D128">
        <f ca="1">IF(M02S02F47="Not Applicable",1,IF(INDIRECT($A128)="",0,1))</f>
        <v>0</v>
      </c>
      <c r="E128">
        <f t="shared" ca="1" si="10"/>
        <v>0</v>
      </c>
    </row>
    <row r="129" spans="1:5">
      <c r="A129" t="s">
        <v>1417</v>
      </c>
      <c r="B129" t="str">
        <f t="shared" ca="1" si="9"/>
        <v>Certificate Expiration Date</v>
      </c>
      <c r="C129">
        <f t="shared" ca="1" si="11"/>
        <v>0</v>
      </c>
      <c r="D129">
        <f ca="1">IF(M02S02F47="Not Applicable",1,IF(INDIRECT($A129)="",0,1))</f>
        <v>0</v>
      </c>
      <c r="E129">
        <f t="shared" ca="1" si="10"/>
        <v>0</v>
      </c>
    </row>
    <row r="133" spans="1:5">
      <c r="C133" t="s">
        <v>130</v>
      </c>
      <c r="D133" t="s">
        <v>453</v>
      </c>
    </row>
    <row r="134" spans="1:5">
      <c r="A134">
        <f ca="1">SUM(D135:D147)</f>
        <v>0</v>
      </c>
      <c r="B134" t="str">
        <f>M2S3</f>
        <v>Trade Ally / Vendor Information</v>
      </c>
      <c r="C134">
        <f ca="1">COUNT(C135:C151)</f>
        <v>17</v>
      </c>
      <c r="D134">
        <f ca="1">COUNT(D135:D147)</f>
        <v>12</v>
      </c>
    </row>
    <row r="135" spans="1:5">
      <c r="A135" t="s">
        <v>228</v>
      </c>
      <c r="B135" t="str">
        <f t="shared" ca="1" si="6"/>
        <v>Is there a Trade Ally for this Project?*</v>
      </c>
      <c r="C135">
        <f ca="1">IF(INDIRECT($A135)="",0,1)</f>
        <v>0</v>
      </c>
      <c r="D135">
        <f ca="1">IF(INDIRECT($A135)="",0,1)</f>
        <v>0</v>
      </c>
      <c r="E135">
        <f t="shared" ref="E135:E146" ca="1" si="12">INDIRECT(A135)</f>
        <v>0</v>
      </c>
    </row>
    <row r="136" spans="1:5">
      <c r="A136" t="s">
        <v>267</v>
      </c>
      <c r="B136" t="str">
        <f t="shared" ca="1" si="6"/>
        <v>Trade Ally Company*</v>
      </c>
      <c r="C136">
        <f t="shared" ref="C136:C151" ca="1" si="13">IF(INDIRECT($A136)="",0,1)</f>
        <v>0</v>
      </c>
      <c r="D136">
        <f ca="1">IF(M02S03F01="No",1,IF(INDIRECT($A136)="",0,1))</f>
        <v>0</v>
      </c>
      <c r="E136">
        <f t="shared" ca="1" si="12"/>
        <v>0</v>
      </c>
    </row>
    <row r="137" spans="1:5">
      <c r="A137" t="s">
        <v>268</v>
      </c>
      <c r="B137" t="str">
        <f t="shared" ca="1" si="6"/>
        <v>First Name*</v>
      </c>
      <c r="C137">
        <f t="shared" ca="1" si="13"/>
        <v>0</v>
      </c>
      <c r="D137">
        <f ca="1">IF(M02S03F01="No",1,IF(INDIRECT($A137)="",0,1))</f>
        <v>0</v>
      </c>
      <c r="E137">
        <f t="shared" ca="1" si="12"/>
        <v>0</v>
      </c>
    </row>
    <row r="138" spans="1:5">
      <c r="A138" t="s">
        <v>269</v>
      </c>
      <c r="B138" t="str">
        <f t="shared" ca="1" si="6"/>
        <v>Last Name*</v>
      </c>
      <c r="C138">
        <f t="shared" ca="1" si="13"/>
        <v>0</v>
      </c>
      <c r="D138">
        <f ca="1">IF(M02S03F01="No",1,IF(INDIRECT($A138)="",0,1))</f>
        <v>0</v>
      </c>
      <c r="E138">
        <f t="shared" ca="1" si="12"/>
        <v>0</v>
      </c>
    </row>
    <row r="139" spans="1:5">
      <c r="A139" t="s">
        <v>270</v>
      </c>
      <c r="B139" t="str">
        <f t="shared" ca="1" si="6"/>
        <v>Title*</v>
      </c>
      <c r="C139">
        <f t="shared" ca="1" si="13"/>
        <v>0</v>
      </c>
      <c r="D139">
        <f ca="1">IF(M02S03F01="No",1,IF(INDIRECT($A139)="",0,1))</f>
        <v>0</v>
      </c>
      <c r="E139">
        <f t="shared" ca="1" si="12"/>
        <v>0</v>
      </c>
    </row>
    <row r="140" spans="1:5">
      <c r="A140" t="s">
        <v>271</v>
      </c>
      <c r="B140" t="str">
        <f t="shared" ca="1" si="6"/>
        <v>Primary Phone*</v>
      </c>
      <c r="C140">
        <f t="shared" ca="1" si="13"/>
        <v>0</v>
      </c>
      <c r="D140">
        <f ca="1">IF(M02S03F01="No",1,IF(INDIRECT($A140)="",0,1))</f>
        <v>0</v>
      </c>
      <c r="E140">
        <f t="shared" ca="1" si="12"/>
        <v>0</v>
      </c>
    </row>
    <row r="141" spans="1:5">
      <c r="A141" t="s">
        <v>272</v>
      </c>
      <c r="B141" t="str">
        <f t="shared" ca="1" si="6"/>
        <v>Secondary Phone*</v>
      </c>
      <c r="C141">
        <f t="shared" ca="1" si="13"/>
        <v>0</v>
      </c>
      <c r="E141">
        <f t="shared" ca="1" si="12"/>
        <v>0</v>
      </c>
    </row>
    <row r="142" spans="1:5">
      <c r="A142" t="s">
        <v>273</v>
      </c>
      <c r="B142" t="str">
        <f t="shared" ca="1" si="6"/>
        <v>Email*</v>
      </c>
      <c r="C142">
        <f t="shared" ca="1" si="13"/>
        <v>0</v>
      </c>
      <c r="D142">
        <f t="shared" ref="D142:D147" ca="1" si="14">IF(M02S03F01="No",1,IF(INDIRECT($A142)="",0,1))</f>
        <v>0</v>
      </c>
      <c r="E142">
        <f t="shared" ca="1" si="12"/>
        <v>0</v>
      </c>
    </row>
    <row r="143" spans="1:5">
      <c r="A143" t="s">
        <v>274</v>
      </c>
      <c r="B143" t="str">
        <f t="shared" ca="1" si="6"/>
        <v>Mailing Address*</v>
      </c>
      <c r="C143">
        <f t="shared" ca="1" si="13"/>
        <v>0</v>
      </c>
      <c r="D143">
        <f t="shared" ca="1" si="14"/>
        <v>0</v>
      </c>
      <c r="E143">
        <f t="shared" ca="1" si="12"/>
        <v>0</v>
      </c>
    </row>
    <row r="144" spans="1:5">
      <c r="A144" t="s">
        <v>275</v>
      </c>
      <c r="B144" t="str">
        <f t="shared" ca="1" si="6"/>
        <v>City*</v>
      </c>
      <c r="C144">
        <f t="shared" ca="1" si="13"/>
        <v>0</v>
      </c>
      <c r="D144">
        <f t="shared" ca="1" si="14"/>
        <v>0</v>
      </c>
      <c r="E144">
        <f t="shared" ca="1" si="12"/>
        <v>0</v>
      </c>
    </row>
    <row r="145" spans="1:5">
      <c r="A145" t="s">
        <v>276</v>
      </c>
      <c r="B145" t="str">
        <f t="shared" ca="1" si="6"/>
        <v>State*</v>
      </c>
      <c r="C145">
        <f t="shared" ca="1" si="13"/>
        <v>0</v>
      </c>
      <c r="D145">
        <f t="shared" ca="1" si="14"/>
        <v>0</v>
      </c>
      <c r="E145">
        <f t="shared" ca="1" si="12"/>
        <v>0</v>
      </c>
    </row>
    <row r="146" spans="1:5">
      <c r="A146" t="s">
        <v>277</v>
      </c>
      <c r="B146" t="str">
        <f t="shared" ca="1" si="6"/>
        <v>Zip Code*</v>
      </c>
      <c r="C146">
        <f t="shared" ca="1" si="13"/>
        <v>0</v>
      </c>
      <c r="D146">
        <f t="shared" ca="1" si="14"/>
        <v>0</v>
      </c>
      <c r="E146">
        <f t="shared" ca="1" si="12"/>
        <v>0</v>
      </c>
    </row>
    <row r="147" spans="1:5">
      <c r="A147" t="s">
        <v>1419</v>
      </c>
      <c r="B147" t="str">
        <f t="shared" ref="B147:B151" ca="1" si="15">OFFSET(INDIRECT(A147),-1,0)</f>
        <v>Diverse Business Type*</v>
      </c>
      <c r="C147">
        <f t="shared" ca="1" si="13"/>
        <v>0</v>
      </c>
      <c r="D147">
        <f t="shared" ca="1" si="14"/>
        <v>0</v>
      </c>
      <c r="E147">
        <f t="shared" ref="E147:E151" ca="1" si="16">INDIRECT(A147)</f>
        <v>0</v>
      </c>
    </row>
    <row r="148" spans="1:5">
      <c r="A148" t="s">
        <v>1420</v>
      </c>
      <c r="B148" t="str">
        <f t="shared" ca="1" si="15"/>
        <v>Issued Organization Type</v>
      </c>
      <c r="C148">
        <f t="shared" ca="1" si="13"/>
        <v>0</v>
      </c>
      <c r="D148">
        <f ca="1">IF(M02S03F01="No",1,IF(M02S03F13="Not Applicable",1,IF(INDIRECT($A148)="",0,1)))</f>
        <v>0</v>
      </c>
      <c r="E148">
        <f t="shared" ca="1" si="16"/>
        <v>0</v>
      </c>
    </row>
    <row r="149" spans="1:5">
      <c r="A149" t="s">
        <v>1421</v>
      </c>
      <c r="B149" t="str">
        <f t="shared" ca="1" si="15"/>
        <v>Certificate Number</v>
      </c>
      <c r="C149">
        <f t="shared" ca="1" si="13"/>
        <v>0</v>
      </c>
      <c r="D149">
        <f ca="1">IF(M02S03F01="No",1,IF(M02S03F13="Not Applicable",1,IF(INDIRECT($A149)="",0,1)))</f>
        <v>0</v>
      </c>
      <c r="E149">
        <f t="shared" ca="1" si="16"/>
        <v>0</v>
      </c>
    </row>
    <row r="150" spans="1:5">
      <c r="A150" t="s">
        <v>1422</v>
      </c>
      <c r="B150" t="str">
        <f t="shared" ca="1" si="15"/>
        <v>Certificate Issued Date</v>
      </c>
      <c r="C150">
        <f t="shared" ca="1" si="13"/>
        <v>0</v>
      </c>
      <c r="D150">
        <f ca="1">IF(M02S03F01="No",1,IF(M02S03F13="Not Applicable",1,IF(INDIRECT($A150)="",0,1)))</f>
        <v>0</v>
      </c>
      <c r="E150">
        <f t="shared" ca="1" si="16"/>
        <v>0</v>
      </c>
    </row>
    <row r="151" spans="1:5">
      <c r="A151" t="s">
        <v>1423</v>
      </c>
      <c r="B151" t="str">
        <f t="shared" ca="1" si="15"/>
        <v>Certificate Expiration Date</v>
      </c>
      <c r="C151">
        <f t="shared" ca="1" si="13"/>
        <v>0</v>
      </c>
      <c r="D151">
        <f ca="1">IF(M02S03F01="No",1,IF(M02S03F13="Not Applicable",1,IF(INDIRECT($A151)="",0,1)))</f>
        <v>0</v>
      </c>
      <c r="E151">
        <f t="shared" ca="1" si="16"/>
        <v>0</v>
      </c>
    </row>
    <row r="153" spans="1:5">
      <c r="C153" t="s">
        <v>130</v>
      </c>
      <c r="D153" t="s">
        <v>453</v>
      </c>
    </row>
    <row r="154" spans="1:5">
      <c r="A154">
        <f ca="1">SUM(D155:D168)</f>
        <v>0</v>
      </c>
      <c r="B154" t="str">
        <f>M2S4</f>
        <v>Payment Information</v>
      </c>
      <c r="C154">
        <f ca="1">COUNT(C155:C168)</f>
        <v>13</v>
      </c>
      <c r="D154">
        <f ca="1">COUNT(D155:D168)</f>
        <v>14</v>
      </c>
    </row>
    <row r="155" spans="1:5">
      <c r="A155" t="s">
        <v>278</v>
      </c>
      <c r="B155" t="str">
        <f ca="1">OFFSET(INDIRECT(A155),0,-7)</f>
        <v>Payment Type*</v>
      </c>
      <c r="C155">
        <f t="shared" ref="C155:D160" ca="1" si="17">IF(INDIRECT($A155)="",0,1)</f>
        <v>0</v>
      </c>
      <c r="D155">
        <f t="shared" ca="1" si="17"/>
        <v>0</v>
      </c>
      <c r="E155">
        <f t="shared" ref="E155:E167" ca="1" si="18">INDIRECT(A155)</f>
        <v>0</v>
      </c>
    </row>
    <row r="156" spans="1:5">
      <c r="A156" t="s">
        <v>279</v>
      </c>
      <c r="B156" t="str">
        <f t="shared" ca="1" si="6"/>
        <v>Payee Company Name*</v>
      </c>
      <c r="C156">
        <f t="shared" ca="1" si="17"/>
        <v>0</v>
      </c>
      <c r="D156">
        <f t="shared" ca="1" si="17"/>
        <v>0</v>
      </c>
      <c r="E156" t="str">
        <f t="shared" ca="1" si="18"/>
        <v/>
      </c>
    </row>
    <row r="157" spans="1:5">
      <c r="A157" t="s">
        <v>280</v>
      </c>
      <c r="B157" t="str">
        <f t="shared" ca="1" si="6"/>
        <v>Payee First Name*</v>
      </c>
      <c r="C157">
        <f t="shared" ca="1" si="17"/>
        <v>0</v>
      </c>
      <c r="D157">
        <f t="shared" ca="1" si="17"/>
        <v>0</v>
      </c>
      <c r="E157" t="str">
        <f t="shared" ca="1" si="18"/>
        <v/>
      </c>
    </row>
    <row r="158" spans="1:5">
      <c r="A158" t="s">
        <v>281</v>
      </c>
      <c r="B158" t="str">
        <f t="shared" ca="1" si="6"/>
        <v>Payee Last Name*</v>
      </c>
      <c r="C158">
        <f t="shared" ca="1" si="17"/>
        <v>0</v>
      </c>
      <c r="D158">
        <f t="shared" ca="1" si="17"/>
        <v>0</v>
      </c>
      <c r="E158" t="str">
        <f t="shared" ca="1" si="18"/>
        <v/>
      </c>
    </row>
    <row r="159" spans="1:5">
      <c r="A159" t="s">
        <v>282</v>
      </c>
      <c r="B159" t="str">
        <f t="shared" ref="B159:B166" ca="1" si="19">OFFSET(INDIRECT(A159),-1,0)</f>
        <v>Phone Number*</v>
      </c>
      <c r="C159">
        <f t="shared" ca="1" si="17"/>
        <v>0</v>
      </c>
      <c r="D159">
        <f t="shared" ca="1" si="17"/>
        <v>0</v>
      </c>
      <c r="E159" t="str">
        <f t="shared" ca="1" si="18"/>
        <v/>
      </c>
    </row>
    <row r="160" spans="1:5">
      <c r="A160" t="s">
        <v>283</v>
      </c>
      <c r="B160" t="str">
        <f t="shared" ca="1" si="19"/>
        <v>Email*</v>
      </c>
      <c r="C160">
        <f t="shared" ca="1" si="17"/>
        <v>0</v>
      </c>
      <c r="D160">
        <f t="shared" ca="1" si="17"/>
        <v>0</v>
      </c>
      <c r="E160" t="str">
        <f t="shared" ca="1" si="18"/>
        <v/>
      </c>
    </row>
    <row r="161" spans="1:5">
      <c r="A161" t="s">
        <v>284</v>
      </c>
      <c r="B161" t="str">
        <f t="shared" ca="1" si="19"/>
        <v>Mailing Address*</v>
      </c>
      <c r="C161">
        <f t="shared" ref="C161:C167" ca="1" si="20">IF(INDIRECT($A161)="",0,1)</f>
        <v>0</v>
      </c>
      <c r="D161">
        <f t="shared" ref="D161:D167" ca="1" si="21">IF(INDIRECT($A161)="",0,1)</f>
        <v>0</v>
      </c>
      <c r="E161" t="str">
        <f t="shared" ca="1" si="18"/>
        <v/>
      </c>
    </row>
    <row r="162" spans="1:5">
      <c r="A162" t="s">
        <v>285</v>
      </c>
      <c r="B162" t="str">
        <f t="shared" ca="1" si="19"/>
        <v>City*</v>
      </c>
      <c r="C162">
        <f t="shared" ca="1" si="20"/>
        <v>0</v>
      </c>
      <c r="D162">
        <f t="shared" ca="1" si="21"/>
        <v>0</v>
      </c>
      <c r="E162" t="str">
        <f t="shared" ca="1" si="18"/>
        <v/>
      </c>
    </row>
    <row r="163" spans="1:5">
      <c r="A163" t="s">
        <v>286</v>
      </c>
      <c r="B163" t="str">
        <f t="shared" ca="1" si="19"/>
        <v>State*</v>
      </c>
      <c r="C163">
        <f t="shared" ca="1" si="20"/>
        <v>0</v>
      </c>
      <c r="D163">
        <f t="shared" ca="1" si="21"/>
        <v>0</v>
      </c>
      <c r="E163" t="str">
        <f t="shared" ca="1" si="18"/>
        <v/>
      </c>
    </row>
    <row r="164" spans="1:5">
      <c r="A164" t="s">
        <v>287</v>
      </c>
      <c r="B164" t="str">
        <f t="shared" ca="1" si="19"/>
        <v>Zip Code*</v>
      </c>
      <c r="C164">
        <f t="shared" ca="1" si="20"/>
        <v>0</v>
      </c>
      <c r="D164">
        <f t="shared" ca="1" si="21"/>
        <v>0</v>
      </c>
      <c r="E164" t="str">
        <f t="shared" ca="1" si="18"/>
        <v/>
      </c>
    </row>
    <row r="165" spans="1:5">
      <c r="A165" t="s">
        <v>288</v>
      </c>
      <c r="B165" t="str">
        <f t="shared" ca="1" si="19"/>
        <v>Tax Entity*</v>
      </c>
      <c r="C165">
        <f t="shared" ca="1" si="20"/>
        <v>0</v>
      </c>
      <c r="D165">
        <f t="shared" ca="1" si="21"/>
        <v>0</v>
      </c>
      <c r="E165">
        <f t="shared" ca="1" si="18"/>
        <v>0</v>
      </c>
    </row>
    <row r="166" spans="1:5">
      <c r="A166" t="s">
        <v>289</v>
      </c>
      <c r="B166" t="str">
        <f t="shared" ca="1" si="19"/>
        <v>Federal Tax ID Number*</v>
      </c>
      <c r="C166">
        <f t="shared" ca="1" si="20"/>
        <v>0</v>
      </c>
      <c r="D166">
        <f t="shared" ca="1" si="21"/>
        <v>0</v>
      </c>
      <c r="E166">
        <f t="shared" ca="1" si="18"/>
        <v>0</v>
      </c>
    </row>
    <row r="167" spans="1:5">
      <c r="A167" t="s">
        <v>427</v>
      </c>
      <c r="B167" t="str">
        <f ca="1">OFFSET(INDIRECT(A166),-1,0)</f>
        <v>Federal Tax ID Number*</v>
      </c>
      <c r="C167">
        <f t="shared" ca="1" si="20"/>
        <v>0</v>
      </c>
      <c r="D167">
        <f t="shared" ca="1" si="21"/>
        <v>0</v>
      </c>
      <c r="E167">
        <f t="shared" ca="1" si="18"/>
        <v>0</v>
      </c>
    </row>
    <row r="168" spans="1:5">
      <c r="A168" t="s">
        <v>462</v>
      </c>
      <c r="B168" t="s">
        <v>463</v>
      </c>
      <c r="C168" s="27" t="b">
        <v>0</v>
      </c>
      <c r="D168">
        <f>IF(C168=FALSE,0,1)</f>
        <v>0</v>
      </c>
    </row>
    <row r="171" spans="1:5">
      <c r="C171" t="s">
        <v>130</v>
      </c>
      <c r="D171" t="s">
        <v>453</v>
      </c>
    </row>
    <row r="172" spans="1:5">
      <c r="A172">
        <f>IF(SUM(D173:D176)&gt;= 1,1,0)</f>
        <v>0</v>
      </c>
      <c r="B172" t="s">
        <v>454</v>
      </c>
      <c r="C172">
        <f>COUNT(C173:C176)</f>
        <v>4</v>
      </c>
      <c r="D172">
        <v>1</v>
      </c>
    </row>
    <row r="173" spans="1:5">
      <c r="A173" t="s">
        <v>455</v>
      </c>
      <c r="B173" t="s">
        <v>221</v>
      </c>
      <c r="C173">
        <f>IF(INCENTOTALPRESE&gt;0,1,0)</f>
        <v>0</v>
      </c>
      <c r="D173">
        <f>IF(INCENTOTALPRESE&gt;0,1,0)</f>
        <v>0</v>
      </c>
    </row>
    <row r="174" spans="1:5">
      <c r="A174" t="s">
        <v>456</v>
      </c>
      <c r="B174" t="s">
        <v>220</v>
      </c>
      <c r="C174">
        <f>IF(INCENTOTALPRESG&gt;0,1,0)</f>
        <v>0</v>
      </c>
      <c r="D174">
        <f>IF(INCENTOTALPRESG&gt;0,1,0)</f>
        <v>0</v>
      </c>
    </row>
    <row r="175" spans="1:5">
      <c r="A175" t="s">
        <v>457</v>
      </c>
      <c r="B175" t="s">
        <v>222</v>
      </c>
      <c r="C175">
        <f>IF(INCENTOTALCUSE&gt;0,1,0)</f>
        <v>0</v>
      </c>
      <c r="D175">
        <f>IF(INCENTOTALCUSE&gt;0,1,0)</f>
        <v>0</v>
      </c>
    </row>
    <row r="176" spans="1:5">
      <c r="A176" t="s">
        <v>458</v>
      </c>
      <c r="B176" t="s">
        <v>223</v>
      </c>
      <c r="C176">
        <f>IF(INCENTOTALCUSG&gt;0,1,0)</f>
        <v>0</v>
      </c>
      <c r="D176">
        <f>IF(INCENTOTALCUSG&gt;0,1,0)</f>
        <v>0</v>
      </c>
    </row>
    <row r="179" spans="1:5">
      <c r="C179" t="s">
        <v>130</v>
      </c>
      <c r="D179" t="s">
        <v>453</v>
      </c>
    </row>
    <row r="180" spans="1:5">
      <c r="A180">
        <f>IF(AND(SUM(J44:J45)&gt;0,SUM(J44:J45)&lt;10000,SUM(J46:J47)=0),SUM(D181:D182),0)</f>
        <v>0</v>
      </c>
      <c r="B180" t="str">
        <f>M5S2</f>
        <v>Submit Application</v>
      </c>
      <c r="C180">
        <f ca="1">COUNT(C181:C182)</f>
        <v>2</v>
      </c>
      <c r="D180">
        <v>0</v>
      </c>
    </row>
    <row r="181" spans="1:5">
      <c r="A181" t="s">
        <v>1081</v>
      </c>
      <c r="B181" t="str">
        <f ca="1">OFFSET(INDIRECT(A181),-1,0)</f>
        <v>Installed Date*</v>
      </c>
      <c r="C181">
        <f ca="1">IF(INDIRECT($A181)="",0,1)</f>
        <v>0</v>
      </c>
      <c r="D181">
        <f ca="1">IF(INDIRECT($A181)="",0,1)</f>
        <v>0</v>
      </c>
      <c r="E181">
        <f ca="1">INDIRECT(A181)</f>
        <v>0</v>
      </c>
    </row>
    <row r="182" spans="1:5">
      <c r="A182" t="s">
        <v>1082</v>
      </c>
      <c r="B182" t="str">
        <f ca="1">OFFSET(INDIRECT(A182),-1,0)</f>
        <v>Invoice Date*</v>
      </c>
      <c r="C182">
        <f ca="1">IF(INDIRECT($A182)="",0,1)</f>
        <v>0</v>
      </c>
      <c r="D182">
        <f ca="1">IF(INDIRECT($A182)="",0,1)</f>
        <v>0</v>
      </c>
      <c r="E182">
        <f ca="1">INDIRECT(A182)</f>
        <v>0</v>
      </c>
    </row>
  </sheetData>
  <sheetProtection algorithmName="SHA-512" hashValue="JG0fM2QQ6blFseUo1opRIVq9ARCG/R4wceq7IcwE07433xlGiaLTmeU0tfHviN8/wBIdrMhcAZNHaWmbVJPqVQ==" saltValue="I4Yv+kBP/KavkkDpnFc8Wg==" spinCount="100000" sheet="1" objects="1" scenarios="1" selectLockedCells="1"/>
  <mergeCells count="1">
    <mergeCell ref="P2:V4"/>
  </mergeCells>
  <phoneticPr fontId="127" type="noConversion"/>
  <conditionalFormatting sqref="B7:B70">
    <cfRule type="containsBlanks" dxfId="117" priority="3">
      <formula>LEN(TRIM(B7))=0</formula>
    </cfRule>
  </conditionalFormatting>
  <conditionalFormatting sqref="F26:J34">
    <cfRule type="containsBlanks" dxfId="116" priority="2">
      <formula>LEN(TRIM(F26))=0</formula>
    </cfRule>
  </conditionalFormatting>
  <conditionalFormatting sqref="F36:J48">
    <cfRule type="containsBlanks" dxfId="115" priority="16">
      <formula>LEN(TRIM(F36))=0</formula>
    </cfRule>
  </conditionalFormatting>
  <conditionalFormatting sqref="K48:L48">
    <cfRule type="containsBlanks" dxfId="114" priority="14">
      <formula>LEN(TRIM(K48))=0</formula>
    </cfRule>
  </conditionalFormatting>
  <conditionalFormatting sqref="P26:P34">
    <cfRule type="containsBlanks" dxfId="113" priority="1">
      <formula>LEN(TRIM(P26))=0</formula>
    </cfRule>
  </conditionalFormatting>
  <conditionalFormatting sqref="P36:P48">
    <cfRule type="containsBlanks" dxfId="112" priority="5">
      <formula>LEN(TRIM(P36))=0</formula>
    </cfRule>
  </conditionalFormatting>
  <hyperlinks>
    <hyperlink ref="E26" location="'M03-S01'!A1" display="'M03-S01'!A1" xr:uid="{00000000-0004-0000-0300-000000000000}"/>
    <hyperlink ref="E27" location="'M03-S02'!A1" display="'M03-S02'!A1" xr:uid="{00000000-0004-0000-0300-000001000000}"/>
    <hyperlink ref="E28" location="'M03-S03'!A1" display="'M03-S03'!A1" xr:uid="{00000000-0004-0000-0300-000002000000}"/>
    <hyperlink ref="E29" location="'M03-S04'!A1" display="'M03-S04'!A1" xr:uid="{00000000-0004-0000-0300-000003000000}"/>
    <hyperlink ref="E30" location="'M03-S05'!A1" display="'M03-S05'!A1" xr:uid="{00000000-0004-0000-0300-000004000000}"/>
    <hyperlink ref="E31" location="'M03-S06'!A1" display="'M03-S06'!A1" xr:uid="{00000000-0004-0000-0300-000005000000}"/>
    <hyperlink ref="E32" location="'M03-S07'!A1" display="'M03-S07'!A1" xr:uid="{00000000-0004-0000-0300-000006000000}"/>
    <hyperlink ref="E33" location="'M03-S08'!A1" display="'M03-S08'!A1" xr:uid="{00000000-0004-0000-0300-000007000000}"/>
    <hyperlink ref="E36" location="'M04-S01'!A1" display="'M04-S01'!A1" xr:uid="{00000000-0004-0000-0300-000008000000}"/>
    <hyperlink ref="E37" location="'M04-S02'!A1" display="'M04-S02'!A1" xr:uid="{00000000-0004-0000-0300-000009000000}"/>
    <hyperlink ref="E38" location="'M04-S03'!A1" display="'M04-S03'!A1" xr:uid="{00000000-0004-0000-0300-00000A000000}"/>
    <hyperlink ref="E39" location="'M04-S04'!A1" display="'M04-S04'!A1" xr:uid="{00000000-0004-0000-0300-00000B000000}"/>
    <hyperlink ref="E40" location="'M04-S05'!A1" display="'M04-S05'!A1" xr:uid="{00000000-0004-0000-0300-00000C000000}"/>
    <hyperlink ref="E41" location="'M04-S06'!A1" display="'M04-S06'!A1" xr:uid="{00000000-0004-0000-0300-00000D000000}"/>
    <hyperlink ref="E42" location="'M04-S07'!A1" display="'M04-S07'!A1" xr:uid="{00000000-0004-0000-0300-00000E000000}"/>
    <hyperlink ref="E43" location="'M04-S08'!A1" display="'M04-S08'!A1" xr:uid="{00000000-0004-0000-0300-00000F000000}"/>
  </hyperlink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2">
    <tabColor theme="0" tint="-0.249977111117893"/>
  </sheetPr>
  <dimension ref="A1:DK755"/>
  <sheetViews>
    <sheetView zoomScale="85" zoomScaleNormal="85" workbookViewId="0">
      <pane ySplit="1" topLeftCell="A2" activePane="bottomLeft" state="frozen"/>
      <selection activeCell="AU16" sqref="AU16:AU17"/>
      <selection pane="bottomLeft" activeCell="O4" sqref="O4"/>
    </sheetView>
  </sheetViews>
  <sheetFormatPr defaultColWidth="8.7109375" defaultRowHeight="15"/>
  <cols>
    <col min="1" max="3" width="8.7109375" style="54"/>
    <col min="4" max="4" width="11.7109375" customWidth="1"/>
    <col min="5" max="5" width="8.7109375" customWidth="1"/>
    <col min="6" max="6" width="8.7109375" style="85" customWidth="1"/>
    <col min="7" max="8" width="8.7109375" customWidth="1"/>
    <col min="9" max="12" width="8.7109375" style="49" customWidth="1"/>
    <col min="13" max="13" width="9.28515625" style="85" bestFit="1" customWidth="1"/>
    <col min="14" max="14" width="9.28515625" style="49" bestFit="1" customWidth="1"/>
    <col min="15" max="15" width="8.7109375" style="21" customWidth="1"/>
    <col min="16" max="18" width="8.7109375" style="49" customWidth="1"/>
    <col min="19" max="19" width="8.7109375" style="85" customWidth="1"/>
    <col min="20" max="20" width="8.7109375" style="49" customWidth="1"/>
    <col min="21" max="21" width="8.7109375" style="99" customWidth="1"/>
    <col min="22" max="22" width="8.7109375" style="49" customWidth="1"/>
    <col min="23" max="23" width="8.7109375" customWidth="1"/>
    <col min="24" max="24" width="9.5703125" style="49" bestFit="1" customWidth="1"/>
    <col min="25" max="25" width="8.7109375" style="49" customWidth="1"/>
    <col min="26" max="26" width="8.7109375" style="85" customWidth="1"/>
    <col min="27" max="27" width="11.85546875" customWidth="1"/>
    <col min="28" max="28" width="10.5703125" customWidth="1"/>
    <col min="29" max="30" width="8.7109375" customWidth="1"/>
    <col min="31" max="32" width="8.7109375" style="21" customWidth="1"/>
    <col min="33" max="36" width="8.7109375" style="85" customWidth="1"/>
    <col min="37" max="37" width="8.7109375" style="49" customWidth="1"/>
    <col min="38" max="38" width="14.7109375" customWidth="1"/>
    <col min="39" max="40" width="8.7109375" customWidth="1"/>
    <col min="41" max="41" width="10.5703125" bestFit="1" customWidth="1"/>
    <col min="47" max="47" width="9.5703125" customWidth="1"/>
    <col min="84" max="84" width="8.7109375" customWidth="1"/>
    <col min="94" max="94" width="8.7109375" customWidth="1"/>
    <col min="105" max="105" width="8.7109375" customWidth="1"/>
  </cols>
  <sheetData>
    <row r="1" spans="1:115" ht="45" customHeight="1">
      <c r="A1" s="128" t="s">
        <v>514</v>
      </c>
      <c r="B1" s="184" t="s">
        <v>516</v>
      </c>
      <c r="C1" s="188" t="s">
        <v>515</v>
      </c>
      <c r="D1" s="185" t="s">
        <v>0</v>
      </c>
      <c r="E1" s="8"/>
      <c r="F1" s="182" t="s">
        <v>1051</v>
      </c>
      <c r="G1" s="183" t="s">
        <v>95</v>
      </c>
      <c r="H1" s="183" t="s">
        <v>1553</v>
      </c>
      <c r="I1" s="181" t="s">
        <v>1047</v>
      </c>
      <c r="J1" s="181" t="s">
        <v>1046</v>
      </c>
      <c r="K1" s="181" t="s">
        <v>1050</v>
      </c>
      <c r="L1" s="181" t="s">
        <v>1552</v>
      </c>
      <c r="M1" s="182" t="s">
        <v>666</v>
      </c>
      <c r="N1" s="181" t="s">
        <v>1062</v>
      </c>
      <c r="O1" s="325" t="s">
        <v>1063</v>
      </c>
      <c r="P1" s="181" t="s">
        <v>1064</v>
      </c>
      <c r="Q1" s="181" t="s">
        <v>1554</v>
      </c>
      <c r="R1" s="181" t="s">
        <v>1061</v>
      </c>
      <c r="S1" s="186" t="s">
        <v>1060</v>
      </c>
      <c r="T1" s="220" t="s">
        <v>1056</v>
      </c>
      <c r="U1" s="187" t="s">
        <v>1057</v>
      </c>
      <c r="V1" s="220" t="s">
        <v>1058</v>
      </c>
      <c r="W1" s="185" t="s">
        <v>1059</v>
      </c>
      <c r="X1" s="181" t="s">
        <v>1048</v>
      </c>
      <c r="Y1" s="181" t="s">
        <v>1049</v>
      </c>
      <c r="Z1" s="186" t="s">
        <v>525</v>
      </c>
      <c r="AA1" s="185" t="s">
        <v>1044</v>
      </c>
      <c r="AB1" s="185" t="s">
        <v>1043</v>
      </c>
      <c r="AC1" s="185" t="s">
        <v>1073</v>
      </c>
      <c r="AD1" s="185" t="s">
        <v>1045</v>
      </c>
      <c r="AE1" s="325" t="s">
        <v>1071</v>
      </c>
      <c r="AF1" s="325" t="s">
        <v>1072</v>
      </c>
      <c r="AG1" s="182" t="s">
        <v>1052</v>
      </c>
      <c r="AH1" s="182" t="s">
        <v>1053</v>
      </c>
      <c r="AI1" s="182" t="s">
        <v>1054</v>
      </c>
      <c r="AJ1" s="182" t="s">
        <v>1055</v>
      </c>
      <c r="AK1" s="220" t="s">
        <v>517</v>
      </c>
      <c r="AL1" s="181" t="s">
        <v>1156</v>
      </c>
      <c r="AM1" s="181" t="s">
        <v>1157</v>
      </c>
      <c r="AN1" s="181" t="s">
        <v>1158</v>
      </c>
      <c r="AO1" s="181" t="s">
        <v>1160</v>
      </c>
      <c r="AP1" s="73"/>
      <c r="AQ1" s="73"/>
      <c r="AR1" s="73"/>
      <c r="AS1" s="73"/>
      <c r="AT1" s="73"/>
      <c r="AU1" t="s">
        <v>418</v>
      </c>
      <c r="AV1" s="8" t="s">
        <v>849</v>
      </c>
      <c r="AW1" s="8" t="s">
        <v>793</v>
      </c>
      <c r="AX1" s="8" t="s">
        <v>794</v>
      </c>
      <c r="AY1" s="8" t="s">
        <v>1070</v>
      </c>
      <c r="AZ1" s="70" t="s">
        <v>795</v>
      </c>
      <c r="BA1" s="71"/>
      <c r="BB1" s="69" t="s">
        <v>518</v>
      </c>
      <c r="BC1" s="8" t="s">
        <v>519</v>
      </c>
      <c r="BD1" s="8" t="s">
        <v>520</v>
      </c>
      <c r="BE1" s="8" t="s">
        <v>521</v>
      </c>
      <c r="BF1" s="69" t="s">
        <v>522</v>
      </c>
      <c r="BG1" s="8" t="s">
        <v>523</v>
      </c>
      <c r="BH1" s="8" t="s">
        <v>524</v>
      </c>
      <c r="BI1" s="8" t="s">
        <v>1067</v>
      </c>
      <c r="BJ1" s="8" t="s">
        <v>1068</v>
      </c>
      <c r="BK1" s="8" t="s">
        <v>1066</v>
      </c>
      <c r="BL1" s="71"/>
      <c r="BM1" s="8" t="s">
        <v>852</v>
      </c>
      <c r="BN1" s="8" t="s">
        <v>157</v>
      </c>
      <c r="BO1" s="8" t="s">
        <v>796</v>
      </c>
      <c r="BP1" s="8" t="s">
        <v>797</v>
      </c>
      <c r="BQ1" s="8" t="s">
        <v>798</v>
      </c>
      <c r="BR1" s="8" t="s">
        <v>483</v>
      </c>
      <c r="BS1" s="8" t="s">
        <v>799</v>
      </c>
      <c r="BT1" s="8" t="s">
        <v>1555</v>
      </c>
      <c r="BU1" s="8" t="s">
        <v>800</v>
      </c>
      <c r="BV1" s="8" t="s">
        <v>801</v>
      </c>
      <c r="BW1" s="8" t="s">
        <v>1065</v>
      </c>
      <c r="BX1" s="71"/>
      <c r="BY1" s="8" t="s">
        <v>826</v>
      </c>
      <c r="BZ1" s="8" t="s">
        <v>1069</v>
      </c>
      <c r="CA1" s="71"/>
      <c r="CB1" s="120" t="s">
        <v>528</v>
      </c>
      <c r="CC1" s="120" t="s">
        <v>529</v>
      </c>
      <c r="CD1" s="120" t="s">
        <v>530</v>
      </c>
      <c r="CE1" s="120" t="s">
        <v>531</v>
      </c>
      <c r="CF1" s="120" t="s">
        <v>532</v>
      </c>
      <c r="CG1" s="120" t="s">
        <v>533</v>
      </c>
      <c r="CH1" s="120" t="s">
        <v>534</v>
      </c>
      <c r="CI1" s="120" t="s">
        <v>535</v>
      </c>
      <c r="CJ1" s="120" t="s">
        <v>536</v>
      </c>
      <c r="CK1" s="120" t="s">
        <v>537</v>
      </c>
      <c r="CL1" s="120" t="s">
        <v>538</v>
      </c>
      <c r="CM1" s="120" t="s">
        <v>539</v>
      </c>
      <c r="CN1" s="120" t="s">
        <v>540</v>
      </c>
      <c r="CO1" s="120" t="s">
        <v>541</v>
      </c>
      <c r="CP1" s="120" t="s">
        <v>542</v>
      </c>
      <c r="CQ1" s="120" t="s">
        <v>543</v>
      </c>
      <c r="CR1" s="120" t="s">
        <v>544</v>
      </c>
      <c r="CS1" s="120" t="s">
        <v>545</v>
      </c>
      <c r="CT1" s="120" t="s">
        <v>546</v>
      </c>
      <c r="CU1" s="120" t="s">
        <v>547</v>
      </c>
      <c r="CV1" s="71"/>
      <c r="CW1" s="120" t="s">
        <v>548</v>
      </c>
      <c r="CX1" s="120" t="s">
        <v>549</v>
      </c>
      <c r="CY1" s="120" t="s">
        <v>550</v>
      </c>
      <c r="CZ1" s="120" t="s">
        <v>551</v>
      </c>
      <c r="DA1" s="120" t="s">
        <v>552</v>
      </c>
      <c r="DB1" s="120" t="s">
        <v>553</v>
      </c>
      <c r="DC1" s="120" t="s">
        <v>554</v>
      </c>
      <c r="DD1" s="120" t="s">
        <v>555</v>
      </c>
      <c r="DE1" s="120" t="s">
        <v>556</v>
      </c>
      <c r="DF1" s="120" t="s">
        <v>557</v>
      </c>
      <c r="DG1" s="120" t="s">
        <v>1424</v>
      </c>
      <c r="DH1" s="120" t="s">
        <v>1425</v>
      </c>
      <c r="DI1" s="120" t="s">
        <v>1556</v>
      </c>
      <c r="DJ1" s="120" t="s">
        <v>951</v>
      </c>
      <c r="DK1" s="120" t="s">
        <v>951</v>
      </c>
    </row>
    <row r="2" spans="1:115">
      <c r="A2" s="54">
        <f t="shared" ref="A2:A53" si="0">PROJID</f>
        <v>0</v>
      </c>
      <c r="AL2" s="49"/>
      <c r="AM2" s="49"/>
      <c r="AN2" s="49"/>
      <c r="AO2" s="49"/>
      <c r="AP2" s="74"/>
      <c r="AQ2" s="74"/>
      <c r="AR2" s="74"/>
      <c r="AS2" s="74"/>
      <c r="AT2" s="74"/>
      <c r="AU2" t="str">
        <f>IF(M02S03F01="Yes","Contractor-Installed",IF(M02S03F01="No","Self-Installed",""))</f>
        <v/>
      </c>
      <c r="AV2" t="str">
        <f>IF(M05S07F02=0,"",M05S07F02)</f>
        <v/>
      </c>
      <c r="AW2" s="54">
        <f>PROJID</f>
        <v>0</v>
      </c>
      <c r="AX2">
        <f>M02S02F13</f>
        <v>0</v>
      </c>
      <c r="AY2" t="str">
        <f>VERSION</f>
        <v>Lighting One-Page 1.1.0</v>
      </c>
      <c r="AZ2" t="s">
        <v>214</v>
      </c>
      <c r="BA2" s="68"/>
      <c r="BB2" t="str">
        <f>PROPER(M02S04F02)</f>
        <v/>
      </c>
      <c r="BC2" t="str">
        <f>PROPER(CONCATENATE(M02S04F03," ",M02S04F04))</f>
        <v xml:space="preserve"> </v>
      </c>
      <c r="BD2" t="str">
        <f>PROPER(M02S04F07)</f>
        <v/>
      </c>
      <c r="BE2" t="str">
        <f>PROPER(M02S04F08)</f>
        <v/>
      </c>
      <c r="BF2" t="str">
        <f>M02S04F09</f>
        <v/>
      </c>
      <c r="BG2" t="str">
        <f>M02S04F10</f>
        <v/>
      </c>
      <c r="BH2" s="48" t="str">
        <f>M02S04F05</f>
        <v/>
      </c>
      <c r="BI2" t="str">
        <f>IFERROR(INDEX(TAXENTITY[System Text],MATCH(M02S04F11,TAXENTITY[Tax Entity],0)),"")</f>
        <v/>
      </c>
      <c r="BJ2" t="str">
        <f>CONCATENATE(M02S04F12,"-",M02S04F12.1)</f>
        <v>-</v>
      </c>
      <c r="BK2" t="str">
        <f>IFERROR(INDEX(PAYMENT[Payment Preference],MATCH(M02S04F01,PAYMENT[Payment to],0)),"")</f>
        <v/>
      </c>
      <c r="BL2" s="68"/>
      <c r="BM2" t="str">
        <f>M02S02F12</f>
        <v>Prescriptive</v>
      </c>
      <c r="BN2" s="85">
        <f>M02S02F30</f>
        <v>0</v>
      </c>
      <c r="BO2" s="85">
        <f>M02S02F28</f>
        <v>0</v>
      </c>
      <c r="BP2" s="85">
        <f>M02S02F29</f>
        <v>0</v>
      </c>
      <c r="BQ2" s="85">
        <f>M02S02F31</f>
        <v>0</v>
      </c>
      <c r="BR2">
        <f>M02S02F27</f>
        <v>0</v>
      </c>
      <c r="BS2">
        <f>M02S02F52</f>
        <v>0</v>
      </c>
      <c r="BT2">
        <f>M02S02F26</f>
        <v>0</v>
      </c>
      <c r="BU2">
        <f>M02S02F33</f>
        <v>0</v>
      </c>
      <c r="BV2">
        <f>M02S02F32</f>
        <v>0</v>
      </c>
      <c r="BW2">
        <f>M02S02F11.1</f>
        <v>0</v>
      </c>
      <c r="BX2" s="68"/>
      <c r="BY2" s="47" t="str">
        <f>IF(M05S02F04=0,"",M05S02F04)</f>
        <v/>
      </c>
      <c r="BZ2" s="47" t="str">
        <f>IF(M05S03F01=0,"",M05S03F01)</f>
        <v/>
      </c>
      <c r="CA2" s="68"/>
      <c r="CB2" s="121" t="str">
        <f>M02S02F16</f>
        <v/>
      </c>
      <c r="CC2" s="121" t="str">
        <f>M02S02F17</f>
        <v/>
      </c>
      <c r="CD2" s="121" t="str">
        <f>M02S02F18</f>
        <v/>
      </c>
      <c r="CE2" s="121" t="str">
        <f>M02S02F34</f>
        <v/>
      </c>
      <c r="CF2" s="122" t="str">
        <f>M02S02F19</f>
        <v/>
      </c>
      <c r="CG2" s="121" t="str">
        <f>M02S02F21</f>
        <v/>
      </c>
      <c r="CH2" s="121" t="str">
        <f>M02S02F22</f>
        <v/>
      </c>
      <c r="CI2" s="121" t="str">
        <f>M02S02F23</f>
        <v/>
      </c>
      <c r="CJ2" s="121" t="str">
        <f>M02S02F24</f>
        <v>IN</v>
      </c>
      <c r="CK2" s="121" t="str">
        <f>M02S02F25</f>
        <v/>
      </c>
      <c r="CL2" s="121">
        <f>M02S02F02</f>
        <v>0</v>
      </c>
      <c r="CM2" s="121">
        <f>M02S02F03</f>
        <v>0</v>
      </c>
      <c r="CN2" s="121">
        <f>M02S02F04</f>
        <v>0</v>
      </c>
      <c r="CO2" s="121">
        <f>M02S02F01</f>
        <v>0</v>
      </c>
      <c r="CP2" s="122">
        <f>M02S02F05</f>
        <v>0</v>
      </c>
      <c r="CQ2" s="121">
        <f>M02S02F07</f>
        <v>0</v>
      </c>
      <c r="CR2" s="121">
        <f>M02S02F08</f>
        <v>0</v>
      </c>
      <c r="CS2" s="121">
        <f>M02S02F09</f>
        <v>0</v>
      </c>
      <c r="CT2" s="121">
        <f>M02S02F10</f>
        <v>0</v>
      </c>
      <c r="CU2" s="121">
        <f>M02S02F11</f>
        <v>0</v>
      </c>
      <c r="CV2" s="68"/>
      <c r="CW2" s="121">
        <f>M02S03F03</f>
        <v>0</v>
      </c>
      <c r="CX2" s="121">
        <f>M02S03F04</f>
        <v>0</v>
      </c>
      <c r="CY2" s="121">
        <f>M02S03F05</f>
        <v>0</v>
      </c>
      <c r="CZ2" s="121">
        <f>M02S03F02</f>
        <v>0</v>
      </c>
      <c r="DA2" s="122">
        <f>M02S03F06</f>
        <v>0</v>
      </c>
      <c r="DB2" s="121">
        <f>M02S03F08</f>
        <v>0</v>
      </c>
      <c r="DC2" s="121">
        <f>M02S03F09</f>
        <v>0</v>
      </c>
      <c r="DD2" s="121">
        <f>M02S03F10</f>
        <v>0</v>
      </c>
      <c r="DE2" s="121">
        <f>M02S03F11</f>
        <v>0</v>
      </c>
      <c r="DF2" s="121">
        <f>M02S03F12</f>
        <v>0</v>
      </c>
      <c r="DG2" s="120">
        <f>M02S02F47</f>
        <v>0</v>
      </c>
      <c r="DH2" s="120">
        <f>M02S03F13</f>
        <v>0</v>
      </c>
      <c r="DI2" s="455" t="str">
        <f>IF(M05S02F07="","",M05S02F07)</f>
        <v/>
      </c>
      <c r="DJ2" s="120"/>
      <c r="DK2" s="120"/>
    </row>
    <row r="3" spans="1:115">
      <c r="A3" s="103" t="str">
        <f>CONCATENATE(MAIN3," ",M3S1)</f>
        <v>PRESCRIPTIVE MEASURES INPUT Lighting</v>
      </c>
      <c r="B3" s="104"/>
      <c r="C3" s="104"/>
      <c r="D3" s="93"/>
      <c r="E3" s="93"/>
      <c r="F3" s="94"/>
      <c r="G3" s="95"/>
      <c r="H3" s="95"/>
      <c r="I3" s="96"/>
      <c r="J3" s="96"/>
      <c r="K3" s="96"/>
      <c r="L3" s="96"/>
      <c r="M3" s="94"/>
      <c r="N3" s="96"/>
      <c r="O3" s="326"/>
      <c r="P3" s="96"/>
      <c r="Q3" s="96"/>
      <c r="R3" s="96"/>
      <c r="S3" s="94"/>
      <c r="T3" s="96"/>
      <c r="U3" s="100"/>
      <c r="V3" s="96"/>
      <c r="W3" s="95"/>
      <c r="X3" s="96"/>
      <c r="Y3" s="96"/>
      <c r="Z3" s="94"/>
      <c r="AA3" s="94"/>
      <c r="AB3" s="94"/>
      <c r="AC3" s="95"/>
      <c r="AD3" s="95"/>
      <c r="AE3" s="326"/>
      <c r="AF3" s="326"/>
      <c r="AG3" s="94"/>
      <c r="AH3" s="94"/>
      <c r="AI3" s="94"/>
      <c r="AJ3" s="94"/>
      <c r="AK3" s="96"/>
      <c r="AL3" s="96"/>
      <c r="AM3" s="96"/>
      <c r="AN3" s="96"/>
      <c r="AO3" s="96"/>
      <c r="AP3" s="74"/>
      <c r="AQ3" s="74"/>
      <c r="AR3" s="74"/>
      <c r="AS3" s="74"/>
      <c r="AT3" s="74"/>
    </row>
    <row r="4" spans="1:115">
      <c r="A4" s="54">
        <f>PROJID</f>
        <v>0</v>
      </c>
      <c r="B4" s="129" t="str">
        <f t="shared" ref="B4:B52" si="1">IF(C4="","",CONCATENATE(ROW(),"-",C4))</f>
        <v/>
      </c>
      <c r="C4" t="str">
        <f>IFERROR(IF(R4&gt;0,INDEX(PMELIGHT[Measure '#],MATCH(AB4,PMELIGHT[Eff Desc 1],0)),""),"")</f>
        <v/>
      </c>
      <c r="D4" t="s">
        <v>883</v>
      </c>
      <c r="F4" s="131">
        <f>INDEX('M01-S012'!$AB$40:$AB$138,2*(ROWS($F$4:F4)-1)+1)</f>
        <v>0</v>
      </c>
      <c r="G4" s="132">
        <f>INDEX('M01-S012'!$Y$40:$Y$138,2*(ROWS($G$4:G4)-1)+1)</f>
        <v>0</v>
      </c>
      <c r="H4" s="132" t="str">
        <f>IF(ISNUMBER(INDEX('M01-S012'!$AN$40:$AN$138,2*(ROWS($R$4:R4)-1)+1)),"Total","")</f>
        <v/>
      </c>
      <c r="I4" s="130">
        <f>IFERROR(ROUND(INDEX('M01-S012'!$S$40:$S$138,2*(ROWS($I$4:I4)-1)+1)*INDEX('M01-S012'!$AE$40:$AE$138,2*(ROWS($I$4:I4)-1)+1),2),0)</f>
        <v>0</v>
      </c>
      <c r="J4" s="130">
        <f>IFERROR(ROUND(INDEX('M01-S012'!$S$40:$S$138,2*(ROWS($J$4:J4)-1)+1)*INDEX('M01-S012'!$AG$40:$AG$138,2*(ROWS($J$4:J4)-1)+1),2),0)</f>
        <v>0</v>
      </c>
      <c r="K4" s="49">
        <f>IFERROR(ROUND(INDEX('M01-S012'!$AU$40:$AU$138,2*(ROWS($K$4:K4)-1)+1),2),0)</f>
        <v>0</v>
      </c>
      <c r="L4" s="49" t="str">
        <f>IFERROR(IF(R4&gt;0,M4*INDEX(PMELIGHT[Incremental Cost],MATCH(AB4,PMELIGHT[Eff Desc 1],0)),""),"")</f>
        <v/>
      </c>
      <c r="M4" s="319">
        <f>INDEX('M01-S012'!$S$40:$S$138,2*(ROWS($M$4:M4)-1)+1)</f>
        <v>0</v>
      </c>
      <c r="N4" s="130" t="str">
        <f>IF(ISNUMBER(INDEX('M01-S012'!$AN$40:$AN$138,2*(ROWS($R$4:R4)-1)+1)),INDEX('M01-S012'!$AK$40:$AK$138,2*(ROWS($N$4:N4)-1)+1),"")</f>
        <v/>
      </c>
      <c r="O4" s="319" t="str">
        <f>IFERROR(IF(ISNUMBER(INDEX('M01-S012'!$AN$40:$AN$138,2*(ROWS($R$4:R4)-1)+1)),INDEX('M01-S012'!$AV$40:$AV$138,2*(ROWS($O$4:O4)-1)+1),""),"")</f>
        <v/>
      </c>
      <c r="P4" s="320"/>
      <c r="Q4" s="130" t="str">
        <f>IFERROR(IF(ISNUMBER(INDEX('M01-S012'!$AN$40:$AN$138,2*(ROWS($R$4:R4)-1)+1)),INDEX('M01-S012'!$AY$40:$AY$138,2*(ROWS($Q$4:Q4)-1)+1),""),"")</f>
        <v/>
      </c>
      <c r="R4" s="130">
        <f>IF(ISNUMBER(INDEX('M01-S012'!$AN$40:$AN$138,2*(ROWS($R$4:R4)-1)+1)),INDEX('M01-S012'!$AN$40:$AN$138,2*(ROWS($R$4:R4)-1)+1),0)</f>
        <v>0</v>
      </c>
      <c r="S4" s="320"/>
      <c r="T4" s="86"/>
      <c r="U4" s="101"/>
      <c r="V4" s="86"/>
      <c r="W4" s="72" t="str">
        <f>IFERROR(IF(NOT(ISNUMBER(INDEX(#REF!,2*(ROWS($R$4:R4)-1)+1))),INDEX(#REF!,2*(ROWS($R$4:R4)-1)+1),""),"")</f>
        <v/>
      </c>
      <c r="X4" s="130" t="str" cm="1">
        <f t="array" ref="X4">IFERROR(ROUND(INDEX('M01-S012'!$I$40:$I$138,2*(ROWS($X$4:X4)-1)+1),3),"")</f>
        <v/>
      </c>
      <c r="Y4" s="130" t="str" cm="1">
        <f t="array" ref="Y4">IFERROR(ROUND(INDEX('M01-S012'!$Q$40:$Q$138,2*(ROWS($Y$4:Y4)-1)+1),3),"")</f>
        <v/>
      </c>
      <c r="Z4" s="85">
        <f>INDEX('M01-S012'!$B$40:$B$138,2*(ROWS($Z$4:Z4)-1)+1)</f>
        <v>1</v>
      </c>
      <c r="AA4" s="85">
        <f>INDEX('M01-S012'!$C$40:$C$138,2*(ROWS($Z$4:AA4)-1)+1)</f>
        <v>0</v>
      </c>
      <c r="AB4" s="85">
        <f>INDEX('M01-S012'!$K$40:$K$138,2*(ROWS($Z$4:AB4)-1)+1)</f>
        <v>0</v>
      </c>
      <c r="AC4" s="72"/>
      <c r="AD4">
        <f>INDEX('M01-S012'!$U$40:$U$138,2*(ROWS($AD$4:AD4)-1)+1)</f>
        <v>0</v>
      </c>
      <c r="AE4" s="320"/>
      <c r="AF4" s="320"/>
      <c r="AG4" s="85" t="str">
        <f>INDEX('M01-S012'!$AW$40:$AW$138,2*(ROWS($AG$4:AG4)-1)+1)</f>
        <v/>
      </c>
      <c r="AH4" s="85" t="str">
        <f>INDEX('M01-S012'!$AX$40:$AX$138,2*(ROWS($AH$4:AH4)-1)+1)</f>
        <v/>
      </c>
      <c r="AI4" s="86"/>
      <c r="AJ4" s="86"/>
      <c r="AK4" s="86"/>
      <c r="AL4" s="86"/>
      <c r="AM4" s="86"/>
      <c r="AN4" s="86"/>
      <c r="AO4" s="49" t="str">
        <f>IFERROR(INDEX(PMELIGHT[Program Design],MATCH(AB4,PMELIGHT[Eff Desc 1])),"")</f>
        <v/>
      </c>
      <c r="AP4" s="74"/>
      <c r="AQ4" s="74"/>
      <c r="AR4" s="74"/>
      <c r="AS4" s="74"/>
      <c r="AT4" s="74"/>
    </row>
    <row r="5" spans="1:115">
      <c r="A5" s="54">
        <f t="shared" si="0"/>
        <v>0</v>
      </c>
      <c r="B5" s="129" t="str">
        <f t="shared" si="1"/>
        <v/>
      </c>
      <c r="C5" t="str">
        <f>IFERROR(IF(R5&gt;0,INDEX(PMELIGHT[Measure '#],MATCH(AB5,PMELIGHT[Eff Desc 1],0)),""),"")</f>
        <v/>
      </c>
      <c r="D5" t="s">
        <v>883</v>
      </c>
      <c r="F5" s="131">
        <f>INDEX('M01-S012'!$AB$40:$AB$138,2*(ROWS($F$4:F5)-1)+1)</f>
        <v>0</v>
      </c>
      <c r="G5" s="132">
        <f>INDEX('M01-S012'!$Y$40:$Y$138,2*(ROWS($G$4:G5)-1)+1)</f>
        <v>0</v>
      </c>
      <c r="H5" s="132" t="str">
        <f>IF(ISNUMBER(INDEX('M01-S012'!$AN$40:$AN$138,2*(ROWS($R$4:R5)-1)+1)),"Total","")</f>
        <v/>
      </c>
      <c r="I5" s="130">
        <f>IFERROR(ROUND(INDEX('M01-S012'!$S$40:$S$138,2*(ROWS($I$4:I5)-1)+1)*INDEX('M01-S012'!$AE$40:$AE$138,2*(ROWS($I$4:I5)-1)+1),2),0)</f>
        <v>0</v>
      </c>
      <c r="J5" s="130">
        <f>IFERROR(ROUND(INDEX('M01-S012'!$S$40:$S$138,2*(ROWS($J$4:J5)-1)+1)*INDEX('M01-S012'!$AG$40:$AG$138,2*(ROWS($J$4:J5)-1)+1),2),0)</f>
        <v>0</v>
      </c>
      <c r="K5" s="49">
        <f>IFERROR(ROUND(INDEX('M01-S012'!$AU$40:$AU$138,2*(ROWS($K$4:K5)-1)+1),2),0)</f>
        <v>0</v>
      </c>
      <c r="L5" s="49" t="str">
        <f>IFERROR(IF(R5&gt;0,M5*INDEX(PMELIGHT[Incremental Cost],MATCH(AB5,PMELIGHT[Eff Desc 1],0)),""),"")</f>
        <v/>
      </c>
      <c r="M5" s="319">
        <f>INDEX('M01-S012'!$S$40:$S$138,2*(ROWS($M$4:M5)-1)+1)</f>
        <v>0</v>
      </c>
      <c r="N5" s="130" t="str">
        <f>IF(ISNUMBER(INDEX('M01-S012'!$AN$40:$AN$138,2*(ROWS($R$4:R5)-1)+1)),INDEX('M01-S012'!$AK$40:$AK$138,2*(ROWS($N$4:N5)-1)+1),"")</f>
        <v/>
      </c>
      <c r="O5" s="319" t="str">
        <f>IFERROR(IF(ISNUMBER(INDEX('M01-S012'!$AN$40:$AN$138,2*(ROWS($R$4:R5)-1)+1)),INDEX('M01-S012'!$AV$40:$AV$138,2*(ROWS($O$4:O5)-1)+1),""),"")</f>
        <v/>
      </c>
      <c r="P5" s="320"/>
      <c r="Q5" s="130" t="str">
        <f>IFERROR(IF(ISNUMBER(INDEX('M01-S012'!$AN$40:$AN$138,2*(ROWS($R$4:R5)-1)+1)),INDEX('M01-S012'!$AY$40:$AY$138,2*(ROWS($Q$4:Q5)-1)+1),""),"")</f>
        <v/>
      </c>
      <c r="R5" s="130">
        <f>IF(ISNUMBER(INDEX('M01-S012'!$AN$40:$AN$138,2*(ROWS($R$4:R5)-1)+1)),INDEX('M01-S012'!$AN$40:$AN$138,2*(ROWS($R$4:R5)-1)+1),0)</f>
        <v>0</v>
      </c>
      <c r="S5" s="320"/>
      <c r="T5" s="86"/>
      <c r="U5" s="101"/>
      <c r="V5" s="86"/>
      <c r="W5" s="72" t="str">
        <f>IFERROR(IF(NOT(ISNUMBER(INDEX(#REF!,2*(ROWS($R$4:R5)-1)+1))),INDEX(#REF!,2*(ROWS($R$4:R5)-1)+1),""),"")</f>
        <v/>
      </c>
      <c r="X5" s="130" t="str" cm="1">
        <f t="array" ref="X5">IFERROR(ROUND(INDEX('M01-S012'!$I$40:$I$138,2*(ROWS($X$4:X5)-1)+1),3),"")</f>
        <v/>
      </c>
      <c r="Y5" s="130" t="str" cm="1">
        <f t="array" ref="Y5">IFERROR(ROUND(INDEX('M01-S012'!$Q$40:$Q$138,2*(ROWS($Y$4:Y5)-1)+1),3),"")</f>
        <v/>
      </c>
      <c r="Z5" s="85">
        <f>INDEX('M01-S012'!$B$40:$B$138,2*(ROWS($Z$4:Z5)-1)+1)</f>
        <v>2</v>
      </c>
      <c r="AA5" s="85">
        <f>INDEX('M01-S012'!$C$40:$C$138,2*(ROWS($Z$4:AA5)-1)+1)</f>
        <v>0</v>
      </c>
      <c r="AB5" s="85">
        <f>INDEX('M01-S012'!$K$40:$K$138,2*(ROWS($Z$4:AB5)-1)+1)</f>
        <v>0</v>
      </c>
      <c r="AC5" s="72"/>
      <c r="AD5">
        <f>INDEX('M01-S012'!$U$40:$U$138,2*(ROWS($AD$4:AD5)-1)+1)</f>
        <v>0</v>
      </c>
      <c r="AE5" s="320"/>
      <c r="AF5" s="320"/>
      <c r="AG5" s="85" t="str">
        <f>INDEX('M01-S012'!$AW$40:$AW$138,2*(ROWS($AG$4:AG5)-1)+1)</f>
        <v/>
      </c>
      <c r="AH5" s="85" t="str">
        <f>INDEX('M01-S012'!$AX$40:$AX$138,2*(ROWS($AH$4:AH5)-1)+1)</f>
        <v/>
      </c>
      <c r="AI5" s="86"/>
      <c r="AJ5" s="86"/>
      <c r="AK5" s="86"/>
      <c r="AL5" s="86"/>
      <c r="AM5" s="86"/>
      <c r="AN5" s="86"/>
      <c r="AO5" s="49" t="str">
        <f>IFERROR(INDEX(PMELIGHT[Program Design],MATCH(AB5,PMELIGHT[Eff Desc 1])),"")</f>
        <v/>
      </c>
      <c r="AP5" s="74"/>
      <c r="AQ5" s="74"/>
      <c r="AR5" s="74"/>
      <c r="AS5" s="74"/>
      <c r="AT5" s="74"/>
    </row>
    <row r="6" spans="1:115">
      <c r="A6" s="54">
        <f t="shared" si="0"/>
        <v>0</v>
      </c>
      <c r="B6" s="129" t="str">
        <f t="shared" si="1"/>
        <v/>
      </c>
      <c r="C6" t="str">
        <f>IFERROR(IF(R6&gt;0,INDEX(PMELIGHT[Measure '#],MATCH(AB6,PMELIGHT[Eff Desc 1],0)),""),"")</f>
        <v/>
      </c>
      <c r="D6" t="s">
        <v>883</v>
      </c>
      <c r="F6" s="131">
        <f>INDEX('M01-S012'!$AB$40:$AB$138,2*(ROWS($F$4:F6)-1)+1)</f>
        <v>0</v>
      </c>
      <c r="G6" s="132">
        <f>INDEX('M01-S012'!$Y$40:$Y$138,2*(ROWS($G$4:G6)-1)+1)</f>
        <v>0</v>
      </c>
      <c r="H6" s="132" t="str">
        <f>IF(ISNUMBER(INDEX('M01-S012'!$AN$40:$AN$138,2*(ROWS($R$4:R6)-1)+1)),"Total","")</f>
        <v/>
      </c>
      <c r="I6" s="130">
        <f>IFERROR(ROUND(INDEX('M01-S012'!$S$40:$S$138,2*(ROWS($I$4:I6)-1)+1)*INDEX('M01-S012'!$AE$40:$AE$138,2*(ROWS($I$4:I6)-1)+1),2),0)</f>
        <v>0</v>
      </c>
      <c r="J6" s="130">
        <f>IFERROR(ROUND(INDEX('M01-S012'!$S$40:$S$138,2*(ROWS($J$4:J6)-1)+1)*INDEX('M01-S012'!$AG$40:$AG$138,2*(ROWS($J$4:J6)-1)+1),2),0)</f>
        <v>0</v>
      </c>
      <c r="K6" s="49">
        <f>IFERROR(ROUND(INDEX('M01-S012'!$AU$40:$AU$138,2*(ROWS($K$4:K6)-1)+1),2),0)</f>
        <v>0</v>
      </c>
      <c r="L6" s="49" t="str">
        <f>IFERROR(IF(R6&gt;0,M6*INDEX(PMELIGHT[Incremental Cost],MATCH(AB6,PMELIGHT[Eff Desc 1],0)),""),"")</f>
        <v/>
      </c>
      <c r="M6" s="319">
        <f>INDEX('M01-S012'!$S$40:$S$138,2*(ROWS($M$4:M6)-1)+1)</f>
        <v>0</v>
      </c>
      <c r="N6" s="130" t="str">
        <f>IF(ISNUMBER(INDEX('M01-S012'!$AN$40:$AN$138,2*(ROWS($R$4:R6)-1)+1)),INDEX('M01-S012'!$AK$40:$AK$138,2*(ROWS($N$4:N6)-1)+1),"")</f>
        <v/>
      </c>
      <c r="O6" s="319" t="str">
        <f>IFERROR(IF(ISNUMBER(INDEX('M01-S012'!$AN$40:$AN$138,2*(ROWS($R$4:R6)-1)+1)),INDEX('M01-S012'!$AV$40:$AV$138,2*(ROWS($O$4:O6)-1)+1),""),"")</f>
        <v/>
      </c>
      <c r="P6" s="320"/>
      <c r="Q6" s="130" t="str">
        <f>IFERROR(IF(ISNUMBER(INDEX('M01-S012'!$AN$40:$AN$138,2*(ROWS($R$4:R6)-1)+1)),INDEX('M01-S012'!$AY$40:$AY$138,2*(ROWS($Q$4:Q6)-1)+1),""),"")</f>
        <v/>
      </c>
      <c r="R6" s="130">
        <f>IF(ISNUMBER(INDEX('M01-S012'!$AN$40:$AN$138,2*(ROWS($R$4:R6)-1)+1)),INDEX('M01-S012'!$AN$40:$AN$138,2*(ROWS($R$4:R6)-1)+1),0)</f>
        <v>0</v>
      </c>
      <c r="S6" s="320"/>
      <c r="T6" s="86"/>
      <c r="U6" s="101"/>
      <c r="V6" s="86"/>
      <c r="W6" s="72" t="str">
        <f>IFERROR(IF(NOT(ISNUMBER(INDEX(#REF!,2*(ROWS($R$4:R6)-1)+1))),INDEX(#REF!,2*(ROWS($R$4:R6)-1)+1),""),"")</f>
        <v/>
      </c>
      <c r="X6" s="130" t="str" cm="1">
        <f t="array" ref="X6">IFERROR(ROUND(INDEX('M01-S012'!$I$40:$I$138,2*(ROWS($X$4:X6)-1)+1),3),"")</f>
        <v/>
      </c>
      <c r="Y6" s="130" t="str" cm="1">
        <f t="array" ref="Y6">IFERROR(ROUND(INDEX('M01-S012'!$Q$40:$Q$138,2*(ROWS($Y$4:Y6)-1)+1),3),"")</f>
        <v/>
      </c>
      <c r="Z6" s="85">
        <f>INDEX('M01-S012'!$B$40:$B$138,2*(ROWS($Z$4:Z6)-1)+1)</f>
        <v>3</v>
      </c>
      <c r="AA6" s="85">
        <f>INDEX('M01-S012'!$C$40:$C$138,2*(ROWS($Z$4:AA6)-1)+1)</f>
        <v>0</v>
      </c>
      <c r="AB6" s="85">
        <f>INDEX('M01-S012'!$K$40:$K$138,2*(ROWS($Z$4:AB6)-1)+1)</f>
        <v>0</v>
      </c>
      <c r="AC6" s="72"/>
      <c r="AD6">
        <f>INDEX('M01-S012'!$U$40:$U$138,2*(ROWS($AD$4:AD6)-1)+1)</f>
        <v>0</v>
      </c>
      <c r="AE6" s="320"/>
      <c r="AF6" s="320"/>
      <c r="AG6" s="85" t="str">
        <f>INDEX('M01-S012'!$AW$40:$AW$138,2*(ROWS($AG$4:AG6)-1)+1)</f>
        <v/>
      </c>
      <c r="AH6" s="85" t="str">
        <f>INDEX('M01-S012'!$AX$40:$AX$138,2*(ROWS($AH$4:AH6)-1)+1)</f>
        <v/>
      </c>
      <c r="AI6" s="86"/>
      <c r="AJ6" s="86"/>
      <c r="AK6" s="86"/>
      <c r="AL6" s="86"/>
      <c r="AM6" s="86"/>
      <c r="AN6" s="86"/>
      <c r="AO6" s="49" t="str">
        <f>IFERROR(INDEX(PMELIGHT[Program Design],MATCH(AB6,PMELIGHT[Eff Desc 1])),"")</f>
        <v/>
      </c>
      <c r="AP6" s="74"/>
      <c r="AQ6" s="74"/>
      <c r="AR6" s="74"/>
      <c r="AS6" s="74"/>
      <c r="AT6" s="74"/>
    </row>
    <row r="7" spans="1:115">
      <c r="A7" s="54">
        <f t="shared" si="0"/>
        <v>0</v>
      </c>
      <c r="B7" s="129" t="str">
        <f t="shared" si="1"/>
        <v/>
      </c>
      <c r="C7" t="str">
        <f>IFERROR(IF(R7&gt;0,INDEX(PMELIGHT[Measure '#],MATCH(AB7,PMELIGHT[Eff Desc 1],0)),""),"")</f>
        <v/>
      </c>
      <c r="D7" t="s">
        <v>883</v>
      </c>
      <c r="F7" s="131">
        <f>INDEX('M01-S012'!$AB$40:$AB$138,2*(ROWS($F$4:F7)-1)+1)</f>
        <v>0</v>
      </c>
      <c r="G7" s="132">
        <f>INDEX('M01-S012'!$Y$40:$Y$138,2*(ROWS($G$4:G7)-1)+1)</f>
        <v>0</v>
      </c>
      <c r="H7" s="132" t="str">
        <f>IF(ISNUMBER(INDEX('M01-S012'!$AN$40:$AN$138,2*(ROWS($R$4:R7)-1)+1)),"Total","")</f>
        <v/>
      </c>
      <c r="I7" s="130">
        <f>IFERROR(ROUND(INDEX('M01-S012'!$S$40:$S$138,2*(ROWS($I$4:I7)-1)+1)*INDEX('M01-S012'!$AE$40:$AE$138,2*(ROWS($I$4:I7)-1)+1),2),0)</f>
        <v>0</v>
      </c>
      <c r="J7" s="130">
        <f>IFERROR(ROUND(INDEX('M01-S012'!$S$40:$S$138,2*(ROWS($J$4:J7)-1)+1)*INDEX('M01-S012'!$AG$40:$AG$138,2*(ROWS($J$4:J7)-1)+1),2),0)</f>
        <v>0</v>
      </c>
      <c r="K7" s="49">
        <f>IFERROR(ROUND(INDEX('M01-S012'!$AU$40:$AU$138,2*(ROWS($K$4:K7)-1)+1),2),0)</f>
        <v>0</v>
      </c>
      <c r="L7" s="49" t="str">
        <f>IFERROR(IF(R7&gt;0,M7*INDEX(PMELIGHT[Incremental Cost],MATCH(AB7,PMELIGHT[Eff Desc 1],0)),""),"")</f>
        <v/>
      </c>
      <c r="M7" s="319">
        <f>INDEX('M01-S012'!$S$40:$S$138,2*(ROWS($M$4:M7)-1)+1)</f>
        <v>0</v>
      </c>
      <c r="N7" s="130" t="str">
        <f>IF(ISNUMBER(INDEX('M01-S012'!$AN$40:$AN$138,2*(ROWS($R$4:R7)-1)+1)),INDEX('M01-S012'!$AK$40:$AK$138,2*(ROWS($N$4:N7)-1)+1),"")</f>
        <v/>
      </c>
      <c r="O7" s="319" t="str">
        <f>IFERROR(IF(ISNUMBER(INDEX('M01-S012'!$AN$40:$AN$138,2*(ROWS($R$4:R7)-1)+1)),INDEX('M01-S012'!$AV$40:$AV$138,2*(ROWS($O$4:O7)-1)+1),""),"")</f>
        <v/>
      </c>
      <c r="P7" s="320"/>
      <c r="Q7" s="130" t="str">
        <f>IFERROR(IF(ISNUMBER(INDEX('M01-S012'!$AN$40:$AN$138,2*(ROWS($R$4:R7)-1)+1)),INDEX('M01-S012'!$AY$40:$AY$138,2*(ROWS($Q$4:Q7)-1)+1),""),"")</f>
        <v/>
      </c>
      <c r="R7" s="130">
        <f>IF(ISNUMBER(INDEX('M01-S012'!$AN$40:$AN$138,2*(ROWS($R$4:R7)-1)+1)),INDEX('M01-S012'!$AN$40:$AN$138,2*(ROWS($R$4:R7)-1)+1),0)</f>
        <v>0</v>
      </c>
      <c r="S7" s="320"/>
      <c r="T7" s="86"/>
      <c r="U7" s="101"/>
      <c r="V7" s="86"/>
      <c r="W7" s="72" t="str">
        <f>IFERROR(IF(NOT(ISNUMBER(INDEX(#REF!,2*(ROWS($R$4:R7)-1)+1))),INDEX(#REF!,2*(ROWS($R$4:R7)-1)+1),""),"")</f>
        <v/>
      </c>
      <c r="X7" s="130" t="str" cm="1">
        <f t="array" ref="X7">IFERROR(ROUND(INDEX('M01-S012'!$I$40:$I$138,2*(ROWS($X$4:X7)-1)+1),3),"")</f>
        <v/>
      </c>
      <c r="Y7" s="130" t="str" cm="1">
        <f t="array" ref="Y7">IFERROR(ROUND(INDEX('M01-S012'!$Q$40:$Q$138,2*(ROWS($Y$4:Y7)-1)+1),3),"")</f>
        <v/>
      </c>
      <c r="Z7" s="85">
        <f>INDEX('M01-S012'!$B$40:$B$138,2*(ROWS($Z$4:Z7)-1)+1)</f>
        <v>4</v>
      </c>
      <c r="AA7" s="85">
        <f>INDEX('M01-S012'!$C$40:$C$138,2*(ROWS($Z$4:AA7)-1)+1)</f>
        <v>0</v>
      </c>
      <c r="AB7" s="85">
        <f>INDEX('M01-S012'!$K$40:$K$138,2*(ROWS($Z$4:AB7)-1)+1)</f>
        <v>0</v>
      </c>
      <c r="AC7" s="72"/>
      <c r="AD7">
        <f>INDEX('M01-S012'!$U$40:$U$138,2*(ROWS($AD$4:AD7)-1)+1)</f>
        <v>0</v>
      </c>
      <c r="AE7" s="320"/>
      <c r="AF7" s="320"/>
      <c r="AG7" s="85" t="str">
        <f>INDEX('M01-S012'!$AW$40:$AW$138,2*(ROWS($AG$4:AG7)-1)+1)</f>
        <v/>
      </c>
      <c r="AH7" s="85" t="str">
        <f>INDEX('M01-S012'!$AX$40:$AX$138,2*(ROWS($AH$4:AH7)-1)+1)</f>
        <v/>
      </c>
      <c r="AI7" s="86"/>
      <c r="AJ7" s="86"/>
      <c r="AK7" s="86"/>
      <c r="AL7" s="86"/>
      <c r="AM7" s="86"/>
      <c r="AN7" s="86"/>
      <c r="AO7" s="49" t="str">
        <f>IFERROR(INDEX(PMELIGHT[Program Design],MATCH(AB7,PMELIGHT[Eff Desc 1])),"")</f>
        <v/>
      </c>
      <c r="AP7" s="74"/>
      <c r="AQ7" s="74"/>
      <c r="AR7" s="74"/>
      <c r="AS7" s="74"/>
      <c r="AT7" s="74"/>
    </row>
    <row r="8" spans="1:115">
      <c r="A8" s="54">
        <f t="shared" si="0"/>
        <v>0</v>
      </c>
      <c r="B8" s="129" t="str">
        <f t="shared" si="1"/>
        <v/>
      </c>
      <c r="C8" t="str">
        <f>IFERROR(IF(R8&gt;0,INDEX(PMELIGHT[Measure '#],MATCH(AB8,PMELIGHT[Eff Desc 1],0)),""),"")</f>
        <v/>
      </c>
      <c r="D8" t="s">
        <v>883</v>
      </c>
      <c r="F8" s="131">
        <f>INDEX('M01-S012'!$AB$40:$AB$138,2*(ROWS($F$4:F8)-1)+1)</f>
        <v>0</v>
      </c>
      <c r="G8" s="132">
        <f>INDEX('M01-S012'!$Y$40:$Y$138,2*(ROWS($G$4:G8)-1)+1)</f>
        <v>0</v>
      </c>
      <c r="H8" s="132" t="str">
        <f>IF(ISNUMBER(INDEX('M01-S012'!$AN$40:$AN$138,2*(ROWS($R$4:R8)-1)+1)),"Total","")</f>
        <v/>
      </c>
      <c r="I8" s="130">
        <f>IFERROR(ROUND(INDEX('M01-S012'!$S$40:$S$138,2*(ROWS($I$4:I8)-1)+1)*INDEX('M01-S012'!$AE$40:$AE$138,2*(ROWS($I$4:I8)-1)+1),2),0)</f>
        <v>0</v>
      </c>
      <c r="J8" s="130">
        <f>IFERROR(ROUND(INDEX('M01-S012'!$S$40:$S$138,2*(ROWS($J$4:J8)-1)+1)*INDEX('M01-S012'!$AG$40:$AG$138,2*(ROWS($J$4:J8)-1)+1),2),0)</f>
        <v>0</v>
      </c>
      <c r="K8" s="49">
        <f>IFERROR(ROUND(INDEX('M01-S012'!$AU$40:$AU$138,2*(ROWS($K$4:K8)-1)+1),2),0)</f>
        <v>0</v>
      </c>
      <c r="L8" s="49" t="str">
        <f>IFERROR(IF(R8&gt;0,M8*INDEX(PMELIGHT[Incremental Cost],MATCH(AB8,PMELIGHT[Eff Desc 1],0)),""),"")</f>
        <v/>
      </c>
      <c r="M8" s="319">
        <f>INDEX('M01-S012'!$S$40:$S$138,2*(ROWS($M$4:M8)-1)+1)</f>
        <v>0</v>
      </c>
      <c r="N8" s="130" t="str">
        <f>IF(ISNUMBER(INDEX('M01-S012'!$AN$40:$AN$138,2*(ROWS($R$4:R8)-1)+1)),INDEX('M01-S012'!$AK$40:$AK$138,2*(ROWS($N$4:N8)-1)+1),"")</f>
        <v/>
      </c>
      <c r="O8" s="319" t="str">
        <f>IFERROR(IF(ISNUMBER(INDEX('M01-S012'!$AN$40:$AN$138,2*(ROWS($R$4:R8)-1)+1)),INDEX('M01-S012'!$AV$40:$AV$138,2*(ROWS($O$4:O8)-1)+1),""),"")</f>
        <v/>
      </c>
      <c r="P8" s="320"/>
      <c r="Q8" s="130" t="str">
        <f>IFERROR(IF(ISNUMBER(INDEX('M01-S012'!$AN$40:$AN$138,2*(ROWS($R$4:R8)-1)+1)),INDEX('M01-S012'!$AY$40:$AY$138,2*(ROWS($Q$4:Q8)-1)+1),""),"")</f>
        <v/>
      </c>
      <c r="R8" s="130">
        <f>IF(ISNUMBER(INDEX('M01-S012'!$AN$40:$AN$138,2*(ROWS($R$4:R8)-1)+1)),INDEX('M01-S012'!$AN$40:$AN$138,2*(ROWS($R$4:R8)-1)+1),0)</f>
        <v>0</v>
      </c>
      <c r="S8" s="320"/>
      <c r="T8" s="86"/>
      <c r="U8" s="101"/>
      <c r="V8" s="86"/>
      <c r="W8" s="72" t="str">
        <f>IFERROR(IF(NOT(ISNUMBER(INDEX(#REF!,2*(ROWS($R$4:R8)-1)+1))),INDEX(#REF!,2*(ROWS($R$4:R8)-1)+1),""),"")</f>
        <v/>
      </c>
      <c r="X8" s="130" t="str" cm="1">
        <f t="array" ref="X8">IFERROR(ROUND(INDEX('M01-S012'!$I$40:$I$138,2*(ROWS($X$4:X8)-1)+1),3),"")</f>
        <v/>
      </c>
      <c r="Y8" s="130" t="str" cm="1">
        <f t="array" ref="Y8">IFERROR(ROUND(INDEX('M01-S012'!$Q$40:$Q$138,2*(ROWS($Y$4:Y8)-1)+1),3),"")</f>
        <v/>
      </c>
      <c r="Z8" s="85">
        <f>INDEX('M01-S012'!$B$40:$B$138,2*(ROWS($Z$4:Z8)-1)+1)</f>
        <v>5</v>
      </c>
      <c r="AA8" s="85">
        <f>INDEX('M01-S012'!$C$40:$C$138,2*(ROWS($Z$4:AA8)-1)+1)</f>
        <v>0</v>
      </c>
      <c r="AB8" s="85">
        <f>INDEX('M01-S012'!$K$40:$K$138,2*(ROWS($Z$4:AB8)-1)+1)</f>
        <v>0</v>
      </c>
      <c r="AC8" s="72"/>
      <c r="AD8">
        <f>INDEX('M01-S012'!$U$40:$U$138,2*(ROWS($AD$4:AD8)-1)+1)</f>
        <v>0</v>
      </c>
      <c r="AE8" s="320"/>
      <c r="AF8" s="320"/>
      <c r="AG8" s="85" t="str">
        <f>INDEX('M01-S012'!$AW$40:$AW$138,2*(ROWS($AG$4:AG8)-1)+1)</f>
        <v/>
      </c>
      <c r="AH8" s="85" t="str">
        <f>INDEX('M01-S012'!$AX$40:$AX$138,2*(ROWS($AH$4:AH8)-1)+1)</f>
        <v/>
      </c>
      <c r="AI8" s="86"/>
      <c r="AJ8" s="86"/>
      <c r="AK8" s="86"/>
      <c r="AL8" s="86"/>
      <c r="AM8" s="86"/>
      <c r="AN8" s="86"/>
      <c r="AO8" s="49" t="str">
        <f>IFERROR(INDEX(PMELIGHT[Program Design],MATCH(AB8,PMELIGHT[Eff Desc 1])),"")</f>
        <v/>
      </c>
      <c r="AP8" s="74"/>
      <c r="AQ8" s="74"/>
      <c r="AR8" s="74"/>
      <c r="AS8" s="74"/>
      <c r="AT8" s="74"/>
    </row>
    <row r="9" spans="1:115">
      <c r="A9" s="54">
        <f t="shared" si="0"/>
        <v>0</v>
      </c>
      <c r="B9" s="129" t="str">
        <f t="shared" si="1"/>
        <v/>
      </c>
      <c r="C9" t="str">
        <f>IFERROR(IF(R9&gt;0,INDEX(PMELIGHT[Measure '#],MATCH(AB9,PMELIGHT[Eff Desc 1],0)),""),"")</f>
        <v/>
      </c>
      <c r="D9" t="s">
        <v>883</v>
      </c>
      <c r="F9" s="131">
        <f>INDEX('M01-S012'!$AB$40:$AB$138,2*(ROWS($F$4:F9)-1)+1)</f>
        <v>0</v>
      </c>
      <c r="G9" s="132">
        <f>INDEX('M01-S012'!$Y$40:$Y$138,2*(ROWS($G$4:G9)-1)+1)</f>
        <v>0</v>
      </c>
      <c r="H9" s="132" t="str">
        <f>IF(ISNUMBER(INDEX('M01-S012'!$AN$40:$AN$138,2*(ROWS($R$4:R9)-1)+1)),"Total","")</f>
        <v/>
      </c>
      <c r="I9" s="130">
        <f>IFERROR(ROUND(INDEX('M01-S012'!$S$40:$S$138,2*(ROWS($I$4:I9)-1)+1)*INDEX('M01-S012'!$AE$40:$AE$138,2*(ROWS($I$4:I9)-1)+1),2),0)</f>
        <v>0</v>
      </c>
      <c r="J9" s="130">
        <f>IFERROR(ROUND(INDEX('M01-S012'!$S$40:$S$138,2*(ROWS($J$4:J9)-1)+1)*INDEX('M01-S012'!$AG$40:$AG$138,2*(ROWS($J$4:J9)-1)+1),2),0)</f>
        <v>0</v>
      </c>
      <c r="K9" s="49">
        <f>IFERROR(ROUND(INDEX('M01-S012'!$AU$40:$AU$138,2*(ROWS($K$4:K9)-1)+1),2),0)</f>
        <v>0</v>
      </c>
      <c r="L9" s="49" t="str">
        <f>IFERROR(IF(R9&gt;0,M9*INDEX(PMELIGHT[Incremental Cost],MATCH(AB9,PMELIGHT[Eff Desc 1],0)),""),"")</f>
        <v/>
      </c>
      <c r="M9" s="319">
        <f>INDEX('M01-S012'!$S$40:$S$138,2*(ROWS($M$4:M9)-1)+1)</f>
        <v>0</v>
      </c>
      <c r="N9" s="130" t="str">
        <f>IF(ISNUMBER(INDEX('M01-S012'!$AN$40:$AN$138,2*(ROWS($R$4:R9)-1)+1)),INDEX('M01-S012'!$AK$40:$AK$138,2*(ROWS($N$4:N9)-1)+1),"")</f>
        <v/>
      </c>
      <c r="O9" s="319" t="str">
        <f>IFERROR(IF(ISNUMBER(INDEX('M01-S012'!$AN$40:$AN$138,2*(ROWS($R$4:R9)-1)+1)),INDEX('M01-S012'!$AV$40:$AV$138,2*(ROWS($O$4:O9)-1)+1),""),"")</f>
        <v/>
      </c>
      <c r="P9" s="320"/>
      <c r="Q9" s="130" t="str">
        <f>IFERROR(IF(ISNUMBER(INDEX('M01-S012'!$AN$40:$AN$138,2*(ROWS($R$4:R9)-1)+1)),INDEX('M01-S012'!$AY$40:$AY$138,2*(ROWS($Q$4:Q9)-1)+1),""),"")</f>
        <v/>
      </c>
      <c r="R9" s="130">
        <f>IF(ISNUMBER(INDEX('M01-S012'!$AN$40:$AN$138,2*(ROWS($R$4:R9)-1)+1)),INDEX('M01-S012'!$AN$40:$AN$138,2*(ROWS($R$4:R9)-1)+1),0)</f>
        <v>0</v>
      </c>
      <c r="S9" s="320"/>
      <c r="T9" s="86"/>
      <c r="U9" s="101"/>
      <c r="V9" s="86"/>
      <c r="W9" s="72" t="str">
        <f>IFERROR(IF(NOT(ISNUMBER(INDEX(#REF!,2*(ROWS($R$4:R9)-1)+1))),INDEX(#REF!,2*(ROWS($R$4:R9)-1)+1),""),"")</f>
        <v/>
      </c>
      <c r="X9" s="130" t="str" cm="1">
        <f t="array" ref="X9">IFERROR(ROUND(INDEX('M01-S012'!$I$40:$I$138,2*(ROWS($X$4:X9)-1)+1),3),"")</f>
        <v/>
      </c>
      <c r="Y9" s="130" t="str" cm="1">
        <f t="array" ref="Y9">IFERROR(ROUND(INDEX('M01-S012'!$Q$40:$Q$138,2*(ROWS($Y$4:Y9)-1)+1),3),"")</f>
        <v/>
      </c>
      <c r="Z9" s="85">
        <f>INDEX('M01-S012'!$B$40:$B$138,2*(ROWS($Z$4:Z9)-1)+1)</f>
        <v>6</v>
      </c>
      <c r="AA9" s="85">
        <f>INDEX('M01-S012'!$C$40:$C$138,2*(ROWS($Z$4:AA9)-1)+1)</f>
        <v>0</v>
      </c>
      <c r="AB9" s="85">
        <f>INDEX('M01-S012'!$K$40:$K$138,2*(ROWS($Z$4:AB9)-1)+1)</f>
        <v>0</v>
      </c>
      <c r="AC9" s="72"/>
      <c r="AD9">
        <f>INDEX('M01-S012'!$U$40:$U$138,2*(ROWS($AD$4:AD9)-1)+1)</f>
        <v>0</v>
      </c>
      <c r="AE9" s="320"/>
      <c r="AF9" s="320"/>
      <c r="AG9" s="85" t="str">
        <f>INDEX('M01-S012'!$AW$40:$AW$138,2*(ROWS($AG$4:AG9)-1)+1)</f>
        <v/>
      </c>
      <c r="AH9" s="85" t="str">
        <f>INDEX('M01-S012'!$AX$40:$AX$138,2*(ROWS($AH$4:AH9)-1)+1)</f>
        <v/>
      </c>
      <c r="AI9" s="86"/>
      <c r="AJ9" s="86"/>
      <c r="AK9" s="86"/>
      <c r="AL9" s="86"/>
      <c r="AM9" s="86"/>
      <c r="AN9" s="86"/>
      <c r="AO9" s="49" t="str">
        <f>IFERROR(INDEX(PMELIGHT[Program Design],MATCH(AB9,PMELIGHT[Eff Desc 1])),"")</f>
        <v/>
      </c>
      <c r="AP9" s="74"/>
      <c r="AQ9" s="74"/>
      <c r="AR9" s="74"/>
      <c r="AS9" s="74"/>
      <c r="AT9" s="74"/>
    </row>
    <row r="10" spans="1:115">
      <c r="A10" s="54">
        <f t="shared" si="0"/>
        <v>0</v>
      </c>
      <c r="B10" s="129" t="str">
        <f t="shared" si="1"/>
        <v/>
      </c>
      <c r="C10" t="str">
        <f>IFERROR(IF(R10&gt;0,INDEX(PMELIGHT[Measure '#],MATCH(AB10,PMELIGHT[Eff Desc 1],0)),""),"")</f>
        <v/>
      </c>
      <c r="D10" t="s">
        <v>883</v>
      </c>
      <c r="F10" s="131">
        <f>INDEX('M01-S012'!$AB$40:$AB$138,2*(ROWS($F$4:F10)-1)+1)</f>
        <v>0</v>
      </c>
      <c r="G10" s="132">
        <f>INDEX('M01-S012'!$Y$40:$Y$138,2*(ROWS($G$4:G10)-1)+1)</f>
        <v>0</v>
      </c>
      <c r="H10" s="132" t="str">
        <f>IF(ISNUMBER(INDEX('M01-S012'!$AN$40:$AN$138,2*(ROWS($R$4:R10)-1)+1)),"Total","")</f>
        <v/>
      </c>
      <c r="I10" s="130">
        <f>IFERROR(ROUND(INDEX('M01-S012'!$S$40:$S$138,2*(ROWS($I$4:I10)-1)+1)*INDEX('M01-S012'!$AE$40:$AE$138,2*(ROWS($I$4:I10)-1)+1),2),0)</f>
        <v>0</v>
      </c>
      <c r="J10" s="130">
        <f>IFERROR(ROUND(INDEX('M01-S012'!$S$40:$S$138,2*(ROWS($J$4:J10)-1)+1)*INDEX('M01-S012'!$AG$40:$AG$138,2*(ROWS($J$4:J10)-1)+1),2),0)</f>
        <v>0</v>
      </c>
      <c r="K10" s="49">
        <f>IFERROR(ROUND(INDEX('M01-S012'!$AU$40:$AU$138,2*(ROWS($K$4:K10)-1)+1),2),0)</f>
        <v>0</v>
      </c>
      <c r="L10" s="49" t="str">
        <f>IFERROR(IF(R10&gt;0,M10*INDEX(PMELIGHT[Incremental Cost],MATCH(AB10,PMELIGHT[Eff Desc 1],0)),""),"")</f>
        <v/>
      </c>
      <c r="M10" s="319">
        <f>INDEX('M01-S012'!$S$40:$S$138,2*(ROWS($M$4:M10)-1)+1)</f>
        <v>0</v>
      </c>
      <c r="N10" s="130" t="str">
        <f>IF(ISNUMBER(INDEX('M01-S012'!$AN$40:$AN$138,2*(ROWS($R$4:R10)-1)+1)),INDEX('M01-S012'!$AK$40:$AK$138,2*(ROWS($N$4:N10)-1)+1),"")</f>
        <v/>
      </c>
      <c r="O10" s="319" t="str">
        <f>IFERROR(IF(ISNUMBER(INDEX('M01-S012'!$AN$40:$AN$138,2*(ROWS($R$4:R10)-1)+1)),INDEX('M01-S012'!$AV$40:$AV$138,2*(ROWS($O$4:O10)-1)+1),""),"")</f>
        <v/>
      </c>
      <c r="P10" s="320"/>
      <c r="Q10" s="130" t="str">
        <f>IFERROR(IF(ISNUMBER(INDEX('M01-S012'!$AN$40:$AN$138,2*(ROWS($R$4:R10)-1)+1)),INDEX('M01-S012'!$AY$40:$AY$138,2*(ROWS($Q$4:Q10)-1)+1),""),"")</f>
        <v/>
      </c>
      <c r="R10" s="130">
        <f>IF(ISNUMBER(INDEX('M01-S012'!$AN$40:$AN$138,2*(ROWS($R$4:R10)-1)+1)),INDEX('M01-S012'!$AN$40:$AN$138,2*(ROWS($R$4:R10)-1)+1),0)</f>
        <v>0</v>
      </c>
      <c r="S10" s="320"/>
      <c r="T10" s="86"/>
      <c r="U10" s="101"/>
      <c r="V10" s="86"/>
      <c r="W10" s="72" t="str">
        <f>IFERROR(IF(NOT(ISNUMBER(INDEX(#REF!,2*(ROWS($R$4:R10)-1)+1))),INDEX(#REF!,2*(ROWS($R$4:R10)-1)+1),""),"")</f>
        <v/>
      </c>
      <c r="X10" s="130" t="str" cm="1">
        <f t="array" ref="X10">IFERROR(ROUND(INDEX('M01-S012'!$I$40:$I$138,2*(ROWS($X$4:X10)-1)+1),3),"")</f>
        <v/>
      </c>
      <c r="Y10" s="130" t="str" cm="1">
        <f t="array" ref="Y10">IFERROR(ROUND(INDEX('M01-S012'!$Q$40:$Q$138,2*(ROWS($Y$4:Y10)-1)+1),3),"")</f>
        <v/>
      </c>
      <c r="Z10" s="85">
        <f>INDEX('M01-S012'!$B$40:$B$138,2*(ROWS($Z$4:Z10)-1)+1)</f>
        <v>7</v>
      </c>
      <c r="AA10" s="85">
        <f>INDEX('M01-S012'!$C$40:$C$138,2*(ROWS($Z$4:AA10)-1)+1)</f>
        <v>0</v>
      </c>
      <c r="AB10" s="85">
        <f>INDEX('M01-S012'!$K$40:$K$138,2*(ROWS($Z$4:AB10)-1)+1)</f>
        <v>0</v>
      </c>
      <c r="AC10" s="72"/>
      <c r="AD10">
        <f>INDEX('M01-S012'!$U$40:$U$138,2*(ROWS($AD$4:AD10)-1)+1)</f>
        <v>0</v>
      </c>
      <c r="AE10" s="320"/>
      <c r="AF10" s="320"/>
      <c r="AG10" s="85" t="str">
        <f>INDEX('M01-S012'!$AW$40:$AW$138,2*(ROWS($AG$4:AG10)-1)+1)</f>
        <v/>
      </c>
      <c r="AH10" s="85" t="str">
        <f>INDEX('M01-S012'!$AX$40:$AX$138,2*(ROWS($AH$4:AH10)-1)+1)</f>
        <v/>
      </c>
      <c r="AI10" s="86"/>
      <c r="AJ10" s="86"/>
      <c r="AK10" s="86"/>
      <c r="AL10" s="86"/>
      <c r="AM10" s="86"/>
      <c r="AN10" s="86"/>
      <c r="AO10" s="49" t="str">
        <f>IFERROR(INDEX(PMELIGHT[Program Design],MATCH(AB10,PMELIGHT[Eff Desc 1])),"")</f>
        <v/>
      </c>
      <c r="AP10" s="74"/>
      <c r="AQ10" s="74"/>
      <c r="AR10" s="74"/>
      <c r="AS10" s="74"/>
      <c r="AT10" s="74"/>
    </row>
    <row r="11" spans="1:115">
      <c r="A11" s="54">
        <f t="shared" si="0"/>
        <v>0</v>
      </c>
      <c r="B11" s="129" t="str">
        <f t="shared" si="1"/>
        <v/>
      </c>
      <c r="C11" t="str">
        <f>IFERROR(IF(R11&gt;0,INDEX(PMELIGHT[Measure '#],MATCH(AB11,PMELIGHT[Eff Desc 1],0)),""),"")</f>
        <v/>
      </c>
      <c r="D11" t="s">
        <v>883</v>
      </c>
      <c r="F11" s="131">
        <f>INDEX('M01-S012'!$AB$40:$AB$138,2*(ROWS($F$4:F11)-1)+1)</f>
        <v>0</v>
      </c>
      <c r="G11" s="132">
        <f>INDEX('M01-S012'!$Y$40:$Y$138,2*(ROWS($G$4:G11)-1)+1)</f>
        <v>0</v>
      </c>
      <c r="H11" s="132" t="str">
        <f>IF(ISNUMBER(INDEX('M01-S012'!$AN$40:$AN$138,2*(ROWS($R$4:R11)-1)+1)),"Total","")</f>
        <v/>
      </c>
      <c r="I11" s="130">
        <f>IFERROR(ROUND(INDEX('M01-S012'!$S$40:$S$138,2*(ROWS($I$4:I11)-1)+1)*INDEX('M01-S012'!$AE$40:$AE$138,2*(ROWS($I$4:I11)-1)+1),2),0)</f>
        <v>0</v>
      </c>
      <c r="J11" s="130">
        <f>IFERROR(ROUND(INDEX('M01-S012'!$S$40:$S$138,2*(ROWS($J$4:J11)-1)+1)*INDEX('M01-S012'!$AG$40:$AG$138,2*(ROWS($J$4:J11)-1)+1),2),0)</f>
        <v>0</v>
      </c>
      <c r="K11" s="49">
        <f>IFERROR(ROUND(INDEX('M01-S012'!$AU$40:$AU$138,2*(ROWS($K$4:K11)-1)+1),2),0)</f>
        <v>0</v>
      </c>
      <c r="L11" s="49" t="str">
        <f>IFERROR(IF(R11&gt;0,M11*INDEX(PMELIGHT[Incremental Cost],MATCH(AB11,PMELIGHT[Eff Desc 1],0)),""),"")</f>
        <v/>
      </c>
      <c r="M11" s="319">
        <f>INDEX('M01-S012'!$S$40:$S$138,2*(ROWS($M$4:M11)-1)+1)</f>
        <v>0</v>
      </c>
      <c r="N11" s="130" t="str">
        <f>IF(ISNUMBER(INDEX('M01-S012'!$AN$40:$AN$138,2*(ROWS($R$4:R11)-1)+1)),INDEX('M01-S012'!$AK$40:$AK$138,2*(ROWS($N$4:N11)-1)+1),"")</f>
        <v/>
      </c>
      <c r="O11" s="319" t="str">
        <f>IFERROR(IF(ISNUMBER(INDEX('M01-S012'!$AN$40:$AN$138,2*(ROWS($R$4:R11)-1)+1)),INDEX('M01-S012'!$AV$40:$AV$138,2*(ROWS($O$4:O11)-1)+1),""),"")</f>
        <v/>
      </c>
      <c r="P11" s="320"/>
      <c r="Q11" s="130" t="str">
        <f>IFERROR(IF(ISNUMBER(INDEX('M01-S012'!$AN$40:$AN$138,2*(ROWS($R$4:R11)-1)+1)),INDEX('M01-S012'!$AY$40:$AY$138,2*(ROWS($Q$4:Q11)-1)+1),""),"")</f>
        <v/>
      </c>
      <c r="R11" s="130">
        <f>IF(ISNUMBER(INDEX('M01-S012'!$AN$40:$AN$138,2*(ROWS($R$4:R11)-1)+1)),INDEX('M01-S012'!$AN$40:$AN$138,2*(ROWS($R$4:R11)-1)+1),0)</f>
        <v>0</v>
      </c>
      <c r="S11" s="320"/>
      <c r="T11" s="86"/>
      <c r="U11" s="101"/>
      <c r="V11" s="86"/>
      <c r="W11" s="72" t="str">
        <f>IFERROR(IF(NOT(ISNUMBER(INDEX(#REF!,2*(ROWS($R$4:R11)-1)+1))),INDEX(#REF!,2*(ROWS($R$4:R11)-1)+1),""),"")</f>
        <v/>
      </c>
      <c r="X11" s="130" t="str" cm="1">
        <f t="array" ref="X11">IFERROR(ROUND(INDEX('M01-S012'!$I$40:$I$138,2*(ROWS($X$4:X11)-1)+1),3),"")</f>
        <v/>
      </c>
      <c r="Y11" s="130" t="str" cm="1">
        <f t="array" ref="Y11">IFERROR(ROUND(INDEX('M01-S012'!$Q$40:$Q$138,2*(ROWS($Y$4:Y11)-1)+1),3),"")</f>
        <v/>
      </c>
      <c r="Z11" s="85">
        <f>INDEX('M01-S012'!$B$40:$B$138,2*(ROWS($Z$4:Z11)-1)+1)</f>
        <v>8</v>
      </c>
      <c r="AA11" s="85">
        <f>INDEX('M01-S012'!$C$40:$C$138,2*(ROWS($Z$4:AA11)-1)+1)</f>
        <v>0</v>
      </c>
      <c r="AB11" s="85">
        <f>INDEX('M01-S012'!$K$40:$K$138,2*(ROWS($Z$4:AB11)-1)+1)</f>
        <v>0</v>
      </c>
      <c r="AC11" s="72"/>
      <c r="AD11">
        <f>INDEX('M01-S012'!$U$40:$U$138,2*(ROWS($AD$4:AD11)-1)+1)</f>
        <v>0</v>
      </c>
      <c r="AE11" s="320"/>
      <c r="AF11" s="320"/>
      <c r="AG11" s="85" t="str">
        <f>INDEX('M01-S012'!$AW$40:$AW$138,2*(ROWS($AG$4:AG11)-1)+1)</f>
        <v/>
      </c>
      <c r="AH11" s="85" t="str">
        <f>INDEX('M01-S012'!$AX$40:$AX$138,2*(ROWS($AH$4:AH11)-1)+1)</f>
        <v/>
      </c>
      <c r="AI11" s="86"/>
      <c r="AJ11" s="86"/>
      <c r="AK11" s="86"/>
      <c r="AL11" s="86"/>
      <c r="AM11" s="86"/>
      <c r="AN11" s="86"/>
      <c r="AO11" s="49" t="str">
        <f>IFERROR(INDEX(PMELIGHT[Program Design],MATCH(AB11,PMELIGHT[Eff Desc 1])),"")</f>
        <v/>
      </c>
      <c r="AP11" s="74"/>
      <c r="AQ11" s="74"/>
      <c r="AR11" s="74"/>
      <c r="AS11" s="74"/>
      <c r="AT11" s="74"/>
    </row>
    <row r="12" spans="1:115">
      <c r="A12" s="54">
        <f t="shared" si="0"/>
        <v>0</v>
      </c>
      <c r="B12" s="129" t="str">
        <f t="shared" si="1"/>
        <v/>
      </c>
      <c r="C12" t="str">
        <f>IFERROR(IF(R12&gt;0,INDEX(PMELIGHT[Measure '#],MATCH(AB12,PMELIGHT[Eff Desc 1],0)),""),"")</f>
        <v/>
      </c>
      <c r="D12" t="s">
        <v>883</v>
      </c>
      <c r="F12" s="131">
        <f>INDEX('M01-S012'!$AB$40:$AB$138,2*(ROWS($F$4:F12)-1)+1)</f>
        <v>0</v>
      </c>
      <c r="G12" s="132">
        <f>INDEX('M01-S012'!$Y$40:$Y$138,2*(ROWS($G$4:G12)-1)+1)</f>
        <v>0</v>
      </c>
      <c r="H12" s="132" t="str">
        <f>IF(ISNUMBER(INDEX('M01-S012'!$AN$40:$AN$138,2*(ROWS($R$4:R12)-1)+1)),"Total","")</f>
        <v/>
      </c>
      <c r="I12" s="130">
        <f>IFERROR(ROUND(INDEX('M01-S012'!$S$40:$S$138,2*(ROWS($I$4:I12)-1)+1)*INDEX('M01-S012'!$AE$40:$AE$138,2*(ROWS($I$4:I12)-1)+1),2),0)</f>
        <v>0</v>
      </c>
      <c r="J12" s="130">
        <f>IFERROR(ROUND(INDEX('M01-S012'!$S$40:$S$138,2*(ROWS($J$4:J12)-1)+1)*INDEX('M01-S012'!$AG$40:$AG$138,2*(ROWS($J$4:J12)-1)+1),2),0)</f>
        <v>0</v>
      </c>
      <c r="K12" s="49">
        <f>IFERROR(ROUND(INDEX('M01-S012'!$AU$40:$AU$138,2*(ROWS($K$4:K12)-1)+1),2),0)</f>
        <v>0</v>
      </c>
      <c r="L12" s="49" t="str">
        <f>IFERROR(IF(R12&gt;0,M12*INDEX(PMELIGHT[Incremental Cost],MATCH(AB12,PMELIGHT[Eff Desc 1],0)),""),"")</f>
        <v/>
      </c>
      <c r="M12" s="319">
        <f>INDEX('M01-S012'!$S$40:$S$138,2*(ROWS($M$4:M12)-1)+1)</f>
        <v>0</v>
      </c>
      <c r="N12" s="130" t="str">
        <f>IF(ISNUMBER(INDEX('M01-S012'!$AN$40:$AN$138,2*(ROWS($R$4:R12)-1)+1)),INDEX('M01-S012'!$AK$40:$AK$138,2*(ROWS($N$4:N12)-1)+1),"")</f>
        <v/>
      </c>
      <c r="O12" s="319" t="str">
        <f>IFERROR(IF(ISNUMBER(INDEX('M01-S012'!$AN$40:$AN$138,2*(ROWS($R$4:R12)-1)+1)),INDEX('M01-S012'!$AV$40:$AV$138,2*(ROWS($O$4:O12)-1)+1),""),"")</f>
        <v/>
      </c>
      <c r="P12" s="320"/>
      <c r="Q12" s="130" t="str">
        <f>IFERROR(IF(ISNUMBER(INDEX('M01-S012'!$AN$40:$AN$138,2*(ROWS($R$4:R12)-1)+1)),INDEX('M01-S012'!$AY$40:$AY$138,2*(ROWS($Q$4:Q12)-1)+1),""),"")</f>
        <v/>
      </c>
      <c r="R12" s="130">
        <f>IF(ISNUMBER(INDEX('M01-S012'!$AN$40:$AN$138,2*(ROWS($R$4:R12)-1)+1)),INDEX('M01-S012'!$AN$40:$AN$138,2*(ROWS($R$4:R12)-1)+1),0)</f>
        <v>0</v>
      </c>
      <c r="S12" s="320"/>
      <c r="T12" s="86"/>
      <c r="U12" s="101"/>
      <c r="V12" s="86"/>
      <c r="W12" s="72" t="str">
        <f>IFERROR(IF(NOT(ISNUMBER(INDEX(#REF!,2*(ROWS($R$4:R12)-1)+1))),INDEX(#REF!,2*(ROWS($R$4:R12)-1)+1),""),"")</f>
        <v/>
      </c>
      <c r="X12" s="130" t="str" cm="1">
        <f t="array" ref="X12">IFERROR(ROUND(INDEX('M01-S012'!$I$40:$I$138,2*(ROWS($X$4:X12)-1)+1),3),"")</f>
        <v/>
      </c>
      <c r="Y12" s="130" t="str" cm="1">
        <f t="array" ref="Y12">IFERROR(ROUND(INDEX('M01-S012'!$Q$40:$Q$138,2*(ROWS($Y$4:Y12)-1)+1),3),"")</f>
        <v/>
      </c>
      <c r="Z12" s="85">
        <f>INDEX('M01-S012'!$B$40:$B$138,2*(ROWS($Z$4:Z12)-1)+1)</f>
        <v>9</v>
      </c>
      <c r="AA12" s="85">
        <f>INDEX('M01-S012'!$C$40:$C$138,2*(ROWS($Z$4:AA12)-1)+1)</f>
        <v>0</v>
      </c>
      <c r="AB12" s="85">
        <f>INDEX('M01-S012'!$K$40:$K$138,2*(ROWS($Z$4:AB12)-1)+1)</f>
        <v>0</v>
      </c>
      <c r="AC12" s="72"/>
      <c r="AD12">
        <f>INDEX('M01-S012'!$U$40:$U$138,2*(ROWS($AD$4:AD12)-1)+1)</f>
        <v>0</v>
      </c>
      <c r="AE12" s="320"/>
      <c r="AF12" s="320"/>
      <c r="AG12" s="85" t="str">
        <f>INDEX('M01-S012'!$AW$40:$AW$138,2*(ROWS($AG$4:AG12)-1)+1)</f>
        <v/>
      </c>
      <c r="AH12" s="85" t="str">
        <f>INDEX('M01-S012'!$AX$40:$AX$138,2*(ROWS($AH$4:AH12)-1)+1)</f>
        <v/>
      </c>
      <c r="AI12" s="86"/>
      <c r="AJ12" s="86"/>
      <c r="AK12" s="86"/>
      <c r="AL12" s="86"/>
      <c r="AM12" s="86"/>
      <c r="AN12" s="86"/>
      <c r="AO12" s="49" t="str">
        <f>IFERROR(INDEX(PMELIGHT[Program Design],MATCH(AB12,PMELIGHT[Eff Desc 1])),"")</f>
        <v/>
      </c>
      <c r="AP12" s="74"/>
      <c r="AQ12" s="74"/>
      <c r="AR12" s="74"/>
      <c r="AS12" s="74"/>
      <c r="AT12" s="74"/>
    </row>
    <row r="13" spans="1:115">
      <c r="A13" s="54">
        <f t="shared" si="0"/>
        <v>0</v>
      </c>
      <c r="B13" s="129" t="str">
        <f t="shared" si="1"/>
        <v/>
      </c>
      <c r="C13" t="str">
        <f>IFERROR(IF(R13&gt;0,INDEX(PMELIGHT[Measure '#],MATCH(AB13,PMELIGHT[Eff Desc 1],0)),""),"")</f>
        <v/>
      </c>
      <c r="D13" t="s">
        <v>883</v>
      </c>
      <c r="F13" s="131">
        <f>INDEX('M01-S012'!$AB$40:$AB$138,2*(ROWS($F$4:F13)-1)+1)</f>
        <v>0</v>
      </c>
      <c r="G13" s="132">
        <f>INDEX('M01-S012'!$Y$40:$Y$138,2*(ROWS($G$4:G13)-1)+1)</f>
        <v>0</v>
      </c>
      <c r="H13" s="132" t="str">
        <f>IF(ISNUMBER(INDEX('M01-S012'!$AN$40:$AN$138,2*(ROWS($R$4:R13)-1)+1)),"Total","")</f>
        <v/>
      </c>
      <c r="I13" s="130">
        <f>IFERROR(ROUND(INDEX('M01-S012'!$S$40:$S$138,2*(ROWS($I$4:I13)-1)+1)*INDEX('M01-S012'!$AE$40:$AE$138,2*(ROWS($I$4:I13)-1)+1),2),0)</f>
        <v>0</v>
      </c>
      <c r="J13" s="130">
        <f>IFERROR(ROUND(INDEX('M01-S012'!$S$40:$S$138,2*(ROWS($J$4:J13)-1)+1)*INDEX('M01-S012'!$AG$40:$AG$138,2*(ROWS($J$4:J13)-1)+1),2),0)</f>
        <v>0</v>
      </c>
      <c r="K13" s="49">
        <f>IFERROR(ROUND(INDEX('M01-S012'!$AU$40:$AU$138,2*(ROWS($K$4:K13)-1)+1),2),0)</f>
        <v>0</v>
      </c>
      <c r="L13" s="49" t="str">
        <f>IFERROR(IF(R13&gt;0,M13*INDEX(PMELIGHT[Incremental Cost],MATCH(AB13,PMELIGHT[Eff Desc 1],0)),""),"")</f>
        <v/>
      </c>
      <c r="M13" s="319">
        <f>INDEX('M01-S012'!$S$40:$S$138,2*(ROWS($M$4:M13)-1)+1)</f>
        <v>0</v>
      </c>
      <c r="N13" s="130" t="str">
        <f>IF(ISNUMBER(INDEX('M01-S012'!$AN$40:$AN$138,2*(ROWS($R$4:R13)-1)+1)),INDEX('M01-S012'!$AK$40:$AK$138,2*(ROWS($N$4:N13)-1)+1),"")</f>
        <v/>
      </c>
      <c r="O13" s="319" t="str">
        <f>IFERROR(IF(ISNUMBER(INDEX('M01-S012'!$AN$40:$AN$138,2*(ROWS($R$4:R13)-1)+1)),INDEX('M01-S012'!$AV$40:$AV$138,2*(ROWS($O$4:O13)-1)+1),""),"")</f>
        <v/>
      </c>
      <c r="P13" s="320"/>
      <c r="Q13" s="130" t="str">
        <f>IFERROR(IF(ISNUMBER(INDEX('M01-S012'!$AN$40:$AN$138,2*(ROWS($R$4:R13)-1)+1)),INDEX('M01-S012'!$AY$40:$AY$138,2*(ROWS($Q$4:Q13)-1)+1),""),"")</f>
        <v/>
      </c>
      <c r="R13" s="130">
        <f>IF(ISNUMBER(INDEX('M01-S012'!$AN$40:$AN$138,2*(ROWS($R$4:R13)-1)+1)),INDEX('M01-S012'!$AN$40:$AN$138,2*(ROWS($R$4:R13)-1)+1),0)</f>
        <v>0</v>
      </c>
      <c r="S13" s="320"/>
      <c r="T13" s="86"/>
      <c r="U13" s="101"/>
      <c r="V13" s="86"/>
      <c r="W13" s="72" t="str">
        <f>IFERROR(IF(NOT(ISNUMBER(INDEX(#REF!,2*(ROWS($R$4:R13)-1)+1))),INDEX(#REF!,2*(ROWS($R$4:R13)-1)+1),""),"")</f>
        <v/>
      </c>
      <c r="X13" s="130" t="str" cm="1">
        <f t="array" ref="X13">IFERROR(ROUND(INDEX('M01-S012'!$I$40:$I$138,2*(ROWS($X$4:X13)-1)+1),3),"")</f>
        <v/>
      </c>
      <c r="Y13" s="130" t="str" cm="1">
        <f t="array" ref="Y13">IFERROR(ROUND(INDEX('M01-S012'!$Q$40:$Q$138,2*(ROWS($Y$4:Y13)-1)+1),3),"")</f>
        <v/>
      </c>
      <c r="Z13" s="85">
        <f>INDEX('M01-S012'!$B$40:$B$138,2*(ROWS($Z$4:Z13)-1)+1)</f>
        <v>10</v>
      </c>
      <c r="AA13" s="85">
        <f>INDEX('M01-S012'!$C$40:$C$138,2*(ROWS($Z$4:AA13)-1)+1)</f>
        <v>0</v>
      </c>
      <c r="AB13" s="85">
        <f>INDEX('M01-S012'!$K$40:$K$138,2*(ROWS($Z$4:AB13)-1)+1)</f>
        <v>0</v>
      </c>
      <c r="AC13" s="72"/>
      <c r="AD13">
        <f>INDEX('M01-S012'!$U$40:$U$138,2*(ROWS($AD$4:AD13)-1)+1)</f>
        <v>0</v>
      </c>
      <c r="AE13" s="320"/>
      <c r="AF13" s="320"/>
      <c r="AG13" s="85" t="str">
        <f>INDEX('M01-S012'!$AW$40:$AW$138,2*(ROWS($AG$4:AG13)-1)+1)</f>
        <v/>
      </c>
      <c r="AH13" s="85" t="str">
        <f>INDEX('M01-S012'!$AX$40:$AX$138,2*(ROWS($AH$4:AH13)-1)+1)</f>
        <v/>
      </c>
      <c r="AI13" s="86"/>
      <c r="AJ13" s="86"/>
      <c r="AK13" s="86"/>
      <c r="AL13" s="86"/>
      <c r="AM13" s="86"/>
      <c r="AN13" s="86"/>
      <c r="AO13" s="49" t="str">
        <f>IFERROR(INDEX(PMELIGHT[Program Design],MATCH(AB13,PMELIGHT[Eff Desc 1])),"")</f>
        <v/>
      </c>
      <c r="AP13" s="74"/>
      <c r="AQ13" s="74"/>
      <c r="AR13" s="74"/>
      <c r="AS13" s="74"/>
      <c r="AT13" s="74"/>
    </row>
    <row r="14" spans="1:115">
      <c r="A14" s="54">
        <f t="shared" si="0"/>
        <v>0</v>
      </c>
      <c r="B14" s="129" t="str">
        <f t="shared" si="1"/>
        <v/>
      </c>
      <c r="C14" t="str">
        <f>IFERROR(IF(R14&gt;0,INDEX(PMELIGHT[Measure '#],MATCH(AB14,PMELIGHT[Eff Desc 1],0)),""),"")</f>
        <v/>
      </c>
      <c r="D14" t="s">
        <v>883</v>
      </c>
      <c r="F14" s="131">
        <f>INDEX('M01-S012'!$AB$40:$AB$138,2*(ROWS($F$4:F14)-1)+1)</f>
        <v>0</v>
      </c>
      <c r="G14" s="132">
        <f>INDEX('M01-S012'!$Y$40:$Y$138,2*(ROWS($G$4:G14)-1)+1)</f>
        <v>0</v>
      </c>
      <c r="H14" s="132" t="str">
        <f>IF(ISNUMBER(INDEX('M01-S012'!$AN$40:$AN$138,2*(ROWS($R$4:R14)-1)+1)),"Total","")</f>
        <v/>
      </c>
      <c r="I14" s="130">
        <f>IFERROR(ROUND(INDEX('M01-S012'!$S$40:$S$138,2*(ROWS($I$4:I14)-1)+1)*INDEX('M01-S012'!$AE$40:$AE$138,2*(ROWS($I$4:I14)-1)+1),2),0)</f>
        <v>0</v>
      </c>
      <c r="J14" s="130">
        <f>IFERROR(ROUND(INDEX('M01-S012'!$S$40:$S$138,2*(ROWS($J$4:J14)-1)+1)*INDEX('M01-S012'!$AG$40:$AG$138,2*(ROWS($J$4:J14)-1)+1),2),0)</f>
        <v>0</v>
      </c>
      <c r="K14" s="49">
        <f>IFERROR(ROUND(INDEX('M01-S012'!$AU$40:$AU$138,2*(ROWS($K$4:K14)-1)+1),2),0)</f>
        <v>0</v>
      </c>
      <c r="L14" s="49" t="str">
        <f>IFERROR(IF(R14&gt;0,M14*INDEX(PMELIGHT[Incremental Cost],MATCH(AB14,PMELIGHT[Eff Desc 1],0)),""),"")</f>
        <v/>
      </c>
      <c r="M14" s="319">
        <f>INDEX('M01-S012'!$S$40:$S$138,2*(ROWS($M$4:M14)-1)+1)</f>
        <v>0</v>
      </c>
      <c r="N14" s="130" t="str">
        <f>IF(ISNUMBER(INDEX('M01-S012'!$AN$40:$AN$138,2*(ROWS($R$4:R14)-1)+1)),INDEX('M01-S012'!$AK$40:$AK$138,2*(ROWS($N$4:N14)-1)+1),"")</f>
        <v/>
      </c>
      <c r="O14" s="319" t="str">
        <f>IFERROR(IF(ISNUMBER(INDEX('M01-S012'!$AN$40:$AN$138,2*(ROWS($R$4:R14)-1)+1)),INDEX('M01-S012'!$AV$40:$AV$138,2*(ROWS($O$4:O14)-1)+1),""),"")</f>
        <v/>
      </c>
      <c r="P14" s="320"/>
      <c r="Q14" s="130" t="str">
        <f>IFERROR(IF(ISNUMBER(INDEX('M01-S012'!$AN$40:$AN$138,2*(ROWS($R$4:R14)-1)+1)),INDEX('M01-S012'!$AY$40:$AY$138,2*(ROWS($Q$4:Q14)-1)+1),""),"")</f>
        <v/>
      </c>
      <c r="R14" s="130">
        <f>IF(ISNUMBER(INDEX('M01-S012'!$AN$40:$AN$138,2*(ROWS($R$4:R14)-1)+1)),INDEX('M01-S012'!$AN$40:$AN$138,2*(ROWS($R$4:R14)-1)+1),0)</f>
        <v>0</v>
      </c>
      <c r="S14" s="320"/>
      <c r="T14" s="86"/>
      <c r="U14" s="101"/>
      <c r="V14" s="86"/>
      <c r="W14" s="72" t="str">
        <f>IFERROR(IF(NOT(ISNUMBER(INDEX(#REF!,2*(ROWS($R$4:R14)-1)+1))),INDEX(#REF!,2*(ROWS($R$4:R14)-1)+1),""),"")</f>
        <v/>
      </c>
      <c r="X14" s="130" t="str" cm="1">
        <f t="array" ref="X14">IFERROR(ROUND(INDEX('M01-S012'!$I$40:$I$138,2*(ROWS($X$4:X14)-1)+1),3),"")</f>
        <v/>
      </c>
      <c r="Y14" s="130" t="str" cm="1">
        <f t="array" ref="Y14">IFERROR(ROUND(INDEX('M01-S012'!$Q$40:$Q$138,2*(ROWS($Y$4:Y14)-1)+1),3),"")</f>
        <v/>
      </c>
      <c r="Z14" s="85">
        <f>INDEX('M01-S012'!$B$40:$B$138,2*(ROWS($Z$4:Z14)-1)+1)</f>
        <v>11</v>
      </c>
      <c r="AA14" s="85">
        <f>INDEX('M01-S012'!$C$40:$C$138,2*(ROWS($Z$4:AA14)-1)+1)</f>
        <v>0</v>
      </c>
      <c r="AB14" s="85">
        <f>INDEX('M01-S012'!$K$40:$K$138,2*(ROWS($Z$4:AB14)-1)+1)</f>
        <v>0</v>
      </c>
      <c r="AC14" s="72"/>
      <c r="AD14">
        <f>INDEX('M01-S012'!$U$40:$U$138,2*(ROWS($AD$4:AD14)-1)+1)</f>
        <v>0</v>
      </c>
      <c r="AE14" s="320"/>
      <c r="AF14" s="320"/>
      <c r="AG14" s="85" t="str">
        <f>INDEX('M01-S012'!$AW$40:$AW$138,2*(ROWS($AG$4:AG14)-1)+1)</f>
        <v/>
      </c>
      <c r="AH14" s="85" t="str">
        <f>INDEX('M01-S012'!$AX$40:$AX$138,2*(ROWS($AH$4:AH14)-1)+1)</f>
        <v/>
      </c>
      <c r="AI14" s="86"/>
      <c r="AJ14" s="86"/>
      <c r="AK14" s="86"/>
      <c r="AL14" s="86"/>
      <c r="AM14" s="86"/>
      <c r="AN14" s="86"/>
      <c r="AO14" s="49" t="str">
        <f>IFERROR(INDEX(PMELIGHT[Program Design],MATCH(AB14,PMELIGHT[Eff Desc 1])),"")</f>
        <v/>
      </c>
      <c r="AP14" s="74"/>
      <c r="AQ14" s="74"/>
      <c r="AR14" s="74"/>
      <c r="AS14" s="74"/>
      <c r="AT14" s="74"/>
    </row>
    <row r="15" spans="1:115">
      <c r="A15" s="54">
        <f t="shared" si="0"/>
        <v>0</v>
      </c>
      <c r="B15" s="129" t="str">
        <f t="shared" si="1"/>
        <v/>
      </c>
      <c r="C15" t="str">
        <f>IFERROR(IF(R15&gt;0,INDEX(PMELIGHT[Measure '#],MATCH(AB15,PMELIGHT[Eff Desc 1],0)),""),"")</f>
        <v/>
      </c>
      <c r="D15" t="s">
        <v>883</v>
      </c>
      <c r="F15" s="131">
        <f>INDEX('M01-S012'!$AB$40:$AB$138,2*(ROWS($F$4:F15)-1)+1)</f>
        <v>0</v>
      </c>
      <c r="G15" s="132">
        <f>INDEX('M01-S012'!$Y$40:$Y$138,2*(ROWS($G$4:G15)-1)+1)</f>
        <v>0</v>
      </c>
      <c r="H15" s="132" t="str">
        <f>IF(ISNUMBER(INDEX('M01-S012'!$AN$40:$AN$138,2*(ROWS($R$4:R15)-1)+1)),"Total","")</f>
        <v/>
      </c>
      <c r="I15" s="130">
        <f>IFERROR(ROUND(INDEX('M01-S012'!$S$40:$S$138,2*(ROWS($I$4:I15)-1)+1)*INDEX('M01-S012'!$AE$40:$AE$138,2*(ROWS($I$4:I15)-1)+1),2),0)</f>
        <v>0</v>
      </c>
      <c r="J15" s="130">
        <f>IFERROR(ROUND(INDEX('M01-S012'!$S$40:$S$138,2*(ROWS($J$4:J15)-1)+1)*INDEX('M01-S012'!$AG$40:$AG$138,2*(ROWS($J$4:J15)-1)+1),2),0)</f>
        <v>0</v>
      </c>
      <c r="K15" s="49">
        <f>IFERROR(ROUND(INDEX('M01-S012'!$AU$40:$AU$138,2*(ROWS($K$4:K15)-1)+1),2),0)</f>
        <v>0</v>
      </c>
      <c r="L15" s="49" t="str">
        <f>IFERROR(IF(R15&gt;0,M15*INDEX(PMELIGHT[Incremental Cost],MATCH(AB15,PMELIGHT[Eff Desc 1],0)),""),"")</f>
        <v/>
      </c>
      <c r="M15" s="319">
        <f>INDEX('M01-S012'!$S$40:$S$138,2*(ROWS($M$4:M15)-1)+1)</f>
        <v>0</v>
      </c>
      <c r="N15" s="130" t="str">
        <f>IF(ISNUMBER(INDEX('M01-S012'!$AN$40:$AN$138,2*(ROWS($R$4:R15)-1)+1)),INDEX('M01-S012'!$AK$40:$AK$138,2*(ROWS($N$4:N15)-1)+1),"")</f>
        <v/>
      </c>
      <c r="O15" s="319" t="str">
        <f>IFERROR(IF(ISNUMBER(INDEX('M01-S012'!$AN$40:$AN$138,2*(ROWS($R$4:R15)-1)+1)),INDEX('M01-S012'!$AV$40:$AV$138,2*(ROWS($O$4:O15)-1)+1),""),"")</f>
        <v/>
      </c>
      <c r="P15" s="320"/>
      <c r="Q15" s="130" t="str">
        <f>IFERROR(IF(ISNUMBER(INDEX('M01-S012'!$AN$40:$AN$138,2*(ROWS($R$4:R15)-1)+1)),INDEX('M01-S012'!$AY$40:$AY$138,2*(ROWS($Q$4:Q15)-1)+1),""),"")</f>
        <v/>
      </c>
      <c r="R15" s="130">
        <f>IF(ISNUMBER(INDEX('M01-S012'!$AN$40:$AN$138,2*(ROWS($R$4:R15)-1)+1)),INDEX('M01-S012'!$AN$40:$AN$138,2*(ROWS($R$4:R15)-1)+1),0)</f>
        <v>0</v>
      </c>
      <c r="S15" s="320"/>
      <c r="T15" s="86"/>
      <c r="U15" s="101"/>
      <c r="V15" s="86"/>
      <c r="W15" s="72" t="str">
        <f>IFERROR(IF(NOT(ISNUMBER(INDEX(#REF!,2*(ROWS($R$4:R15)-1)+1))),INDEX(#REF!,2*(ROWS($R$4:R15)-1)+1),""),"")</f>
        <v/>
      </c>
      <c r="X15" s="130" t="str" cm="1">
        <f t="array" ref="X15">IFERROR(ROUND(INDEX('M01-S012'!$I$40:$I$138,2*(ROWS($X$4:X15)-1)+1),3),"")</f>
        <v/>
      </c>
      <c r="Y15" s="130" t="str" cm="1">
        <f t="array" ref="Y15">IFERROR(ROUND(INDEX('M01-S012'!$Q$40:$Q$138,2*(ROWS($Y$4:Y15)-1)+1),3),"")</f>
        <v/>
      </c>
      <c r="Z15" s="85">
        <f>INDEX('M01-S012'!$B$40:$B$138,2*(ROWS($Z$4:Z15)-1)+1)</f>
        <v>12</v>
      </c>
      <c r="AA15" s="85">
        <f>INDEX('M01-S012'!$C$40:$C$138,2*(ROWS($Z$4:AA15)-1)+1)</f>
        <v>0</v>
      </c>
      <c r="AB15" s="85">
        <f>INDEX('M01-S012'!$K$40:$K$138,2*(ROWS($Z$4:AB15)-1)+1)</f>
        <v>0</v>
      </c>
      <c r="AC15" s="72"/>
      <c r="AD15">
        <f>INDEX('M01-S012'!$U$40:$U$138,2*(ROWS($AD$4:AD15)-1)+1)</f>
        <v>0</v>
      </c>
      <c r="AE15" s="320"/>
      <c r="AF15" s="320"/>
      <c r="AG15" s="85" t="str">
        <f>INDEX('M01-S012'!$AW$40:$AW$138,2*(ROWS($AG$4:AG15)-1)+1)</f>
        <v/>
      </c>
      <c r="AH15" s="85" t="str">
        <f>INDEX('M01-S012'!$AX$40:$AX$138,2*(ROWS($AH$4:AH15)-1)+1)</f>
        <v/>
      </c>
      <c r="AI15" s="86"/>
      <c r="AJ15" s="86"/>
      <c r="AK15" s="86"/>
      <c r="AL15" s="86"/>
      <c r="AM15" s="86"/>
      <c r="AN15" s="86"/>
      <c r="AO15" s="49" t="str">
        <f>IFERROR(INDEX(PMELIGHT[Program Design],MATCH(AB15,PMELIGHT[Eff Desc 1])),"")</f>
        <v/>
      </c>
      <c r="AP15" s="74"/>
      <c r="AQ15" s="74"/>
      <c r="AR15" s="74"/>
      <c r="AS15" s="74"/>
      <c r="AT15" s="74"/>
    </row>
    <row r="16" spans="1:115">
      <c r="A16" s="54">
        <f t="shared" si="0"/>
        <v>0</v>
      </c>
      <c r="B16" s="129" t="str">
        <f t="shared" si="1"/>
        <v/>
      </c>
      <c r="C16" t="str">
        <f>IFERROR(IF(R16&gt;0,INDEX(PMELIGHT[Measure '#],MATCH(AB16,PMELIGHT[Eff Desc 1],0)),""),"")</f>
        <v/>
      </c>
      <c r="D16" t="s">
        <v>883</v>
      </c>
      <c r="F16" s="131">
        <f>INDEX('M01-S012'!$AB$40:$AB$138,2*(ROWS($F$4:F16)-1)+1)</f>
        <v>0</v>
      </c>
      <c r="G16" s="132">
        <f>INDEX('M01-S012'!$Y$40:$Y$138,2*(ROWS($G$4:G16)-1)+1)</f>
        <v>0</v>
      </c>
      <c r="H16" s="132" t="str">
        <f>IF(ISNUMBER(INDEX('M01-S012'!$AN$40:$AN$138,2*(ROWS($R$4:R16)-1)+1)),"Total","")</f>
        <v/>
      </c>
      <c r="I16" s="130">
        <f>IFERROR(ROUND(INDEX('M01-S012'!$S$40:$S$138,2*(ROWS($I$4:I16)-1)+1)*INDEX('M01-S012'!$AE$40:$AE$138,2*(ROWS($I$4:I16)-1)+1),2),0)</f>
        <v>0</v>
      </c>
      <c r="J16" s="130">
        <f>IFERROR(ROUND(INDEX('M01-S012'!$S$40:$S$138,2*(ROWS($J$4:J16)-1)+1)*INDEX('M01-S012'!$AG$40:$AG$138,2*(ROWS($J$4:J16)-1)+1),2),0)</f>
        <v>0</v>
      </c>
      <c r="K16" s="49">
        <f>IFERROR(ROUND(INDEX('M01-S012'!$AU$40:$AU$138,2*(ROWS($K$4:K16)-1)+1),2),0)</f>
        <v>0</v>
      </c>
      <c r="L16" s="49" t="str">
        <f>IFERROR(IF(R16&gt;0,M16*INDEX(PMELIGHT[Incremental Cost],MATCH(AB16,PMELIGHT[Eff Desc 1],0)),""),"")</f>
        <v/>
      </c>
      <c r="M16" s="319">
        <f>INDEX('M01-S012'!$S$40:$S$138,2*(ROWS($M$4:M16)-1)+1)</f>
        <v>0</v>
      </c>
      <c r="N16" s="130" t="str">
        <f>IF(ISNUMBER(INDEX('M01-S012'!$AN$40:$AN$138,2*(ROWS($R$4:R16)-1)+1)),INDEX('M01-S012'!$AK$40:$AK$138,2*(ROWS($N$4:N16)-1)+1),"")</f>
        <v/>
      </c>
      <c r="O16" s="319" t="str">
        <f>IFERROR(IF(ISNUMBER(INDEX('M01-S012'!$AN$40:$AN$138,2*(ROWS($R$4:R16)-1)+1)),INDEX('M01-S012'!$AV$40:$AV$138,2*(ROWS($O$4:O16)-1)+1),""),"")</f>
        <v/>
      </c>
      <c r="P16" s="320"/>
      <c r="Q16" s="130" t="str">
        <f>IFERROR(IF(ISNUMBER(INDEX('M01-S012'!$AN$40:$AN$138,2*(ROWS($R$4:R16)-1)+1)),INDEX('M01-S012'!$AY$40:$AY$138,2*(ROWS($Q$4:Q16)-1)+1),""),"")</f>
        <v/>
      </c>
      <c r="R16" s="130">
        <f>IF(ISNUMBER(INDEX('M01-S012'!$AN$40:$AN$138,2*(ROWS($R$4:R16)-1)+1)),INDEX('M01-S012'!$AN$40:$AN$138,2*(ROWS($R$4:R16)-1)+1),0)</f>
        <v>0</v>
      </c>
      <c r="S16" s="320"/>
      <c r="T16" s="86"/>
      <c r="U16" s="101"/>
      <c r="V16" s="86"/>
      <c r="W16" s="72" t="str">
        <f>IFERROR(IF(NOT(ISNUMBER(INDEX(#REF!,2*(ROWS($R$4:R16)-1)+1))),INDEX(#REF!,2*(ROWS($R$4:R16)-1)+1),""),"")</f>
        <v/>
      </c>
      <c r="X16" s="130" t="str" cm="1">
        <f t="array" ref="X16">IFERROR(ROUND(INDEX('M01-S012'!$I$40:$I$138,2*(ROWS($X$4:X16)-1)+1),3),"")</f>
        <v/>
      </c>
      <c r="Y16" s="130" t="str" cm="1">
        <f t="array" ref="Y16">IFERROR(ROUND(INDEX('M01-S012'!$Q$40:$Q$138,2*(ROWS($Y$4:Y16)-1)+1),3),"")</f>
        <v/>
      </c>
      <c r="Z16" s="85">
        <f>INDEX('M01-S012'!$B$40:$B$138,2*(ROWS($Z$4:Z16)-1)+1)</f>
        <v>13</v>
      </c>
      <c r="AA16" s="85">
        <f>INDEX('M01-S012'!$C$40:$C$138,2*(ROWS($Z$4:AA16)-1)+1)</f>
        <v>0</v>
      </c>
      <c r="AB16" s="85">
        <f>INDEX('M01-S012'!$K$40:$K$138,2*(ROWS($Z$4:AB16)-1)+1)</f>
        <v>0</v>
      </c>
      <c r="AC16" s="72"/>
      <c r="AD16">
        <f>INDEX('M01-S012'!$U$40:$U$138,2*(ROWS($AD$4:AD16)-1)+1)</f>
        <v>0</v>
      </c>
      <c r="AE16" s="320"/>
      <c r="AF16" s="320"/>
      <c r="AG16" s="85" t="str">
        <f>INDEX('M01-S012'!$AW$40:$AW$138,2*(ROWS($AG$4:AG16)-1)+1)</f>
        <v/>
      </c>
      <c r="AH16" s="85" t="str">
        <f>INDEX('M01-S012'!$AX$40:$AX$138,2*(ROWS($AH$4:AH16)-1)+1)</f>
        <v/>
      </c>
      <c r="AI16" s="86"/>
      <c r="AJ16" s="86"/>
      <c r="AK16" s="86"/>
      <c r="AL16" s="86"/>
      <c r="AM16" s="86"/>
      <c r="AN16" s="86"/>
      <c r="AO16" s="49" t="str">
        <f>IFERROR(INDEX(PMELIGHT[Program Design],MATCH(AB16,PMELIGHT[Eff Desc 1])),"")</f>
        <v/>
      </c>
      <c r="AP16" s="74"/>
      <c r="AQ16" s="74"/>
      <c r="AR16" s="74"/>
      <c r="AS16" s="74"/>
      <c r="AT16" s="74"/>
    </row>
    <row r="17" spans="1:46">
      <c r="A17" s="54">
        <f t="shared" si="0"/>
        <v>0</v>
      </c>
      <c r="B17" s="129" t="str">
        <f t="shared" si="1"/>
        <v/>
      </c>
      <c r="C17" t="str">
        <f>IFERROR(IF(R17&gt;0,INDEX(PMELIGHT[Measure '#],MATCH(AB17,PMELIGHT[Eff Desc 1],0)),""),"")</f>
        <v/>
      </c>
      <c r="D17" t="s">
        <v>883</v>
      </c>
      <c r="F17" s="131">
        <f>INDEX('M01-S012'!$AB$40:$AB$138,2*(ROWS($F$4:F17)-1)+1)</f>
        <v>0</v>
      </c>
      <c r="G17" s="132">
        <f>INDEX('M01-S012'!$Y$40:$Y$138,2*(ROWS($G$4:G17)-1)+1)</f>
        <v>0</v>
      </c>
      <c r="H17" s="132" t="str">
        <f>IF(ISNUMBER(INDEX('M01-S012'!$AN$40:$AN$138,2*(ROWS($R$4:R17)-1)+1)),"Total","")</f>
        <v/>
      </c>
      <c r="I17" s="130">
        <f>IFERROR(ROUND(INDEX('M01-S012'!$S$40:$S$138,2*(ROWS($I$4:I17)-1)+1)*INDEX('M01-S012'!$AE$40:$AE$138,2*(ROWS($I$4:I17)-1)+1),2),0)</f>
        <v>0</v>
      </c>
      <c r="J17" s="130">
        <f>IFERROR(ROUND(INDEX('M01-S012'!$S$40:$S$138,2*(ROWS($J$4:J17)-1)+1)*INDEX('M01-S012'!$AG$40:$AG$138,2*(ROWS($J$4:J17)-1)+1),2),0)</f>
        <v>0</v>
      </c>
      <c r="K17" s="49">
        <f>IFERROR(ROUND(INDEX('M01-S012'!$AU$40:$AU$138,2*(ROWS($K$4:K17)-1)+1),2),0)</f>
        <v>0</v>
      </c>
      <c r="L17" s="49" t="str">
        <f>IFERROR(IF(R17&gt;0,M17*INDEX(PMELIGHT[Incremental Cost],MATCH(AB17,PMELIGHT[Eff Desc 1],0)),""),"")</f>
        <v/>
      </c>
      <c r="M17" s="319">
        <f>INDEX('M01-S012'!$S$40:$S$138,2*(ROWS($M$4:M17)-1)+1)</f>
        <v>0</v>
      </c>
      <c r="N17" s="130" t="str">
        <f>IF(ISNUMBER(INDEX('M01-S012'!$AN$40:$AN$138,2*(ROWS($R$4:R17)-1)+1)),INDEX('M01-S012'!$AK$40:$AK$138,2*(ROWS($N$4:N17)-1)+1),"")</f>
        <v/>
      </c>
      <c r="O17" s="319" t="str">
        <f>IFERROR(IF(ISNUMBER(INDEX('M01-S012'!$AN$40:$AN$138,2*(ROWS($R$4:R17)-1)+1)),INDEX('M01-S012'!$AV$40:$AV$138,2*(ROWS($O$4:O17)-1)+1),""),"")</f>
        <v/>
      </c>
      <c r="P17" s="320"/>
      <c r="Q17" s="130" t="str">
        <f>IFERROR(IF(ISNUMBER(INDEX('M01-S012'!$AN$40:$AN$138,2*(ROWS($R$4:R17)-1)+1)),INDEX('M01-S012'!$AY$40:$AY$138,2*(ROWS($Q$4:Q17)-1)+1),""),"")</f>
        <v/>
      </c>
      <c r="R17" s="130">
        <f>IF(ISNUMBER(INDEX('M01-S012'!$AN$40:$AN$138,2*(ROWS($R$4:R17)-1)+1)),INDEX('M01-S012'!$AN$40:$AN$138,2*(ROWS($R$4:R17)-1)+1),0)</f>
        <v>0</v>
      </c>
      <c r="S17" s="320"/>
      <c r="T17" s="86"/>
      <c r="U17" s="101"/>
      <c r="V17" s="86"/>
      <c r="W17" s="72" t="str">
        <f>IFERROR(IF(NOT(ISNUMBER(INDEX(#REF!,2*(ROWS($R$4:R17)-1)+1))),INDEX(#REF!,2*(ROWS($R$4:R17)-1)+1),""),"")</f>
        <v/>
      </c>
      <c r="X17" s="130" t="str" cm="1">
        <f t="array" ref="X17">IFERROR(ROUND(INDEX('M01-S012'!$I$40:$I$138,2*(ROWS($X$4:X17)-1)+1),3),"")</f>
        <v/>
      </c>
      <c r="Y17" s="130" t="str" cm="1">
        <f t="array" ref="Y17">IFERROR(ROUND(INDEX('M01-S012'!$Q$40:$Q$138,2*(ROWS($Y$4:Y17)-1)+1),3),"")</f>
        <v/>
      </c>
      <c r="Z17" s="85">
        <f>INDEX('M01-S012'!$B$40:$B$138,2*(ROWS($Z$4:Z17)-1)+1)</f>
        <v>14</v>
      </c>
      <c r="AA17" s="85">
        <f>INDEX('M01-S012'!$C$40:$C$138,2*(ROWS($Z$4:AA17)-1)+1)</f>
        <v>0</v>
      </c>
      <c r="AB17" s="85">
        <f>INDEX('M01-S012'!$K$40:$K$138,2*(ROWS($Z$4:AB17)-1)+1)</f>
        <v>0</v>
      </c>
      <c r="AC17" s="72"/>
      <c r="AD17">
        <f>INDEX('M01-S012'!$U$40:$U$138,2*(ROWS($AD$4:AD17)-1)+1)</f>
        <v>0</v>
      </c>
      <c r="AE17" s="320"/>
      <c r="AF17" s="320"/>
      <c r="AG17" s="85" t="str">
        <f>INDEX('M01-S012'!$AW$40:$AW$138,2*(ROWS($AG$4:AG17)-1)+1)</f>
        <v/>
      </c>
      <c r="AH17" s="85" t="str">
        <f>INDEX('M01-S012'!$AX$40:$AX$138,2*(ROWS($AH$4:AH17)-1)+1)</f>
        <v/>
      </c>
      <c r="AI17" s="86"/>
      <c r="AJ17" s="86"/>
      <c r="AK17" s="86"/>
      <c r="AL17" s="86"/>
      <c r="AM17" s="86"/>
      <c r="AN17" s="86"/>
      <c r="AO17" s="49" t="str">
        <f>IFERROR(INDEX(PMELIGHT[Program Design],MATCH(AB17,PMELIGHT[Eff Desc 1])),"")</f>
        <v/>
      </c>
      <c r="AP17" s="74"/>
      <c r="AQ17" s="74"/>
      <c r="AR17" s="74"/>
      <c r="AS17" s="74"/>
      <c r="AT17" s="74"/>
    </row>
    <row r="18" spans="1:46">
      <c r="A18" s="54">
        <f t="shared" si="0"/>
        <v>0</v>
      </c>
      <c r="B18" s="129" t="str">
        <f t="shared" si="1"/>
        <v/>
      </c>
      <c r="C18" t="str">
        <f>IFERROR(IF(R18&gt;0,INDEX(PMELIGHT[Measure '#],MATCH(AB18,PMELIGHT[Eff Desc 1],0)),""),"")</f>
        <v/>
      </c>
      <c r="D18" t="s">
        <v>883</v>
      </c>
      <c r="F18" s="131">
        <f>INDEX('M01-S012'!$AB$40:$AB$138,2*(ROWS($F$4:F18)-1)+1)</f>
        <v>0</v>
      </c>
      <c r="G18" s="132">
        <f>INDEX('M01-S012'!$Y$40:$Y$138,2*(ROWS($G$4:G18)-1)+1)</f>
        <v>0</v>
      </c>
      <c r="H18" s="132" t="str">
        <f>IF(ISNUMBER(INDEX('M01-S012'!$AN$40:$AN$138,2*(ROWS($R$4:R18)-1)+1)),"Total","")</f>
        <v/>
      </c>
      <c r="I18" s="130">
        <f>IFERROR(ROUND(INDEX('M01-S012'!$S$40:$S$138,2*(ROWS($I$4:I18)-1)+1)*INDEX('M01-S012'!$AE$40:$AE$138,2*(ROWS($I$4:I18)-1)+1),2),0)</f>
        <v>0</v>
      </c>
      <c r="J18" s="130">
        <f>IFERROR(ROUND(INDEX('M01-S012'!$S$40:$S$138,2*(ROWS($J$4:J18)-1)+1)*INDEX('M01-S012'!$AG$40:$AG$138,2*(ROWS($J$4:J18)-1)+1),2),0)</f>
        <v>0</v>
      </c>
      <c r="K18" s="49">
        <f>IFERROR(ROUND(INDEX('M01-S012'!$AU$40:$AU$138,2*(ROWS($K$4:K18)-1)+1),2),0)</f>
        <v>0</v>
      </c>
      <c r="L18" s="49" t="str">
        <f>IFERROR(IF(R18&gt;0,M18*INDEX(PMELIGHT[Incremental Cost],MATCH(AB18,PMELIGHT[Eff Desc 1],0)),""),"")</f>
        <v/>
      </c>
      <c r="M18" s="319">
        <f>INDEX('M01-S012'!$S$40:$S$138,2*(ROWS($M$4:M18)-1)+1)</f>
        <v>0</v>
      </c>
      <c r="N18" s="130" t="str">
        <f>IF(ISNUMBER(INDEX('M01-S012'!$AN$40:$AN$138,2*(ROWS($R$4:R18)-1)+1)),INDEX('M01-S012'!$AK$40:$AK$138,2*(ROWS($N$4:N18)-1)+1),"")</f>
        <v/>
      </c>
      <c r="O18" s="319" t="str">
        <f>IFERROR(IF(ISNUMBER(INDEX('M01-S012'!$AN$40:$AN$138,2*(ROWS($R$4:R18)-1)+1)),INDEX('M01-S012'!$AV$40:$AV$138,2*(ROWS($O$4:O18)-1)+1),""),"")</f>
        <v/>
      </c>
      <c r="P18" s="320"/>
      <c r="Q18" s="130" t="str">
        <f>IFERROR(IF(ISNUMBER(INDEX('M01-S012'!$AN$40:$AN$138,2*(ROWS($R$4:R18)-1)+1)),INDEX('M01-S012'!$AY$40:$AY$138,2*(ROWS($Q$4:Q18)-1)+1),""),"")</f>
        <v/>
      </c>
      <c r="R18" s="130">
        <f>IF(ISNUMBER(INDEX('M01-S012'!$AN$40:$AN$138,2*(ROWS($R$4:R18)-1)+1)),INDEX('M01-S012'!$AN$40:$AN$138,2*(ROWS($R$4:R18)-1)+1),0)</f>
        <v>0</v>
      </c>
      <c r="S18" s="320"/>
      <c r="T18" s="86"/>
      <c r="U18" s="101"/>
      <c r="V18" s="86"/>
      <c r="W18" s="72" t="str">
        <f>IFERROR(IF(NOT(ISNUMBER(INDEX(#REF!,2*(ROWS($R$4:R18)-1)+1))),INDEX(#REF!,2*(ROWS($R$4:R18)-1)+1),""),"")</f>
        <v/>
      </c>
      <c r="X18" s="130" t="str" cm="1">
        <f t="array" ref="X18">IFERROR(ROUND(INDEX('M01-S012'!$I$40:$I$138,2*(ROWS($X$4:X18)-1)+1),3),"")</f>
        <v/>
      </c>
      <c r="Y18" s="130" t="str" cm="1">
        <f t="array" ref="Y18">IFERROR(ROUND(INDEX('M01-S012'!$Q$40:$Q$138,2*(ROWS($Y$4:Y18)-1)+1),3),"")</f>
        <v/>
      </c>
      <c r="Z18" s="85">
        <f>INDEX('M01-S012'!$B$40:$B$138,2*(ROWS($Z$4:Z18)-1)+1)</f>
        <v>15</v>
      </c>
      <c r="AA18" s="85">
        <f>INDEX('M01-S012'!$C$40:$C$138,2*(ROWS($Z$4:AA18)-1)+1)</f>
        <v>0</v>
      </c>
      <c r="AB18" s="85">
        <f>INDEX('M01-S012'!$K$40:$K$138,2*(ROWS($Z$4:AB18)-1)+1)</f>
        <v>0</v>
      </c>
      <c r="AC18" s="72"/>
      <c r="AD18">
        <f>INDEX('M01-S012'!$U$40:$U$138,2*(ROWS($AD$4:AD18)-1)+1)</f>
        <v>0</v>
      </c>
      <c r="AE18" s="320"/>
      <c r="AF18" s="320"/>
      <c r="AG18" s="85" t="str">
        <f>INDEX('M01-S012'!$AW$40:$AW$138,2*(ROWS($AG$4:AG18)-1)+1)</f>
        <v/>
      </c>
      <c r="AH18" s="85" t="str">
        <f>INDEX('M01-S012'!$AX$40:$AX$138,2*(ROWS($AH$4:AH18)-1)+1)</f>
        <v/>
      </c>
      <c r="AI18" s="86"/>
      <c r="AJ18" s="86"/>
      <c r="AK18" s="86"/>
      <c r="AL18" s="86"/>
      <c r="AM18" s="86"/>
      <c r="AN18" s="86"/>
      <c r="AO18" s="49" t="str">
        <f>IFERROR(INDEX(PMELIGHT[Program Design],MATCH(AB18,PMELIGHT[Eff Desc 1])),"")</f>
        <v/>
      </c>
      <c r="AP18" s="74"/>
      <c r="AQ18" s="74"/>
      <c r="AR18" s="74"/>
      <c r="AS18" s="74"/>
      <c r="AT18" s="74"/>
    </row>
    <row r="19" spans="1:46">
      <c r="A19" s="54">
        <f t="shared" si="0"/>
        <v>0</v>
      </c>
      <c r="B19" s="129" t="str">
        <f t="shared" si="1"/>
        <v/>
      </c>
      <c r="C19" t="str">
        <f>IFERROR(IF(R19&gt;0,INDEX(PMELIGHT[Measure '#],MATCH(AB19,PMELIGHT[Eff Desc 1],0)),""),"")</f>
        <v/>
      </c>
      <c r="D19" t="s">
        <v>883</v>
      </c>
      <c r="F19" s="131">
        <f>INDEX('M01-S012'!$AB$40:$AB$138,2*(ROWS($F$4:F19)-1)+1)</f>
        <v>0</v>
      </c>
      <c r="G19" s="132">
        <f>INDEX('M01-S012'!$Y$40:$Y$138,2*(ROWS($G$4:G19)-1)+1)</f>
        <v>0</v>
      </c>
      <c r="H19" s="132" t="str">
        <f>IF(ISNUMBER(INDEX('M01-S012'!$AN$40:$AN$138,2*(ROWS($R$4:R19)-1)+1)),"Total","")</f>
        <v/>
      </c>
      <c r="I19" s="130">
        <f>IFERROR(ROUND(INDEX('M01-S012'!$S$40:$S$138,2*(ROWS($I$4:I19)-1)+1)*INDEX('M01-S012'!$AE$40:$AE$138,2*(ROWS($I$4:I19)-1)+1),2),0)</f>
        <v>0</v>
      </c>
      <c r="J19" s="130">
        <f>IFERROR(ROUND(INDEX('M01-S012'!$S$40:$S$138,2*(ROWS($J$4:J19)-1)+1)*INDEX('M01-S012'!$AG$40:$AG$138,2*(ROWS($J$4:J19)-1)+1),2),0)</f>
        <v>0</v>
      </c>
      <c r="K19" s="49">
        <f>IFERROR(ROUND(INDEX('M01-S012'!$AU$40:$AU$138,2*(ROWS($K$4:K19)-1)+1),2),0)</f>
        <v>0</v>
      </c>
      <c r="L19" s="49" t="str">
        <f>IFERROR(IF(R19&gt;0,M19*INDEX(PMELIGHT[Incremental Cost],MATCH(AB19,PMELIGHT[Eff Desc 1],0)),""),"")</f>
        <v/>
      </c>
      <c r="M19" s="319">
        <f>INDEX('M01-S012'!$S$40:$S$138,2*(ROWS($M$4:M19)-1)+1)</f>
        <v>0</v>
      </c>
      <c r="N19" s="130" t="str">
        <f>IF(ISNUMBER(INDEX('M01-S012'!$AN$40:$AN$138,2*(ROWS($R$4:R19)-1)+1)),INDEX('M01-S012'!$AK$40:$AK$138,2*(ROWS($N$4:N19)-1)+1),"")</f>
        <v/>
      </c>
      <c r="O19" s="319" t="str">
        <f>IFERROR(IF(ISNUMBER(INDEX('M01-S012'!$AN$40:$AN$138,2*(ROWS($R$4:R19)-1)+1)),INDEX('M01-S012'!$AV$40:$AV$138,2*(ROWS($O$4:O19)-1)+1),""),"")</f>
        <v/>
      </c>
      <c r="P19" s="320"/>
      <c r="Q19" s="130" t="str">
        <f>IFERROR(IF(ISNUMBER(INDEX('M01-S012'!$AN$40:$AN$138,2*(ROWS($R$4:R19)-1)+1)),INDEX('M01-S012'!$AY$40:$AY$138,2*(ROWS($Q$4:Q19)-1)+1),""),"")</f>
        <v/>
      </c>
      <c r="R19" s="130">
        <f>IF(ISNUMBER(INDEX('M01-S012'!$AN$40:$AN$138,2*(ROWS($R$4:R19)-1)+1)),INDEX('M01-S012'!$AN$40:$AN$138,2*(ROWS($R$4:R19)-1)+1),0)</f>
        <v>0</v>
      </c>
      <c r="S19" s="320"/>
      <c r="T19" s="86"/>
      <c r="U19" s="101"/>
      <c r="V19" s="86"/>
      <c r="W19" s="72" t="str">
        <f>IFERROR(IF(NOT(ISNUMBER(INDEX(#REF!,2*(ROWS($R$4:R19)-1)+1))),INDEX(#REF!,2*(ROWS($R$4:R19)-1)+1),""),"")</f>
        <v/>
      </c>
      <c r="X19" s="130" t="str" cm="1">
        <f t="array" ref="X19">IFERROR(ROUND(INDEX('M01-S012'!$I$40:$I$138,2*(ROWS($X$4:X19)-1)+1),3),"")</f>
        <v/>
      </c>
      <c r="Y19" s="130" t="str" cm="1">
        <f t="array" ref="Y19">IFERROR(ROUND(INDEX('M01-S012'!$Q$40:$Q$138,2*(ROWS($Y$4:Y19)-1)+1),3),"")</f>
        <v/>
      </c>
      <c r="Z19" s="85">
        <f>INDEX('M01-S012'!$B$40:$B$138,2*(ROWS($Z$4:Z19)-1)+1)</f>
        <v>16</v>
      </c>
      <c r="AA19" s="85">
        <f>INDEX('M01-S012'!$C$40:$C$138,2*(ROWS($Z$4:AA19)-1)+1)</f>
        <v>0</v>
      </c>
      <c r="AB19" s="85">
        <f>INDEX('M01-S012'!$K$40:$K$138,2*(ROWS($Z$4:AB19)-1)+1)</f>
        <v>0</v>
      </c>
      <c r="AC19" s="72"/>
      <c r="AD19">
        <f>INDEX('M01-S012'!$U$40:$U$138,2*(ROWS($AD$4:AD19)-1)+1)</f>
        <v>0</v>
      </c>
      <c r="AE19" s="320"/>
      <c r="AF19" s="320"/>
      <c r="AG19" s="85" t="str">
        <f>INDEX('M01-S012'!$AW$40:$AW$138,2*(ROWS($AG$4:AG19)-1)+1)</f>
        <v/>
      </c>
      <c r="AH19" s="85" t="str">
        <f>INDEX('M01-S012'!$AX$40:$AX$138,2*(ROWS($AH$4:AH19)-1)+1)</f>
        <v/>
      </c>
      <c r="AI19" s="86"/>
      <c r="AJ19" s="86"/>
      <c r="AK19" s="86"/>
      <c r="AL19" s="86"/>
      <c r="AM19" s="86"/>
      <c r="AN19" s="86"/>
      <c r="AO19" s="49" t="str">
        <f>IFERROR(INDEX(PMELIGHT[Program Design],MATCH(AB19,PMELIGHT[Eff Desc 1])),"")</f>
        <v/>
      </c>
      <c r="AP19" s="74"/>
      <c r="AQ19" s="74"/>
      <c r="AR19" s="74"/>
      <c r="AS19" s="74"/>
      <c r="AT19" s="74"/>
    </row>
    <row r="20" spans="1:46">
      <c r="A20" s="54">
        <f t="shared" si="0"/>
        <v>0</v>
      </c>
      <c r="B20" s="129" t="str">
        <f t="shared" si="1"/>
        <v/>
      </c>
      <c r="C20" t="str">
        <f>IFERROR(IF(R20&gt;0,INDEX(PMELIGHT[Measure '#],MATCH(AB20,PMELIGHT[Eff Desc 1],0)),""),"")</f>
        <v/>
      </c>
      <c r="D20" t="s">
        <v>883</v>
      </c>
      <c r="F20" s="131">
        <f>INDEX('M01-S012'!$AB$40:$AB$138,2*(ROWS($F$4:F20)-1)+1)</f>
        <v>0</v>
      </c>
      <c r="G20" s="132">
        <f>INDEX('M01-S012'!$Y$40:$Y$138,2*(ROWS($G$4:G20)-1)+1)</f>
        <v>0</v>
      </c>
      <c r="H20" s="132" t="str">
        <f>IF(ISNUMBER(INDEX('M01-S012'!$AN$40:$AN$138,2*(ROWS($R$4:R20)-1)+1)),"Total","")</f>
        <v/>
      </c>
      <c r="I20" s="130">
        <f>IFERROR(ROUND(INDEX('M01-S012'!$S$40:$S$138,2*(ROWS($I$4:I20)-1)+1)*INDEX('M01-S012'!$AE$40:$AE$138,2*(ROWS($I$4:I20)-1)+1),2),0)</f>
        <v>0</v>
      </c>
      <c r="J20" s="130">
        <f>IFERROR(ROUND(INDEX('M01-S012'!$S$40:$S$138,2*(ROWS($J$4:J20)-1)+1)*INDEX('M01-S012'!$AG$40:$AG$138,2*(ROWS($J$4:J20)-1)+1),2),0)</f>
        <v>0</v>
      </c>
      <c r="K20" s="49">
        <f>IFERROR(ROUND(INDEX('M01-S012'!$AU$40:$AU$138,2*(ROWS($K$4:K20)-1)+1),2),0)</f>
        <v>0</v>
      </c>
      <c r="L20" s="49" t="str">
        <f>IFERROR(IF(R20&gt;0,M20*INDEX(PMELIGHT[Incremental Cost],MATCH(AB20,PMELIGHT[Eff Desc 1],0)),""),"")</f>
        <v/>
      </c>
      <c r="M20" s="319">
        <f>INDEX('M01-S012'!$S$40:$S$138,2*(ROWS($M$4:M20)-1)+1)</f>
        <v>0</v>
      </c>
      <c r="N20" s="130" t="str">
        <f>IF(ISNUMBER(INDEX('M01-S012'!$AN$40:$AN$138,2*(ROWS($R$4:R20)-1)+1)),INDEX('M01-S012'!$AK$40:$AK$138,2*(ROWS($N$4:N20)-1)+1),"")</f>
        <v/>
      </c>
      <c r="O20" s="319" t="str">
        <f>IFERROR(IF(ISNUMBER(INDEX('M01-S012'!$AN$40:$AN$138,2*(ROWS($R$4:R20)-1)+1)),INDEX('M01-S012'!$AV$40:$AV$138,2*(ROWS($O$4:O20)-1)+1),""),"")</f>
        <v/>
      </c>
      <c r="P20" s="320"/>
      <c r="Q20" s="130" t="str">
        <f>IFERROR(IF(ISNUMBER(INDEX('M01-S012'!$AN$40:$AN$138,2*(ROWS($R$4:R20)-1)+1)),INDEX('M01-S012'!$AY$40:$AY$138,2*(ROWS($Q$4:Q20)-1)+1),""),"")</f>
        <v/>
      </c>
      <c r="R20" s="130">
        <f>IF(ISNUMBER(INDEX('M01-S012'!$AN$40:$AN$138,2*(ROWS($R$4:R20)-1)+1)),INDEX('M01-S012'!$AN$40:$AN$138,2*(ROWS($R$4:R20)-1)+1),0)</f>
        <v>0</v>
      </c>
      <c r="S20" s="320"/>
      <c r="T20" s="86"/>
      <c r="U20" s="101"/>
      <c r="V20" s="86"/>
      <c r="W20" s="72" t="str">
        <f>IFERROR(IF(NOT(ISNUMBER(INDEX(#REF!,2*(ROWS($R$4:R20)-1)+1))),INDEX(#REF!,2*(ROWS($R$4:R20)-1)+1),""),"")</f>
        <v/>
      </c>
      <c r="X20" s="130" t="str" cm="1">
        <f t="array" ref="X20">IFERROR(ROUND(INDEX('M01-S012'!$I$40:$I$138,2*(ROWS($X$4:X20)-1)+1),3),"")</f>
        <v/>
      </c>
      <c r="Y20" s="130" t="str" cm="1">
        <f t="array" ref="Y20">IFERROR(ROUND(INDEX('M01-S012'!$Q$40:$Q$138,2*(ROWS($Y$4:Y20)-1)+1),3),"")</f>
        <v/>
      </c>
      <c r="Z20" s="85">
        <f>INDEX('M01-S012'!$B$40:$B$138,2*(ROWS($Z$4:Z20)-1)+1)</f>
        <v>17</v>
      </c>
      <c r="AA20" s="85">
        <f>INDEX('M01-S012'!$C$40:$C$138,2*(ROWS($Z$4:AA20)-1)+1)</f>
        <v>0</v>
      </c>
      <c r="AB20" s="85">
        <f>INDEX('M01-S012'!$K$40:$K$138,2*(ROWS($Z$4:AB20)-1)+1)</f>
        <v>0</v>
      </c>
      <c r="AC20" s="72"/>
      <c r="AD20">
        <f>INDEX('M01-S012'!$U$40:$U$138,2*(ROWS($AD$4:AD20)-1)+1)</f>
        <v>0</v>
      </c>
      <c r="AE20" s="320"/>
      <c r="AF20" s="320"/>
      <c r="AG20" s="85" t="str">
        <f>INDEX('M01-S012'!$AW$40:$AW$138,2*(ROWS($AG$4:AG20)-1)+1)</f>
        <v/>
      </c>
      <c r="AH20" s="85" t="str">
        <f>INDEX('M01-S012'!$AX$40:$AX$138,2*(ROWS($AH$4:AH20)-1)+1)</f>
        <v/>
      </c>
      <c r="AI20" s="86"/>
      <c r="AJ20" s="86"/>
      <c r="AK20" s="86"/>
      <c r="AL20" s="86"/>
      <c r="AM20" s="86"/>
      <c r="AN20" s="86"/>
      <c r="AO20" s="49" t="str">
        <f>IFERROR(INDEX(PMELIGHT[Program Design],MATCH(AB20,PMELIGHT[Eff Desc 1])),"")</f>
        <v/>
      </c>
      <c r="AP20" s="74"/>
      <c r="AQ20" s="74"/>
      <c r="AR20" s="74"/>
      <c r="AS20" s="74"/>
      <c r="AT20" s="74"/>
    </row>
    <row r="21" spans="1:46">
      <c r="A21" s="54">
        <f t="shared" si="0"/>
        <v>0</v>
      </c>
      <c r="B21" s="129" t="str">
        <f t="shared" si="1"/>
        <v/>
      </c>
      <c r="C21" t="str">
        <f>IFERROR(IF(R21&gt;0,INDEX(PMELIGHT[Measure '#],MATCH(AB21,PMELIGHT[Eff Desc 1],0)),""),"")</f>
        <v/>
      </c>
      <c r="D21" t="s">
        <v>883</v>
      </c>
      <c r="F21" s="131">
        <f>INDEX('M01-S012'!$AB$40:$AB$138,2*(ROWS($F$4:F21)-1)+1)</f>
        <v>0</v>
      </c>
      <c r="G21" s="132">
        <f>INDEX('M01-S012'!$Y$40:$Y$138,2*(ROWS($G$4:G21)-1)+1)</f>
        <v>0</v>
      </c>
      <c r="H21" s="132" t="str">
        <f>IF(ISNUMBER(INDEX('M01-S012'!$AN$40:$AN$138,2*(ROWS($R$4:R21)-1)+1)),"Total","")</f>
        <v/>
      </c>
      <c r="I21" s="130">
        <f>IFERROR(ROUND(INDEX('M01-S012'!$S$40:$S$138,2*(ROWS($I$4:I21)-1)+1)*INDEX('M01-S012'!$AE$40:$AE$138,2*(ROWS($I$4:I21)-1)+1),2),0)</f>
        <v>0</v>
      </c>
      <c r="J21" s="130">
        <f>IFERROR(ROUND(INDEX('M01-S012'!$S$40:$S$138,2*(ROWS($J$4:J21)-1)+1)*INDEX('M01-S012'!$AG$40:$AG$138,2*(ROWS($J$4:J21)-1)+1),2),0)</f>
        <v>0</v>
      </c>
      <c r="K21" s="49">
        <f>IFERROR(ROUND(INDEX('M01-S012'!$AU$40:$AU$138,2*(ROWS($K$4:K21)-1)+1),2),0)</f>
        <v>0</v>
      </c>
      <c r="L21" s="49" t="str">
        <f>IFERROR(IF(R21&gt;0,M21*INDEX(PMELIGHT[Incremental Cost],MATCH(AB21,PMELIGHT[Eff Desc 1],0)),""),"")</f>
        <v/>
      </c>
      <c r="M21" s="319">
        <f>INDEX('M01-S012'!$S$40:$S$138,2*(ROWS($M$4:M21)-1)+1)</f>
        <v>0</v>
      </c>
      <c r="N21" s="130" t="str">
        <f>IF(ISNUMBER(INDEX('M01-S012'!$AN$40:$AN$138,2*(ROWS($R$4:R21)-1)+1)),INDEX('M01-S012'!$AK$40:$AK$138,2*(ROWS($N$4:N21)-1)+1),"")</f>
        <v/>
      </c>
      <c r="O21" s="319" t="str">
        <f>IFERROR(IF(ISNUMBER(INDEX('M01-S012'!$AN$40:$AN$138,2*(ROWS($R$4:R21)-1)+1)),INDEX('M01-S012'!$AV$40:$AV$138,2*(ROWS($O$4:O21)-1)+1),""),"")</f>
        <v/>
      </c>
      <c r="P21" s="320"/>
      <c r="Q21" s="130" t="str">
        <f>IFERROR(IF(ISNUMBER(INDEX('M01-S012'!$AN$40:$AN$138,2*(ROWS($R$4:R21)-1)+1)),INDEX('M01-S012'!$AY$40:$AY$138,2*(ROWS($Q$4:Q21)-1)+1),""),"")</f>
        <v/>
      </c>
      <c r="R21" s="130">
        <f>IF(ISNUMBER(INDEX('M01-S012'!$AN$40:$AN$138,2*(ROWS($R$4:R21)-1)+1)),INDEX('M01-S012'!$AN$40:$AN$138,2*(ROWS($R$4:R21)-1)+1),0)</f>
        <v>0</v>
      </c>
      <c r="S21" s="320"/>
      <c r="T21" s="86"/>
      <c r="U21" s="101"/>
      <c r="V21" s="86"/>
      <c r="W21" s="72" t="str">
        <f>IFERROR(IF(NOT(ISNUMBER(INDEX(#REF!,2*(ROWS($R$4:R21)-1)+1))),INDEX(#REF!,2*(ROWS($R$4:R21)-1)+1),""),"")</f>
        <v/>
      </c>
      <c r="X21" s="130" t="str" cm="1">
        <f t="array" ref="X21">IFERROR(ROUND(INDEX('M01-S012'!$I$40:$I$138,2*(ROWS($X$4:X21)-1)+1),3),"")</f>
        <v/>
      </c>
      <c r="Y21" s="130" t="str" cm="1">
        <f t="array" ref="Y21">IFERROR(ROUND(INDEX('M01-S012'!$Q$40:$Q$138,2*(ROWS($Y$4:Y21)-1)+1),3),"")</f>
        <v/>
      </c>
      <c r="Z21" s="85">
        <f>INDEX('M01-S012'!$B$40:$B$138,2*(ROWS($Z$4:Z21)-1)+1)</f>
        <v>18</v>
      </c>
      <c r="AA21" s="85">
        <f>INDEX('M01-S012'!$C$40:$C$138,2*(ROWS($Z$4:AA21)-1)+1)</f>
        <v>0</v>
      </c>
      <c r="AB21" s="85">
        <f>INDEX('M01-S012'!$K$40:$K$138,2*(ROWS($Z$4:AB21)-1)+1)</f>
        <v>0</v>
      </c>
      <c r="AC21" s="72"/>
      <c r="AD21">
        <f>INDEX('M01-S012'!$U$40:$U$138,2*(ROWS($AD$4:AD21)-1)+1)</f>
        <v>0</v>
      </c>
      <c r="AE21" s="320"/>
      <c r="AF21" s="320"/>
      <c r="AG21" s="85" t="str">
        <f>INDEX('M01-S012'!$AW$40:$AW$138,2*(ROWS($AG$4:AG21)-1)+1)</f>
        <v/>
      </c>
      <c r="AH21" s="85" t="str">
        <f>INDEX('M01-S012'!$AX$40:$AX$138,2*(ROWS($AH$4:AH21)-1)+1)</f>
        <v/>
      </c>
      <c r="AI21" s="86"/>
      <c r="AJ21" s="86"/>
      <c r="AK21" s="86"/>
      <c r="AL21" s="86"/>
      <c r="AM21" s="86"/>
      <c r="AN21" s="86"/>
      <c r="AO21" s="49" t="str">
        <f>IFERROR(INDEX(PMELIGHT[Program Design],MATCH(AB21,PMELIGHT[Eff Desc 1])),"")</f>
        <v/>
      </c>
      <c r="AP21" s="74"/>
      <c r="AQ21" s="74"/>
      <c r="AR21" s="74"/>
      <c r="AS21" s="74"/>
      <c r="AT21" s="74"/>
    </row>
    <row r="22" spans="1:46">
      <c r="A22" s="54">
        <f t="shared" si="0"/>
        <v>0</v>
      </c>
      <c r="B22" s="129" t="str">
        <f t="shared" ref="B22:B37" si="2">IF(C22="","",CONCATENATE(ROW(),"-",C22))</f>
        <v/>
      </c>
      <c r="C22" t="str">
        <f>IFERROR(IF(R22&gt;0,INDEX(PMELIGHT[Measure '#],MATCH(AB22,PMELIGHT[Eff Desc 1],0)),""),"")</f>
        <v/>
      </c>
      <c r="D22" t="s">
        <v>883</v>
      </c>
      <c r="F22" s="131">
        <f>INDEX('M01-S012'!$AB$40:$AB$138,2*(ROWS($F$4:F22)-1)+1)</f>
        <v>0</v>
      </c>
      <c r="G22" s="132">
        <f>INDEX('M01-S012'!$Y$40:$Y$138,2*(ROWS($G$4:G22)-1)+1)</f>
        <v>0</v>
      </c>
      <c r="H22" s="132" t="str">
        <f>IF(ISNUMBER(INDEX('M01-S012'!$AN$40:$AN$138,2*(ROWS($R$4:R22)-1)+1)),"Total","")</f>
        <v/>
      </c>
      <c r="I22" s="130">
        <f>IFERROR(ROUND(INDEX('M01-S012'!$S$40:$S$138,2*(ROWS($I$4:I22)-1)+1)*INDEX('M01-S012'!$AE$40:$AE$138,2*(ROWS($I$4:I22)-1)+1),2),0)</f>
        <v>0</v>
      </c>
      <c r="J22" s="130">
        <f>IFERROR(ROUND(INDEX('M01-S012'!$S$40:$S$138,2*(ROWS($J$4:J22)-1)+1)*INDEX('M01-S012'!$AG$40:$AG$138,2*(ROWS($J$4:J22)-1)+1),2),0)</f>
        <v>0</v>
      </c>
      <c r="K22" s="49">
        <f>IFERROR(ROUND(INDEX('M01-S012'!$AU$40:$AU$138,2*(ROWS($K$4:K22)-1)+1),2),0)</f>
        <v>0</v>
      </c>
      <c r="L22" s="49" t="str">
        <f>IFERROR(IF(R22&gt;0,M22*INDEX(PMELIGHT[Incremental Cost],MATCH(AB22,PMELIGHT[Eff Desc 1],0)),""),"")</f>
        <v/>
      </c>
      <c r="M22" s="319">
        <f>INDEX('M01-S012'!$S$40:$S$138,2*(ROWS($M$4:M22)-1)+1)</f>
        <v>0</v>
      </c>
      <c r="N22" s="130" t="str">
        <f>IF(ISNUMBER(INDEX('M01-S012'!$AN$40:$AN$138,2*(ROWS($R$4:R22)-1)+1)),INDEX('M01-S012'!$AK$40:$AK$138,2*(ROWS($N$4:N22)-1)+1),"")</f>
        <v/>
      </c>
      <c r="O22" s="319" t="str">
        <f>IFERROR(IF(ISNUMBER(INDEX('M01-S012'!$AN$40:$AN$138,2*(ROWS($R$4:R22)-1)+1)),INDEX('M01-S012'!$AV$40:$AV$138,2*(ROWS($O$4:O22)-1)+1),""),"")</f>
        <v/>
      </c>
      <c r="P22" s="320"/>
      <c r="Q22" s="130" t="str">
        <f>IFERROR(IF(ISNUMBER(INDEX('M01-S012'!$AN$40:$AN$138,2*(ROWS($R$4:R22)-1)+1)),INDEX('M01-S012'!$AY$40:$AY$138,2*(ROWS($Q$4:Q22)-1)+1),""),"")</f>
        <v/>
      </c>
      <c r="R22" s="130">
        <f>IF(ISNUMBER(INDEX('M01-S012'!$AN$40:$AN$138,2*(ROWS($R$4:R22)-1)+1)),INDEX('M01-S012'!$AN$40:$AN$138,2*(ROWS($R$4:R22)-1)+1),0)</f>
        <v>0</v>
      </c>
      <c r="S22" s="320"/>
      <c r="T22" s="86"/>
      <c r="U22" s="101"/>
      <c r="V22" s="86"/>
      <c r="W22" s="72" t="str">
        <f>IFERROR(IF(NOT(ISNUMBER(INDEX(#REF!,2*(ROWS($R$4:R22)-1)+1))),INDEX(#REF!,2*(ROWS($R$4:R22)-1)+1),""),"")</f>
        <v/>
      </c>
      <c r="X22" s="130" t="str" cm="1">
        <f t="array" ref="X22">IFERROR(ROUND(INDEX('M01-S012'!$I$40:$I$138,2*(ROWS($X$4:X22)-1)+1),3),"")</f>
        <v/>
      </c>
      <c r="Y22" s="130" t="str" cm="1">
        <f t="array" ref="Y22">IFERROR(ROUND(INDEX('M01-S012'!$Q$40:$Q$138,2*(ROWS($Y$4:Y22)-1)+1),3),"")</f>
        <v/>
      </c>
      <c r="Z22" s="85">
        <f>INDEX('M01-S012'!$B$40:$B$138,2*(ROWS($Z$4:Z22)-1)+1)</f>
        <v>19</v>
      </c>
      <c r="AA22" s="85">
        <f>INDEX('M01-S012'!$C$40:$C$138,2*(ROWS($Z$4:AA22)-1)+1)</f>
        <v>0</v>
      </c>
      <c r="AB22" s="85">
        <f>INDEX('M01-S012'!$K$40:$K$138,2*(ROWS($Z$4:AB22)-1)+1)</f>
        <v>0</v>
      </c>
      <c r="AC22" s="72"/>
      <c r="AD22">
        <f>INDEX('M01-S012'!$U$40:$U$138,2*(ROWS($AD$4:AD22)-1)+1)</f>
        <v>0</v>
      </c>
      <c r="AE22" s="320"/>
      <c r="AF22" s="320"/>
      <c r="AG22" s="85" t="str">
        <f>INDEX('M01-S012'!$AW$40:$AW$138,2*(ROWS($AG$4:AG22)-1)+1)</f>
        <v/>
      </c>
      <c r="AH22" s="85" t="str">
        <f>INDEX('M01-S012'!$AX$40:$AX$138,2*(ROWS($AH$4:AH22)-1)+1)</f>
        <v/>
      </c>
      <c r="AI22" s="86"/>
      <c r="AJ22" s="86"/>
      <c r="AK22" s="86"/>
      <c r="AL22" s="86"/>
      <c r="AM22" s="86"/>
      <c r="AN22" s="86"/>
      <c r="AO22" s="49" t="str">
        <f>IFERROR(INDEX(PMELIGHT[Program Design],MATCH(AB22,PMELIGHT[Eff Desc 1])),"")</f>
        <v/>
      </c>
      <c r="AP22" s="74"/>
      <c r="AQ22" s="74"/>
      <c r="AR22" s="74"/>
      <c r="AS22" s="74"/>
      <c r="AT22" s="74"/>
    </row>
    <row r="23" spans="1:46">
      <c r="A23" s="54">
        <f t="shared" si="0"/>
        <v>0</v>
      </c>
      <c r="B23" s="129" t="str">
        <f t="shared" si="2"/>
        <v/>
      </c>
      <c r="C23" t="str">
        <f>IFERROR(IF(R23&gt;0,INDEX(PMELIGHT[Measure '#],MATCH(AB23,PMELIGHT[Eff Desc 1],0)),""),"")</f>
        <v/>
      </c>
      <c r="D23" t="s">
        <v>883</v>
      </c>
      <c r="F23" s="131">
        <f>INDEX('M01-S012'!$AB$40:$AB$138,2*(ROWS($F$4:F23)-1)+1)</f>
        <v>0</v>
      </c>
      <c r="G23" s="132">
        <f>INDEX('M01-S012'!$Y$40:$Y$138,2*(ROWS($G$4:G23)-1)+1)</f>
        <v>0</v>
      </c>
      <c r="H23" s="132" t="str">
        <f>IF(ISNUMBER(INDEX('M01-S012'!$AN$40:$AN$138,2*(ROWS($R$4:R23)-1)+1)),"Total","")</f>
        <v/>
      </c>
      <c r="I23" s="130">
        <f>IFERROR(ROUND(INDEX('M01-S012'!$S$40:$S$138,2*(ROWS($I$4:I23)-1)+1)*INDEX('M01-S012'!$AE$40:$AE$138,2*(ROWS($I$4:I23)-1)+1),2),0)</f>
        <v>0</v>
      </c>
      <c r="J23" s="130">
        <f>IFERROR(ROUND(INDEX('M01-S012'!$S$40:$S$138,2*(ROWS($J$4:J23)-1)+1)*INDEX('M01-S012'!$AG$40:$AG$138,2*(ROWS($J$4:J23)-1)+1),2),0)</f>
        <v>0</v>
      </c>
      <c r="K23" s="49">
        <f>IFERROR(ROUND(INDEX('M01-S012'!$AU$40:$AU$138,2*(ROWS($K$4:K23)-1)+1),2),0)</f>
        <v>0</v>
      </c>
      <c r="L23" s="49" t="str">
        <f>IFERROR(IF(R23&gt;0,M23*INDEX(PMELIGHT[Incremental Cost],MATCH(AB23,PMELIGHT[Eff Desc 1],0)),""),"")</f>
        <v/>
      </c>
      <c r="M23" s="319">
        <f>INDEX('M01-S012'!$S$40:$S$138,2*(ROWS($M$4:M23)-1)+1)</f>
        <v>0</v>
      </c>
      <c r="N23" s="130" t="str">
        <f>IF(ISNUMBER(INDEX('M01-S012'!$AN$40:$AN$138,2*(ROWS($R$4:R23)-1)+1)),INDEX('M01-S012'!$AK$40:$AK$138,2*(ROWS($N$4:N23)-1)+1),"")</f>
        <v/>
      </c>
      <c r="O23" s="319" t="str">
        <f>IFERROR(IF(ISNUMBER(INDEX('M01-S012'!$AN$40:$AN$138,2*(ROWS($R$4:R23)-1)+1)),INDEX('M01-S012'!$AV$40:$AV$138,2*(ROWS($O$4:O23)-1)+1),""),"")</f>
        <v/>
      </c>
      <c r="P23" s="320"/>
      <c r="Q23" s="130" t="str">
        <f>IFERROR(IF(ISNUMBER(INDEX('M01-S012'!$AN$40:$AN$138,2*(ROWS($R$4:R23)-1)+1)),INDEX('M01-S012'!$AY$40:$AY$138,2*(ROWS($Q$4:Q23)-1)+1),""),"")</f>
        <v/>
      </c>
      <c r="R23" s="130">
        <f>IF(ISNUMBER(INDEX('M01-S012'!$AN$40:$AN$138,2*(ROWS($R$4:R23)-1)+1)),INDEX('M01-S012'!$AN$40:$AN$138,2*(ROWS($R$4:R23)-1)+1),0)</f>
        <v>0</v>
      </c>
      <c r="S23" s="320"/>
      <c r="T23" s="86"/>
      <c r="U23" s="101"/>
      <c r="V23" s="86"/>
      <c r="W23" s="72" t="str">
        <f>IFERROR(IF(NOT(ISNUMBER(INDEX(#REF!,2*(ROWS($R$4:R23)-1)+1))),INDEX(#REF!,2*(ROWS($R$4:R23)-1)+1),""),"")</f>
        <v/>
      </c>
      <c r="X23" s="130" t="str" cm="1">
        <f t="array" ref="X23">IFERROR(ROUND(INDEX('M01-S012'!$I$40:$I$138,2*(ROWS($X$4:X23)-1)+1),3),"")</f>
        <v/>
      </c>
      <c r="Y23" s="130" t="str" cm="1">
        <f t="array" ref="Y23">IFERROR(ROUND(INDEX('M01-S012'!$Q$40:$Q$138,2*(ROWS($Y$4:Y23)-1)+1),3),"")</f>
        <v/>
      </c>
      <c r="Z23" s="85">
        <f>INDEX('M01-S012'!$B$40:$B$138,2*(ROWS($Z$4:Z23)-1)+1)</f>
        <v>20</v>
      </c>
      <c r="AA23" s="85">
        <f>INDEX('M01-S012'!$C$40:$C$138,2*(ROWS($Z$4:AA23)-1)+1)</f>
        <v>0</v>
      </c>
      <c r="AB23" s="85">
        <f>INDEX('M01-S012'!$K$40:$K$138,2*(ROWS($Z$4:AB23)-1)+1)</f>
        <v>0</v>
      </c>
      <c r="AC23" s="72"/>
      <c r="AD23">
        <f>INDEX('M01-S012'!$U$40:$U$138,2*(ROWS($AD$4:AD23)-1)+1)</f>
        <v>0</v>
      </c>
      <c r="AE23" s="320"/>
      <c r="AF23" s="320"/>
      <c r="AG23" s="85" t="str">
        <f>INDEX('M01-S012'!$AW$40:$AW$138,2*(ROWS($AG$4:AG23)-1)+1)</f>
        <v/>
      </c>
      <c r="AH23" s="85" t="str">
        <f>INDEX('M01-S012'!$AX$40:$AX$138,2*(ROWS($AH$4:AH23)-1)+1)</f>
        <v/>
      </c>
      <c r="AI23" s="86"/>
      <c r="AJ23" s="86"/>
      <c r="AK23" s="86"/>
      <c r="AL23" s="86"/>
      <c r="AM23" s="86"/>
      <c r="AN23" s="86"/>
      <c r="AO23" s="49" t="str">
        <f>IFERROR(INDEX(PMELIGHT[Program Design],MATCH(AB23,PMELIGHT[Eff Desc 1])),"")</f>
        <v/>
      </c>
      <c r="AP23" s="74"/>
      <c r="AQ23" s="74"/>
      <c r="AR23" s="74"/>
      <c r="AS23" s="74"/>
      <c r="AT23" s="74"/>
    </row>
    <row r="24" spans="1:46">
      <c r="A24" s="54">
        <f t="shared" si="0"/>
        <v>0</v>
      </c>
      <c r="B24" s="129" t="str">
        <f t="shared" si="2"/>
        <v/>
      </c>
      <c r="C24" t="str">
        <f>IFERROR(IF(R24&gt;0,INDEX(PMELIGHT[Measure '#],MATCH(AB24,PMELIGHT[Eff Desc 1],0)),""),"")</f>
        <v/>
      </c>
      <c r="D24" t="s">
        <v>883</v>
      </c>
      <c r="F24" s="131">
        <f>INDEX('M01-S012'!$AB$40:$AB$138,2*(ROWS($F$4:F24)-1)+1)</f>
        <v>0</v>
      </c>
      <c r="G24" s="132">
        <f>INDEX('M01-S012'!$Y$40:$Y$138,2*(ROWS($G$4:G24)-1)+1)</f>
        <v>0</v>
      </c>
      <c r="H24" s="132" t="str">
        <f>IF(ISNUMBER(INDEX('M01-S012'!$AN$40:$AN$138,2*(ROWS($R$4:R24)-1)+1)),"Total","")</f>
        <v/>
      </c>
      <c r="I24" s="130">
        <f>IFERROR(ROUND(INDEX('M01-S012'!$S$40:$S$138,2*(ROWS($I$4:I24)-1)+1)*INDEX('M01-S012'!$AE$40:$AE$138,2*(ROWS($I$4:I24)-1)+1),2),0)</f>
        <v>0</v>
      </c>
      <c r="J24" s="130">
        <f>IFERROR(ROUND(INDEX('M01-S012'!$S$40:$S$138,2*(ROWS($J$4:J24)-1)+1)*INDEX('M01-S012'!$AG$40:$AG$138,2*(ROWS($J$4:J24)-1)+1),2),0)</f>
        <v>0</v>
      </c>
      <c r="K24" s="49">
        <f>IFERROR(ROUND(INDEX('M01-S012'!$AU$40:$AU$138,2*(ROWS($K$4:K24)-1)+1),2),0)</f>
        <v>0</v>
      </c>
      <c r="L24" s="49" t="str">
        <f>IFERROR(IF(R24&gt;0,M24*INDEX(PMELIGHT[Incremental Cost],MATCH(AB24,PMELIGHT[Eff Desc 1],0)),""),"")</f>
        <v/>
      </c>
      <c r="M24" s="319">
        <f>INDEX('M01-S012'!$S$40:$S$138,2*(ROWS($M$4:M24)-1)+1)</f>
        <v>0</v>
      </c>
      <c r="N24" s="130" t="str">
        <f>IF(ISNUMBER(INDEX('M01-S012'!$AN$40:$AN$138,2*(ROWS($R$4:R24)-1)+1)),INDEX('M01-S012'!$AK$40:$AK$138,2*(ROWS($N$4:N24)-1)+1),"")</f>
        <v/>
      </c>
      <c r="O24" s="319" t="str">
        <f>IFERROR(IF(ISNUMBER(INDEX('M01-S012'!$AN$40:$AN$138,2*(ROWS($R$4:R24)-1)+1)),INDEX('M01-S012'!$AV$40:$AV$138,2*(ROWS($O$4:O24)-1)+1),""),"")</f>
        <v/>
      </c>
      <c r="P24" s="320"/>
      <c r="Q24" s="130" t="str">
        <f>IFERROR(IF(ISNUMBER(INDEX('M01-S012'!$AN$40:$AN$138,2*(ROWS($R$4:R24)-1)+1)),INDEX('M01-S012'!$AY$40:$AY$138,2*(ROWS($Q$4:Q24)-1)+1),""),"")</f>
        <v/>
      </c>
      <c r="R24" s="130">
        <f>IF(ISNUMBER(INDEX('M01-S012'!$AN$40:$AN$138,2*(ROWS($R$4:R24)-1)+1)),INDEX('M01-S012'!$AN$40:$AN$138,2*(ROWS($R$4:R24)-1)+1),0)</f>
        <v>0</v>
      </c>
      <c r="S24" s="320"/>
      <c r="T24" s="86"/>
      <c r="U24" s="101"/>
      <c r="V24" s="86"/>
      <c r="W24" s="72" t="str">
        <f>IFERROR(IF(NOT(ISNUMBER(INDEX(#REF!,2*(ROWS($R$4:R24)-1)+1))),INDEX(#REF!,2*(ROWS($R$4:R24)-1)+1),""),"")</f>
        <v/>
      </c>
      <c r="X24" s="130" t="str" cm="1">
        <f t="array" ref="X24">IFERROR(ROUND(INDEX('M01-S012'!$I$40:$I$138,2*(ROWS($X$4:X24)-1)+1),3),"")</f>
        <v/>
      </c>
      <c r="Y24" s="130" t="str" cm="1">
        <f t="array" ref="Y24">IFERROR(ROUND(INDEX('M01-S012'!$Q$40:$Q$138,2*(ROWS($Y$4:Y24)-1)+1),3),"")</f>
        <v/>
      </c>
      <c r="Z24" s="85">
        <f>INDEX('M01-S012'!$B$40:$B$138,2*(ROWS($Z$4:Z24)-1)+1)</f>
        <v>21</v>
      </c>
      <c r="AA24" s="85">
        <f>INDEX('M01-S012'!$C$40:$C$138,2*(ROWS($Z$4:AA24)-1)+1)</f>
        <v>0</v>
      </c>
      <c r="AB24" s="85">
        <f>INDEX('M01-S012'!$K$40:$K$138,2*(ROWS($Z$4:AB24)-1)+1)</f>
        <v>0</v>
      </c>
      <c r="AC24" s="72"/>
      <c r="AD24">
        <f>INDEX('M01-S012'!$U$40:$U$138,2*(ROWS($AD$4:AD24)-1)+1)</f>
        <v>0</v>
      </c>
      <c r="AE24" s="320"/>
      <c r="AF24" s="320"/>
      <c r="AG24" s="85" t="str">
        <f>INDEX('M01-S012'!$AW$40:$AW$138,2*(ROWS($AG$4:AG24)-1)+1)</f>
        <v/>
      </c>
      <c r="AH24" s="85" t="str">
        <f>INDEX('M01-S012'!$AX$40:$AX$138,2*(ROWS($AH$4:AH24)-1)+1)</f>
        <v/>
      </c>
      <c r="AI24" s="86"/>
      <c r="AJ24" s="86"/>
      <c r="AK24" s="86"/>
      <c r="AL24" s="86"/>
      <c r="AM24" s="86"/>
      <c r="AN24" s="86"/>
      <c r="AO24" s="49" t="str">
        <f>IFERROR(INDEX(PMELIGHT[Program Design],MATCH(AB24,PMELIGHT[Eff Desc 1])),"")</f>
        <v/>
      </c>
      <c r="AP24" s="74"/>
      <c r="AQ24" s="74"/>
      <c r="AR24" s="74"/>
      <c r="AS24" s="74"/>
      <c r="AT24" s="74"/>
    </row>
    <row r="25" spans="1:46">
      <c r="A25" s="54">
        <f t="shared" si="0"/>
        <v>0</v>
      </c>
      <c r="B25" s="129" t="str">
        <f t="shared" si="2"/>
        <v/>
      </c>
      <c r="C25" t="str">
        <f>IFERROR(IF(R25&gt;0,INDEX(PMELIGHT[Measure '#],MATCH(AB25,PMELIGHT[Eff Desc 1],0)),""),"")</f>
        <v/>
      </c>
      <c r="D25" t="s">
        <v>883</v>
      </c>
      <c r="F25" s="131">
        <f>INDEX('M01-S012'!$AB$40:$AB$138,2*(ROWS($F$4:F25)-1)+1)</f>
        <v>0</v>
      </c>
      <c r="G25" s="132">
        <f>INDEX('M01-S012'!$Y$40:$Y$138,2*(ROWS($G$4:G25)-1)+1)</f>
        <v>0</v>
      </c>
      <c r="H25" s="132" t="str">
        <f>IF(ISNUMBER(INDEX('M01-S012'!$AN$40:$AN$138,2*(ROWS($R$4:R25)-1)+1)),"Total","")</f>
        <v/>
      </c>
      <c r="I25" s="130">
        <f>IFERROR(ROUND(INDEX('M01-S012'!$S$40:$S$138,2*(ROWS($I$4:I25)-1)+1)*INDEX('M01-S012'!$AE$40:$AE$138,2*(ROWS($I$4:I25)-1)+1),2),0)</f>
        <v>0</v>
      </c>
      <c r="J25" s="130">
        <f>IFERROR(ROUND(INDEX('M01-S012'!$S$40:$S$138,2*(ROWS($J$4:J25)-1)+1)*INDEX('M01-S012'!$AG$40:$AG$138,2*(ROWS($J$4:J25)-1)+1),2),0)</f>
        <v>0</v>
      </c>
      <c r="K25" s="49">
        <f>IFERROR(ROUND(INDEX('M01-S012'!$AU$40:$AU$138,2*(ROWS($K$4:K25)-1)+1),2),0)</f>
        <v>0</v>
      </c>
      <c r="L25" s="49" t="str">
        <f>IFERROR(IF(R25&gt;0,M25*INDEX(PMELIGHT[Incremental Cost],MATCH(AB25,PMELIGHT[Eff Desc 1],0)),""),"")</f>
        <v/>
      </c>
      <c r="M25" s="319">
        <f>INDEX('M01-S012'!$S$40:$S$138,2*(ROWS($M$4:M25)-1)+1)</f>
        <v>0</v>
      </c>
      <c r="N25" s="130" t="str">
        <f>IF(ISNUMBER(INDEX('M01-S012'!$AN$40:$AN$138,2*(ROWS($R$4:R25)-1)+1)),INDEX('M01-S012'!$AK$40:$AK$138,2*(ROWS($N$4:N25)-1)+1),"")</f>
        <v/>
      </c>
      <c r="O25" s="319" t="str">
        <f>IFERROR(IF(ISNUMBER(INDEX('M01-S012'!$AN$40:$AN$138,2*(ROWS($R$4:R25)-1)+1)),INDEX('M01-S012'!$AV$40:$AV$138,2*(ROWS($O$4:O25)-1)+1),""),"")</f>
        <v/>
      </c>
      <c r="P25" s="320"/>
      <c r="Q25" s="130" t="str">
        <f>IFERROR(IF(ISNUMBER(INDEX('M01-S012'!$AN$40:$AN$138,2*(ROWS($R$4:R25)-1)+1)),INDEX('M01-S012'!$AY$40:$AY$138,2*(ROWS($Q$4:Q25)-1)+1),""),"")</f>
        <v/>
      </c>
      <c r="R25" s="130">
        <f>IF(ISNUMBER(INDEX('M01-S012'!$AN$40:$AN$138,2*(ROWS($R$4:R25)-1)+1)),INDEX('M01-S012'!$AN$40:$AN$138,2*(ROWS($R$4:R25)-1)+1),0)</f>
        <v>0</v>
      </c>
      <c r="S25" s="320"/>
      <c r="T25" s="86"/>
      <c r="U25" s="101"/>
      <c r="V25" s="86"/>
      <c r="W25" s="72" t="str">
        <f>IFERROR(IF(NOT(ISNUMBER(INDEX(#REF!,2*(ROWS($R$4:R25)-1)+1))),INDEX(#REF!,2*(ROWS($R$4:R25)-1)+1),""),"")</f>
        <v/>
      </c>
      <c r="X25" s="130" t="str" cm="1">
        <f t="array" ref="X25">IFERROR(ROUND(INDEX('M01-S012'!$I$40:$I$138,2*(ROWS($X$4:X25)-1)+1),3),"")</f>
        <v/>
      </c>
      <c r="Y25" s="130" t="str" cm="1">
        <f t="array" ref="Y25">IFERROR(ROUND(INDEX('M01-S012'!$Q$40:$Q$138,2*(ROWS($Y$4:Y25)-1)+1),3),"")</f>
        <v/>
      </c>
      <c r="Z25" s="85">
        <f>INDEX('M01-S012'!$B$40:$B$138,2*(ROWS($Z$4:Z25)-1)+1)</f>
        <v>22</v>
      </c>
      <c r="AA25" s="85">
        <f>INDEX('M01-S012'!$C$40:$C$138,2*(ROWS($Z$4:AA25)-1)+1)</f>
        <v>0</v>
      </c>
      <c r="AB25" s="85">
        <f>INDEX('M01-S012'!$K$40:$K$138,2*(ROWS($Z$4:AB25)-1)+1)</f>
        <v>0</v>
      </c>
      <c r="AC25" s="72"/>
      <c r="AD25">
        <f>INDEX('M01-S012'!$U$40:$U$138,2*(ROWS($AD$4:AD25)-1)+1)</f>
        <v>0</v>
      </c>
      <c r="AE25" s="320"/>
      <c r="AF25" s="320"/>
      <c r="AG25" s="85" t="str">
        <f>INDEX('M01-S012'!$AW$40:$AW$138,2*(ROWS($AG$4:AG25)-1)+1)</f>
        <v/>
      </c>
      <c r="AH25" s="85" t="str">
        <f>INDEX('M01-S012'!$AX$40:$AX$138,2*(ROWS($AH$4:AH25)-1)+1)</f>
        <v/>
      </c>
      <c r="AI25" s="86"/>
      <c r="AJ25" s="86"/>
      <c r="AK25" s="86"/>
      <c r="AL25" s="86"/>
      <c r="AM25" s="86"/>
      <c r="AN25" s="86"/>
      <c r="AO25" s="49" t="str">
        <f>IFERROR(INDEX(PMELIGHT[Program Design],MATCH(AB25,PMELIGHT[Eff Desc 1])),"")</f>
        <v/>
      </c>
      <c r="AP25" s="74"/>
      <c r="AQ25" s="74"/>
      <c r="AR25" s="74"/>
      <c r="AS25" s="74"/>
      <c r="AT25" s="74"/>
    </row>
    <row r="26" spans="1:46">
      <c r="A26" s="54">
        <f t="shared" si="0"/>
        <v>0</v>
      </c>
      <c r="B26" s="129" t="str">
        <f t="shared" si="2"/>
        <v/>
      </c>
      <c r="C26" t="str">
        <f>IFERROR(IF(R26&gt;0,INDEX(PMELIGHT[Measure '#],MATCH(AB26,PMELIGHT[Eff Desc 1],0)),""),"")</f>
        <v/>
      </c>
      <c r="D26" t="s">
        <v>883</v>
      </c>
      <c r="F26" s="131">
        <f>INDEX('M01-S012'!$AB$40:$AB$138,2*(ROWS($F$4:F26)-1)+1)</f>
        <v>0</v>
      </c>
      <c r="G26" s="132">
        <f>INDEX('M01-S012'!$Y$40:$Y$138,2*(ROWS($G$4:G26)-1)+1)</f>
        <v>0</v>
      </c>
      <c r="H26" s="132" t="str">
        <f>IF(ISNUMBER(INDEX('M01-S012'!$AN$40:$AN$138,2*(ROWS($R$4:R26)-1)+1)),"Total","")</f>
        <v/>
      </c>
      <c r="I26" s="130">
        <f>IFERROR(ROUND(INDEX('M01-S012'!$S$40:$S$138,2*(ROWS($I$4:I26)-1)+1)*INDEX('M01-S012'!$AE$40:$AE$138,2*(ROWS($I$4:I26)-1)+1),2),0)</f>
        <v>0</v>
      </c>
      <c r="J26" s="130">
        <f>IFERROR(ROUND(INDEX('M01-S012'!$S$40:$S$138,2*(ROWS($J$4:J26)-1)+1)*INDEX('M01-S012'!$AG$40:$AG$138,2*(ROWS($J$4:J26)-1)+1),2),0)</f>
        <v>0</v>
      </c>
      <c r="K26" s="49">
        <f>IFERROR(ROUND(INDEX('M01-S012'!$AU$40:$AU$138,2*(ROWS($K$4:K26)-1)+1),2),0)</f>
        <v>0</v>
      </c>
      <c r="L26" s="49" t="str">
        <f>IFERROR(IF(R26&gt;0,M26*INDEX(PMELIGHT[Incremental Cost],MATCH(AB26,PMELIGHT[Eff Desc 1],0)),""),"")</f>
        <v/>
      </c>
      <c r="M26" s="319">
        <f>INDEX('M01-S012'!$S$40:$S$138,2*(ROWS($M$4:M26)-1)+1)</f>
        <v>0</v>
      </c>
      <c r="N26" s="130" t="str">
        <f>IF(ISNUMBER(INDEX('M01-S012'!$AN$40:$AN$138,2*(ROWS($R$4:R26)-1)+1)),INDEX('M01-S012'!$AK$40:$AK$138,2*(ROWS($N$4:N26)-1)+1),"")</f>
        <v/>
      </c>
      <c r="O26" s="319" t="str">
        <f>IFERROR(IF(ISNUMBER(INDEX('M01-S012'!$AN$40:$AN$138,2*(ROWS($R$4:R26)-1)+1)),INDEX('M01-S012'!$AV$40:$AV$138,2*(ROWS($O$4:O26)-1)+1),""),"")</f>
        <v/>
      </c>
      <c r="P26" s="320"/>
      <c r="Q26" s="130" t="str">
        <f>IFERROR(IF(ISNUMBER(INDEX('M01-S012'!$AN$40:$AN$138,2*(ROWS($R$4:R26)-1)+1)),INDEX('M01-S012'!$AY$40:$AY$138,2*(ROWS($Q$4:Q26)-1)+1),""),"")</f>
        <v/>
      </c>
      <c r="R26" s="130">
        <f>IF(ISNUMBER(INDEX('M01-S012'!$AN$40:$AN$138,2*(ROWS($R$4:R26)-1)+1)),INDEX('M01-S012'!$AN$40:$AN$138,2*(ROWS($R$4:R26)-1)+1),0)</f>
        <v>0</v>
      </c>
      <c r="S26" s="320"/>
      <c r="T26" s="86"/>
      <c r="U26" s="101"/>
      <c r="V26" s="86"/>
      <c r="W26" s="72" t="str">
        <f>IFERROR(IF(NOT(ISNUMBER(INDEX(#REF!,2*(ROWS($R$4:R26)-1)+1))),INDEX(#REF!,2*(ROWS($R$4:R26)-1)+1),""),"")</f>
        <v/>
      </c>
      <c r="X26" s="130" t="str" cm="1">
        <f t="array" ref="X26">IFERROR(ROUND(INDEX('M01-S012'!$I$40:$I$138,2*(ROWS($X$4:X26)-1)+1),3),"")</f>
        <v/>
      </c>
      <c r="Y26" s="130" t="str" cm="1">
        <f t="array" ref="Y26">IFERROR(ROUND(INDEX('M01-S012'!$Q$40:$Q$138,2*(ROWS($Y$4:Y26)-1)+1),3),"")</f>
        <v/>
      </c>
      <c r="Z26" s="85">
        <f>INDEX('M01-S012'!$B$40:$B$138,2*(ROWS($Z$4:Z26)-1)+1)</f>
        <v>23</v>
      </c>
      <c r="AA26" s="85">
        <f>INDEX('M01-S012'!$C$40:$C$138,2*(ROWS($Z$4:AA26)-1)+1)</f>
        <v>0</v>
      </c>
      <c r="AB26" s="85">
        <f>INDEX('M01-S012'!$K$40:$K$138,2*(ROWS($Z$4:AB26)-1)+1)</f>
        <v>0</v>
      </c>
      <c r="AC26" s="72"/>
      <c r="AD26">
        <f>INDEX('M01-S012'!$U$40:$U$138,2*(ROWS($AD$4:AD26)-1)+1)</f>
        <v>0</v>
      </c>
      <c r="AE26" s="320"/>
      <c r="AF26" s="320"/>
      <c r="AG26" s="85" t="str">
        <f>INDEX('M01-S012'!$AW$40:$AW$138,2*(ROWS($AG$4:AG26)-1)+1)</f>
        <v/>
      </c>
      <c r="AH26" s="85" t="str">
        <f>INDEX('M01-S012'!$AX$40:$AX$138,2*(ROWS($AH$4:AH26)-1)+1)</f>
        <v/>
      </c>
      <c r="AI26" s="86"/>
      <c r="AJ26" s="86"/>
      <c r="AK26" s="86"/>
      <c r="AL26" s="86"/>
      <c r="AM26" s="86"/>
      <c r="AN26" s="86"/>
      <c r="AO26" s="49" t="str">
        <f>IFERROR(INDEX(PMELIGHT[Program Design],MATCH(AB26,PMELIGHT[Eff Desc 1])),"")</f>
        <v/>
      </c>
      <c r="AP26" s="74"/>
      <c r="AQ26" s="74"/>
      <c r="AR26" s="74"/>
      <c r="AS26" s="74"/>
      <c r="AT26" s="74"/>
    </row>
    <row r="27" spans="1:46">
      <c r="A27" s="54">
        <f t="shared" si="0"/>
        <v>0</v>
      </c>
      <c r="B27" s="129" t="str">
        <f t="shared" si="2"/>
        <v/>
      </c>
      <c r="C27" t="str">
        <f>IFERROR(IF(R27&gt;0,INDEX(PMELIGHT[Measure '#],MATCH(AB27,PMELIGHT[Eff Desc 1],0)),""),"")</f>
        <v/>
      </c>
      <c r="D27" t="s">
        <v>883</v>
      </c>
      <c r="F27" s="131">
        <f>INDEX('M01-S012'!$AB$40:$AB$138,2*(ROWS($F$4:F27)-1)+1)</f>
        <v>0</v>
      </c>
      <c r="G27" s="132">
        <f>INDEX('M01-S012'!$Y$40:$Y$138,2*(ROWS($G$4:G27)-1)+1)</f>
        <v>0</v>
      </c>
      <c r="H27" s="132" t="str">
        <f>IF(ISNUMBER(INDEX('M01-S012'!$AN$40:$AN$138,2*(ROWS($R$4:R27)-1)+1)),"Total","")</f>
        <v/>
      </c>
      <c r="I27" s="130">
        <f>IFERROR(ROUND(INDEX('M01-S012'!$S$40:$S$138,2*(ROWS($I$4:I27)-1)+1)*INDEX('M01-S012'!$AE$40:$AE$138,2*(ROWS($I$4:I27)-1)+1),2),0)</f>
        <v>0</v>
      </c>
      <c r="J27" s="130">
        <f>IFERROR(ROUND(INDEX('M01-S012'!$S$40:$S$138,2*(ROWS($J$4:J27)-1)+1)*INDEX('M01-S012'!$AG$40:$AG$138,2*(ROWS($J$4:J27)-1)+1),2),0)</f>
        <v>0</v>
      </c>
      <c r="K27" s="49">
        <f>IFERROR(ROUND(INDEX('M01-S012'!$AU$40:$AU$138,2*(ROWS($K$4:K27)-1)+1),2),0)</f>
        <v>0</v>
      </c>
      <c r="L27" s="49" t="str">
        <f>IFERROR(IF(R27&gt;0,M27*INDEX(PMELIGHT[Incremental Cost],MATCH(AB27,PMELIGHT[Eff Desc 1],0)),""),"")</f>
        <v/>
      </c>
      <c r="M27" s="319">
        <f>INDEX('M01-S012'!$S$40:$S$138,2*(ROWS($M$4:M27)-1)+1)</f>
        <v>0</v>
      </c>
      <c r="N27" s="130" t="str">
        <f>IF(ISNUMBER(INDEX('M01-S012'!$AN$40:$AN$138,2*(ROWS($R$4:R27)-1)+1)),INDEX('M01-S012'!$AK$40:$AK$138,2*(ROWS($N$4:N27)-1)+1),"")</f>
        <v/>
      </c>
      <c r="O27" s="319" t="str">
        <f>IFERROR(IF(ISNUMBER(INDEX('M01-S012'!$AN$40:$AN$138,2*(ROWS($R$4:R27)-1)+1)),INDEX('M01-S012'!$AV$40:$AV$138,2*(ROWS($O$4:O27)-1)+1),""),"")</f>
        <v/>
      </c>
      <c r="P27" s="320"/>
      <c r="Q27" s="130" t="str">
        <f>IFERROR(IF(ISNUMBER(INDEX('M01-S012'!$AN$40:$AN$138,2*(ROWS($R$4:R27)-1)+1)),INDEX('M01-S012'!$AY$40:$AY$138,2*(ROWS($Q$4:Q27)-1)+1),""),"")</f>
        <v/>
      </c>
      <c r="R27" s="130">
        <f>IF(ISNUMBER(INDEX('M01-S012'!$AN$40:$AN$138,2*(ROWS($R$4:R27)-1)+1)),INDEX('M01-S012'!$AN$40:$AN$138,2*(ROWS($R$4:R27)-1)+1),0)</f>
        <v>0</v>
      </c>
      <c r="S27" s="320"/>
      <c r="T27" s="86"/>
      <c r="U27" s="101"/>
      <c r="V27" s="86"/>
      <c r="W27" s="72" t="str">
        <f>IFERROR(IF(NOT(ISNUMBER(INDEX(#REF!,2*(ROWS($R$4:R27)-1)+1))),INDEX(#REF!,2*(ROWS($R$4:R27)-1)+1),""),"")</f>
        <v/>
      </c>
      <c r="X27" s="130" t="str" cm="1">
        <f t="array" ref="X27">IFERROR(ROUND(INDEX('M01-S012'!$I$40:$I$138,2*(ROWS($X$4:X27)-1)+1),3),"")</f>
        <v/>
      </c>
      <c r="Y27" s="130" t="str" cm="1">
        <f t="array" ref="Y27">IFERROR(ROUND(INDEX('M01-S012'!$Q$40:$Q$138,2*(ROWS($Y$4:Y27)-1)+1),3),"")</f>
        <v/>
      </c>
      <c r="Z27" s="85">
        <f>INDEX('M01-S012'!$B$40:$B$138,2*(ROWS($Z$4:Z27)-1)+1)</f>
        <v>24</v>
      </c>
      <c r="AA27" s="85">
        <f>INDEX('M01-S012'!$C$40:$C$138,2*(ROWS($Z$4:AA27)-1)+1)</f>
        <v>0</v>
      </c>
      <c r="AB27" s="85">
        <f>INDEX('M01-S012'!$K$40:$K$138,2*(ROWS($Z$4:AB27)-1)+1)</f>
        <v>0</v>
      </c>
      <c r="AC27" s="72"/>
      <c r="AD27">
        <f>INDEX('M01-S012'!$U$40:$U$138,2*(ROWS($AD$4:AD27)-1)+1)</f>
        <v>0</v>
      </c>
      <c r="AE27" s="320"/>
      <c r="AF27" s="320"/>
      <c r="AG27" s="85" t="str">
        <f>INDEX('M01-S012'!$AW$40:$AW$138,2*(ROWS($AG$4:AG27)-1)+1)</f>
        <v/>
      </c>
      <c r="AH27" s="85" t="str">
        <f>INDEX('M01-S012'!$AX$40:$AX$138,2*(ROWS($AH$4:AH27)-1)+1)</f>
        <v/>
      </c>
      <c r="AI27" s="86"/>
      <c r="AJ27" s="86"/>
      <c r="AK27" s="86"/>
      <c r="AL27" s="86"/>
      <c r="AM27" s="86"/>
      <c r="AN27" s="86"/>
      <c r="AO27" s="49" t="str">
        <f>IFERROR(INDEX(PMELIGHT[Program Design],MATCH(AB27,PMELIGHT[Eff Desc 1])),"")</f>
        <v/>
      </c>
      <c r="AP27" s="74"/>
      <c r="AQ27" s="74"/>
      <c r="AR27" s="74"/>
      <c r="AS27" s="74"/>
      <c r="AT27" s="74"/>
    </row>
    <row r="28" spans="1:46">
      <c r="A28" s="54">
        <f t="shared" si="0"/>
        <v>0</v>
      </c>
      <c r="B28" s="129" t="str">
        <f t="shared" si="2"/>
        <v/>
      </c>
      <c r="C28" t="str">
        <f>IFERROR(IF(R28&gt;0,INDEX(PMELIGHT[Measure '#],MATCH(AB28,PMELIGHT[Eff Desc 1],0)),""),"")</f>
        <v/>
      </c>
      <c r="D28" t="s">
        <v>883</v>
      </c>
      <c r="F28" s="131">
        <f>INDEX('M01-S012'!$AB$40:$AB$138,2*(ROWS($F$4:F28)-1)+1)</f>
        <v>0</v>
      </c>
      <c r="G28" s="132">
        <f>INDEX('M01-S012'!$Y$40:$Y$138,2*(ROWS($G$4:G28)-1)+1)</f>
        <v>0</v>
      </c>
      <c r="H28" s="132" t="str">
        <f>IF(ISNUMBER(INDEX('M01-S012'!$AN$40:$AN$138,2*(ROWS($R$4:R28)-1)+1)),"Total","")</f>
        <v/>
      </c>
      <c r="I28" s="130">
        <f>IFERROR(ROUND(INDEX('M01-S012'!$S$40:$S$138,2*(ROWS($I$4:I28)-1)+1)*INDEX('M01-S012'!$AE$40:$AE$138,2*(ROWS($I$4:I28)-1)+1),2),0)</f>
        <v>0</v>
      </c>
      <c r="J28" s="130">
        <f>IFERROR(ROUND(INDEX('M01-S012'!$S$40:$S$138,2*(ROWS($J$4:J28)-1)+1)*INDEX('M01-S012'!$AG$40:$AG$138,2*(ROWS($J$4:J28)-1)+1),2),0)</f>
        <v>0</v>
      </c>
      <c r="K28" s="49">
        <f>IFERROR(ROUND(INDEX('M01-S012'!$AU$40:$AU$138,2*(ROWS($K$4:K28)-1)+1),2),0)</f>
        <v>0</v>
      </c>
      <c r="L28" s="49" t="str">
        <f>IFERROR(IF(R28&gt;0,M28*INDEX(PMELIGHT[Incremental Cost],MATCH(AB28,PMELIGHT[Eff Desc 1],0)),""),"")</f>
        <v/>
      </c>
      <c r="M28" s="319">
        <f>INDEX('M01-S012'!$S$40:$S$138,2*(ROWS($M$4:M28)-1)+1)</f>
        <v>0</v>
      </c>
      <c r="N28" s="130" t="str">
        <f>IF(ISNUMBER(INDEX('M01-S012'!$AN$40:$AN$138,2*(ROWS($R$4:R28)-1)+1)),INDEX('M01-S012'!$AK$40:$AK$138,2*(ROWS($N$4:N28)-1)+1),"")</f>
        <v/>
      </c>
      <c r="O28" s="319" t="str">
        <f>IFERROR(IF(ISNUMBER(INDEX('M01-S012'!$AN$40:$AN$138,2*(ROWS($R$4:R28)-1)+1)),INDEX('M01-S012'!$AV$40:$AV$138,2*(ROWS($O$4:O28)-1)+1),""),"")</f>
        <v/>
      </c>
      <c r="P28" s="320"/>
      <c r="Q28" s="130" t="str">
        <f>IFERROR(IF(ISNUMBER(INDEX('M01-S012'!$AN$40:$AN$138,2*(ROWS($R$4:R28)-1)+1)),INDEX('M01-S012'!$AY$40:$AY$138,2*(ROWS($Q$4:Q28)-1)+1),""),"")</f>
        <v/>
      </c>
      <c r="R28" s="130">
        <f>IF(ISNUMBER(INDEX('M01-S012'!$AN$40:$AN$138,2*(ROWS($R$4:R28)-1)+1)),INDEX('M01-S012'!$AN$40:$AN$138,2*(ROWS($R$4:R28)-1)+1),0)</f>
        <v>0</v>
      </c>
      <c r="S28" s="320"/>
      <c r="T28" s="86"/>
      <c r="U28" s="101"/>
      <c r="V28" s="86"/>
      <c r="W28" s="72" t="str">
        <f>IFERROR(IF(NOT(ISNUMBER(INDEX(#REF!,2*(ROWS($R$4:R28)-1)+1))),INDEX(#REF!,2*(ROWS($R$4:R28)-1)+1),""),"")</f>
        <v/>
      </c>
      <c r="X28" s="130" t="str" cm="1">
        <f t="array" ref="X28">IFERROR(ROUND(INDEX('M01-S012'!$I$40:$I$138,2*(ROWS($X$4:X28)-1)+1),3),"")</f>
        <v/>
      </c>
      <c r="Y28" s="130" t="str" cm="1">
        <f t="array" ref="Y28">IFERROR(ROUND(INDEX('M01-S012'!$Q$40:$Q$138,2*(ROWS($Y$4:Y28)-1)+1),3),"")</f>
        <v/>
      </c>
      <c r="Z28" s="85">
        <f>INDEX('M01-S012'!$B$40:$B$138,2*(ROWS($Z$4:Z28)-1)+1)</f>
        <v>25</v>
      </c>
      <c r="AA28" s="85">
        <f>INDEX('M01-S012'!$C$40:$C$138,2*(ROWS($Z$4:AA28)-1)+1)</f>
        <v>0</v>
      </c>
      <c r="AB28" s="85">
        <f>INDEX('M01-S012'!$K$40:$K$138,2*(ROWS($Z$4:AB28)-1)+1)</f>
        <v>0</v>
      </c>
      <c r="AC28" s="72"/>
      <c r="AD28">
        <f>INDEX('M01-S012'!$U$40:$U$138,2*(ROWS($AD$4:AD28)-1)+1)</f>
        <v>0</v>
      </c>
      <c r="AE28" s="320"/>
      <c r="AF28" s="320"/>
      <c r="AG28" s="85" t="str">
        <f>INDEX('M01-S012'!$AW$40:$AW$138,2*(ROWS($AG$4:AG28)-1)+1)</f>
        <v/>
      </c>
      <c r="AH28" s="85" t="str">
        <f>INDEX('M01-S012'!$AX$40:$AX$138,2*(ROWS($AH$4:AH28)-1)+1)</f>
        <v/>
      </c>
      <c r="AI28" s="86"/>
      <c r="AJ28" s="86"/>
      <c r="AK28" s="86"/>
      <c r="AL28" s="86"/>
      <c r="AM28" s="86"/>
      <c r="AN28" s="86"/>
      <c r="AO28" s="49" t="str">
        <f>IFERROR(INDEX(PMELIGHT[Program Design],MATCH(AB28,PMELIGHT[Eff Desc 1])),"")</f>
        <v/>
      </c>
      <c r="AP28" s="74"/>
      <c r="AQ28" s="74"/>
      <c r="AR28" s="74"/>
      <c r="AS28" s="74"/>
      <c r="AT28" s="74"/>
    </row>
    <row r="29" spans="1:46">
      <c r="A29" s="54">
        <f t="shared" si="0"/>
        <v>0</v>
      </c>
      <c r="B29" s="129" t="str">
        <f t="shared" si="2"/>
        <v/>
      </c>
      <c r="C29" t="str">
        <f>IFERROR(IF(R29&gt;0,INDEX(PMELIGHT[Measure '#],MATCH(AB29,PMELIGHT[Eff Desc 1],0)),""),"")</f>
        <v/>
      </c>
      <c r="D29" t="s">
        <v>883</v>
      </c>
      <c r="F29" s="131">
        <f>INDEX('M01-S012'!$AB$40:$AB$138,2*(ROWS($F$4:F29)-1)+1)</f>
        <v>0</v>
      </c>
      <c r="G29" s="132">
        <f>INDEX('M01-S012'!$Y$40:$Y$138,2*(ROWS($G$4:G29)-1)+1)</f>
        <v>0</v>
      </c>
      <c r="H29" s="132" t="str">
        <f>IF(ISNUMBER(INDEX('M01-S012'!$AN$40:$AN$138,2*(ROWS($R$4:R29)-1)+1)),"Total","")</f>
        <v/>
      </c>
      <c r="I29" s="130">
        <f>IFERROR(ROUND(INDEX('M01-S012'!$S$40:$S$138,2*(ROWS($I$4:I29)-1)+1)*INDEX('M01-S012'!$AE$40:$AE$138,2*(ROWS($I$4:I29)-1)+1),2),0)</f>
        <v>0</v>
      </c>
      <c r="J29" s="130">
        <f>IFERROR(ROUND(INDEX('M01-S012'!$S$40:$S$138,2*(ROWS($J$4:J29)-1)+1)*INDEX('M01-S012'!$AG$40:$AG$138,2*(ROWS($J$4:J29)-1)+1),2),0)</f>
        <v>0</v>
      </c>
      <c r="K29" s="49">
        <f>IFERROR(ROUND(INDEX('M01-S012'!$AU$40:$AU$138,2*(ROWS($K$4:K29)-1)+1),2),0)</f>
        <v>0</v>
      </c>
      <c r="L29" s="49" t="str">
        <f>IFERROR(IF(R29&gt;0,M29*INDEX(PMELIGHT[Incremental Cost],MATCH(AB29,PMELIGHT[Eff Desc 1],0)),""),"")</f>
        <v/>
      </c>
      <c r="M29" s="319">
        <f>INDEX('M01-S012'!$S$40:$S$138,2*(ROWS($M$4:M29)-1)+1)</f>
        <v>0</v>
      </c>
      <c r="N29" s="130" t="str">
        <f>IF(ISNUMBER(INDEX('M01-S012'!$AN$40:$AN$138,2*(ROWS($R$4:R29)-1)+1)),INDEX('M01-S012'!$AK$40:$AK$138,2*(ROWS($N$4:N29)-1)+1),"")</f>
        <v/>
      </c>
      <c r="O29" s="319" t="str">
        <f>IFERROR(IF(ISNUMBER(INDEX('M01-S012'!$AN$40:$AN$138,2*(ROWS($R$4:R29)-1)+1)),INDEX('M01-S012'!$AV$40:$AV$138,2*(ROWS($O$4:O29)-1)+1),""),"")</f>
        <v/>
      </c>
      <c r="P29" s="320"/>
      <c r="Q29" s="130" t="str">
        <f>IFERROR(IF(ISNUMBER(INDEX('M01-S012'!$AN$40:$AN$138,2*(ROWS($R$4:R29)-1)+1)),INDEX('M01-S012'!$AY$40:$AY$138,2*(ROWS($Q$4:Q29)-1)+1),""),"")</f>
        <v/>
      </c>
      <c r="R29" s="130">
        <f>IF(ISNUMBER(INDEX('M01-S012'!$AN$40:$AN$138,2*(ROWS($R$4:R29)-1)+1)),INDEX('M01-S012'!$AN$40:$AN$138,2*(ROWS($R$4:R29)-1)+1),0)</f>
        <v>0</v>
      </c>
      <c r="S29" s="320"/>
      <c r="T29" s="86"/>
      <c r="U29" s="101"/>
      <c r="V29" s="86"/>
      <c r="W29" s="72" t="str">
        <f>IFERROR(IF(NOT(ISNUMBER(INDEX(#REF!,2*(ROWS($R$4:R29)-1)+1))),INDEX(#REF!,2*(ROWS($R$4:R29)-1)+1),""),"")</f>
        <v/>
      </c>
      <c r="X29" s="130" t="str" cm="1">
        <f t="array" ref="X29">IFERROR(ROUND(INDEX('M01-S012'!$I$40:$I$138,2*(ROWS($X$4:X29)-1)+1),3),"")</f>
        <v/>
      </c>
      <c r="Y29" s="130" t="str" cm="1">
        <f t="array" ref="Y29">IFERROR(ROUND(INDEX('M01-S012'!$Q$40:$Q$138,2*(ROWS($Y$4:Y29)-1)+1),3),"")</f>
        <v/>
      </c>
      <c r="Z29" s="85">
        <f>INDEX('M01-S012'!$B$40:$B$138,2*(ROWS($Z$4:Z29)-1)+1)</f>
        <v>26</v>
      </c>
      <c r="AA29" s="85">
        <f>INDEX('M01-S012'!$C$40:$C$138,2*(ROWS($Z$4:AA29)-1)+1)</f>
        <v>0</v>
      </c>
      <c r="AB29" s="85">
        <f>INDEX('M01-S012'!$K$40:$K$138,2*(ROWS($Z$4:AB29)-1)+1)</f>
        <v>0</v>
      </c>
      <c r="AC29" s="72"/>
      <c r="AD29">
        <f>INDEX('M01-S012'!$U$40:$U$138,2*(ROWS($AD$4:AD29)-1)+1)</f>
        <v>0</v>
      </c>
      <c r="AE29" s="320"/>
      <c r="AF29" s="320"/>
      <c r="AG29" s="85" t="str">
        <f>INDEX('M01-S012'!$AW$40:$AW$138,2*(ROWS($AG$4:AG29)-1)+1)</f>
        <v/>
      </c>
      <c r="AH29" s="85" t="str">
        <f>INDEX('M01-S012'!$AX$40:$AX$138,2*(ROWS($AH$4:AH29)-1)+1)</f>
        <v/>
      </c>
      <c r="AI29" s="86"/>
      <c r="AJ29" s="86"/>
      <c r="AK29" s="86"/>
      <c r="AL29" s="86"/>
      <c r="AM29" s="86"/>
      <c r="AN29" s="86"/>
      <c r="AO29" s="49" t="str">
        <f>IFERROR(INDEX(PMELIGHT[Program Design],MATCH(AB29,PMELIGHT[Eff Desc 1])),"")</f>
        <v/>
      </c>
      <c r="AP29" s="74"/>
      <c r="AQ29" s="74"/>
      <c r="AR29" s="74"/>
      <c r="AS29" s="74"/>
      <c r="AT29" s="74"/>
    </row>
    <row r="30" spans="1:46">
      <c r="A30" s="54">
        <f t="shared" si="0"/>
        <v>0</v>
      </c>
      <c r="B30" s="129" t="str">
        <f t="shared" si="2"/>
        <v/>
      </c>
      <c r="C30" t="str">
        <f>IFERROR(IF(R30&gt;0,INDEX(PMELIGHT[Measure '#],MATCH(AB30,PMELIGHT[Eff Desc 1],0)),""),"")</f>
        <v/>
      </c>
      <c r="D30" t="s">
        <v>883</v>
      </c>
      <c r="F30" s="131">
        <f>INDEX('M01-S012'!$AB$40:$AB$138,2*(ROWS($F$4:F30)-1)+1)</f>
        <v>0</v>
      </c>
      <c r="G30" s="132">
        <f>INDEX('M01-S012'!$Y$40:$Y$138,2*(ROWS($G$4:G30)-1)+1)</f>
        <v>0</v>
      </c>
      <c r="H30" s="132" t="str">
        <f>IF(ISNUMBER(INDEX('M01-S012'!$AN$40:$AN$138,2*(ROWS($R$4:R30)-1)+1)),"Total","")</f>
        <v/>
      </c>
      <c r="I30" s="130">
        <f>IFERROR(ROUND(INDEX('M01-S012'!$S$40:$S$138,2*(ROWS($I$4:I30)-1)+1)*INDEX('M01-S012'!$AE$40:$AE$138,2*(ROWS($I$4:I30)-1)+1),2),0)</f>
        <v>0</v>
      </c>
      <c r="J30" s="130">
        <f>IFERROR(ROUND(INDEX('M01-S012'!$S$40:$S$138,2*(ROWS($J$4:J30)-1)+1)*INDEX('M01-S012'!$AG$40:$AG$138,2*(ROWS($J$4:J30)-1)+1),2),0)</f>
        <v>0</v>
      </c>
      <c r="K30" s="49">
        <f>IFERROR(ROUND(INDEX('M01-S012'!$AU$40:$AU$138,2*(ROWS($K$4:K30)-1)+1),2),0)</f>
        <v>0</v>
      </c>
      <c r="L30" s="49" t="str">
        <f>IFERROR(IF(R30&gt;0,M30*INDEX(PMELIGHT[Incremental Cost],MATCH(AB30,PMELIGHT[Eff Desc 1],0)),""),"")</f>
        <v/>
      </c>
      <c r="M30" s="319">
        <f>INDEX('M01-S012'!$S$40:$S$138,2*(ROWS($M$4:M30)-1)+1)</f>
        <v>0</v>
      </c>
      <c r="N30" s="130" t="str">
        <f>IF(ISNUMBER(INDEX('M01-S012'!$AN$40:$AN$138,2*(ROWS($R$4:R30)-1)+1)),INDEX('M01-S012'!$AK$40:$AK$138,2*(ROWS($N$4:N30)-1)+1),"")</f>
        <v/>
      </c>
      <c r="O30" s="319" t="str">
        <f>IFERROR(IF(ISNUMBER(INDEX('M01-S012'!$AN$40:$AN$138,2*(ROWS($R$4:R30)-1)+1)),INDEX('M01-S012'!$AV$40:$AV$138,2*(ROWS($O$4:O30)-1)+1),""),"")</f>
        <v/>
      </c>
      <c r="P30" s="320"/>
      <c r="Q30" s="130" t="str">
        <f>IFERROR(IF(ISNUMBER(INDEX('M01-S012'!$AN$40:$AN$138,2*(ROWS($R$4:R30)-1)+1)),INDEX('M01-S012'!$AY$40:$AY$138,2*(ROWS($Q$4:Q30)-1)+1),""),"")</f>
        <v/>
      </c>
      <c r="R30" s="130">
        <f>IF(ISNUMBER(INDEX('M01-S012'!$AN$40:$AN$138,2*(ROWS($R$4:R30)-1)+1)),INDEX('M01-S012'!$AN$40:$AN$138,2*(ROWS($R$4:R30)-1)+1),0)</f>
        <v>0</v>
      </c>
      <c r="S30" s="320"/>
      <c r="T30" s="86"/>
      <c r="U30" s="101"/>
      <c r="V30" s="86"/>
      <c r="W30" s="72" t="str">
        <f>IFERROR(IF(NOT(ISNUMBER(INDEX(#REF!,2*(ROWS($R$4:R30)-1)+1))),INDEX(#REF!,2*(ROWS($R$4:R30)-1)+1),""),"")</f>
        <v/>
      </c>
      <c r="X30" s="130" t="str" cm="1">
        <f t="array" ref="X30">IFERROR(ROUND(INDEX('M01-S012'!$I$40:$I$138,2*(ROWS($X$4:X30)-1)+1),3),"")</f>
        <v/>
      </c>
      <c r="Y30" s="130" t="str" cm="1">
        <f t="array" ref="Y30">IFERROR(ROUND(INDEX('M01-S012'!$Q$40:$Q$138,2*(ROWS($Y$4:Y30)-1)+1),3),"")</f>
        <v/>
      </c>
      <c r="Z30" s="85">
        <f>INDEX('M01-S012'!$B$40:$B$138,2*(ROWS($Z$4:Z30)-1)+1)</f>
        <v>27</v>
      </c>
      <c r="AA30" s="85">
        <f>INDEX('M01-S012'!$C$40:$C$138,2*(ROWS($Z$4:AA30)-1)+1)</f>
        <v>0</v>
      </c>
      <c r="AB30" s="85">
        <f>INDEX('M01-S012'!$K$40:$K$138,2*(ROWS($Z$4:AB30)-1)+1)</f>
        <v>0</v>
      </c>
      <c r="AC30" s="72"/>
      <c r="AD30">
        <f>INDEX('M01-S012'!$U$40:$U$138,2*(ROWS($AD$4:AD30)-1)+1)</f>
        <v>0</v>
      </c>
      <c r="AE30" s="320"/>
      <c r="AF30" s="320"/>
      <c r="AG30" s="85" t="str">
        <f>INDEX('M01-S012'!$AW$40:$AW$138,2*(ROWS($AG$4:AG30)-1)+1)</f>
        <v/>
      </c>
      <c r="AH30" s="85" t="str">
        <f>INDEX('M01-S012'!$AX$40:$AX$138,2*(ROWS($AH$4:AH30)-1)+1)</f>
        <v/>
      </c>
      <c r="AI30" s="86"/>
      <c r="AJ30" s="86"/>
      <c r="AK30" s="86"/>
      <c r="AL30" s="86"/>
      <c r="AM30" s="86"/>
      <c r="AN30" s="86"/>
      <c r="AO30" s="49" t="str">
        <f>IFERROR(INDEX(PMELIGHT[Program Design],MATCH(AB30,PMELIGHT[Eff Desc 1])),"")</f>
        <v/>
      </c>
      <c r="AP30" s="74"/>
      <c r="AQ30" s="74"/>
      <c r="AR30" s="74"/>
      <c r="AS30" s="74"/>
      <c r="AT30" s="74"/>
    </row>
    <row r="31" spans="1:46">
      <c r="A31" s="54">
        <f t="shared" si="0"/>
        <v>0</v>
      </c>
      <c r="B31" s="129" t="str">
        <f t="shared" si="2"/>
        <v/>
      </c>
      <c r="C31" t="str">
        <f>IFERROR(IF(R31&gt;0,INDEX(PMELIGHT[Measure '#],MATCH(AB31,PMELIGHT[Eff Desc 1],0)),""),"")</f>
        <v/>
      </c>
      <c r="D31" t="s">
        <v>883</v>
      </c>
      <c r="F31" s="131">
        <f>INDEX('M01-S012'!$AB$40:$AB$138,2*(ROWS($F$4:F31)-1)+1)</f>
        <v>0</v>
      </c>
      <c r="G31" s="132">
        <f>INDEX('M01-S012'!$Y$40:$Y$138,2*(ROWS($G$4:G31)-1)+1)</f>
        <v>0</v>
      </c>
      <c r="H31" s="132" t="str">
        <f>IF(ISNUMBER(INDEX('M01-S012'!$AN$40:$AN$138,2*(ROWS($R$4:R31)-1)+1)),"Total","")</f>
        <v/>
      </c>
      <c r="I31" s="130">
        <f>IFERROR(ROUND(INDEX('M01-S012'!$S$40:$S$138,2*(ROWS($I$4:I31)-1)+1)*INDEX('M01-S012'!$AE$40:$AE$138,2*(ROWS($I$4:I31)-1)+1),2),0)</f>
        <v>0</v>
      </c>
      <c r="J31" s="130">
        <f>IFERROR(ROUND(INDEX('M01-S012'!$S$40:$S$138,2*(ROWS($J$4:J31)-1)+1)*INDEX('M01-S012'!$AG$40:$AG$138,2*(ROWS($J$4:J31)-1)+1),2),0)</f>
        <v>0</v>
      </c>
      <c r="K31" s="49">
        <f>IFERROR(ROUND(INDEX('M01-S012'!$AU$40:$AU$138,2*(ROWS($K$4:K31)-1)+1),2),0)</f>
        <v>0</v>
      </c>
      <c r="L31" s="49" t="str">
        <f>IFERROR(IF(R31&gt;0,M31*INDEX(PMELIGHT[Incremental Cost],MATCH(AB31,PMELIGHT[Eff Desc 1],0)),""),"")</f>
        <v/>
      </c>
      <c r="M31" s="319">
        <f>INDEX('M01-S012'!$S$40:$S$138,2*(ROWS($M$4:M31)-1)+1)</f>
        <v>0</v>
      </c>
      <c r="N31" s="130" t="str">
        <f>IF(ISNUMBER(INDEX('M01-S012'!$AN$40:$AN$138,2*(ROWS($R$4:R31)-1)+1)),INDEX('M01-S012'!$AK$40:$AK$138,2*(ROWS($N$4:N31)-1)+1),"")</f>
        <v/>
      </c>
      <c r="O31" s="319" t="str">
        <f>IFERROR(IF(ISNUMBER(INDEX('M01-S012'!$AN$40:$AN$138,2*(ROWS($R$4:R31)-1)+1)),INDEX('M01-S012'!$AV$40:$AV$138,2*(ROWS($O$4:O31)-1)+1),""),"")</f>
        <v/>
      </c>
      <c r="P31" s="320"/>
      <c r="Q31" s="130" t="str">
        <f>IFERROR(IF(ISNUMBER(INDEX('M01-S012'!$AN$40:$AN$138,2*(ROWS($R$4:R31)-1)+1)),INDEX('M01-S012'!$AY$40:$AY$138,2*(ROWS($Q$4:Q31)-1)+1),""),"")</f>
        <v/>
      </c>
      <c r="R31" s="130">
        <f>IF(ISNUMBER(INDEX('M01-S012'!$AN$40:$AN$138,2*(ROWS($R$4:R31)-1)+1)),INDEX('M01-S012'!$AN$40:$AN$138,2*(ROWS($R$4:R31)-1)+1),0)</f>
        <v>0</v>
      </c>
      <c r="S31" s="320"/>
      <c r="T31" s="86"/>
      <c r="U31" s="101"/>
      <c r="V31" s="86"/>
      <c r="W31" s="72" t="str">
        <f>IFERROR(IF(NOT(ISNUMBER(INDEX(#REF!,2*(ROWS($R$4:R31)-1)+1))),INDEX(#REF!,2*(ROWS($R$4:R31)-1)+1),""),"")</f>
        <v/>
      </c>
      <c r="X31" s="130" t="str" cm="1">
        <f t="array" ref="X31">IFERROR(ROUND(INDEX('M01-S012'!$I$40:$I$138,2*(ROWS($X$4:X31)-1)+1),3),"")</f>
        <v/>
      </c>
      <c r="Y31" s="130" t="str" cm="1">
        <f t="array" ref="Y31">IFERROR(ROUND(INDEX('M01-S012'!$Q$40:$Q$138,2*(ROWS($Y$4:Y31)-1)+1),3),"")</f>
        <v/>
      </c>
      <c r="Z31" s="85">
        <f>INDEX('M01-S012'!$B$40:$B$138,2*(ROWS($Z$4:Z31)-1)+1)</f>
        <v>28</v>
      </c>
      <c r="AA31" s="85">
        <f>INDEX('M01-S012'!$C$40:$C$138,2*(ROWS($Z$4:AA31)-1)+1)</f>
        <v>0</v>
      </c>
      <c r="AB31" s="85">
        <f>INDEX('M01-S012'!$K$40:$K$138,2*(ROWS($Z$4:AB31)-1)+1)</f>
        <v>0</v>
      </c>
      <c r="AC31" s="72"/>
      <c r="AD31">
        <f>INDEX('M01-S012'!$U$40:$U$138,2*(ROWS($AD$4:AD31)-1)+1)</f>
        <v>0</v>
      </c>
      <c r="AE31" s="320"/>
      <c r="AF31" s="320"/>
      <c r="AG31" s="85" t="str">
        <f>INDEX('M01-S012'!$AW$40:$AW$138,2*(ROWS($AG$4:AG31)-1)+1)</f>
        <v/>
      </c>
      <c r="AH31" s="85" t="str">
        <f>INDEX('M01-S012'!$AX$40:$AX$138,2*(ROWS($AH$4:AH31)-1)+1)</f>
        <v/>
      </c>
      <c r="AI31" s="86"/>
      <c r="AJ31" s="86"/>
      <c r="AK31" s="86"/>
      <c r="AL31" s="86"/>
      <c r="AM31" s="86"/>
      <c r="AN31" s="86"/>
      <c r="AO31" s="49" t="str">
        <f>IFERROR(INDEX(PMELIGHT[Program Design],MATCH(AB31,PMELIGHT[Eff Desc 1])),"")</f>
        <v/>
      </c>
      <c r="AP31" s="74"/>
      <c r="AQ31" s="74"/>
      <c r="AR31" s="74"/>
      <c r="AS31" s="74"/>
      <c r="AT31" s="74"/>
    </row>
    <row r="32" spans="1:46">
      <c r="A32" s="54">
        <f t="shared" si="0"/>
        <v>0</v>
      </c>
      <c r="B32" s="129" t="str">
        <f t="shared" si="2"/>
        <v/>
      </c>
      <c r="C32" t="str">
        <f>IFERROR(IF(R32&gt;0,INDEX(PMELIGHT[Measure '#],MATCH(AB32,PMELIGHT[Eff Desc 1],0)),""),"")</f>
        <v/>
      </c>
      <c r="D32" t="s">
        <v>883</v>
      </c>
      <c r="F32" s="131">
        <f>INDEX('M01-S012'!$AB$40:$AB$138,2*(ROWS($F$4:F32)-1)+1)</f>
        <v>0</v>
      </c>
      <c r="G32" s="132">
        <f>INDEX('M01-S012'!$Y$40:$Y$138,2*(ROWS($G$4:G32)-1)+1)</f>
        <v>0</v>
      </c>
      <c r="H32" s="132" t="str">
        <f>IF(ISNUMBER(INDEX('M01-S012'!$AN$40:$AN$138,2*(ROWS($R$4:R32)-1)+1)),"Total","")</f>
        <v/>
      </c>
      <c r="I32" s="130">
        <f>IFERROR(ROUND(INDEX('M01-S012'!$S$40:$S$138,2*(ROWS($I$4:I32)-1)+1)*INDEX('M01-S012'!$AE$40:$AE$138,2*(ROWS($I$4:I32)-1)+1),2),0)</f>
        <v>0</v>
      </c>
      <c r="J32" s="130">
        <f>IFERROR(ROUND(INDEX('M01-S012'!$S$40:$S$138,2*(ROWS($J$4:J32)-1)+1)*INDEX('M01-S012'!$AG$40:$AG$138,2*(ROWS($J$4:J32)-1)+1),2),0)</f>
        <v>0</v>
      </c>
      <c r="K32" s="49">
        <f>IFERROR(ROUND(INDEX('M01-S012'!$AU$40:$AU$138,2*(ROWS($K$4:K32)-1)+1),2),0)</f>
        <v>0</v>
      </c>
      <c r="L32" s="49" t="str">
        <f>IFERROR(IF(R32&gt;0,M32*INDEX(PMELIGHT[Incremental Cost],MATCH(AB32,PMELIGHT[Eff Desc 1],0)),""),"")</f>
        <v/>
      </c>
      <c r="M32" s="319">
        <f>INDEX('M01-S012'!$S$40:$S$138,2*(ROWS($M$4:M32)-1)+1)</f>
        <v>0</v>
      </c>
      <c r="N32" s="130" t="str">
        <f>IF(ISNUMBER(INDEX('M01-S012'!$AN$40:$AN$138,2*(ROWS($R$4:R32)-1)+1)),INDEX('M01-S012'!$AK$40:$AK$138,2*(ROWS($N$4:N32)-1)+1),"")</f>
        <v/>
      </c>
      <c r="O32" s="319" t="str">
        <f>IFERROR(IF(ISNUMBER(INDEX('M01-S012'!$AN$40:$AN$138,2*(ROWS($R$4:R32)-1)+1)),INDEX('M01-S012'!$AV$40:$AV$138,2*(ROWS($O$4:O32)-1)+1),""),"")</f>
        <v/>
      </c>
      <c r="P32" s="320"/>
      <c r="Q32" s="130" t="str">
        <f>IFERROR(IF(ISNUMBER(INDEX('M01-S012'!$AN$40:$AN$138,2*(ROWS($R$4:R32)-1)+1)),INDEX('M01-S012'!$AY$40:$AY$138,2*(ROWS($Q$4:Q32)-1)+1),""),"")</f>
        <v/>
      </c>
      <c r="R32" s="130">
        <f>IF(ISNUMBER(INDEX('M01-S012'!$AN$40:$AN$138,2*(ROWS($R$4:R32)-1)+1)),INDEX('M01-S012'!$AN$40:$AN$138,2*(ROWS($R$4:R32)-1)+1),0)</f>
        <v>0</v>
      </c>
      <c r="S32" s="320"/>
      <c r="T32" s="86"/>
      <c r="U32" s="101"/>
      <c r="V32" s="86"/>
      <c r="W32" s="72" t="str">
        <f>IFERROR(IF(NOT(ISNUMBER(INDEX(#REF!,2*(ROWS($R$4:R32)-1)+1))),INDEX(#REF!,2*(ROWS($R$4:R32)-1)+1),""),"")</f>
        <v/>
      </c>
      <c r="X32" s="130" t="str" cm="1">
        <f t="array" ref="X32">IFERROR(ROUND(INDEX('M01-S012'!$I$40:$I$138,2*(ROWS($X$4:X32)-1)+1),3),"")</f>
        <v/>
      </c>
      <c r="Y32" s="130" t="str" cm="1">
        <f t="array" ref="Y32">IFERROR(ROUND(INDEX('M01-S012'!$Q$40:$Q$138,2*(ROWS($Y$4:Y32)-1)+1),3),"")</f>
        <v/>
      </c>
      <c r="Z32" s="85">
        <f>INDEX('M01-S012'!$B$40:$B$138,2*(ROWS($Z$4:Z32)-1)+1)</f>
        <v>29</v>
      </c>
      <c r="AA32" s="85">
        <f>INDEX('M01-S012'!$C$40:$C$138,2*(ROWS($Z$4:AA32)-1)+1)</f>
        <v>0</v>
      </c>
      <c r="AB32" s="85">
        <f>INDEX('M01-S012'!$K$40:$K$138,2*(ROWS($Z$4:AB32)-1)+1)</f>
        <v>0</v>
      </c>
      <c r="AC32" s="72"/>
      <c r="AD32">
        <f>INDEX('M01-S012'!$U$40:$U$138,2*(ROWS($AD$4:AD32)-1)+1)</f>
        <v>0</v>
      </c>
      <c r="AE32" s="320"/>
      <c r="AF32" s="320"/>
      <c r="AG32" s="85" t="str">
        <f>INDEX('M01-S012'!$AW$40:$AW$138,2*(ROWS($AG$4:AG32)-1)+1)</f>
        <v/>
      </c>
      <c r="AH32" s="85" t="str">
        <f>INDEX('M01-S012'!$AX$40:$AX$138,2*(ROWS($AH$4:AH32)-1)+1)</f>
        <v/>
      </c>
      <c r="AI32" s="86"/>
      <c r="AJ32" s="86"/>
      <c r="AK32" s="86"/>
      <c r="AL32" s="86"/>
      <c r="AM32" s="86"/>
      <c r="AN32" s="86"/>
      <c r="AO32" s="49" t="str">
        <f>IFERROR(INDEX(PMELIGHT[Program Design],MATCH(AB32,PMELIGHT[Eff Desc 1])),"")</f>
        <v/>
      </c>
      <c r="AP32" s="74"/>
      <c r="AQ32" s="74"/>
      <c r="AR32" s="74"/>
      <c r="AS32" s="74"/>
      <c r="AT32" s="74"/>
    </row>
    <row r="33" spans="1:46">
      <c r="A33" s="54">
        <f t="shared" si="0"/>
        <v>0</v>
      </c>
      <c r="B33" s="129" t="str">
        <f t="shared" si="2"/>
        <v/>
      </c>
      <c r="C33" t="str">
        <f>IFERROR(IF(R33&gt;0,INDEX(PMELIGHT[Measure '#],MATCH(AB33,PMELIGHT[Eff Desc 1],0)),""),"")</f>
        <v/>
      </c>
      <c r="D33" t="s">
        <v>883</v>
      </c>
      <c r="F33" s="131">
        <f>INDEX('M01-S012'!$AB$40:$AB$138,2*(ROWS($F$4:F33)-1)+1)</f>
        <v>0</v>
      </c>
      <c r="G33" s="132">
        <f>INDEX('M01-S012'!$Y$40:$Y$138,2*(ROWS($G$4:G33)-1)+1)</f>
        <v>0</v>
      </c>
      <c r="H33" s="132" t="str">
        <f>IF(ISNUMBER(INDEX('M01-S012'!$AN$40:$AN$138,2*(ROWS($R$4:R33)-1)+1)),"Total","")</f>
        <v/>
      </c>
      <c r="I33" s="130">
        <f>IFERROR(ROUND(INDEX('M01-S012'!$S$40:$S$138,2*(ROWS($I$4:I33)-1)+1)*INDEX('M01-S012'!$AE$40:$AE$138,2*(ROWS($I$4:I33)-1)+1),2),0)</f>
        <v>0</v>
      </c>
      <c r="J33" s="130">
        <f>IFERROR(ROUND(INDEX('M01-S012'!$S$40:$S$138,2*(ROWS($J$4:J33)-1)+1)*INDEX('M01-S012'!$AG$40:$AG$138,2*(ROWS($J$4:J33)-1)+1),2),0)</f>
        <v>0</v>
      </c>
      <c r="K33" s="49">
        <f>IFERROR(ROUND(INDEX('M01-S012'!$AU$40:$AU$138,2*(ROWS($K$4:K33)-1)+1),2),0)</f>
        <v>0</v>
      </c>
      <c r="L33" s="49" t="str">
        <f>IFERROR(IF(R33&gt;0,M33*INDEX(PMELIGHT[Incremental Cost],MATCH(AB33,PMELIGHT[Eff Desc 1],0)),""),"")</f>
        <v/>
      </c>
      <c r="M33" s="319">
        <f>INDEX('M01-S012'!$S$40:$S$138,2*(ROWS($M$4:M33)-1)+1)</f>
        <v>0</v>
      </c>
      <c r="N33" s="130" t="str">
        <f>IF(ISNUMBER(INDEX('M01-S012'!$AN$40:$AN$138,2*(ROWS($R$4:R33)-1)+1)),INDEX('M01-S012'!$AK$40:$AK$138,2*(ROWS($N$4:N33)-1)+1),"")</f>
        <v/>
      </c>
      <c r="O33" s="319" t="str">
        <f>IFERROR(IF(ISNUMBER(INDEX('M01-S012'!$AN$40:$AN$138,2*(ROWS($R$4:R33)-1)+1)),INDEX('M01-S012'!$AV$40:$AV$138,2*(ROWS($O$4:O33)-1)+1),""),"")</f>
        <v/>
      </c>
      <c r="P33" s="320"/>
      <c r="Q33" s="130" t="str">
        <f>IFERROR(IF(ISNUMBER(INDEX('M01-S012'!$AN$40:$AN$138,2*(ROWS($R$4:R33)-1)+1)),INDEX('M01-S012'!$AY$40:$AY$138,2*(ROWS($Q$4:Q33)-1)+1),""),"")</f>
        <v/>
      </c>
      <c r="R33" s="130">
        <f>IF(ISNUMBER(INDEX('M01-S012'!$AN$40:$AN$138,2*(ROWS($R$4:R33)-1)+1)),INDEX('M01-S012'!$AN$40:$AN$138,2*(ROWS($R$4:R33)-1)+1),0)</f>
        <v>0</v>
      </c>
      <c r="S33" s="320"/>
      <c r="T33" s="86"/>
      <c r="U33" s="101"/>
      <c r="V33" s="86"/>
      <c r="W33" s="72" t="str">
        <f>IFERROR(IF(NOT(ISNUMBER(INDEX(#REF!,2*(ROWS($R$4:R33)-1)+1))),INDEX(#REF!,2*(ROWS($R$4:R33)-1)+1),""),"")</f>
        <v/>
      </c>
      <c r="X33" s="130" t="str" cm="1">
        <f t="array" ref="X33">IFERROR(ROUND(INDEX('M01-S012'!$I$40:$I$138,2*(ROWS($X$4:X33)-1)+1),3),"")</f>
        <v/>
      </c>
      <c r="Y33" s="130" t="str" cm="1">
        <f t="array" ref="Y33">IFERROR(ROUND(INDEX('M01-S012'!$Q$40:$Q$138,2*(ROWS($Y$4:Y33)-1)+1),3),"")</f>
        <v/>
      </c>
      <c r="Z33" s="85">
        <f>INDEX('M01-S012'!$B$40:$B$138,2*(ROWS($Z$4:Z33)-1)+1)</f>
        <v>30</v>
      </c>
      <c r="AA33" s="85">
        <f>INDEX('M01-S012'!$C$40:$C$138,2*(ROWS($Z$4:AA33)-1)+1)</f>
        <v>0</v>
      </c>
      <c r="AB33" s="85">
        <f>INDEX('M01-S012'!$K$40:$K$138,2*(ROWS($Z$4:AB33)-1)+1)</f>
        <v>0</v>
      </c>
      <c r="AC33" s="72"/>
      <c r="AD33">
        <f>INDEX('M01-S012'!$U$40:$U$138,2*(ROWS($AD$4:AD33)-1)+1)</f>
        <v>0</v>
      </c>
      <c r="AE33" s="320"/>
      <c r="AF33" s="320"/>
      <c r="AG33" s="85" t="str">
        <f>INDEX('M01-S012'!$AW$40:$AW$138,2*(ROWS($AG$4:AG33)-1)+1)</f>
        <v/>
      </c>
      <c r="AH33" s="85" t="str">
        <f>INDEX('M01-S012'!$AX$40:$AX$138,2*(ROWS($AH$4:AH33)-1)+1)</f>
        <v/>
      </c>
      <c r="AI33" s="86"/>
      <c r="AJ33" s="86"/>
      <c r="AK33" s="86"/>
      <c r="AL33" s="86"/>
      <c r="AM33" s="86"/>
      <c r="AN33" s="86"/>
      <c r="AO33" s="49" t="str">
        <f>IFERROR(INDEX(PMELIGHT[Program Design],MATCH(AB33,PMELIGHT[Eff Desc 1])),"")</f>
        <v/>
      </c>
      <c r="AP33" s="74"/>
      <c r="AQ33" s="74"/>
      <c r="AR33" s="74"/>
      <c r="AS33" s="74"/>
      <c r="AT33" s="74"/>
    </row>
    <row r="34" spans="1:46">
      <c r="A34" s="54">
        <f t="shared" si="0"/>
        <v>0</v>
      </c>
      <c r="B34" s="129" t="str">
        <f t="shared" si="2"/>
        <v/>
      </c>
      <c r="C34" t="str">
        <f>IFERROR(IF(R34&gt;0,INDEX(PMELIGHT[Measure '#],MATCH(AB34,PMELIGHT[Eff Desc 1],0)),""),"")</f>
        <v/>
      </c>
      <c r="D34" t="s">
        <v>883</v>
      </c>
      <c r="F34" s="131">
        <f>INDEX('M01-S012'!$AB$40:$AB$138,2*(ROWS($F$4:F34)-1)+1)</f>
        <v>0</v>
      </c>
      <c r="G34" s="132">
        <f>INDEX('M01-S012'!$Y$40:$Y$138,2*(ROWS($G$4:G34)-1)+1)</f>
        <v>0</v>
      </c>
      <c r="H34" s="132" t="str">
        <f>IF(ISNUMBER(INDEX('M01-S012'!$AN$40:$AN$138,2*(ROWS($R$4:R34)-1)+1)),"Total","")</f>
        <v/>
      </c>
      <c r="I34" s="130">
        <f>IFERROR(ROUND(INDEX('M01-S012'!$S$40:$S$138,2*(ROWS($I$4:I34)-1)+1)*INDEX('M01-S012'!$AE$40:$AE$138,2*(ROWS($I$4:I34)-1)+1),2),0)</f>
        <v>0</v>
      </c>
      <c r="J34" s="130">
        <f>IFERROR(ROUND(INDEX('M01-S012'!$S$40:$S$138,2*(ROWS($J$4:J34)-1)+1)*INDEX('M01-S012'!$AG$40:$AG$138,2*(ROWS($J$4:J34)-1)+1),2),0)</f>
        <v>0</v>
      </c>
      <c r="K34" s="49">
        <f>IFERROR(ROUND(INDEX('M01-S012'!$AU$40:$AU$138,2*(ROWS($K$4:K34)-1)+1),2),0)</f>
        <v>0</v>
      </c>
      <c r="L34" s="49" t="str">
        <f>IFERROR(IF(R34&gt;0,M34*INDEX(PMELIGHT[Incremental Cost],MATCH(AB34,PMELIGHT[Eff Desc 1],0)),""),"")</f>
        <v/>
      </c>
      <c r="M34" s="319">
        <f>INDEX('M01-S012'!$S$40:$S$138,2*(ROWS($M$4:M34)-1)+1)</f>
        <v>0</v>
      </c>
      <c r="N34" s="130" t="str">
        <f>IF(ISNUMBER(INDEX('M01-S012'!$AN$40:$AN$138,2*(ROWS($R$4:R34)-1)+1)),INDEX('M01-S012'!$AK$40:$AK$138,2*(ROWS($N$4:N34)-1)+1),"")</f>
        <v/>
      </c>
      <c r="O34" s="319" t="str">
        <f>IFERROR(IF(ISNUMBER(INDEX('M01-S012'!$AN$40:$AN$138,2*(ROWS($R$4:R34)-1)+1)),INDEX('M01-S012'!$AV$40:$AV$138,2*(ROWS($O$4:O34)-1)+1),""),"")</f>
        <v/>
      </c>
      <c r="P34" s="320"/>
      <c r="Q34" s="130" t="str">
        <f>IFERROR(IF(ISNUMBER(INDEX('M01-S012'!$AN$40:$AN$138,2*(ROWS($R$4:R34)-1)+1)),INDEX('M01-S012'!$AY$40:$AY$138,2*(ROWS($Q$4:Q34)-1)+1),""),"")</f>
        <v/>
      </c>
      <c r="R34" s="130">
        <f>IF(ISNUMBER(INDEX('M01-S012'!$AN$40:$AN$138,2*(ROWS($R$4:R34)-1)+1)),INDEX('M01-S012'!$AN$40:$AN$138,2*(ROWS($R$4:R34)-1)+1),0)</f>
        <v>0</v>
      </c>
      <c r="S34" s="320"/>
      <c r="T34" s="86"/>
      <c r="U34" s="101"/>
      <c r="V34" s="86"/>
      <c r="W34" s="72" t="str">
        <f>IFERROR(IF(NOT(ISNUMBER(INDEX(#REF!,2*(ROWS($R$4:R34)-1)+1))),INDEX(#REF!,2*(ROWS($R$4:R34)-1)+1),""),"")</f>
        <v/>
      </c>
      <c r="X34" s="130" t="str" cm="1">
        <f t="array" ref="X34">IFERROR(ROUND(INDEX('M01-S012'!$I$40:$I$138,2*(ROWS($X$4:X34)-1)+1),3),"")</f>
        <v/>
      </c>
      <c r="Y34" s="130" t="str" cm="1">
        <f t="array" ref="Y34">IFERROR(ROUND(INDEX('M01-S012'!$Q$40:$Q$138,2*(ROWS($Y$4:Y34)-1)+1),3),"")</f>
        <v/>
      </c>
      <c r="Z34" s="85">
        <f>INDEX('M01-S012'!$B$40:$B$138,2*(ROWS($Z$4:Z34)-1)+1)</f>
        <v>31</v>
      </c>
      <c r="AA34" s="85">
        <f>INDEX('M01-S012'!$C$40:$C$138,2*(ROWS($Z$4:AA34)-1)+1)</f>
        <v>0</v>
      </c>
      <c r="AB34" s="85">
        <f>INDEX('M01-S012'!$K$40:$K$138,2*(ROWS($Z$4:AB34)-1)+1)</f>
        <v>0</v>
      </c>
      <c r="AC34" s="72"/>
      <c r="AD34">
        <f>INDEX('M01-S012'!$U$40:$U$138,2*(ROWS($AD$4:AD34)-1)+1)</f>
        <v>0</v>
      </c>
      <c r="AE34" s="320"/>
      <c r="AF34" s="320"/>
      <c r="AG34" s="85" t="str">
        <f>INDEX('M01-S012'!$AW$40:$AW$138,2*(ROWS($AG$4:AG34)-1)+1)</f>
        <v/>
      </c>
      <c r="AH34" s="85" t="str">
        <f>INDEX('M01-S012'!$AX$40:$AX$138,2*(ROWS($AH$4:AH34)-1)+1)</f>
        <v/>
      </c>
      <c r="AI34" s="86"/>
      <c r="AJ34" s="86"/>
      <c r="AK34" s="86"/>
      <c r="AL34" s="86"/>
      <c r="AM34" s="86"/>
      <c r="AN34" s="86"/>
      <c r="AO34" s="49" t="str">
        <f>IFERROR(INDEX(PMELIGHT[Program Design],MATCH(AB34,PMELIGHT[Eff Desc 1])),"")</f>
        <v/>
      </c>
      <c r="AP34" s="74"/>
      <c r="AQ34" s="74"/>
      <c r="AR34" s="74"/>
      <c r="AS34" s="74"/>
      <c r="AT34" s="74"/>
    </row>
    <row r="35" spans="1:46">
      <c r="A35" s="54">
        <f t="shared" si="0"/>
        <v>0</v>
      </c>
      <c r="B35" s="129" t="str">
        <f t="shared" si="2"/>
        <v/>
      </c>
      <c r="C35" t="str">
        <f>IFERROR(IF(R35&gt;0,INDEX(PMELIGHT[Measure '#],MATCH(AB35,PMELIGHT[Eff Desc 1],0)),""),"")</f>
        <v/>
      </c>
      <c r="D35" t="s">
        <v>883</v>
      </c>
      <c r="F35" s="131">
        <f>INDEX('M01-S012'!$AB$40:$AB$138,2*(ROWS($F$4:F35)-1)+1)</f>
        <v>0</v>
      </c>
      <c r="G35" s="132">
        <f>INDEX('M01-S012'!$Y$40:$Y$138,2*(ROWS($G$4:G35)-1)+1)</f>
        <v>0</v>
      </c>
      <c r="H35" s="132" t="str">
        <f>IF(ISNUMBER(INDEX('M01-S012'!$AN$40:$AN$138,2*(ROWS($R$4:R35)-1)+1)),"Total","")</f>
        <v/>
      </c>
      <c r="I35" s="130">
        <f>IFERROR(ROUND(INDEX('M01-S012'!$S$40:$S$138,2*(ROWS($I$4:I35)-1)+1)*INDEX('M01-S012'!$AE$40:$AE$138,2*(ROWS($I$4:I35)-1)+1),2),0)</f>
        <v>0</v>
      </c>
      <c r="J35" s="130">
        <f>IFERROR(ROUND(INDEX('M01-S012'!$S$40:$S$138,2*(ROWS($J$4:J35)-1)+1)*INDEX('M01-S012'!$AG$40:$AG$138,2*(ROWS($J$4:J35)-1)+1),2),0)</f>
        <v>0</v>
      </c>
      <c r="K35" s="49">
        <f>IFERROR(ROUND(INDEX('M01-S012'!$AU$40:$AU$138,2*(ROWS($K$4:K35)-1)+1),2),0)</f>
        <v>0</v>
      </c>
      <c r="L35" s="49" t="str">
        <f>IFERROR(IF(R35&gt;0,M35*INDEX(PMELIGHT[Incremental Cost],MATCH(AB35,PMELIGHT[Eff Desc 1],0)),""),"")</f>
        <v/>
      </c>
      <c r="M35" s="319">
        <f>INDEX('M01-S012'!$S$40:$S$138,2*(ROWS($M$4:M35)-1)+1)</f>
        <v>0</v>
      </c>
      <c r="N35" s="130" t="str">
        <f>IF(ISNUMBER(INDEX('M01-S012'!$AN$40:$AN$138,2*(ROWS($R$4:R35)-1)+1)),INDEX('M01-S012'!$AK$40:$AK$138,2*(ROWS($N$4:N35)-1)+1),"")</f>
        <v/>
      </c>
      <c r="O35" s="319" t="str">
        <f>IFERROR(IF(ISNUMBER(INDEX('M01-S012'!$AN$40:$AN$138,2*(ROWS($R$4:R35)-1)+1)),INDEX('M01-S012'!$AV$40:$AV$138,2*(ROWS($O$4:O35)-1)+1),""),"")</f>
        <v/>
      </c>
      <c r="P35" s="320"/>
      <c r="Q35" s="130" t="str">
        <f>IFERROR(IF(ISNUMBER(INDEX('M01-S012'!$AN$40:$AN$138,2*(ROWS($R$4:R35)-1)+1)),INDEX('M01-S012'!$AY$40:$AY$138,2*(ROWS($Q$4:Q35)-1)+1),""),"")</f>
        <v/>
      </c>
      <c r="R35" s="130">
        <f>IF(ISNUMBER(INDEX('M01-S012'!$AN$40:$AN$138,2*(ROWS($R$4:R35)-1)+1)),INDEX('M01-S012'!$AN$40:$AN$138,2*(ROWS($R$4:R35)-1)+1),0)</f>
        <v>0</v>
      </c>
      <c r="S35" s="320"/>
      <c r="T35" s="86"/>
      <c r="U35" s="101"/>
      <c r="V35" s="86"/>
      <c r="W35" s="72" t="str">
        <f>IFERROR(IF(NOT(ISNUMBER(INDEX(#REF!,2*(ROWS($R$4:R35)-1)+1))),INDEX(#REF!,2*(ROWS($R$4:R35)-1)+1),""),"")</f>
        <v/>
      </c>
      <c r="X35" s="130" t="str" cm="1">
        <f t="array" ref="X35">IFERROR(ROUND(INDEX('M01-S012'!$I$40:$I$138,2*(ROWS($X$4:X35)-1)+1),3),"")</f>
        <v/>
      </c>
      <c r="Y35" s="130" t="str" cm="1">
        <f t="array" ref="Y35">IFERROR(ROUND(INDEX('M01-S012'!$Q$40:$Q$138,2*(ROWS($Y$4:Y35)-1)+1),3),"")</f>
        <v/>
      </c>
      <c r="Z35" s="85">
        <f>INDEX('M01-S012'!$B$40:$B$138,2*(ROWS($Z$4:Z35)-1)+1)</f>
        <v>32</v>
      </c>
      <c r="AA35" s="85">
        <f>INDEX('M01-S012'!$C$40:$C$138,2*(ROWS($Z$4:AA35)-1)+1)</f>
        <v>0</v>
      </c>
      <c r="AB35" s="85">
        <f>INDEX('M01-S012'!$K$40:$K$138,2*(ROWS($Z$4:AB35)-1)+1)</f>
        <v>0</v>
      </c>
      <c r="AC35" s="72"/>
      <c r="AD35">
        <f>INDEX('M01-S012'!$U$40:$U$138,2*(ROWS($AD$4:AD35)-1)+1)</f>
        <v>0</v>
      </c>
      <c r="AE35" s="320"/>
      <c r="AF35" s="320"/>
      <c r="AG35" s="85" t="str">
        <f>INDEX('M01-S012'!$AW$40:$AW$138,2*(ROWS($AG$4:AG35)-1)+1)</f>
        <v/>
      </c>
      <c r="AH35" s="85" t="str">
        <f>INDEX('M01-S012'!$AX$40:$AX$138,2*(ROWS($AH$4:AH35)-1)+1)</f>
        <v/>
      </c>
      <c r="AI35" s="86"/>
      <c r="AJ35" s="86"/>
      <c r="AK35" s="86"/>
      <c r="AL35" s="86"/>
      <c r="AM35" s="86"/>
      <c r="AN35" s="86"/>
      <c r="AO35" s="49" t="str">
        <f>IFERROR(INDEX(PMELIGHT[Program Design],MATCH(AB35,PMELIGHT[Eff Desc 1])),"")</f>
        <v/>
      </c>
      <c r="AP35" s="74"/>
      <c r="AQ35" s="74"/>
      <c r="AR35" s="74"/>
      <c r="AS35" s="74"/>
      <c r="AT35" s="74"/>
    </row>
    <row r="36" spans="1:46">
      <c r="A36" s="54">
        <f t="shared" si="0"/>
        <v>0</v>
      </c>
      <c r="B36" s="129" t="str">
        <f t="shared" si="2"/>
        <v/>
      </c>
      <c r="C36" t="str">
        <f>IFERROR(IF(R36&gt;0,INDEX(PMELIGHT[Measure '#],MATCH(AB36,PMELIGHT[Eff Desc 1],0)),""),"")</f>
        <v/>
      </c>
      <c r="D36" t="s">
        <v>883</v>
      </c>
      <c r="F36" s="131">
        <f>INDEX('M01-S012'!$AB$40:$AB$138,2*(ROWS($F$4:F36)-1)+1)</f>
        <v>0</v>
      </c>
      <c r="G36" s="132">
        <f>INDEX('M01-S012'!$Y$40:$Y$138,2*(ROWS($G$4:G36)-1)+1)</f>
        <v>0</v>
      </c>
      <c r="H36" s="132" t="str">
        <f>IF(ISNUMBER(INDEX('M01-S012'!$AN$40:$AN$138,2*(ROWS($R$4:R36)-1)+1)),"Total","")</f>
        <v/>
      </c>
      <c r="I36" s="130">
        <f>IFERROR(ROUND(INDEX('M01-S012'!$S$40:$S$138,2*(ROWS($I$4:I36)-1)+1)*INDEX('M01-S012'!$AE$40:$AE$138,2*(ROWS($I$4:I36)-1)+1),2),0)</f>
        <v>0</v>
      </c>
      <c r="J36" s="130">
        <f>IFERROR(ROUND(INDEX('M01-S012'!$S$40:$S$138,2*(ROWS($J$4:J36)-1)+1)*INDEX('M01-S012'!$AG$40:$AG$138,2*(ROWS($J$4:J36)-1)+1),2),0)</f>
        <v>0</v>
      </c>
      <c r="K36" s="49">
        <f>IFERROR(ROUND(INDEX('M01-S012'!$AU$40:$AU$138,2*(ROWS($K$4:K36)-1)+1),2),0)</f>
        <v>0</v>
      </c>
      <c r="L36" s="49" t="str">
        <f>IFERROR(IF(R36&gt;0,M36*INDEX(PMELIGHT[Incremental Cost],MATCH(AB36,PMELIGHT[Eff Desc 1],0)),""),"")</f>
        <v/>
      </c>
      <c r="M36" s="319">
        <f>INDEX('M01-S012'!$S$40:$S$138,2*(ROWS($M$4:M36)-1)+1)</f>
        <v>0</v>
      </c>
      <c r="N36" s="130" t="str">
        <f>IF(ISNUMBER(INDEX('M01-S012'!$AN$40:$AN$138,2*(ROWS($R$4:R36)-1)+1)),INDEX('M01-S012'!$AK$40:$AK$138,2*(ROWS($N$4:N36)-1)+1),"")</f>
        <v/>
      </c>
      <c r="O36" s="319" t="str">
        <f>IFERROR(IF(ISNUMBER(INDEX('M01-S012'!$AN$40:$AN$138,2*(ROWS($R$4:R36)-1)+1)),INDEX('M01-S012'!$AV$40:$AV$138,2*(ROWS($O$4:O36)-1)+1),""),"")</f>
        <v/>
      </c>
      <c r="P36" s="320"/>
      <c r="Q36" s="130" t="str">
        <f>IFERROR(IF(ISNUMBER(INDEX('M01-S012'!$AN$40:$AN$138,2*(ROWS($R$4:R36)-1)+1)),INDEX('M01-S012'!$AY$40:$AY$138,2*(ROWS($Q$4:Q36)-1)+1),""),"")</f>
        <v/>
      </c>
      <c r="R36" s="130">
        <f>IF(ISNUMBER(INDEX('M01-S012'!$AN$40:$AN$138,2*(ROWS($R$4:R36)-1)+1)),INDEX('M01-S012'!$AN$40:$AN$138,2*(ROWS($R$4:R36)-1)+1),0)</f>
        <v>0</v>
      </c>
      <c r="S36" s="320"/>
      <c r="T36" s="86"/>
      <c r="U36" s="101"/>
      <c r="V36" s="86"/>
      <c r="W36" s="72" t="str">
        <f>IFERROR(IF(NOT(ISNUMBER(INDEX(#REF!,2*(ROWS($R$4:R36)-1)+1))),INDEX(#REF!,2*(ROWS($R$4:R36)-1)+1),""),"")</f>
        <v/>
      </c>
      <c r="X36" s="130" t="str" cm="1">
        <f t="array" ref="X36">IFERROR(ROUND(INDEX('M01-S012'!$I$40:$I$138,2*(ROWS($X$4:X36)-1)+1),3),"")</f>
        <v/>
      </c>
      <c r="Y36" s="130" t="str" cm="1">
        <f t="array" ref="Y36">IFERROR(ROUND(INDEX('M01-S012'!$Q$40:$Q$138,2*(ROWS($Y$4:Y36)-1)+1),3),"")</f>
        <v/>
      </c>
      <c r="Z36" s="85">
        <f>INDEX('M01-S012'!$B$40:$B$138,2*(ROWS($Z$4:Z36)-1)+1)</f>
        <v>33</v>
      </c>
      <c r="AA36" s="85">
        <f>INDEX('M01-S012'!$C$40:$C$138,2*(ROWS($Z$4:AA36)-1)+1)</f>
        <v>0</v>
      </c>
      <c r="AB36" s="85">
        <f>INDEX('M01-S012'!$K$40:$K$138,2*(ROWS($Z$4:AB36)-1)+1)</f>
        <v>0</v>
      </c>
      <c r="AC36" s="72"/>
      <c r="AD36">
        <f>INDEX('M01-S012'!$U$40:$U$138,2*(ROWS($AD$4:AD36)-1)+1)</f>
        <v>0</v>
      </c>
      <c r="AE36" s="320"/>
      <c r="AF36" s="320"/>
      <c r="AG36" s="85" t="str">
        <f>INDEX('M01-S012'!$AW$40:$AW$138,2*(ROWS($AG$4:AG36)-1)+1)</f>
        <v/>
      </c>
      <c r="AH36" s="85" t="str">
        <f>INDEX('M01-S012'!$AX$40:$AX$138,2*(ROWS($AH$4:AH36)-1)+1)</f>
        <v/>
      </c>
      <c r="AI36" s="86"/>
      <c r="AJ36" s="86"/>
      <c r="AK36" s="86"/>
      <c r="AL36" s="86"/>
      <c r="AM36" s="86"/>
      <c r="AN36" s="86"/>
      <c r="AO36" s="49" t="str">
        <f>IFERROR(INDEX(PMELIGHT[Program Design],MATCH(AB36,PMELIGHT[Eff Desc 1])),"")</f>
        <v/>
      </c>
      <c r="AP36" s="74"/>
      <c r="AQ36" s="74"/>
      <c r="AR36" s="74"/>
      <c r="AS36" s="74"/>
      <c r="AT36" s="74"/>
    </row>
    <row r="37" spans="1:46">
      <c r="A37" s="54">
        <f t="shared" si="0"/>
        <v>0</v>
      </c>
      <c r="B37" s="129" t="str">
        <f t="shared" si="2"/>
        <v/>
      </c>
      <c r="C37" t="str">
        <f>IFERROR(IF(R37&gt;0,INDEX(PMELIGHT[Measure '#],MATCH(AB37,PMELIGHT[Eff Desc 1],0)),""),"")</f>
        <v/>
      </c>
      <c r="D37" t="s">
        <v>883</v>
      </c>
      <c r="F37" s="131">
        <f>INDEX('M01-S012'!$AB$40:$AB$138,2*(ROWS($F$4:F37)-1)+1)</f>
        <v>0</v>
      </c>
      <c r="G37" s="132">
        <f>INDEX('M01-S012'!$Y$40:$Y$138,2*(ROWS($G$4:G37)-1)+1)</f>
        <v>0</v>
      </c>
      <c r="H37" s="132" t="str">
        <f>IF(ISNUMBER(INDEX('M01-S012'!$AN$40:$AN$138,2*(ROWS($R$4:R37)-1)+1)),"Total","")</f>
        <v/>
      </c>
      <c r="I37" s="130">
        <f>IFERROR(ROUND(INDEX('M01-S012'!$S$40:$S$138,2*(ROWS($I$4:I37)-1)+1)*INDEX('M01-S012'!$AE$40:$AE$138,2*(ROWS($I$4:I37)-1)+1),2),0)</f>
        <v>0</v>
      </c>
      <c r="J37" s="130">
        <f>IFERROR(ROUND(INDEX('M01-S012'!$S$40:$S$138,2*(ROWS($J$4:J37)-1)+1)*INDEX('M01-S012'!$AG$40:$AG$138,2*(ROWS($J$4:J37)-1)+1),2),0)</f>
        <v>0</v>
      </c>
      <c r="K37" s="49">
        <f>IFERROR(ROUND(INDEX('M01-S012'!$AU$40:$AU$138,2*(ROWS($K$4:K37)-1)+1),2),0)</f>
        <v>0</v>
      </c>
      <c r="L37" s="49" t="str">
        <f>IFERROR(IF(R37&gt;0,M37*INDEX(PMELIGHT[Incremental Cost],MATCH(AB37,PMELIGHT[Eff Desc 1],0)),""),"")</f>
        <v/>
      </c>
      <c r="M37" s="319">
        <f>INDEX('M01-S012'!$S$40:$S$138,2*(ROWS($M$4:M37)-1)+1)</f>
        <v>0</v>
      </c>
      <c r="N37" s="130" t="str">
        <f>IF(ISNUMBER(INDEX('M01-S012'!$AN$40:$AN$138,2*(ROWS($R$4:R37)-1)+1)),INDEX('M01-S012'!$AK$40:$AK$138,2*(ROWS($N$4:N37)-1)+1),"")</f>
        <v/>
      </c>
      <c r="O37" s="319" t="str">
        <f>IFERROR(IF(ISNUMBER(INDEX('M01-S012'!$AN$40:$AN$138,2*(ROWS($R$4:R37)-1)+1)),INDEX('M01-S012'!$AV$40:$AV$138,2*(ROWS($O$4:O37)-1)+1),""),"")</f>
        <v/>
      </c>
      <c r="P37" s="320"/>
      <c r="Q37" s="130" t="str">
        <f>IFERROR(IF(ISNUMBER(INDEX('M01-S012'!$AN$40:$AN$138,2*(ROWS($R$4:R37)-1)+1)),INDEX('M01-S012'!$AY$40:$AY$138,2*(ROWS($Q$4:Q37)-1)+1),""),"")</f>
        <v/>
      </c>
      <c r="R37" s="130">
        <f>IF(ISNUMBER(INDEX('M01-S012'!$AN$40:$AN$138,2*(ROWS($R$4:R37)-1)+1)),INDEX('M01-S012'!$AN$40:$AN$138,2*(ROWS($R$4:R37)-1)+1),0)</f>
        <v>0</v>
      </c>
      <c r="S37" s="320"/>
      <c r="T37" s="86"/>
      <c r="U37" s="101"/>
      <c r="V37" s="86"/>
      <c r="W37" s="72" t="str">
        <f>IFERROR(IF(NOT(ISNUMBER(INDEX(#REF!,2*(ROWS($R$4:R37)-1)+1))),INDEX(#REF!,2*(ROWS($R$4:R37)-1)+1),""),"")</f>
        <v/>
      </c>
      <c r="X37" s="130" t="str" cm="1">
        <f t="array" ref="X37">IFERROR(ROUND(INDEX('M01-S012'!$I$40:$I$138,2*(ROWS($X$4:X37)-1)+1),3),"")</f>
        <v/>
      </c>
      <c r="Y37" s="130" t="str" cm="1">
        <f t="array" ref="Y37">IFERROR(ROUND(INDEX('M01-S012'!$Q$40:$Q$138,2*(ROWS($Y$4:Y37)-1)+1),3),"")</f>
        <v/>
      </c>
      <c r="Z37" s="85">
        <f>INDEX('M01-S012'!$B$40:$B$138,2*(ROWS($Z$4:Z37)-1)+1)</f>
        <v>34</v>
      </c>
      <c r="AA37" s="85">
        <f>INDEX('M01-S012'!$C$40:$C$138,2*(ROWS($Z$4:AA37)-1)+1)</f>
        <v>0</v>
      </c>
      <c r="AB37" s="85">
        <f>INDEX('M01-S012'!$K$40:$K$138,2*(ROWS($Z$4:AB37)-1)+1)</f>
        <v>0</v>
      </c>
      <c r="AC37" s="72"/>
      <c r="AD37">
        <f>INDEX('M01-S012'!$U$40:$U$138,2*(ROWS($AD$4:AD37)-1)+1)</f>
        <v>0</v>
      </c>
      <c r="AE37" s="320"/>
      <c r="AF37" s="320"/>
      <c r="AG37" s="85" t="str">
        <f>INDEX('M01-S012'!$AW$40:$AW$138,2*(ROWS($AG$4:AG37)-1)+1)</f>
        <v/>
      </c>
      <c r="AH37" s="85" t="str">
        <f>INDEX('M01-S012'!$AX$40:$AX$138,2*(ROWS($AH$4:AH37)-1)+1)</f>
        <v/>
      </c>
      <c r="AI37" s="86"/>
      <c r="AJ37" s="86"/>
      <c r="AK37" s="86"/>
      <c r="AL37" s="86"/>
      <c r="AM37" s="86"/>
      <c r="AN37" s="86"/>
      <c r="AO37" s="49" t="str">
        <f>IFERROR(INDEX(PMELIGHT[Program Design],MATCH(AB37,PMELIGHT[Eff Desc 1])),"")</f>
        <v/>
      </c>
      <c r="AP37" s="74"/>
      <c r="AQ37" s="74"/>
      <c r="AR37" s="74"/>
      <c r="AS37" s="74"/>
      <c r="AT37" s="74"/>
    </row>
    <row r="38" spans="1:46">
      <c r="A38" s="54">
        <f t="shared" si="0"/>
        <v>0</v>
      </c>
      <c r="B38" s="129" t="str">
        <f t="shared" si="1"/>
        <v/>
      </c>
      <c r="C38" t="str">
        <f>IFERROR(IF(R38&gt;0,INDEX(PMELIGHT[Measure '#],MATCH(AB38,PMELIGHT[Eff Desc 1],0)),""),"")</f>
        <v/>
      </c>
      <c r="D38" t="s">
        <v>883</v>
      </c>
      <c r="F38" s="131">
        <f>INDEX('M01-S012'!$AB$40:$AB$138,2*(ROWS($F$4:F38)-1)+1)</f>
        <v>0</v>
      </c>
      <c r="G38" s="132">
        <f>INDEX('M01-S012'!$Y$40:$Y$138,2*(ROWS($G$4:G38)-1)+1)</f>
        <v>0</v>
      </c>
      <c r="H38" s="132" t="str">
        <f>IF(ISNUMBER(INDEX('M01-S012'!$AN$40:$AN$138,2*(ROWS($R$4:R38)-1)+1)),"Total","")</f>
        <v/>
      </c>
      <c r="I38" s="130">
        <f>IFERROR(ROUND(INDEX('M01-S012'!$S$40:$S$138,2*(ROWS($I$4:I38)-1)+1)*INDEX('M01-S012'!$AE$40:$AE$138,2*(ROWS($I$4:I38)-1)+1),2),0)</f>
        <v>0</v>
      </c>
      <c r="J38" s="130">
        <f>IFERROR(ROUND(INDEX('M01-S012'!$S$40:$S$138,2*(ROWS($J$4:J38)-1)+1)*INDEX('M01-S012'!$AG$40:$AG$138,2*(ROWS($J$4:J38)-1)+1),2),0)</f>
        <v>0</v>
      </c>
      <c r="K38" s="49">
        <f>IFERROR(ROUND(INDEX('M01-S012'!$AU$40:$AU$138,2*(ROWS($K$4:K38)-1)+1),2),0)</f>
        <v>0</v>
      </c>
      <c r="L38" s="49" t="str">
        <f>IFERROR(IF(R38&gt;0,M38*INDEX(PMELIGHT[Incremental Cost],MATCH(AB38,PMELIGHT[Eff Desc 1],0)),""),"")</f>
        <v/>
      </c>
      <c r="M38" s="319">
        <f>INDEX('M01-S012'!$S$40:$S$138,2*(ROWS($M$4:M38)-1)+1)</f>
        <v>0</v>
      </c>
      <c r="N38" s="130" t="str">
        <f>IF(ISNUMBER(INDEX('M01-S012'!$AN$40:$AN$138,2*(ROWS($R$4:R38)-1)+1)),INDEX('M01-S012'!$AK$40:$AK$138,2*(ROWS($N$4:N38)-1)+1),"")</f>
        <v/>
      </c>
      <c r="O38" s="319" t="str">
        <f>IFERROR(IF(ISNUMBER(INDEX('M01-S012'!$AN$40:$AN$138,2*(ROWS($R$4:R38)-1)+1)),INDEX('M01-S012'!$AV$40:$AV$138,2*(ROWS($O$4:O38)-1)+1),""),"")</f>
        <v/>
      </c>
      <c r="P38" s="320"/>
      <c r="Q38" s="130" t="str">
        <f>IFERROR(IF(ISNUMBER(INDEX('M01-S012'!$AN$40:$AN$138,2*(ROWS($R$4:R38)-1)+1)),INDEX('M01-S012'!$AY$40:$AY$138,2*(ROWS($Q$4:Q38)-1)+1),""),"")</f>
        <v/>
      </c>
      <c r="R38" s="130">
        <f>IF(ISNUMBER(INDEX('M01-S012'!$AN$40:$AN$138,2*(ROWS($R$4:R38)-1)+1)),INDEX('M01-S012'!$AN$40:$AN$138,2*(ROWS($R$4:R38)-1)+1),0)</f>
        <v>0</v>
      </c>
      <c r="S38" s="320"/>
      <c r="T38" s="86"/>
      <c r="U38" s="101"/>
      <c r="V38" s="86"/>
      <c r="W38" s="72" t="str">
        <f>IFERROR(IF(NOT(ISNUMBER(INDEX(#REF!,2*(ROWS($R$4:R38)-1)+1))),INDEX(#REF!,2*(ROWS($R$4:R38)-1)+1),""),"")</f>
        <v/>
      </c>
      <c r="X38" s="130" t="str" cm="1">
        <f t="array" ref="X38">IFERROR(ROUND(INDEX('M01-S012'!$I$40:$I$138,2*(ROWS($X$4:X38)-1)+1),3),"")</f>
        <v/>
      </c>
      <c r="Y38" s="130" t="str" cm="1">
        <f t="array" ref="Y38">IFERROR(ROUND(INDEX('M01-S012'!$Q$40:$Q$138,2*(ROWS($Y$4:Y38)-1)+1),3),"")</f>
        <v/>
      </c>
      <c r="Z38" s="85">
        <f>INDEX('M01-S012'!$B$40:$B$138,2*(ROWS($Z$4:Z38)-1)+1)</f>
        <v>35</v>
      </c>
      <c r="AA38" s="85">
        <f>INDEX('M01-S012'!$C$40:$C$138,2*(ROWS($Z$4:AA38)-1)+1)</f>
        <v>0</v>
      </c>
      <c r="AB38" s="85">
        <f>INDEX('M01-S012'!$K$40:$K$138,2*(ROWS($Z$4:AB38)-1)+1)</f>
        <v>0</v>
      </c>
      <c r="AC38" s="72"/>
      <c r="AD38">
        <f>INDEX('M01-S012'!$U$40:$U$138,2*(ROWS($AD$4:AD38)-1)+1)</f>
        <v>0</v>
      </c>
      <c r="AE38" s="320"/>
      <c r="AF38" s="320"/>
      <c r="AG38" s="85" t="str">
        <f>INDEX('M01-S012'!$AW$40:$AW$138,2*(ROWS($AG$4:AG38)-1)+1)</f>
        <v/>
      </c>
      <c r="AH38" s="85" t="str">
        <f>INDEX('M01-S012'!$AX$40:$AX$138,2*(ROWS($AH$4:AH38)-1)+1)</f>
        <v/>
      </c>
      <c r="AI38" s="86"/>
      <c r="AJ38" s="86"/>
      <c r="AK38" s="86"/>
      <c r="AL38" s="86"/>
      <c r="AM38" s="86"/>
      <c r="AN38" s="86"/>
      <c r="AO38" s="49" t="str">
        <f>IFERROR(INDEX(PMELIGHT[Program Design],MATCH(AB38,PMELIGHT[Eff Desc 1])),"")</f>
        <v/>
      </c>
      <c r="AP38" s="74"/>
      <c r="AQ38" s="74"/>
      <c r="AR38" s="74"/>
      <c r="AS38" s="74"/>
      <c r="AT38" s="74"/>
    </row>
    <row r="39" spans="1:46">
      <c r="A39" s="54">
        <f t="shared" si="0"/>
        <v>0</v>
      </c>
      <c r="B39" s="129" t="str">
        <f t="shared" si="1"/>
        <v/>
      </c>
      <c r="C39" t="str">
        <f>IFERROR(IF(R39&gt;0,INDEX(PMELIGHT[Measure '#],MATCH(AB39,PMELIGHT[Eff Desc 1],0)),""),"")</f>
        <v/>
      </c>
      <c r="D39" t="s">
        <v>883</v>
      </c>
      <c r="F39" s="131">
        <f>INDEX('M01-S012'!$AB$40:$AB$138,2*(ROWS($F$4:F39)-1)+1)</f>
        <v>0</v>
      </c>
      <c r="G39" s="132">
        <f>INDEX('M01-S012'!$Y$40:$Y$138,2*(ROWS($G$4:G39)-1)+1)</f>
        <v>0</v>
      </c>
      <c r="H39" s="132" t="str">
        <f>IF(ISNUMBER(INDEX('M01-S012'!$AN$40:$AN$138,2*(ROWS($R$4:R39)-1)+1)),"Total","")</f>
        <v/>
      </c>
      <c r="I39" s="130">
        <f>IFERROR(ROUND(INDEX('M01-S012'!$S$40:$S$138,2*(ROWS($I$4:I39)-1)+1)*INDEX('M01-S012'!$AE$40:$AE$138,2*(ROWS($I$4:I39)-1)+1),2),0)</f>
        <v>0</v>
      </c>
      <c r="J39" s="130">
        <f>IFERROR(ROUND(INDEX('M01-S012'!$S$40:$S$138,2*(ROWS($J$4:J39)-1)+1)*INDEX('M01-S012'!$AG$40:$AG$138,2*(ROWS($J$4:J39)-1)+1),2),0)</f>
        <v>0</v>
      </c>
      <c r="K39" s="49">
        <f>IFERROR(ROUND(INDEX('M01-S012'!$AU$40:$AU$138,2*(ROWS($K$4:K39)-1)+1),2),0)</f>
        <v>0</v>
      </c>
      <c r="L39" s="49" t="str">
        <f>IFERROR(IF(R39&gt;0,M39*INDEX(PMELIGHT[Incremental Cost],MATCH(AB39,PMELIGHT[Eff Desc 1],0)),""),"")</f>
        <v/>
      </c>
      <c r="M39" s="319">
        <f>INDEX('M01-S012'!$S$40:$S$138,2*(ROWS($M$4:M39)-1)+1)</f>
        <v>0</v>
      </c>
      <c r="N39" s="130" t="str">
        <f>IF(ISNUMBER(INDEX('M01-S012'!$AN$40:$AN$138,2*(ROWS($R$4:R39)-1)+1)),INDEX('M01-S012'!$AK$40:$AK$138,2*(ROWS($N$4:N39)-1)+1),"")</f>
        <v/>
      </c>
      <c r="O39" s="319" t="str">
        <f>IFERROR(IF(ISNUMBER(INDEX('M01-S012'!$AN$40:$AN$138,2*(ROWS($R$4:R39)-1)+1)),INDEX('M01-S012'!$AV$40:$AV$138,2*(ROWS($O$4:O39)-1)+1),""),"")</f>
        <v/>
      </c>
      <c r="P39" s="320"/>
      <c r="Q39" s="130" t="str">
        <f>IFERROR(IF(ISNUMBER(INDEX('M01-S012'!$AN$40:$AN$138,2*(ROWS($R$4:R39)-1)+1)),INDEX('M01-S012'!$AY$40:$AY$138,2*(ROWS($Q$4:Q39)-1)+1),""),"")</f>
        <v/>
      </c>
      <c r="R39" s="130">
        <f>IF(ISNUMBER(INDEX('M01-S012'!$AN$40:$AN$138,2*(ROWS($R$4:R39)-1)+1)),INDEX('M01-S012'!$AN$40:$AN$138,2*(ROWS($R$4:R39)-1)+1),0)</f>
        <v>0</v>
      </c>
      <c r="S39" s="320"/>
      <c r="T39" s="86"/>
      <c r="U39" s="101"/>
      <c r="V39" s="86"/>
      <c r="W39" s="72" t="str">
        <f>IFERROR(IF(NOT(ISNUMBER(INDEX(#REF!,2*(ROWS($R$4:R39)-1)+1))),INDEX(#REF!,2*(ROWS($R$4:R39)-1)+1),""),"")</f>
        <v/>
      </c>
      <c r="X39" s="130" t="str" cm="1">
        <f t="array" ref="X39">IFERROR(ROUND(INDEX('M01-S012'!$I$40:$I$138,2*(ROWS($X$4:X39)-1)+1),3),"")</f>
        <v/>
      </c>
      <c r="Y39" s="130" t="str" cm="1">
        <f t="array" ref="Y39">IFERROR(ROUND(INDEX('M01-S012'!$Q$40:$Q$138,2*(ROWS($Y$4:Y39)-1)+1),3),"")</f>
        <v/>
      </c>
      <c r="Z39" s="85">
        <f>INDEX('M01-S012'!$B$40:$B$138,2*(ROWS($Z$4:Z39)-1)+1)</f>
        <v>36</v>
      </c>
      <c r="AA39" s="85">
        <f>INDEX('M01-S012'!$C$40:$C$138,2*(ROWS($Z$4:AA39)-1)+1)</f>
        <v>0</v>
      </c>
      <c r="AB39" s="85">
        <f>INDEX('M01-S012'!$K$40:$K$138,2*(ROWS($Z$4:AB39)-1)+1)</f>
        <v>0</v>
      </c>
      <c r="AC39" s="72"/>
      <c r="AD39">
        <f>INDEX('M01-S012'!$U$40:$U$138,2*(ROWS($AD$4:AD39)-1)+1)</f>
        <v>0</v>
      </c>
      <c r="AE39" s="320"/>
      <c r="AF39" s="320"/>
      <c r="AG39" s="85" t="str">
        <f>INDEX('M01-S012'!$AW$40:$AW$138,2*(ROWS($AG$4:AG39)-1)+1)</f>
        <v/>
      </c>
      <c r="AH39" s="85" t="str">
        <f>INDEX('M01-S012'!$AX$40:$AX$138,2*(ROWS($AH$4:AH39)-1)+1)</f>
        <v/>
      </c>
      <c r="AI39" s="86"/>
      <c r="AJ39" s="86"/>
      <c r="AK39" s="86"/>
      <c r="AL39" s="86"/>
      <c r="AM39" s="86"/>
      <c r="AN39" s="86"/>
      <c r="AO39" s="49" t="str">
        <f>IFERROR(INDEX(PMELIGHT[Program Design],MATCH(AB39,PMELIGHT[Eff Desc 1])),"")</f>
        <v/>
      </c>
      <c r="AP39" s="74"/>
      <c r="AQ39" s="74"/>
      <c r="AR39" s="74"/>
      <c r="AS39" s="74"/>
      <c r="AT39" s="74"/>
    </row>
    <row r="40" spans="1:46">
      <c r="A40" s="54">
        <f t="shared" si="0"/>
        <v>0</v>
      </c>
      <c r="B40" s="129" t="str">
        <f t="shared" si="1"/>
        <v/>
      </c>
      <c r="C40" t="str">
        <f>IFERROR(IF(R40&gt;0,INDEX(PMELIGHT[Measure '#],MATCH(AB40,PMELIGHT[Eff Desc 1],0)),""),"")</f>
        <v/>
      </c>
      <c r="D40" t="s">
        <v>883</v>
      </c>
      <c r="F40" s="131">
        <f>INDEX('M01-S012'!$AB$40:$AB$138,2*(ROWS($F$4:F40)-1)+1)</f>
        <v>0</v>
      </c>
      <c r="G40" s="132">
        <f>INDEX('M01-S012'!$Y$40:$Y$138,2*(ROWS($G$4:G40)-1)+1)</f>
        <v>0</v>
      </c>
      <c r="H40" s="132" t="str">
        <f>IF(ISNUMBER(INDEX('M01-S012'!$AN$40:$AN$138,2*(ROWS($R$4:R40)-1)+1)),"Total","")</f>
        <v/>
      </c>
      <c r="I40" s="130">
        <f>IFERROR(ROUND(INDEX('M01-S012'!$S$40:$S$138,2*(ROWS($I$4:I40)-1)+1)*INDEX('M01-S012'!$AE$40:$AE$138,2*(ROWS($I$4:I40)-1)+1),2),0)</f>
        <v>0</v>
      </c>
      <c r="J40" s="130">
        <f>IFERROR(ROUND(INDEX('M01-S012'!$S$40:$S$138,2*(ROWS($J$4:J40)-1)+1)*INDEX('M01-S012'!$AG$40:$AG$138,2*(ROWS($J$4:J40)-1)+1),2),0)</f>
        <v>0</v>
      </c>
      <c r="K40" s="49">
        <f>IFERROR(ROUND(INDEX('M01-S012'!$AU$40:$AU$138,2*(ROWS($K$4:K40)-1)+1),2),0)</f>
        <v>0</v>
      </c>
      <c r="L40" s="49" t="str">
        <f>IFERROR(IF(R40&gt;0,M40*INDEX(PMELIGHT[Incremental Cost],MATCH(AB40,PMELIGHT[Eff Desc 1],0)),""),"")</f>
        <v/>
      </c>
      <c r="M40" s="319">
        <f>INDEX('M01-S012'!$S$40:$S$138,2*(ROWS($M$4:M40)-1)+1)</f>
        <v>0</v>
      </c>
      <c r="N40" s="130" t="str">
        <f>IF(ISNUMBER(INDEX('M01-S012'!$AN$40:$AN$138,2*(ROWS($R$4:R40)-1)+1)),INDEX('M01-S012'!$AK$40:$AK$138,2*(ROWS($N$4:N40)-1)+1),"")</f>
        <v/>
      </c>
      <c r="O40" s="319" t="str">
        <f>IFERROR(IF(ISNUMBER(INDEX('M01-S012'!$AN$40:$AN$138,2*(ROWS($R$4:R40)-1)+1)),INDEX('M01-S012'!$AV$40:$AV$138,2*(ROWS($O$4:O40)-1)+1),""),"")</f>
        <v/>
      </c>
      <c r="P40" s="320"/>
      <c r="Q40" s="130" t="str">
        <f>IFERROR(IF(ISNUMBER(INDEX('M01-S012'!$AN$40:$AN$138,2*(ROWS($R$4:R40)-1)+1)),INDEX('M01-S012'!$AY$40:$AY$138,2*(ROWS($Q$4:Q40)-1)+1),""),"")</f>
        <v/>
      </c>
      <c r="R40" s="130">
        <f>IF(ISNUMBER(INDEX('M01-S012'!$AN$40:$AN$138,2*(ROWS($R$4:R40)-1)+1)),INDEX('M01-S012'!$AN$40:$AN$138,2*(ROWS($R$4:R40)-1)+1),0)</f>
        <v>0</v>
      </c>
      <c r="S40" s="320"/>
      <c r="T40" s="86"/>
      <c r="U40" s="101"/>
      <c r="V40" s="86"/>
      <c r="W40" s="72" t="str">
        <f>IFERROR(IF(NOT(ISNUMBER(INDEX(#REF!,2*(ROWS($R$4:R40)-1)+1))),INDEX(#REF!,2*(ROWS($R$4:R40)-1)+1),""),"")</f>
        <v/>
      </c>
      <c r="X40" s="130" t="str" cm="1">
        <f t="array" ref="X40">IFERROR(ROUND(INDEX('M01-S012'!$I$40:$I$138,2*(ROWS($X$4:X40)-1)+1),3),"")</f>
        <v/>
      </c>
      <c r="Y40" s="130" t="str" cm="1">
        <f t="array" ref="Y40">IFERROR(ROUND(INDEX('M01-S012'!$Q$40:$Q$138,2*(ROWS($Y$4:Y40)-1)+1),3),"")</f>
        <v/>
      </c>
      <c r="Z40" s="85">
        <f>INDEX('M01-S012'!$B$40:$B$138,2*(ROWS($Z$4:Z40)-1)+1)</f>
        <v>37</v>
      </c>
      <c r="AA40" s="85">
        <f>INDEX('M01-S012'!$C$40:$C$138,2*(ROWS($Z$4:AA40)-1)+1)</f>
        <v>0</v>
      </c>
      <c r="AB40" s="85">
        <f>INDEX('M01-S012'!$K$40:$K$138,2*(ROWS($Z$4:AB40)-1)+1)</f>
        <v>0</v>
      </c>
      <c r="AC40" s="72"/>
      <c r="AD40">
        <f>INDEX('M01-S012'!$U$40:$U$138,2*(ROWS($AD$4:AD40)-1)+1)</f>
        <v>0</v>
      </c>
      <c r="AE40" s="320"/>
      <c r="AF40" s="320"/>
      <c r="AG40" s="85" t="str">
        <f>INDEX('M01-S012'!$AW$40:$AW$138,2*(ROWS($AG$4:AG40)-1)+1)</f>
        <v/>
      </c>
      <c r="AH40" s="85" t="str">
        <f>INDEX('M01-S012'!$AX$40:$AX$138,2*(ROWS($AH$4:AH40)-1)+1)</f>
        <v/>
      </c>
      <c r="AI40" s="86"/>
      <c r="AJ40" s="86"/>
      <c r="AK40" s="86"/>
      <c r="AL40" s="86"/>
      <c r="AM40" s="86"/>
      <c r="AN40" s="86"/>
      <c r="AO40" s="49" t="str">
        <f>IFERROR(INDEX(PMELIGHT[Program Design],MATCH(AB40,PMELIGHT[Eff Desc 1])),"")</f>
        <v/>
      </c>
      <c r="AP40" s="74"/>
      <c r="AQ40" s="74"/>
      <c r="AR40" s="74"/>
      <c r="AS40" s="74"/>
      <c r="AT40" s="74"/>
    </row>
    <row r="41" spans="1:46">
      <c r="A41" s="54">
        <f t="shared" si="0"/>
        <v>0</v>
      </c>
      <c r="B41" s="129" t="str">
        <f t="shared" si="1"/>
        <v/>
      </c>
      <c r="C41" t="str">
        <f>IFERROR(IF(R41&gt;0,INDEX(PMELIGHT[Measure '#],MATCH(AB41,PMELIGHT[Eff Desc 1],0)),""),"")</f>
        <v/>
      </c>
      <c r="D41" t="s">
        <v>883</v>
      </c>
      <c r="F41" s="131">
        <f>INDEX('M01-S012'!$AB$40:$AB$138,2*(ROWS($F$4:F41)-1)+1)</f>
        <v>0</v>
      </c>
      <c r="G41" s="132">
        <f>INDEX('M01-S012'!$Y$40:$Y$138,2*(ROWS($G$4:G41)-1)+1)</f>
        <v>0</v>
      </c>
      <c r="H41" s="132" t="str">
        <f>IF(ISNUMBER(INDEX('M01-S012'!$AN$40:$AN$138,2*(ROWS($R$4:R41)-1)+1)),"Total","")</f>
        <v/>
      </c>
      <c r="I41" s="130">
        <f>IFERROR(ROUND(INDEX('M01-S012'!$S$40:$S$138,2*(ROWS($I$4:I41)-1)+1)*INDEX('M01-S012'!$AE$40:$AE$138,2*(ROWS($I$4:I41)-1)+1),2),0)</f>
        <v>0</v>
      </c>
      <c r="J41" s="130">
        <f>IFERROR(ROUND(INDEX('M01-S012'!$S$40:$S$138,2*(ROWS($J$4:J41)-1)+1)*INDEX('M01-S012'!$AG$40:$AG$138,2*(ROWS($J$4:J41)-1)+1),2),0)</f>
        <v>0</v>
      </c>
      <c r="K41" s="49">
        <f>IFERROR(ROUND(INDEX('M01-S012'!$AU$40:$AU$138,2*(ROWS($K$4:K41)-1)+1),2),0)</f>
        <v>0</v>
      </c>
      <c r="L41" s="49" t="str">
        <f>IFERROR(IF(R41&gt;0,M41*INDEX(PMELIGHT[Incremental Cost],MATCH(AB41,PMELIGHT[Eff Desc 1],0)),""),"")</f>
        <v/>
      </c>
      <c r="M41" s="319">
        <f>INDEX('M01-S012'!$S$40:$S$138,2*(ROWS($M$4:M41)-1)+1)</f>
        <v>0</v>
      </c>
      <c r="N41" s="130" t="str">
        <f>IF(ISNUMBER(INDEX('M01-S012'!$AN$40:$AN$138,2*(ROWS($R$4:R41)-1)+1)),INDEX('M01-S012'!$AK$40:$AK$138,2*(ROWS($N$4:N41)-1)+1),"")</f>
        <v/>
      </c>
      <c r="O41" s="319" t="str">
        <f>IFERROR(IF(ISNUMBER(INDEX('M01-S012'!$AN$40:$AN$138,2*(ROWS($R$4:R41)-1)+1)),INDEX('M01-S012'!$AV$40:$AV$138,2*(ROWS($O$4:O41)-1)+1),""),"")</f>
        <v/>
      </c>
      <c r="P41" s="320"/>
      <c r="Q41" s="130" t="str">
        <f>IFERROR(IF(ISNUMBER(INDEX('M01-S012'!$AN$40:$AN$138,2*(ROWS($R$4:R41)-1)+1)),INDEX('M01-S012'!$AY$40:$AY$138,2*(ROWS($Q$4:Q41)-1)+1),""),"")</f>
        <v/>
      </c>
      <c r="R41" s="130">
        <f>IF(ISNUMBER(INDEX('M01-S012'!$AN$40:$AN$138,2*(ROWS($R$4:R41)-1)+1)),INDEX('M01-S012'!$AN$40:$AN$138,2*(ROWS($R$4:R41)-1)+1),0)</f>
        <v>0</v>
      </c>
      <c r="S41" s="320"/>
      <c r="T41" s="86"/>
      <c r="U41" s="101"/>
      <c r="V41" s="86"/>
      <c r="W41" s="72" t="str">
        <f>IFERROR(IF(NOT(ISNUMBER(INDEX(#REF!,2*(ROWS($R$4:R41)-1)+1))),INDEX(#REF!,2*(ROWS($R$4:R41)-1)+1),""),"")</f>
        <v/>
      </c>
      <c r="X41" s="130" t="str" cm="1">
        <f t="array" ref="X41">IFERROR(ROUND(INDEX('M01-S012'!$I$40:$I$138,2*(ROWS($X$4:X41)-1)+1),3),"")</f>
        <v/>
      </c>
      <c r="Y41" s="130" t="str" cm="1">
        <f t="array" ref="Y41">IFERROR(ROUND(INDEX('M01-S012'!$Q$40:$Q$138,2*(ROWS($Y$4:Y41)-1)+1),3),"")</f>
        <v/>
      </c>
      <c r="Z41" s="85">
        <f>INDEX('M01-S012'!$B$40:$B$138,2*(ROWS($Z$4:Z41)-1)+1)</f>
        <v>38</v>
      </c>
      <c r="AA41" s="85">
        <f>INDEX('M01-S012'!$C$40:$C$138,2*(ROWS($Z$4:AA41)-1)+1)</f>
        <v>0</v>
      </c>
      <c r="AB41" s="85">
        <f>INDEX('M01-S012'!$K$40:$K$138,2*(ROWS($Z$4:AB41)-1)+1)</f>
        <v>0</v>
      </c>
      <c r="AC41" s="72"/>
      <c r="AD41">
        <f>INDEX('M01-S012'!$U$40:$U$138,2*(ROWS($AD$4:AD41)-1)+1)</f>
        <v>0</v>
      </c>
      <c r="AE41" s="320"/>
      <c r="AF41" s="320"/>
      <c r="AG41" s="85" t="str">
        <f>INDEX('M01-S012'!$AW$40:$AW$138,2*(ROWS($AG$4:AG41)-1)+1)</f>
        <v/>
      </c>
      <c r="AH41" s="85" t="str">
        <f>INDEX('M01-S012'!$AX$40:$AX$138,2*(ROWS($AH$4:AH41)-1)+1)</f>
        <v/>
      </c>
      <c r="AI41" s="86"/>
      <c r="AJ41" s="86"/>
      <c r="AK41" s="86"/>
      <c r="AL41" s="86"/>
      <c r="AM41" s="86"/>
      <c r="AN41" s="86"/>
      <c r="AO41" s="49" t="str">
        <f>IFERROR(INDEX(PMELIGHT[Program Design],MATCH(AB41,PMELIGHT[Eff Desc 1])),"")</f>
        <v/>
      </c>
      <c r="AP41" s="74"/>
      <c r="AQ41" s="74"/>
      <c r="AR41" s="74"/>
      <c r="AS41" s="74"/>
      <c r="AT41" s="74"/>
    </row>
    <row r="42" spans="1:46">
      <c r="A42" s="54">
        <f t="shared" si="0"/>
        <v>0</v>
      </c>
      <c r="B42" s="129" t="str">
        <f t="shared" si="1"/>
        <v/>
      </c>
      <c r="C42" t="str">
        <f>IFERROR(IF(R42&gt;0,INDEX(PMELIGHT[Measure '#],MATCH(AB42,PMELIGHT[Eff Desc 1],0)),""),"")</f>
        <v/>
      </c>
      <c r="D42" t="s">
        <v>883</v>
      </c>
      <c r="F42" s="131">
        <f>INDEX('M01-S012'!$AB$40:$AB$138,2*(ROWS($F$4:F42)-1)+1)</f>
        <v>0</v>
      </c>
      <c r="G42" s="132">
        <f>INDEX('M01-S012'!$Y$40:$Y$138,2*(ROWS($G$4:G42)-1)+1)</f>
        <v>0</v>
      </c>
      <c r="H42" s="132" t="str">
        <f>IF(ISNUMBER(INDEX('M01-S012'!$AN$40:$AN$138,2*(ROWS($R$4:R42)-1)+1)),"Total","")</f>
        <v/>
      </c>
      <c r="I42" s="130">
        <f>IFERROR(ROUND(INDEX('M01-S012'!$S$40:$S$138,2*(ROWS($I$4:I42)-1)+1)*INDEX('M01-S012'!$AE$40:$AE$138,2*(ROWS($I$4:I42)-1)+1),2),0)</f>
        <v>0</v>
      </c>
      <c r="J42" s="130">
        <f>IFERROR(ROUND(INDEX('M01-S012'!$S$40:$S$138,2*(ROWS($J$4:J42)-1)+1)*INDEX('M01-S012'!$AG$40:$AG$138,2*(ROWS($J$4:J42)-1)+1),2),0)</f>
        <v>0</v>
      </c>
      <c r="K42" s="49">
        <f>IFERROR(ROUND(INDEX('M01-S012'!$AU$40:$AU$138,2*(ROWS($K$4:K42)-1)+1),2),0)</f>
        <v>0</v>
      </c>
      <c r="L42" s="49" t="str">
        <f>IFERROR(IF(R42&gt;0,M42*INDEX(PMELIGHT[Incremental Cost],MATCH(AB42,PMELIGHT[Eff Desc 1],0)),""),"")</f>
        <v/>
      </c>
      <c r="M42" s="319">
        <f>INDEX('M01-S012'!$S$40:$S$138,2*(ROWS($M$4:M42)-1)+1)</f>
        <v>0</v>
      </c>
      <c r="N42" s="130" t="str">
        <f>IF(ISNUMBER(INDEX('M01-S012'!$AN$40:$AN$138,2*(ROWS($R$4:R42)-1)+1)),INDEX('M01-S012'!$AK$40:$AK$138,2*(ROWS($N$4:N42)-1)+1),"")</f>
        <v/>
      </c>
      <c r="O42" s="319" t="str">
        <f>IFERROR(IF(ISNUMBER(INDEX('M01-S012'!$AN$40:$AN$138,2*(ROWS($R$4:R42)-1)+1)),INDEX('M01-S012'!$AV$40:$AV$138,2*(ROWS($O$4:O42)-1)+1),""),"")</f>
        <v/>
      </c>
      <c r="P42" s="320"/>
      <c r="Q42" s="130" t="str">
        <f>IFERROR(IF(ISNUMBER(INDEX('M01-S012'!$AN$40:$AN$138,2*(ROWS($R$4:R42)-1)+1)),INDEX('M01-S012'!$AY$40:$AY$138,2*(ROWS($Q$4:Q42)-1)+1),""),"")</f>
        <v/>
      </c>
      <c r="R42" s="130">
        <f>IF(ISNUMBER(INDEX('M01-S012'!$AN$40:$AN$138,2*(ROWS($R$4:R42)-1)+1)),INDEX('M01-S012'!$AN$40:$AN$138,2*(ROWS($R$4:R42)-1)+1),0)</f>
        <v>0</v>
      </c>
      <c r="S42" s="320"/>
      <c r="T42" s="86"/>
      <c r="U42" s="101"/>
      <c r="V42" s="86"/>
      <c r="W42" s="72" t="str">
        <f>IFERROR(IF(NOT(ISNUMBER(INDEX(#REF!,2*(ROWS($R$4:R42)-1)+1))),INDEX(#REF!,2*(ROWS($R$4:R42)-1)+1),""),"")</f>
        <v/>
      </c>
      <c r="X42" s="130" t="str" cm="1">
        <f t="array" ref="X42">IFERROR(ROUND(INDEX('M01-S012'!$I$40:$I$138,2*(ROWS($X$4:X42)-1)+1),3),"")</f>
        <v/>
      </c>
      <c r="Y42" s="130" t="str" cm="1">
        <f t="array" ref="Y42">IFERROR(ROUND(INDEX('M01-S012'!$Q$40:$Q$138,2*(ROWS($Y$4:Y42)-1)+1),3),"")</f>
        <v/>
      </c>
      <c r="Z42" s="85">
        <f>INDEX('M01-S012'!$B$40:$B$138,2*(ROWS($Z$4:Z42)-1)+1)</f>
        <v>39</v>
      </c>
      <c r="AA42" s="85">
        <f>INDEX('M01-S012'!$C$40:$C$138,2*(ROWS($Z$4:AA42)-1)+1)</f>
        <v>0</v>
      </c>
      <c r="AB42" s="85">
        <f>INDEX('M01-S012'!$K$40:$K$138,2*(ROWS($Z$4:AB42)-1)+1)</f>
        <v>0</v>
      </c>
      <c r="AC42" s="72"/>
      <c r="AD42">
        <f>INDEX('M01-S012'!$U$40:$U$138,2*(ROWS($AD$4:AD42)-1)+1)</f>
        <v>0</v>
      </c>
      <c r="AE42" s="320"/>
      <c r="AF42" s="320"/>
      <c r="AG42" s="85" t="str">
        <f>INDEX('M01-S012'!$AW$40:$AW$138,2*(ROWS($AG$4:AG42)-1)+1)</f>
        <v/>
      </c>
      <c r="AH42" s="85" t="str">
        <f>INDEX('M01-S012'!$AX$40:$AX$138,2*(ROWS($AH$4:AH42)-1)+1)</f>
        <v/>
      </c>
      <c r="AI42" s="86"/>
      <c r="AJ42" s="86"/>
      <c r="AK42" s="86"/>
      <c r="AL42" s="86"/>
      <c r="AM42" s="86"/>
      <c r="AN42" s="86"/>
      <c r="AO42" s="49" t="str">
        <f>IFERROR(INDEX(PMELIGHT[Program Design],MATCH(AB42,PMELIGHT[Eff Desc 1])),"")</f>
        <v/>
      </c>
      <c r="AP42" s="74"/>
      <c r="AQ42" s="74"/>
      <c r="AR42" s="74"/>
      <c r="AS42" s="74"/>
      <c r="AT42" s="74"/>
    </row>
    <row r="43" spans="1:46">
      <c r="A43" s="54">
        <f t="shared" si="0"/>
        <v>0</v>
      </c>
      <c r="B43" s="129" t="str">
        <f t="shared" si="1"/>
        <v/>
      </c>
      <c r="C43" t="str">
        <f>IFERROR(IF(R43&gt;0,INDEX(PMELIGHT[Measure '#],MATCH(AB43,PMELIGHT[Eff Desc 1],0)),""),"")</f>
        <v/>
      </c>
      <c r="D43" t="s">
        <v>883</v>
      </c>
      <c r="F43" s="131">
        <f>INDEX('M01-S012'!$AB$40:$AB$138,2*(ROWS($F$4:F43)-1)+1)</f>
        <v>0</v>
      </c>
      <c r="G43" s="132">
        <f>INDEX('M01-S012'!$Y$40:$Y$138,2*(ROWS($G$4:G43)-1)+1)</f>
        <v>0</v>
      </c>
      <c r="H43" s="132" t="str">
        <f>IF(ISNUMBER(INDEX('M01-S012'!$AN$40:$AN$138,2*(ROWS($R$4:R43)-1)+1)),"Total","")</f>
        <v/>
      </c>
      <c r="I43" s="130">
        <f>IFERROR(ROUND(INDEX('M01-S012'!$S$40:$S$138,2*(ROWS($I$4:I43)-1)+1)*INDEX('M01-S012'!$AE$40:$AE$138,2*(ROWS($I$4:I43)-1)+1),2),0)</f>
        <v>0</v>
      </c>
      <c r="J43" s="130">
        <f>IFERROR(ROUND(INDEX('M01-S012'!$S$40:$S$138,2*(ROWS($J$4:J43)-1)+1)*INDEX('M01-S012'!$AG$40:$AG$138,2*(ROWS($J$4:J43)-1)+1),2),0)</f>
        <v>0</v>
      </c>
      <c r="K43" s="49">
        <f>IFERROR(ROUND(INDEX('M01-S012'!$AU$40:$AU$138,2*(ROWS($K$4:K43)-1)+1),2),0)</f>
        <v>0</v>
      </c>
      <c r="L43" s="49" t="str">
        <f>IFERROR(IF(R43&gt;0,M43*INDEX(PMELIGHT[Incremental Cost],MATCH(AB43,PMELIGHT[Eff Desc 1],0)),""),"")</f>
        <v/>
      </c>
      <c r="M43" s="319">
        <f>INDEX('M01-S012'!$S$40:$S$138,2*(ROWS($M$4:M43)-1)+1)</f>
        <v>0</v>
      </c>
      <c r="N43" s="130" t="str">
        <f>IF(ISNUMBER(INDEX('M01-S012'!$AN$40:$AN$138,2*(ROWS($R$4:R43)-1)+1)),INDEX('M01-S012'!$AK$40:$AK$138,2*(ROWS($N$4:N43)-1)+1),"")</f>
        <v/>
      </c>
      <c r="O43" s="319" t="str">
        <f>IFERROR(IF(ISNUMBER(INDEX('M01-S012'!$AN$40:$AN$138,2*(ROWS($R$4:R43)-1)+1)),INDEX('M01-S012'!$AV$40:$AV$138,2*(ROWS($O$4:O43)-1)+1),""),"")</f>
        <v/>
      </c>
      <c r="P43" s="320"/>
      <c r="Q43" s="130" t="str">
        <f>IFERROR(IF(ISNUMBER(INDEX('M01-S012'!$AN$40:$AN$138,2*(ROWS($R$4:R43)-1)+1)),INDEX('M01-S012'!$AY$40:$AY$138,2*(ROWS($Q$4:Q43)-1)+1),""),"")</f>
        <v/>
      </c>
      <c r="R43" s="130">
        <f>IF(ISNUMBER(INDEX('M01-S012'!$AN$40:$AN$138,2*(ROWS($R$4:R43)-1)+1)),INDEX('M01-S012'!$AN$40:$AN$138,2*(ROWS($R$4:R43)-1)+1),0)</f>
        <v>0</v>
      </c>
      <c r="S43" s="320"/>
      <c r="T43" s="86"/>
      <c r="U43" s="101"/>
      <c r="V43" s="86"/>
      <c r="W43" s="72" t="str">
        <f>IFERROR(IF(NOT(ISNUMBER(INDEX(#REF!,2*(ROWS($R$4:R43)-1)+1))),INDEX(#REF!,2*(ROWS($R$4:R43)-1)+1),""),"")</f>
        <v/>
      </c>
      <c r="X43" s="130" t="str" cm="1">
        <f t="array" ref="X43">IFERROR(ROUND(INDEX('M01-S012'!$I$40:$I$138,2*(ROWS($X$4:X43)-1)+1),3),"")</f>
        <v/>
      </c>
      <c r="Y43" s="130" t="str" cm="1">
        <f t="array" ref="Y43">IFERROR(ROUND(INDEX('M01-S012'!$Q$40:$Q$138,2*(ROWS($Y$4:Y43)-1)+1),3),"")</f>
        <v/>
      </c>
      <c r="Z43" s="85">
        <f>INDEX('M01-S012'!$B$40:$B$138,2*(ROWS($Z$4:Z43)-1)+1)</f>
        <v>40</v>
      </c>
      <c r="AA43" s="85">
        <f>INDEX('M01-S012'!$C$40:$C$138,2*(ROWS($Z$4:AA43)-1)+1)</f>
        <v>0</v>
      </c>
      <c r="AB43" s="85">
        <f>INDEX('M01-S012'!$K$40:$K$138,2*(ROWS($Z$4:AB43)-1)+1)</f>
        <v>0</v>
      </c>
      <c r="AC43" s="72"/>
      <c r="AD43">
        <f>INDEX('M01-S012'!$U$40:$U$138,2*(ROWS($AD$4:AD43)-1)+1)</f>
        <v>0</v>
      </c>
      <c r="AE43" s="320"/>
      <c r="AF43" s="320"/>
      <c r="AG43" s="85" t="str">
        <f>INDEX('M01-S012'!$AW$40:$AW$138,2*(ROWS($AG$4:AG43)-1)+1)</f>
        <v/>
      </c>
      <c r="AH43" s="85" t="str">
        <f>INDEX('M01-S012'!$AX$40:$AX$138,2*(ROWS($AH$4:AH43)-1)+1)</f>
        <v/>
      </c>
      <c r="AI43" s="86"/>
      <c r="AJ43" s="86"/>
      <c r="AK43" s="86"/>
      <c r="AL43" s="86"/>
      <c r="AM43" s="86"/>
      <c r="AN43" s="86"/>
      <c r="AO43" s="49" t="str">
        <f>IFERROR(INDEX(PMELIGHT[Program Design],MATCH(AB43,PMELIGHT[Eff Desc 1])),"")</f>
        <v/>
      </c>
      <c r="AP43" s="74"/>
      <c r="AQ43" s="74"/>
      <c r="AR43" s="74"/>
      <c r="AS43" s="74"/>
      <c r="AT43" s="74"/>
    </row>
    <row r="44" spans="1:46">
      <c r="A44" s="54">
        <f t="shared" si="0"/>
        <v>0</v>
      </c>
      <c r="B44" s="129" t="str">
        <f t="shared" si="1"/>
        <v/>
      </c>
      <c r="C44" t="str">
        <f>IFERROR(IF(R44&gt;0,INDEX(PMELIGHT[Measure '#],MATCH(AB44,PMELIGHT[Eff Desc 1],0)),""),"")</f>
        <v/>
      </c>
      <c r="D44" t="s">
        <v>883</v>
      </c>
      <c r="F44" s="131">
        <f>INDEX('M01-S012'!$AB$40:$AB$138,2*(ROWS($F$4:F44)-1)+1)</f>
        <v>0</v>
      </c>
      <c r="G44" s="132">
        <f>INDEX('M01-S012'!$Y$40:$Y$138,2*(ROWS($G$4:G44)-1)+1)</f>
        <v>0</v>
      </c>
      <c r="H44" s="132" t="str">
        <f>IF(ISNUMBER(INDEX('M01-S012'!$AN$40:$AN$138,2*(ROWS($R$4:R44)-1)+1)),"Total","")</f>
        <v/>
      </c>
      <c r="I44" s="130">
        <f>IFERROR(ROUND(INDEX('M01-S012'!$S$40:$S$138,2*(ROWS($I$4:I44)-1)+1)*INDEX('M01-S012'!$AE$40:$AE$138,2*(ROWS($I$4:I44)-1)+1),2),0)</f>
        <v>0</v>
      </c>
      <c r="J44" s="130">
        <f>IFERROR(ROUND(INDEX('M01-S012'!$S$40:$S$138,2*(ROWS($J$4:J44)-1)+1)*INDEX('M01-S012'!$AG$40:$AG$138,2*(ROWS($J$4:J44)-1)+1),2),0)</f>
        <v>0</v>
      </c>
      <c r="K44" s="49">
        <f>IFERROR(ROUND(INDEX('M01-S012'!$AU$40:$AU$138,2*(ROWS($K$4:K44)-1)+1),2),0)</f>
        <v>0</v>
      </c>
      <c r="L44" s="49" t="str">
        <f>IFERROR(IF(R44&gt;0,M44*INDEX(PMELIGHT[Incremental Cost],MATCH(AB44,PMELIGHT[Eff Desc 1],0)),""),"")</f>
        <v/>
      </c>
      <c r="M44" s="319">
        <f>INDEX('M01-S012'!$S$40:$S$138,2*(ROWS($M$4:M44)-1)+1)</f>
        <v>0</v>
      </c>
      <c r="N44" s="130" t="str">
        <f>IF(ISNUMBER(INDEX('M01-S012'!$AN$40:$AN$138,2*(ROWS($R$4:R44)-1)+1)),INDEX('M01-S012'!$AK$40:$AK$138,2*(ROWS($N$4:N44)-1)+1),"")</f>
        <v/>
      </c>
      <c r="O44" s="319" t="str">
        <f>IFERROR(IF(ISNUMBER(INDEX('M01-S012'!$AN$40:$AN$138,2*(ROWS($R$4:R44)-1)+1)),INDEX('M01-S012'!$AV$40:$AV$138,2*(ROWS($O$4:O44)-1)+1),""),"")</f>
        <v/>
      </c>
      <c r="P44" s="320"/>
      <c r="Q44" s="130" t="str">
        <f>IFERROR(IF(ISNUMBER(INDEX('M01-S012'!$AN$40:$AN$138,2*(ROWS($R$4:R44)-1)+1)),INDEX('M01-S012'!$AY$40:$AY$138,2*(ROWS($Q$4:Q44)-1)+1),""),"")</f>
        <v/>
      </c>
      <c r="R44" s="130">
        <f>IF(ISNUMBER(INDEX('M01-S012'!$AN$40:$AN$138,2*(ROWS($R$4:R44)-1)+1)),INDEX('M01-S012'!$AN$40:$AN$138,2*(ROWS($R$4:R44)-1)+1),0)</f>
        <v>0</v>
      </c>
      <c r="S44" s="320"/>
      <c r="T44" s="86"/>
      <c r="U44" s="101"/>
      <c r="V44" s="86"/>
      <c r="W44" s="72" t="str">
        <f>IFERROR(IF(NOT(ISNUMBER(INDEX(#REF!,2*(ROWS($R$4:R44)-1)+1))),INDEX(#REF!,2*(ROWS($R$4:R44)-1)+1),""),"")</f>
        <v/>
      </c>
      <c r="X44" s="130" t="str" cm="1">
        <f t="array" ref="X44">IFERROR(ROUND(INDEX('M01-S012'!$I$40:$I$138,2*(ROWS($X$4:X44)-1)+1),3),"")</f>
        <v/>
      </c>
      <c r="Y44" s="130" t="str" cm="1">
        <f t="array" ref="Y44">IFERROR(ROUND(INDEX('M01-S012'!$Q$40:$Q$138,2*(ROWS($Y$4:Y44)-1)+1),3),"")</f>
        <v/>
      </c>
      <c r="Z44" s="85">
        <f>INDEX('M01-S012'!$B$40:$B$138,2*(ROWS($Z$4:Z44)-1)+1)</f>
        <v>41</v>
      </c>
      <c r="AA44" s="85">
        <f>INDEX('M01-S012'!$C$40:$C$138,2*(ROWS($Z$4:AA44)-1)+1)</f>
        <v>0</v>
      </c>
      <c r="AB44" s="85">
        <f>INDEX('M01-S012'!$K$40:$K$138,2*(ROWS($Z$4:AB44)-1)+1)</f>
        <v>0</v>
      </c>
      <c r="AC44" s="72"/>
      <c r="AD44">
        <f>INDEX('M01-S012'!$U$40:$U$138,2*(ROWS($AD$4:AD44)-1)+1)</f>
        <v>0</v>
      </c>
      <c r="AE44" s="320"/>
      <c r="AF44" s="320"/>
      <c r="AG44" s="85" t="str">
        <f>INDEX('M01-S012'!$AW$40:$AW$138,2*(ROWS($AG$4:AG44)-1)+1)</f>
        <v/>
      </c>
      <c r="AH44" s="85" t="str">
        <f>INDEX('M01-S012'!$AX$40:$AX$138,2*(ROWS($AH$4:AH44)-1)+1)</f>
        <v/>
      </c>
      <c r="AI44" s="86"/>
      <c r="AJ44" s="86"/>
      <c r="AK44" s="86"/>
      <c r="AL44" s="86"/>
      <c r="AM44" s="86"/>
      <c r="AN44" s="86"/>
      <c r="AO44" s="49" t="str">
        <f>IFERROR(INDEX(PMELIGHT[Program Design],MATCH(AB44,PMELIGHT[Eff Desc 1])),"")</f>
        <v/>
      </c>
      <c r="AP44" s="74"/>
      <c r="AQ44" s="74"/>
      <c r="AR44" s="74"/>
      <c r="AS44" s="74"/>
      <c r="AT44" s="74"/>
    </row>
    <row r="45" spans="1:46">
      <c r="A45" s="54">
        <f t="shared" si="0"/>
        <v>0</v>
      </c>
      <c r="B45" s="129" t="str">
        <f t="shared" si="1"/>
        <v/>
      </c>
      <c r="C45" t="str">
        <f>IFERROR(IF(R45&gt;0,INDEX(PMELIGHT[Measure '#],MATCH(AB45,PMELIGHT[Eff Desc 1],0)),""),"")</f>
        <v/>
      </c>
      <c r="D45" t="s">
        <v>883</v>
      </c>
      <c r="F45" s="131">
        <f>INDEX('M01-S012'!$AB$40:$AB$138,2*(ROWS($F$4:F45)-1)+1)</f>
        <v>0</v>
      </c>
      <c r="G45" s="132">
        <f>INDEX('M01-S012'!$Y$40:$Y$138,2*(ROWS($G$4:G45)-1)+1)</f>
        <v>0</v>
      </c>
      <c r="H45" s="132" t="str">
        <f>IF(ISNUMBER(INDEX('M01-S012'!$AN$40:$AN$138,2*(ROWS($R$4:R45)-1)+1)),"Total","")</f>
        <v/>
      </c>
      <c r="I45" s="130">
        <f>IFERROR(ROUND(INDEX('M01-S012'!$S$40:$S$138,2*(ROWS($I$4:I45)-1)+1)*INDEX('M01-S012'!$AE$40:$AE$138,2*(ROWS($I$4:I45)-1)+1),2),0)</f>
        <v>0</v>
      </c>
      <c r="J45" s="130">
        <f>IFERROR(ROUND(INDEX('M01-S012'!$S$40:$S$138,2*(ROWS($J$4:J45)-1)+1)*INDEX('M01-S012'!$AG$40:$AG$138,2*(ROWS($J$4:J45)-1)+1),2),0)</f>
        <v>0</v>
      </c>
      <c r="K45" s="49">
        <f>IFERROR(ROUND(INDEX('M01-S012'!$AU$40:$AU$138,2*(ROWS($K$4:K45)-1)+1),2),0)</f>
        <v>0</v>
      </c>
      <c r="L45" s="49" t="str">
        <f>IFERROR(IF(R45&gt;0,M45*INDEX(PMELIGHT[Incremental Cost],MATCH(AB45,PMELIGHT[Eff Desc 1],0)),""),"")</f>
        <v/>
      </c>
      <c r="M45" s="319">
        <f>INDEX('M01-S012'!$S$40:$S$138,2*(ROWS($M$4:M45)-1)+1)</f>
        <v>0</v>
      </c>
      <c r="N45" s="130" t="str">
        <f>IF(ISNUMBER(INDEX('M01-S012'!$AN$40:$AN$138,2*(ROWS($R$4:R45)-1)+1)),INDEX('M01-S012'!$AK$40:$AK$138,2*(ROWS($N$4:N45)-1)+1),"")</f>
        <v/>
      </c>
      <c r="O45" s="319" t="str">
        <f>IFERROR(IF(ISNUMBER(INDEX('M01-S012'!$AN$40:$AN$138,2*(ROWS($R$4:R45)-1)+1)),INDEX('M01-S012'!$AV$40:$AV$138,2*(ROWS($O$4:O45)-1)+1),""),"")</f>
        <v/>
      </c>
      <c r="P45" s="320"/>
      <c r="Q45" s="130" t="str">
        <f>IFERROR(IF(ISNUMBER(INDEX('M01-S012'!$AN$40:$AN$138,2*(ROWS($R$4:R45)-1)+1)),INDEX('M01-S012'!$AY$40:$AY$138,2*(ROWS($Q$4:Q45)-1)+1),""),"")</f>
        <v/>
      </c>
      <c r="R45" s="130">
        <f>IF(ISNUMBER(INDEX('M01-S012'!$AN$40:$AN$138,2*(ROWS($R$4:R45)-1)+1)),INDEX('M01-S012'!$AN$40:$AN$138,2*(ROWS($R$4:R45)-1)+1),0)</f>
        <v>0</v>
      </c>
      <c r="S45" s="320"/>
      <c r="T45" s="86"/>
      <c r="U45" s="101"/>
      <c r="V45" s="86"/>
      <c r="W45" s="72" t="str">
        <f>IFERROR(IF(NOT(ISNUMBER(INDEX(#REF!,2*(ROWS($R$4:R45)-1)+1))),INDEX(#REF!,2*(ROWS($R$4:R45)-1)+1),""),"")</f>
        <v/>
      </c>
      <c r="X45" s="130" t="str" cm="1">
        <f t="array" ref="X45">IFERROR(ROUND(INDEX('M01-S012'!$I$40:$I$138,2*(ROWS($X$4:X45)-1)+1),3),"")</f>
        <v/>
      </c>
      <c r="Y45" s="130" t="str" cm="1">
        <f t="array" ref="Y45">IFERROR(ROUND(INDEX('M01-S012'!$Q$40:$Q$138,2*(ROWS($Y$4:Y45)-1)+1),3),"")</f>
        <v/>
      </c>
      <c r="Z45" s="85">
        <f>INDEX('M01-S012'!$B$40:$B$138,2*(ROWS($Z$4:Z45)-1)+1)</f>
        <v>42</v>
      </c>
      <c r="AA45" s="85">
        <f>INDEX('M01-S012'!$C$40:$C$138,2*(ROWS($Z$4:AA45)-1)+1)</f>
        <v>0</v>
      </c>
      <c r="AB45" s="85">
        <f>INDEX('M01-S012'!$K$40:$K$138,2*(ROWS($Z$4:AB45)-1)+1)</f>
        <v>0</v>
      </c>
      <c r="AC45" s="72"/>
      <c r="AD45">
        <f>INDEX('M01-S012'!$U$40:$U$138,2*(ROWS($AD$4:AD45)-1)+1)</f>
        <v>0</v>
      </c>
      <c r="AE45" s="320"/>
      <c r="AF45" s="320"/>
      <c r="AG45" s="85" t="str">
        <f>INDEX('M01-S012'!$AW$40:$AW$138,2*(ROWS($AG$4:AG45)-1)+1)</f>
        <v/>
      </c>
      <c r="AH45" s="85" t="str">
        <f>INDEX('M01-S012'!$AX$40:$AX$138,2*(ROWS($AH$4:AH45)-1)+1)</f>
        <v/>
      </c>
      <c r="AI45" s="86"/>
      <c r="AJ45" s="86"/>
      <c r="AK45" s="86"/>
      <c r="AL45" s="86"/>
      <c r="AM45" s="86"/>
      <c r="AN45" s="86"/>
      <c r="AO45" s="49" t="str">
        <f>IFERROR(INDEX(PMELIGHT[Program Design],MATCH(AB45,PMELIGHT[Eff Desc 1])),"")</f>
        <v/>
      </c>
      <c r="AP45" s="74"/>
      <c r="AQ45" s="74"/>
      <c r="AR45" s="74"/>
      <c r="AS45" s="74"/>
      <c r="AT45" s="74"/>
    </row>
    <row r="46" spans="1:46">
      <c r="A46" s="54">
        <f t="shared" si="0"/>
        <v>0</v>
      </c>
      <c r="B46" s="129" t="str">
        <f t="shared" ref="B46:B49" si="3">IF(C46="","",CONCATENATE(ROW(),"-",C46))</f>
        <v/>
      </c>
      <c r="C46" t="str">
        <f>IFERROR(IF(R46&gt;0,INDEX(PMELIGHT[Measure '#],MATCH(AB46,PMELIGHT[Eff Desc 1],0)),""),"")</f>
        <v/>
      </c>
      <c r="D46" t="s">
        <v>883</v>
      </c>
      <c r="F46" s="131">
        <f>INDEX('M01-S012'!$AB$40:$AB$138,2*(ROWS($F$4:F46)-1)+1)</f>
        <v>0</v>
      </c>
      <c r="G46" s="132">
        <f>INDEX('M01-S012'!$Y$40:$Y$138,2*(ROWS($G$4:G46)-1)+1)</f>
        <v>0</v>
      </c>
      <c r="H46" s="132" t="str">
        <f>IF(ISNUMBER(INDEX('M01-S012'!$AN$40:$AN$138,2*(ROWS($R$4:R46)-1)+1)),"Total","")</f>
        <v/>
      </c>
      <c r="I46" s="130">
        <f>IFERROR(ROUND(INDEX('M01-S012'!$S$40:$S$138,2*(ROWS($I$4:I46)-1)+1)*INDEX('M01-S012'!$AE$40:$AE$138,2*(ROWS($I$4:I46)-1)+1),2),0)</f>
        <v>0</v>
      </c>
      <c r="J46" s="130">
        <f>IFERROR(ROUND(INDEX('M01-S012'!$S$40:$S$138,2*(ROWS($J$4:J46)-1)+1)*INDEX('M01-S012'!$AG$40:$AG$138,2*(ROWS($J$4:J46)-1)+1),2),0)</f>
        <v>0</v>
      </c>
      <c r="K46" s="49">
        <f>IFERROR(ROUND(INDEX('M01-S012'!$AU$40:$AU$138,2*(ROWS($K$4:K46)-1)+1),2),0)</f>
        <v>0</v>
      </c>
      <c r="L46" s="49" t="str">
        <f>IFERROR(IF(R46&gt;0,M46*INDEX(PMELIGHT[Incremental Cost],MATCH(AB46,PMELIGHT[Eff Desc 1],0)),""),"")</f>
        <v/>
      </c>
      <c r="M46" s="319">
        <f>INDEX('M01-S012'!$S$40:$S$138,2*(ROWS($M$4:M46)-1)+1)</f>
        <v>0</v>
      </c>
      <c r="N46" s="130" t="str">
        <f>IF(ISNUMBER(INDEX('M01-S012'!$AN$40:$AN$138,2*(ROWS($R$4:R46)-1)+1)),INDEX('M01-S012'!$AK$40:$AK$138,2*(ROWS($N$4:N46)-1)+1),"")</f>
        <v/>
      </c>
      <c r="O46" s="319" t="str">
        <f>IFERROR(IF(ISNUMBER(INDEX('M01-S012'!$AN$40:$AN$138,2*(ROWS($R$4:R46)-1)+1)),INDEX('M01-S012'!$AV$40:$AV$138,2*(ROWS($O$4:O46)-1)+1),""),"")</f>
        <v/>
      </c>
      <c r="P46" s="320"/>
      <c r="Q46" s="130" t="str">
        <f>IFERROR(IF(ISNUMBER(INDEX('M01-S012'!$AN$40:$AN$138,2*(ROWS($R$4:R46)-1)+1)),INDEX('M01-S012'!$AY$40:$AY$138,2*(ROWS($Q$4:Q46)-1)+1),""),"")</f>
        <v/>
      </c>
      <c r="R46" s="130">
        <f>IF(ISNUMBER(INDEX('M01-S012'!$AN$40:$AN$138,2*(ROWS($R$4:R46)-1)+1)),INDEX('M01-S012'!$AN$40:$AN$138,2*(ROWS($R$4:R46)-1)+1),0)</f>
        <v>0</v>
      </c>
      <c r="S46" s="320"/>
      <c r="T46" s="86"/>
      <c r="U46" s="101"/>
      <c r="V46" s="86"/>
      <c r="W46" s="72" t="str">
        <f>IFERROR(IF(NOT(ISNUMBER(INDEX(#REF!,2*(ROWS($R$4:R46)-1)+1))),INDEX(#REF!,2*(ROWS($R$4:R46)-1)+1),""),"")</f>
        <v/>
      </c>
      <c r="X46" s="130" t="str" cm="1">
        <f t="array" ref="X46">IFERROR(ROUND(INDEX('M01-S012'!$I$40:$I$138,2*(ROWS($X$4:X46)-1)+1),3),"")</f>
        <v/>
      </c>
      <c r="Y46" s="130" t="str" cm="1">
        <f t="array" ref="Y46">IFERROR(ROUND(INDEX('M01-S012'!$Q$40:$Q$138,2*(ROWS($Y$4:Y46)-1)+1),3),"")</f>
        <v/>
      </c>
      <c r="Z46" s="85">
        <f>INDEX('M01-S012'!$B$40:$B$138,2*(ROWS($Z$4:Z46)-1)+1)</f>
        <v>43</v>
      </c>
      <c r="AA46" s="85">
        <f>INDEX('M01-S012'!$C$40:$C$138,2*(ROWS($Z$4:AA46)-1)+1)</f>
        <v>0</v>
      </c>
      <c r="AB46" s="85">
        <f>INDEX('M01-S012'!$K$40:$K$138,2*(ROWS($Z$4:AB46)-1)+1)</f>
        <v>0</v>
      </c>
      <c r="AC46" s="72"/>
      <c r="AD46">
        <f>INDEX('M01-S012'!$U$40:$U$138,2*(ROWS($AD$4:AD46)-1)+1)</f>
        <v>0</v>
      </c>
      <c r="AE46" s="320"/>
      <c r="AF46" s="320"/>
      <c r="AG46" s="85" t="str">
        <f>INDEX('M01-S012'!$AW$40:$AW$138,2*(ROWS($AG$4:AG46)-1)+1)</f>
        <v/>
      </c>
      <c r="AH46" s="85" t="str">
        <f>INDEX('M01-S012'!$AX$40:$AX$138,2*(ROWS($AH$4:AH46)-1)+1)</f>
        <v/>
      </c>
      <c r="AI46" s="86"/>
      <c r="AJ46" s="86"/>
      <c r="AK46" s="86"/>
      <c r="AL46" s="86"/>
      <c r="AM46" s="86"/>
      <c r="AN46" s="86"/>
      <c r="AO46" s="49" t="str">
        <f>IFERROR(INDEX(PMELIGHT[Program Design],MATCH(AB46,PMELIGHT[Eff Desc 1])),"")</f>
        <v/>
      </c>
      <c r="AP46" s="74"/>
      <c r="AQ46" s="74"/>
      <c r="AR46" s="74"/>
      <c r="AS46" s="74"/>
      <c r="AT46" s="74"/>
    </row>
    <row r="47" spans="1:46">
      <c r="A47" s="54">
        <f t="shared" si="0"/>
        <v>0</v>
      </c>
      <c r="B47" s="129" t="str">
        <f t="shared" si="3"/>
        <v/>
      </c>
      <c r="C47" t="str">
        <f>IFERROR(IF(R47&gt;0,INDEX(PMELIGHT[Measure '#],MATCH(AB47,PMELIGHT[Eff Desc 1],0)),""),"")</f>
        <v/>
      </c>
      <c r="D47" t="s">
        <v>883</v>
      </c>
      <c r="F47" s="131">
        <f>INDEX('M01-S012'!$AB$40:$AB$138,2*(ROWS($F$4:F47)-1)+1)</f>
        <v>0</v>
      </c>
      <c r="G47" s="132">
        <f>INDEX('M01-S012'!$Y$40:$Y$138,2*(ROWS($G$4:G47)-1)+1)</f>
        <v>0</v>
      </c>
      <c r="H47" s="132" t="str">
        <f>IF(ISNUMBER(INDEX('M01-S012'!$AN$40:$AN$138,2*(ROWS($R$4:R47)-1)+1)),"Total","")</f>
        <v/>
      </c>
      <c r="I47" s="130">
        <f>IFERROR(ROUND(INDEX('M01-S012'!$S$40:$S$138,2*(ROWS($I$4:I47)-1)+1)*INDEX('M01-S012'!$AE$40:$AE$138,2*(ROWS($I$4:I47)-1)+1),2),0)</f>
        <v>0</v>
      </c>
      <c r="J47" s="130">
        <f>IFERROR(ROUND(INDEX('M01-S012'!$S$40:$S$138,2*(ROWS($J$4:J47)-1)+1)*INDEX('M01-S012'!$AG$40:$AG$138,2*(ROWS($J$4:J47)-1)+1),2),0)</f>
        <v>0</v>
      </c>
      <c r="K47" s="49">
        <f>IFERROR(ROUND(INDEX('M01-S012'!$AU$40:$AU$138,2*(ROWS($K$4:K47)-1)+1),2),0)</f>
        <v>0</v>
      </c>
      <c r="L47" s="49" t="str">
        <f>IFERROR(IF(R47&gt;0,M47*INDEX(PMELIGHT[Incremental Cost],MATCH(AB47,PMELIGHT[Eff Desc 1],0)),""),"")</f>
        <v/>
      </c>
      <c r="M47" s="319">
        <f>INDEX('M01-S012'!$S$40:$S$138,2*(ROWS($M$4:M47)-1)+1)</f>
        <v>0</v>
      </c>
      <c r="N47" s="130" t="str">
        <f>IF(ISNUMBER(INDEX('M01-S012'!$AN$40:$AN$138,2*(ROWS($R$4:R47)-1)+1)),INDEX('M01-S012'!$AK$40:$AK$138,2*(ROWS($N$4:N47)-1)+1),"")</f>
        <v/>
      </c>
      <c r="O47" s="319" t="str">
        <f>IFERROR(IF(ISNUMBER(INDEX('M01-S012'!$AN$40:$AN$138,2*(ROWS($R$4:R47)-1)+1)),INDEX('M01-S012'!$AV$40:$AV$138,2*(ROWS($O$4:O47)-1)+1),""),"")</f>
        <v/>
      </c>
      <c r="P47" s="320"/>
      <c r="Q47" s="130" t="str">
        <f>IFERROR(IF(ISNUMBER(INDEX('M01-S012'!$AN$40:$AN$138,2*(ROWS($R$4:R47)-1)+1)),INDEX('M01-S012'!$AY$40:$AY$138,2*(ROWS($Q$4:Q47)-1)+1),""),"")</f>
        <v/>
      </c>
      <c r="R47" s="130">
        <f>IF(ISNUMBER(INDEX('M01-S012'!$AN$40:$AN$138,2*(ROWS($R$4:R47)-1)+1)),INDEX('M01-S012'!$AN$40:$AN$138,2*(ROWS($R$4:R47)-1)+1),0)</f>
        <v>0</v>
      </c>
      <c r="S47" s="320"/>
      <c r="T47" s="86"/>
      <c r="U47" s="101"/>
      <c r="V47" s="86"/>
      <c r="W47" s="72" t="str">
        <f>IFERROR(IF(NOT(ISNUMBER(INDEX(#REF!,2*(ROWS($R$4:R47)-1)+1))),INDEX(#REF!,2*(ROWS($R$4:R47)-1)+1),""),"")</f>
        <v/>
      </c>
      <c r="X47" s="130" t="str" cm="1">
        <f t="array" ref="X47">IFERROR(ROUND(INDEX('M01-S012'!$I$40:$I$138,2*(ROWS($X$4:X47)-1)+1),3),"")</f>
        <v/>
      </c>
      <c r="Y47" s="130" t="str" cm="1">
        <f t="array" ref="Y47">IFERROR(ROUND(INDEX('M01-S012'!$Q$40:$Q$138,2*(ROWS($Y$4:Y47)-1)+1),3),"")</f>
        <v/>
      </c>
      <c r="Z47" s="85">
        <f>INDEX('M01-S012'!$B$40:$B$138,2*(ROWS($Z$4:Z47)-1)+1)</f>
        <v>44</v>
      </c>
      <c r="AA47" s="85">
        <f>INDEX('M01-S012'!$C$40:$C$138,2*(ROWS($Z$4:AA47)-1)+1)</f>
        <v>0</v>
      </c>
      <c r="AB47" s="85">
        <f>INDEX('M01-S012'!$K$40:$K$138,2*(ROWS($Z$4:AB47)-1)+1)</f>
        <v>0</v>
      </c>
      <c r="AC47" s="72"/>
      <c r="AD47">
        <f>INDEX('M01-S012'!$U$40:$U$138,2*(ROWS($AD$4:AD47)-1)+1)</f>
        <v>0</v>
      </c>
      <c r="AE47" s="320"/>
      <c r="AF47" s="320"/>
      <c r="AG47" s="85" t="str">
        <f>INDEX('M01-S012'!$AW$40:$AW$138,2*(ROWS($AG$4:AG47)-1)+1)</f>
        <v/>
      </c>
      <c r="AH47" s="85" t="str">
        <f>INDEX('M01-S012'!$AX$40:$AX$138,2*(ROWS($AH$4:AH47)-1)+1)</f>
        <v/>
      </c>
      <c r="AI47" s="86"/>
      <c r="AJ47" s="86"/>
      <c r="AK47" s="86"/>
      <c r="AL47" s="86"/>
      <c r="AM47" s="86"/>
      <c r="AN47" s="86"/>
      <c r="AO47" s="49" t="str">
        <f>IFERROR(INDEX(PMELIGHT[Program Design],MATCH(AB47,PMELIGHT[Eff Desc 1])),"")</f>
        <v/>
      </c>
      <c r="AP47" s="74"/>
      <c r="AQ47" s="74"/>
      <c r="AR47" s="74"/>
      <c r="AS47" s="74"/>
      <c r="AT47" s="74"/>
    </row>
    <row r="48" spans="1:46">
      <c r="A48" s="54">
        <f t="shared" si="0"/>
        <v>0</v>
      </c>
      <c r="B48" s="129" t="str">
        <f t="shared" si="3"/>
        <v/>
      </c>
      <c r="C48" t="str">
        <f>IFERROR(IF(R48&gt;0,INDEX(PMELIGHT[Measure '#],MATCH(AB48,PMELIGHT[Eff Desc 1],0)),""),"")</f>
        <v/>
      </c>
      <c r="D48" t="s">
        <v>883</v>
      </c>
      <c r="F48" s="131">
        <f>INDEX('M01-S012'!$AB$40:$AB$138,2*(ROWS($F$4:F48)-1)+1)</f>
        <v>0</v>
      </c>
      <c r="G48" s="132">
        <f>INDEX('M01-S012'!$Y$40:$Y$138,2*(ROWS($G$4:G48)-1)+1)</f>
        <v>0</v>
      </c>
      <c r="H48" s="132" t="str">
        <f>IF(ISNUMBER(INDEX('M01-S012'!$AN$40:$AN$138,2*(ROWS($R$4:R48)-1)+1)),"Total","")</f>
        <v/>
      </c>
      <c r="I48" s="130">
        <f>IFERROR(ROUND(INDEX('M01-S012'!$S$40:$S$138,2*(ROWS($I$4:I48)-1)+1)*INDEX('M01-S012'!$AE$40:$AE$138,2*(ROWS($I$4:I48)-1)+1),2),0)</f>
        <v>0</v>
      </c>
      <c r="J48" s="130">
        <f>IFERROR(ROUND(INDEX('M01-S012'!$S$40:$S$138,2*(ROWS($J$4:J48)-1)+1)*INDEX('M01-S012'!$AG$40:$AG$138,2*(ROWS($J$4:J48)-1)+1),2),0)</f>
        <v>0</v>
      </c>
      <c r="K48" s="49">
        <f>IFERROR(ROUND(INDEX('M01-S012'!$AU$40:$AU$138,2*(ROWS($K$4:K48)-1)+1),2),0)</f>
        <v>0</v>
      </c>
      <c r="L48" s="49" t="str">
        <f>IFERROR(IF(R48&gt;0,M48*INDEX(PMELIGHT[Incremental Cost],MATCH(AB48,PMELIGHT[Eff Desc 1],0)),""),"")</f>
        <v/>
      </c>
      <c r="M48" s="319">
        <f>INDEX('M01-S012'!$S$40:$S$138,2*(ROWS($M$4:M48)-1)+1)</f>
        <v>0</v>
      </c>
      <c r="N48" s="130" t="str">
        <f>IF(ISNUMBER(INDEX('M01-S012'!$AN$40:$AN$138,2*(ROWS($R$4:R48)-1)+1)),INDEX('M01-S012'!$AK$40:$AK$138,2*(ROWS($N$4:N48)-1)+1),"")</f>
        <v/>
      </c>
      <c r="O48" s="319" t="str">
        <f>IFERROR(IF(ISNUMBER(INDEX('M01-S012'!$AN$40:$AN$138,2*(ROWS($R$4:R48)-1)+1)),INDEX('M01-S012'!$AV$40:$AV$138,2*(ROWS($O$4:O48)-1)+1),""),"")</f>
        <v/>
      </c>
      <c r="P48" s="320"/>
      <c r="Q48" s="130" t="str">
        <f>IFERROR(IF(ISNUMBER(INDEX('M01-S012'!$AN$40:$AN$138,2*(ROWS($R$4:R48)-1)+1)),INDEX('M01-S012'!$AY$40:$AY$138,2*(ROWS($Q$4:Q48)-1)+1),""),"")</f>
        <v/>
      </c>
      <c r="R48" s="130">
        <f>IF(ISNUMBER(INDEX('M01-S012'!$AN$40:$AN$138,2*(ROWS($R$4:R48)-1)+1)),INDEX('M01-S012'!$AN$40:$AN$138,2*(ROWS($R$4:R48)-1)+1),0)</f>
        <v>0</v>
      </c>
      <c r="S48" s="320"/>
      <c r="T48" s="86"/>
      <c r="U48" s="101"/>
      <c r="V48" s="86"/>
      <c r="W48" s="72" t="str">
        <f>IFERROR(IF(NOT(ISNUMBER(INDEX(#REF!,2*(ROWS($R$4:R48)-1)+1))),INDEX(#REF!,2*(ROWS($R$4:R48)-1)+1),""),"")</f>
        <v/>
      </c>
      <c r="X48" s="130" t="str" cm="1">
        <f t="array" ref="X48">IFERROR(ROUND(INDEX('M01-S012'!$I$40:$I$138,2*(ROWS($X$4:X48)-1)+1),3),"")</f>
        <v/>
      </c>
      <c r="Y48" s="130" t="str" cm="1">
        <f t="array" ref="Y48">IFERROR(ROUND(INDEX('M01-S012'!$Q$40:$Q$138,2*(ROWS($Y$4:Y48)-1)+1),3),"")</f>
        <v/>
      </c>
      <c r="Z48" s="85">
        <f>INDEX('M01-S012'!$B$40:$B$138,2*(ROWS($Z$4:Z48)-1)+1)</f>
        <v>45</v>
      </c>
      <c r="AA48" s="85">
        <f>INDEX('M01-S012'!$C$40:$C$138,2*(ROWS($Z$4:AA48)-1)+1)</f>
        <v>0</v>
      </c>
      <c r="AB48" s="85">
        <f>INDEX('M01-S012'!$K$40:$K$138,2*(ROWS($Z$4:AB48)-1)+1)</f>
        <v>0</v>
      </c>
      <c r="AC48" s="72"/>
      <c r="AD48">
        <f>INDEX('M01-S012'!$U$40:$U$138,2*(ROWS($AD$4:AD48)-1)+1)</f>
        <v>0</v>
      </c>
      <c r="AE48" s="320"/>
      <c r="AF48" s="320"/>
      <c r="AG48" s="85" t="str">
        <f>INDEX('M01-S012'!$AW$40:$AW$138,2*(ROWS($AG$4:AG48)-1)+1)</f>
        <v/>
      </c>
      <c r="AH48" s="85" t="str">
        <f>INDEX('M01-S012'!$AX$40:$AX$138,2*(ROWS($AH$4:AH48)-1)+1)</f>
        <v/>
      </c>
      <c r="AI48" s="86"/>
      <c r="AJ48" s="86"/>
      <c r="AK48" s="86"/>
      <c r="AL48" s="86"/>
      <c r="AM48" s="86"/>
      <c r="AN48" s="86"/>
      <c r="AO48" s="49" t="str">
        <f>IFERROR(INDEX(PMELIGHT[Program Design],MATCH(AB48,PMELIGHT[Eff Desc 1])),"")</f>
        <v/>
      </c>
      <c r="AP48" s="74"/>
      <c r="AQ48" s="74"/>
      <c r="AR48" s="74"/>
      <c r="AS48" s="74"/>
      <c r="AT48" s="74"/>
    </row>
    <row r="49" spans="1:46">
      <c r="A49" s="54">
        <f t="shared" si="0"/>
        <v>0</v>
      </c>
      <c r="B49" s="129" t="str">
        <f t="shared" si="3"/>
        <v/>
      </c>
      <c r="C49" t="str">
        <f>IFERROR(IF(R49&gt;0,INDEX(PMELIGHT[Measure '#],MATCH(AB49,PMELIGHT[Eff Desc 1],0)),""),"")</f>
        <v/>
      </c>
      <c r="D49" t="s">
        <v>883</v>
      </c>
      <c r="F49" s="131">
        <f>INDEX('M01-S012'!$AB$40:$AB$138,2*(ROWS($F$4:F49)-1)+1)</f>
        <v>0</v>
      </c>
      <c r="G49" s="132">
        <f>INDEX('M01-S012'!$Y$40:$Y$138,2*(ROWS($G$4:G49)-1)+1)</f>
        <v>0</v>
      </c>
      <c r="H49" s="132" t="str">
        <f>IF(ISNUMBER(INDEX('M01-S012'!$AN$40:$AN$138,2*(ROWS($R$4:R49)-1)+1)),"Total","")</f>
        <v/>
      </c>
      <c r="I49" s="130">
        <f>IFERROR(ROUND(INDEX('M01-S012'!$S$40:$S$138,2*(ROWS($I$4:I49)-1)+1)*INDEX('M01-S012'!$AE$40:$AE$138,2*(ROWS($I$4:I49)-1)+1),2),0)</f>
        <v>0</v>
      </c>
      <c r="J49" s="130">
        <f>IFERROR(ROUND(INDEX('M01-S012'!$S$40:$S$138,2*(ROWS($J$4:J49)-1)+1)*INDEX('M01-S012'!$AG$40:$AG$138,2*(ROWS($J$4:J49)-1)+1),2),0)</f>
        <v>0</v>
      </c>
      <c r="K49" s="49">
        <f>IFERROR(ROUND(INDEX('M01-S012'!$AU$40:$AU$138,2*(ROWS($K$4:K49)-1)+1),2),0)</f>
        <v>0</v>
      </c>
      <c r="L49" s="49" t="str">
        <f>IFERROR(IF(R49&gt;0,M49*INDEX(PMELIGHT[Incremental Cost],MATCH(AB49,PMELIGHT[Eff Desc 1],0)),""),"")</f>
        <v/>
      </c>
      <c r="M49" s="319">
        <f>INDEX('M01-S012'!$S$40:$S$138,2*(ROWS($M$4:M49)-1)+1)</f>
        <v>0</v>
      </c>
      <c r="N49" s="130" t="str">
        <f>IF(ISNUMBER(INDEX('M01-S012'!$AN$40:$AN$138,2*(ROWS($R$4:R49)-1)+1)),INDEX('M01-S012'!$AK$40:$AK$138,2*(ROWS($N$4:N49)-1)+1),"")</f>
        <v/>
      </c>
      <c r="O49" s="319" t="str">
        <f>IFERROR(IF(ISNUMBER(INDEX('M01-S012'!$AN$40:$AN$138,2*(ROWS($R$4:R49)-1)+1)),INDEX('M01-S012'!$AV$40:$AV$138,2*(ROWS($O$4:O49)-1)+1),""),"")</f>
        <v/>
      </c>
      <c r="P49" s="320"/>
      <c r="Q49" s="130" t="str">
        <f>IFERROR(IF(ISNUMBER(INDEX('M01-S012'!$AN$40:$AN$138,2*(ROWS($R$4:R49)-1)+1)),INDEX('M01-S012'!$AY$40:$AY$138,2*(ROWS($Q$4:Q49)-1)+1),""),"")</f>
        <v/>
      </c>
      <c r="R49" s="130">
        <f>IF(ISNUMBER(INDEX('M01-S012'!$AN$40:$AN$138,2*(ROWS($R$4:R49)-1)+1)),INDEX('M01-S012'!$AN$40:$AN$138,2*(ROWS($R$4:R49)-1)+1),0)</f>
        <v>0</v>
      </c>
      <c r="S49" s="320"/>
      <c r="T49" s="86"/>
      <c r="U49" s="101"/>
      <c r="V49" s="86"/>
      <c r="W49" s="72" t="str">
        <f>IFERROR(IF(NOT(ISNUMBER(INDEX(#REF!,2*(ROWS($R$4:R49)-1)+1))),INDEX(#REF!,2*(ROWS($R$4:R49)-1)+1),""),"")</f>
        <v/>
      </c>
      <c r="X49" s="130" t="str" cm="1">
        <f t="array" ref="X49">IFERROR(ROUND(INDEX('M01-S012'!$I$40:$I$138,2*(ROWS($X$4:X49)-1)+1),3),"")</f>
        <v/>
      </c>
      <c r="Y49" s="130" t="str" cm="1">
        <f t="array" ref="Y49">IFERROR(ROUND(INDEX('M01-S012'!$Q$40:$Q$138,2*(ROWS($Y$4:Y49)-1)+1),3),"")</f>
        <v/>
      </c>
      <c r="Z49" s="85">
        <f>INDEX('M01-S012'!$B$40:$B$138,2*(ROWS($Z$4:Z49)-1)+1)</f>
        <v>46</v>
      </c>
      <c r="AA49" s="85">
        <f>INDEX('M01-S012'!$C$40:$C$138,2*(ROWS($Z$4:AA49)-1)+1)</f>
        <v>0</v>
      </c>
      <c r="AB49" s="85">
        <f>INDEX('M01-S012'!$K$40:$K$138,2*(ROWS($Z$4:AB49)-1)+1)</f>
        <v>0</v>
      </c>
      <c r="AC49" s="72"/>
      <c r="AD49">
        <f>INDEX('M01-S012'!$U$40:$U$138,2*(ROWS($AD$4:AD49)-1)+1)</f>
        <v>0</v>
      </c>
      <c r="AE49" s="320"/>
      <c r="AF49" s="320"/>
      <c r="AG49" s="85" t="str">
        <f>INDEX('M01-S012'!$AW$40:$AW$138,2*(ROWS($AG$4:AG49)-1)+1)</f>
        <v/>
      </c>
      <c r="AH49" s="85" t="str">
        <f>INDEX('M01-S012'!$AX$40:$AX$138,2*(ROWS($AH$4:AH49)-1)+1)</f>
        <v/>
      </c>
      <c r="AI49" s="86"/>
      <c r="AJ49" s="86"/>
      <c r="AK49" s="86"/>
      <c r="AL49" s="86"/>
      <c r="AM49" s="86"/>
      <c r="AN49" s="86"/>
      <c r="AO49" s="49" t="str">
        <f>IFERROR(INDEX(PMELIGHT[Program Design],MATCH(AB49,PMELIGHT[Eff Desc 1])),"")</f>
        <v/>
      </c>
      <c r="AP49" s="74"/>
      <c r="AQ49" s="74"/>
      <c r="AR49" s="74"/>
      <c r="AS49" s="74"/>
      <c r="AT49" s="74"/>
    </row>
    <row r="50" spans="1:46">
      <c r="A50" s="54">
        <f t="shared" si="0"/>
        <v>0</v>
      </c>
      <c r="B50" s="129" t="str">
        <f t="shared" si="1"/>
        <v/>
      </c>
      <c r="C50" t="str">
        <f>IFERROR(IF(R50&gt;0,INDEX(PMELIGHT[Measure '#],MATCH(AB50,PMELIGHT[Eff Desc 1],0)),""),"")</f>
        <v/>
      </c>
      <c r="D50" t="s">
        <v>883</v>
      </c>
      <c r="F50" s="131">
        <f>INDEX('M01-S012'!$AB$40:$AB$138,2*(ROWS($F$4:F50)-1)+1)</f>
        <v>0</v>
      </c>
      <c r="G50" s="132">
        <f>INDEX('M01-S012'!$Y$40:$Y$138,2*(ROWS($G$4:G50)-1)+1)</f>
        <v>0</v>
      </c>
      <c r="H50" s="132" t="str">
        <f>IF(ISNUMBER(INDEX('M01-S012'!$AN$40:$AN$138,2*(ROWS($R$4:R50)-1)+1)),"Total","")</f>
        <v/>
      </c>
      <c r="I50" s="130">
        <f>IFERROR(ROUND(INDEX('M01-S012'!$S$40:$S$138,2*(ROWS($I$4:I50)-1)+1)*INDEX('M01-S012'!$AE$40:$AE$138,2*(ROWS($I$4:I50)-1)+1),2),0)</f>
        <v>0</v>
      </c>
      <c r="J50" s="130">
        <f>IFERROR(ROUND(INDEX('M01-S012'!$S$40:$S$138,2*(ROWS($J$4:J50)-1)+1)*INDEX('M01-S012'!$AG$40:$AG$138,2*(ROWS($J$4:J50)-1)+1),2),0)</f>
        <v>0</v>
      </c>
      <c r="K50" s="49">
        <f>IFERROR(ROUND(INDEX('M01-S012'!$AU$40:$AU$138,2*(ROWS($K$4:K50)-1)+1),2),0)</f>
        <v>0</v>
      </c>
      <c r="L50" s="49" t="str">
        <f>IFERROR(IF(R50&gt;0,M50*INDEX(PMELIGHT[Incremental Cost],MATCH(AB50,PMELIGHT[Eff Desc 1],0)),""),"")</f>
        <v/>
      </c>
      <c r="M50" s="319">
        <f>INDEX('M01-S012'!$S$40:$S$138,2*(ROWS($M$4:M50)-1)+1)</f>
        <v>0</v>
      </c>
      <c r="N50" s="130" t="str">
        <f>IF(ISNUMBER(INDEX('M01-S012'!$AN$40:$AN$138,2*(ROWS($R$4:R50)-1)+1)),INDEX('M01-S012'!$AK$40:$AK$138,2*(ROWS($N$4:N50)-1)+1),"")</f>
        <v/>
      </c>
      <c r="O50" s="319" t="str">
        <f>IFERROR(IF(ISNUMBER(INDEX('M01-S012'!$AN$40:$AN$138,2*(ROWS($R$4:R50)-1)+1)),INDEX('M01-S012'!$AV$40:$AV$138,2*(ROWS($O$4:O50)-1)+1),""),"")</f>
        <v/>
      </c>
      <c r="P50" s="320"/>
      <c r="Q50" s="130" t="str">
        <f>IFERROR(IF(ISNUMBER(INDEX('M01-S012'!$AN$40:$AN$138,2*(ROWS($R$4:R50)-1)+1)),INDEX('M01-S012'!$AY$40:$AY$138,2*(ROWS($Q$4:Q50)-1)+1),""),"")</f>
        <v/>
      </c>
      <c r="R50" s="130">
        <f>IF(ISNUMBER(INDEX('M01-S012'!$AN$40:$AN$138,2*(ROWS($R$4:R50)-1)+1)),INDEX('M01-S012'!$AN$40:$AN$138,2*(ROWS($R$4:R50)-1)+1),0)</f>
        <v>0</v>
      </c>
      <c r="S50" s="320"/>
      <c r="T50" s="86"/>
      <c r="U50" s="101"/>
      <c r="V50" s="86"/>
      <c r="W50" s="72" t="str">
        <f>IFERROR(IF(NOT(ISNUMBER(INDEX(#REF!,2*(ROWS($R$4:R50)-1)+1))),INDEX(#REF!,2*(ROWS($R$4:R50)-1)+1),""),"")</f>
        <v/>
      </c>
      <c r="X50" s="130" t="str" cm="1">
        <f t="array" ref="X50">IFERROR(ROUND(INDEX('M01-S012'!$I$40:$I$138,2*(ROWS($X$4:X50)-1)+1),3),"")</f>
        <v/>
      </c>
      <c r="Y50" s="130" t="str" cm="1">
        <f t="array" ref="Y50">IFERROR(ROUND(INDEX('M01-S012'!$Q$40:$Q$138,2*(ROWS($Y$4:Y50)-1)+1),3),"")</f>
        <v/>
      </c>
      <c r="Z50" s="85">
        <f>INDEX('M01-S012'!$B$40:$B$138,2*(ROWS($Z$4:Z50)-1)+1)</f>
        <v>47</v>
      </c>
      <c r="AA50" s="85">
        <f>INDEX('M01-S012'!$C$40:$C$138,2*(ROWS($Z$4:AA50)-1)+1)</f>
        <v>0</v>
      </c>
      <c r="AB50" s="85">
        <f>INDEX('M01-S012'!$K$40:$K$138,2*(ROWS($Z$4:AB50)-1)+1)</f>
        <v>0</v>
      </c>
      <c r="AC50" s="72"/>
      <c r="AD50">
        <f>INDEX('M01-S012'!$U$40:$U$138,2*(ROWS($AD$4:AD50)-1)+1)</f>
        <v>0</v>
      </c>
      <c r="AE50" s="320"/>
      <c r="AF50" s="320"/>
      <c r="AG50" s="85" t="str">
        <f>INDEX('M01-S012'!$AW$40:$AW$138,2*(ROWS($AG$4:AG50)-1)+1)</f>
        <v/>
      </c>
      <c r="AH50" s="85" t="str">
        <f>INDEX('M01-S012'!$AX$40:$AX$138,2*(ROWS($AH$4:AH50)-1)+1)</f>
        <v/>
      </c>
      <c r="AI50" s="86"/>
      <c r="AJ50" s="86"/>
      <c r="AK50" s="86"/>
      <c r="AL50" s="86"/>
      <c r="AM50" s="86"/>
      <c r="AN50" s="86"/>
      <c r="AO50" s="49" t="str">
        <f>IFERROR(INDEX(PMELIGHT[Program Design],MATCH(AB50,PMELIGHT[Eff Desc 1])),"")</f>
        <v/>
      </c>
      <c r="AP50" s="74"/>
      <c r="AQ50" s="74"/>
      <c r="AR50" s="74"/>
      <c r="AS50" s="74"/>
      <c r="AT50" s="74"/>
    </row>
    <row r="51" spans="1:46">
      <c r="A51" s="54">
        <f t="shared" si="0"/>
        <v>0</v>
      </c>
      <c r="B51" s="129" t="str">
        <f t="shared" si="1"/>
        <v/>
      </c>
      <c r="C51" t="str">
        <f>IFERROR(IF(R51&gt;0,INDEX(PMELIGHT[Measure '#],MATCH(AB51,PMELIGHT[Eff Desc 1],0)),""),"")</f>
        <v/>
      </c>
      <c r="D51" t="s">
        <v>883</v>
      </c>
      <c r="F51" s="131">
        <f>INDEX('M01-S012'!$AB$40:$AB$138,2*(ROWS($F$4:F51)-1)+1)</f>
        <v>0</v>
      </c>
      <c r="G51" s="132">
        <f>INDEX('M01-S012'!$Y$40:$Y$138,2*(ROWS($G$4:G51)-1)+1)</f>
        <v>0</v>
      </c>
      <c r="H51" s="132" t="str">
        <f>IF(ISNUMBER(INDEX('M01-S012'!$AN$40:$AN$138,2*(ROWS($R$4:R51)-1)+1)),"Total","")</f>
        <v/>
      </c>
      <c r="I51" s="130">
        <f>IFERROR(ROUND(INDEX('M01-S012'!$S$40:$S$138,2*(ROWS($I$4:I51)-1)+1)*INDEX('M01-S012'!$AE$40:$AE$138,2*(ROWS($I$4:I51)-1)+1),2),0)</f>
        <v>0</v>
      </c>
      <c r="J51" s="130">
        <f>IFERROR(ROUND(INDEX('M01-S012'!$S$40:$S$138,2*(ROWS($J$4:J51)-1)+1)*INDEX('M01-S012'!$AG$40:$AG$138,2*(ROWS($J$4:J51)-1)+1),2),0)</f>
        <v>0</v>
      </c>
      <c r="K51" s="49">
        <f>IFERROR(ROUND(INDEX('M01-S012'!$AU$40:$AU$138,2*(ROWS($K$4:K51)-1)+1),2),0)</f>
        <v>0</v>
      </c>
      <c r="L51" s="49" t="str">
        <f>IFERROR(IF(R51&gt;0,M51*INDEX(PMELIGHT[Incremental Cost],MATCH(AB51,PMELIGHT[Eff Desc 1],0)),""),"")</f>
        <v/>
      </c>
      <c r="M51" s="319">
        <f>INDEX('M01-S012'!$S$40:$S$138,2*(ROWS($M$4:M51)-1)+1)</f>
        <v>0</v>
      </c>
      <c r="N51" s="130" t="str">
        <f>IF(ISNUMBER(INDEX('M01-S012'!$AN$40:$AN$138,2*(ROWS($R$4:R51)-1)+1)),INDEX('M01-S012'!$AK$40:$AK$138,2*(ROWS($N$4:N51)-1)+1),"")</f>
        <v/>
      </c>
      <c r="O51" s="319" t="str">
        <f>IFERROR(IF(ISNUMBER(INDEX('M01-S012'!$AN$40:$AN$138,2*(ROWS($R$4:R51)-1)+1)),INDEX('M01-S012'!$AV$40:$AV$138,2*(ROWS($O$4:O51)-1)+1),""),"")</f>
        <v/>
      </c>
      <c r="P51" s="320"/>
      <c r="Q51" s="130" t="str">
        <f>IFERROR(IF(ISNUMBER(INDEX('M01-S012'!$AN$40:$AN$138,2*(ROWS($R$4:R51)-1)+1)),INDEX('M01-S012'!$AY$40:$AY$138,2*(ROWS($Q$4:Q51)-1)+1),""),"")</f>
        <v/>
      </c>
      <c r="R51" s="130">
        <f>IF(ISNUMBER(INDEX('M01-S012'!$AN$40:$AN$138,2*(ROWS($R$4:R51)-1)+1)),INDEX('M01-S012'!$AN$40:$AN$138,2*(ROWS($R$4:R51)-1)+1),0)</f>
        <v>0</v>
      </c>
      <c r="S51" s="320"/>
      <c r="T51" s="86"/>
      <c r="U51" s="101"/>
      <c r="V51" s="86"/>
      <c r="W51" s="72" t="str">
        <f>IFERROR(IF(NOT(ISNUMBER(INDEX(#REF!,2*(ROWS($R$4:R51)-1)+1))),INDEX(#REF!,2*(ROWS($R$4:R51)-1)+1),""),"")</f>
        <v/>
      </c>
      <c r="X51" s="130" t="str" cm="1">
        <f t="array" ref="X51">IFERROR(ROUND(INDEX('M01-S012'!$I$40:$I$138,2*(ROWS($X$4:X51)-1)+1),3),"")</f>
        <v/>
      </c>
      <c r="Y51" s="130" t="str" cm="1">
        <f t="array" ref="Y51">IFERROR(ROUND(INDEX('M01-S012'!$Q$40:$Q$138,2*(ROWS($Y$4:Y51)-1)+1),3),"")</f>
        <v/>
      </c>
      <c r="Z51" s="85">
        <f>INDEX('M01-S012'!$B$40:$B$138,2*(ROWS($Z$4:Z51)-1)+1)</f>
        <v>48</v>
      </c>
      <c r="AA51" s="85">
        <f>INDEX('M01-S012'!$C$40:$C$138,2*(ROWS($Z$4:AA51)-1)+1)</f>
        <v>0</v>
      </c>
      <c r="AB51" s="85">
        <f>INDEX('M01-S012'!$K$40:$K$138,2*(ROWS($Z$4:AB51)-1)+1)</f>
        <v>0</v>
      </c>
      <c r="AC51" s="72"/>
      <c r="AD51">
        <f>INDEX('M01-S012'!$U$40:$U$138,2*(ROWS($AD$4:AD51)-1)+1)</f>
        <v>0</v>
      </c>
      <c r="AE51" s="320"/>
      <c r="AF51" s="320"/>
      <c r="AG51" s="85" t="str">
        <f>INDEX('M01-S012'!$AW$40:$AW$138,2*(ROWS($AG$4:AG51)-1)+1)</f>
        <v/>
      </c>
      <c r="AH51" s="85" t="str">
        <f>INDEX('M01-S012'!$AX$40:$AX$138,2*(ROWS($AH$4:AH51)-1)+1)</f>
        <v/>
      </c>
      <c r="AI51" s="86"/>
      <c r="AJ51" s="86"/>
      <c r="AK51" s="86"/>
      <c r="AL51" s="86"/>
      <c r="AM51" s="86"/>
      <c r="AN51" s="86"/>
      <c r="AO51" s="49" t="str">
        <f>IFERROR(INDEX(PMELIGHT[Program Design],MATCH(AB51,PMELIGHT[Eff Desc 1])),"")</f>
        <v/>
      </c>
      <c r="AP51" s="74"/>
      <c r="AQ51" s="74"/>
      <c r="AR51" s="74"/>
      <c r="AS51" s="74"/>
      <c r="AT51" s="74"/>
    </row>
    <row r="52" spans="1:46">
      <c r="A52" s="54">
        <f t="shared" si="0"/>
        <v>0</v>
      </c>
      <c r="B52" s="129" t="str">
        <f t="shared" ca="1" si="1"/>
        <v/>
      </c>
      <c r="C52" s="342" t="str">
        <f ca="1">IFERROR(IF(R52&gt;0,INDEX(PMEBONUS[Measure '#],MATCH(AA52,PMEBONUS[Eff Desc 1],0)),""),"")</f>
        <v/>
      </c>
      <c r="D52" t="s">
        <v>883</v>
      </c>
      <c r="F52" s="131">
        <f>INDEX('M01-S012'!$AB$16:$AB$198,2*(ROWS($F$4:F52)-1)+1)</f>
        <v>0</v>
      </c>
      <c r="G52" s="132">
        <f>INDEX('M01-S012'!$Y$16:$Y$198,2*(ROWS($G$4:G52)-1)+1)</f>
        <v>0</v>
      </c>
      <c r="H52" s="132" t="str">
        <f>IF(ISNUMBER(INDEX('M01-S012'!$AN$16:$AN$198,2*(ROWS($R$4:R52)-1)+1)),"Total","")</f>
        <v/>
      </c>
      <c r="I52" s="130">
        <f>IFERROR(ROUND(INDEX('M01-S012'!$S$16:$S$198,2*(ROWS($I$4:I52)-1)+1)*INDEX('M01-S012'!$AE$16:$AE$198,2*(ROWS($I$4:I52)-1)+1),2),0)</f>
        <v>0</v>
      </c>
      <c r="J52" s="130">
        <f>IFERROR(ROUND(INDEX('M01-S012'!$S$16:$S$198,2*(ROWS($J$4:J52)-1)+1)*INDEX('M01-S012'!$AG$16:$AG$198,2*(ROWS($J$4:J52)-1)+1),2),0)</f>
        <v>0</v>
      </c>
      <c r="K52" s="49">
        <f>IFERROR(ROUND(INDEX('M01-S012'!$AU$16:$AU$198,2*(ROWS($K$4:K52)-1)+1),2),0)</f>
        <v>0</v>
      </c>
      <c r="L52" s="49" t="str">
        <f ca="1">IFERROR(IF(R52&gt;0,M52*INDEX(PMELIGHT[Incremental Cost],MATCH(AB52,PMELIGHT[Eff Desc 1],0)),""),"")</f>
        <v/>
      </c>
      <c r="M52" s="319">
        <f ca="1">INDEX('M01-S012'!$S$40:$S$138,2*(ROWS($M$4:M52)-1)+1)</f>
        <v>0</v>
      </c>
      <c r="N52" s="130" t="str">
        <f ca="1">IF(ISNUMBER(INDEX('M01-S012'!$AN$40:$AN$138,2*(ROWS($R$4:R52)-1)+1)),INDEX('M01-S012'!$AK$40:$AK$138,2*(ROWS($N$4:N52)-1)+1),"")</f>
        <v/>
      </c>
      <c r="O52" s="319"/>
      <c r="P52" s="320"/>
      <c r="Q52" s="130"/>
      <c r="R52" s="130">
        <f ca="1">IF(ISNUMBER(INDEX('M01-S012'!$AN$40:$AN$138,2*(ROWS($R$4:R52)-1)+1)),INDEX('M01-S012'!$AN$40:$AN$138,2*(ROWS($R$4:R52)-1)+1),0)</f>
        <v>0</v>
      </c>
      <c r="S52" s="320"/>
      <c r="T52" s="86"/>
      <c r="U52" s="101"/>
      <c r="V52" s="86"/>
      <c r="W52" s="72" t="str">
        <f>IFERROR(IF(NOT(ISNUMBER(INDEX(#REF!,2*(ROWS($R$4:R52)-1)+1))),INDEX(#REF!,2*(ROWS($R$4:R52)-1)+1),""),"")</f>
        <v/>
      </c>
      <c r="X52" s="130" t="str" cm="1">
        <f t="array" aca="1" ref="X52" ca="1">IFERROR(ROUND(INDEX('M01-S012'!$I$40:$I$138,2*(ROWS($X$4:X52)-1)+1),3),"")</f>
        <v/>
      </c>
      <c r="Y52" s="130" t="str" cm="1">
        <f t="array" aca="1" ref="Y52" ca="1">IFERROR(ROUND(INDEX('M01-S012'!$Q$40:$Q$138,2*(ROWS($Y$4:Y52)-1)+1),3),"")</f>
        <v/>
      </c>
      <c r="Z52" s="85">
        <f>INDEX('M01-S012'!$B$40:$B$138,2*(ROWS($Z$4:Z52)-1)+1)</f>
        <v>49</v>
      </c>
      <c r="AA52" s="85">
        <f ca="1">INDEX('M01-S012'!$C$40:$C$138,2*(ROWS($Z$4:AA52)-1)+1)</f>
        <v>0</v>
      </c>
      <c r="AB52" s="85">
        <f ca="1">INDEX('M01-S012'!$K$40:$K$138,2*(ROWS($Z$4:AB52)-1)+1)</f>
        <v>0</v>
      </c>
      <c r="AC52" s="72"/>
      <c r="AD52">
        <f>INDEX('M01-S012'!$U$40:$U$138,2*(ROWS($AD$4:AD52)-1)+1)</f>
        <v>0</v>
      </c>
      <c r="AE52" s="320"/>
      <c r="AF52" s="320"/>
      <c r="AG52" s="85" t="str">
        <f ca="1">INDEX('M01-S012'!$AW$40:$AW$138,2*(ROWS($AG$4:AG52)-1)+1)</f>
        <v/>
      </c>
      <c r="AH52" s="85" t="str">
        <f ca="1">INDEX('M01-S012'!$AX$40:$AX$138,2*(ROWS($AH$4:AH52)-1)+1)</f>
        <v/>
      </c>
      <c r="AI52" s="86"/>
      <c r="AJ52" s="86"/>
      <c r="AK52" s="86"/>
      <c r="AL52" s="86"/>
      <c r="AM52" s="86"/>
      <c r="AN52" s="86"/>
      <c r="AO52" s="49" t="str">
        <f ca="1">IFERROR(INDEX(PMELIGHT[Program Design],MATCH(AB52,PMELIGHT[Eff Desc 1])),"")</f>
        <v/>
      </c>
      <c r="AP52" s="74"/>
      <c r="AQ52" s="74"/>
      <c r="AR52" s="74"/>
      <c r="AS52" s="74"/>
      <c r="AT52" s="74"/>
    </row>
    <row r="53" spans="1:46">
      <c r="A53" s="54">
        <f t="shared" si="0"/>
        <v>0</v>
      </c>
      <c r="B53" s="129" t="str">
        <f t="shared" ref="B53" ca="1" si="4">IF(C53="","",CONCATENATE(ROW(),"-",C53))</f>
        <v/>
      </c>
      <c r="C53" s="342" t="str">
        <f ca="1">IFERROR(IF(R53&gt;0,INDEX(PMEBONUS[Measure '#],MATCH(AA53,PMEBONUS[Eff Desc 1],0)),""),"")</f>
        <v/>
      </c>
      <c r="D53" t="s">
        <v>883</v>
      </c>
      <c r="F53" s="131">
        <f>INDEX('M01-S012'!$AB$16:$AB$198,2*(ROWS($F$4:F53)-1)+1)</f>
        <v>0</v>
      </c>
      <c r="G53" s="132">
        <f>INDEX('M01-S012'!$Y$16:$Y$198,2*(ROWS($G$4:G53)-1)+1)</f>
        <v>0</v>
      </c>
      <c r="H53" s="132" t="str">
        <f>IF(ISNUMBER(INDEX('M01-S012'!$AN$16:$AN$198,2*(ROWS($R$4:R53)-1)+1)),"Total","")</f>
        <v/>
      </c>
      <c r="I53" s="130">
        <f>IFERROR(ROUND(INDEX('M01-S012'!$S$16:$S$198,2*(ROWS($I$4:I53)-1)+1)*INDEX('M01-S012'!$AE$16:$AE$198,2*(ROWS($I$4:I53)-1)+1),2),0)</f>
        <v>0</v>
      </c>
      <c r="J53" s="130">
        <f>IFERROR(ROUND(INDEX('M01-S012'!$S$16:$S$198,2*(ROWS($J$4:J53)-1)+1)*INDEX('M01-S012'!$AG$16:$AG$198,2*(ROWS($J$4:J53)-1)+1),2),0)</f>
        <v>0</v>
      </c>
      <c r="K53" s="49">
        <f>IFERROR(ROUND(INDEX('M01-S012'!$AU$16:$AU$198,2*(ROWS($K$4:K53)-1)+1),2),0)</f>
        <v>0</v>
      </c>
      <c r="L53" s="49" t="str">
        <f ca="1">IFERROR(IF(R53&gt;0,M53*INDEX(PMELIGHT[Incremental Cost],MATCH(AB53,PMELIGHT[Eff Desc 1],0)),""),"")</f>
        <v/>
      </c>
      <c r="M53" s="319">
        <f ca="1">INDEX('M01-S012'!$S$40:$S$138,2*(ROWS($M$4:M53)-1)+1)</f>
        <v>0</v>
      </c>
      <c r="N53" s="130" t="str">
        <f ca="1">IF(ISNUMBER(INDEX('M01-S012'!$AN$40:$AN$138,2*(ROWS($R$4:R53)-1)+1)),INDEX('M01-S012'!$AK$40:$AK$138,2*(ROWS($N$4:N53)-1)+1),"")</f>
        <v/>
      </c>
      <c r="O53" s="319"/>
      <c r="P53" s="320"/>
      <c r="Q53" s="130"/>
      <c r="R53" s="130">
        <f ca="1">IF(ISNUMBER(INDEX('M01-S012'!$AN$40:$AN$138,2*(ROWS($R$4:R53)-1)+1)),INDEX('M01-S012'!$AN$40:$AN$138,2*(ROWS($R$4:R53)-1)+1),0)</f>
        <v>0</v>
      </c>
      <c r="S53" s="320"/>
      <c r="T53" s="86"/>
      <c r="U53" s="101"/>
      <c r="V53" s="86"/>
      <c r="W53" s="72" t="str">
        <f>IFERROR(IF(NOT(ISNUMBER(INDEX(#REF!,2*(ROWS($R$4:R53)-1)+1))),INDEX(#REF!,2*(ROWS($R$4:R53)-1)+1),""),"")</f>
        <v/>
      </c>
      <c r="X53" s="130" t="str" cm="1">
        <f t="array" aca="1" ref="X53" ca="1">IFERROR(ROUND(INDEX('M01-S012'!$I$40:$I$138,2*(ROWS($X$4:X53)-1)+1),3),"")</f>
        <v/>
      </c>
      <c r="Y53" s="130" t="str" cm="1">
        <f t="array" aca="1" ref="Y53" ca="1">IFERROR(ROUND(INDEX('M01-S012'!$Q$40:$Q$138,2*(ROWS($Y$4:Y53)-1)+1),3),"")</f>
        <v/>
      </c>
      <c r="Z53" s="85">
        <f>INDEX('M01-S012'!$B$40:$B$138,2*(ROWS($Z$4:Z53)-1)+1)</f>
        <v>50</v>
      </c>
      <c r="AA53" s="85">
        <f ca="1">INDEX('M01-S012'!$C$40:$C$138,2*(ROWS($Z$4:AA53)-1)+1)</f>
        <v>0</v>
      </c>
      <c r="AB53" s="85">
        <f ca="1">INDEX('M01-S012'!$K$40:$K$138,2*(ROWS($Z$4:AB53)-1)+1)</f>
        <v>0</v>
      </c>
      <c r="AC53" s="72"/>
      <c r="AD53">
        <f>INDEX('M01-S012'!$U$40:$U$138,2*(ROWS($AD$4:AD53)-1)+1)</f>
        <v>0</v>
      </c>
      <c r="AE53" s="320"/>
      <c r="AF53" s="320"/>
      <c r="AG53" s="85">
        <f>INDEX('M01-S012'!$AW$40:$AW$138,2*(ROWS($AG$4:AG53)-1)+1)</f>
        <v>0</v>
      </c>
      <c r="AH53" s="85">
        <f>INDEX('M01-S012'!$AX$40:$AX$138,2*(ROWS($AH$4:AH53)-1)+1)</f>
        <v>0</v>
      </c>
      <c r="AI53" s="86"/>
      <c r="AJ53" s="86"/>
      <c r="AK53" s="86"/>
      <c r="AL53" s="86"/>
      <c r="AM53" s="86"/>
      <c r="AN53" s="86"/>
      <c r="AO53" s="49" t="str">
        <f ca="1">IFERROR(INDEX(PMELIGHT[Program Design],MATCH(AB53,PMELIGHT[Eff Desc 1])),"")</f>
        <v/>
      </c>
      <c r="AP53" s="74"/>
      <c r="AQ53" s="74"/>
      <c r="AR53" s="74"/>
      <c r="AS53" s="74"/>
      <c r="AT53" s="74"/>
    </row>
    <row r="54" spans="1:46">
      <c r="A54"/>
      <c r="B54"/>
      <c r="C54"/>
      <c r="F54"/>
      <c r="I54"/>
      <c r="J54"/>
      <c r="K54"/>
      <c r="L54"/>
      <c r="M54"/>
      <c r="N54"/>
      <c r="O54"/>
      <c r="P54"/>
      <c r="Q54"/>
      <c r="R54"/>
      <c r="S54"/>
      <c r="T54"/>
      <c r="U54"/>
      <c r="V54"/>
      <c r="X54"/>
      <c r="Y54"/>
      <c r="Z54"/>
      <c r="AE54"/>
      <c r="AF54"/>
      <c r="AG54"/>
      <c r="AH54"/>
      <c r="AI54"/>
      <c r="AJ54"/>
      <c r="AK54"/>
    </row>
    <row r="55" spans="1:46">
      <c r="A55"/>
      <c r="B55"/>
      <c r="C55"/>
      <c r="F55"/>
      <c r="I55"/>
      <c r="J55"/>
      <c r="K55"/>
      <c r="L55"/>
      <c r="M55"/>
      <c r="N55"/>
      <c r="O55"/>
      <c r="P55"/>
      <c r="Q55"/>
      <c r="R55"/>
      <c r="S55"/>
      <c r="T55"/>
      <c r="U55"/>
      <c r="V55"/>
      <c r="X55"/>
      <c r="Y55"/>
      <c r="Z55"/>
      <c r="AE55"/>
      <c r="AF55"/>
      <c r="AG55"/>
      <c r="AH55"/>
      <c r="AI55"/>
      <c r="AJ55"/>
      <c r="AK55"/>
    </row>
    <row r="56" spans="1:46">
      <c r="A56"/>
      <c r="B56"/>
      <c r="C56"/>
      <c r="F56"/>
      <c r="I56"/>
      <c r="J56"/>
      <c r="K56"/>
      <c r="L56"/>
      <c r="M56"/>
      <c r="N56"/>
      <c r="O56"/>
      <c r="P56"/>
      <c r="Q56"/>
      <c r="R56"/>
      <c r="S56"/>
      <c r="T56"/>
      <c r="U56"/>
      <c r="V56"/>
      <c r="X56"/>
      <c r="Y56"/>
      <c r="Z56"/>
      <c r="AE56"/>
      <c r="AF56"/>
      <c r="AG56"/>
      <c r="AH56"/>
      <c r="AI56"/>
      <c r="AJ56"/>
      <c r="AK56"/>
    </row>
    <row r="57" spans="1:46">
      <c r="A57"/>
      <c r="B57"/>
      <c r="C57"/>
      <c r="F57"/>
      <c r="I57"/>
      <c r="J57"/>
      <c r="K57"/>
      <c r="L57"/>
      <c r="M57"/>
      <c r="N57"/>
      <c r="O57"/>
      <c r="P57"/>
      <c r="Q57"/>
      <c r="R57"/>
      <c r="S57"/>
      <c r="T57"/>
      <c r="U57"/>
      <c r="V57"/>
      <c r="X57"/>
      <c r="Y57"/>
      <c r="Z57"/>
      <c r="AE57"/>
      <c r="AF57"/>
      <c r="AG57"/>
      <c r="AH57"/>
      <c r="AI57"/>
      <c r="AJ57"/>
      <c r="AK57"/>
    </row>
    <row r="58" spans="1:46">
      <c r="A58"/>
      <c r="B58"/>
      <c r="C58"/>
      <c r="F58"/>
      <c r="I58"/>
      <c r="J58"/>
      <c r="K58"/>
      <c r="L58"/>
      <c r="M58"/>
      <c r="N58"/>
      <c r="O58"/>
      <c r="P58"/>
      <c r="Q58"/>
      <c r="R58"/>
      <c r="S58"/>
      <c r="T58"/>
      <c r="U58"/>
      <c r="V58"/>
      <c r="X58"/>
      <c r="Y58"/>
      <c r="Z58"/>
      <c r="AE58"/>
      <c r="AF58"/>
      <c r="AG58"/>
      <c r="AH58"/>
      <c r="AI58"/>
      <c r="AJ58"/>
      <c r="AK58"/>
    </row>
    <row r="59" spans="1:46">
      <c r="A59"/>
      <c r="B59"/>
      <c r="C59"/>
      <c r="F59"/>
      <c r="I59"/>
      <c r="J59"/>
      <c r="K59"/>
      <c r="L59"/>
      <c r="M59"/>
      <c r="N59"/>
      <c r="O59"/>
      <c r="P59"/>
      <c r="Q59"/>
      <c r="R59"/>
      <c r="S59"/>
      <c r="T59"/>
      <c r="U59"/>
      <c r="V59"/>
      <c r="X59"/>
      <c r="Y59"/>
      <c r="Z59"/>
      <c r="AE59"/>
      <c r="AF59"/>
      <c r="AG59"/>
      <c r="AH59"/>
      <c r="AI59"/>
      <c r="AJ59"/>
      <c r="AK59"/>
    </row>
    <row r="60" spans="1:46">
      <c r="A60"/>
      <c r="B60"/>
      <c r="C60"/>
      <c r="F60"/>
      <c r="I60"/>
      <c r="J60"/>
      <c r="K60"/>
      <c r="L60"/>
      <c r="M60"/>
      <c r="N60"/>
      <c r="O60"/>
      <c r="P60"/>
      <c r="Q60"/>
      <c r="R60"/>
      <c r="S60"/>
      <c r="T60"/>
      <c r="U60"/>
      <c r="V60"/>
      <c r="X60"/>
      <c r="Y60"/>
      <c r="Z60"/>
      <c r="AE60"/>
      <c r="AF60"/>
      <c r="AG60"/>
      <c r="AH60"/>
      <c r="AI60"/>
      <c r="AJ60"/>
      <c r="AK60"/>
    </row>
    <row r="61" spans="1:46">
      <c r="A61"/>
      <c r="B61"/>
      <c r="C61"/>
      <c r="F61"/>
      <c r="I61"/>
      <c r="J61"/>
      <c r="K61"/>
      <c r="L61"/>
      <c r="M61"/>
      <c r="N61"/>
      <c r="O61"/>
      <c r="P61"/>
      <c r="Q61"/>
      <c r="R61"/>
      <c r="S61"/>
      <c r="T61"/>
      <c r="U61"/>
      <c r="V61"/>
      <c r="X61"/>
      <c r="Y61"/>
      <c r="Z61"/>
      <c r="AE61"/>
      <c r="AF61"/>
      <c r="AG61"/>
      <c r="AH61"/>
      <c r="AI61"/>
      <c r="AJ61"/>
      <c r="AK61"/>
    </row>
    <row r="62" spans="1:46">
      <c r="A62"/>
      <c r="B62"/>
      <c r="C62"/>
      <c r="F62"/>
      <c r="I62"/>
      <c r="J62"/>
      <c r="K62"/>
      <c r="L62"/>
      <c r="M62"/>
      <c r="N62"/>
      <c r="O62"/>
      <c r="P62"/>
      <c r="Q62"/>
      <c r="R62"/>
      <c r="S62"/>
      <c r="T62"/>
      <c r="U62"/>
      <c r="V62"/>
      <c r="X62"/>
      <c r="Y62"/>
      <c r="Z62"/>
      <c r="AE62"/>
      <c r="AF62"/>
      <c r="AG62"/>
      <c r="AH62"/>
      <c r="AI62"/>
      <c r="AJ62"/>
      <c r="AK62"/>
    </row>
    <row r="63" spans="1:46">
      <c r="A63"/>
      <c r="B63"/>
      <c r="C63"/>
      <c r="F63"/>
      <c r="I63"/>
      <c r="J63"/>
      <c r="K63"/>
      <c r="L63"/>
      <c r="M63"/>
      <c r="N63"/>
      <c r="O63"/>
      <c r="P63"/>
      <c r="Q63"/>
      <c r="R63"/>
      <c r="S63"/>
      <c r="T63"/>
      <c r="U63"/>
      <c r="V63"/>
      <c r="X63"/>
      <c r="Y63"/>
      <c r="Z63"/>
      <c r="AE63"/>
      <c r="AF63"/>
      <c r="AG63"/>
      <c r="AH63"/>
      <c r="AI63"/>
      <c r="AJ63"/>
      <c r="AK63"/>
    </row>
    <row r="64" spans="1:46">
      <c r="A64"/>
      <c r="B64"/>
      <c r="C64"/>
      <c r="F64"/>
      <c r="I64"/>
      <c r="J64"/>
      <c r="K64"/>
      <c r="L64"/>
      <c r="M64"/>
      <c r="N64"/>
      <c r="O64"/>
      <c r="P64"/>
      <c r="Q64"/>
      <c r="R64"/>
      <c r="S64"/>
      <c r="T64"/>
      <c r="U64"/>
      <c r="V64"/>
      <c r="X64"/>
      <c r="Y64"/>
      <c r="Z64"/>
      <c r="AE64"/>
      <c r="AF64"/>
      <c r="AG64"/>
      <c r="AH64"/>
      <c r="AI64"/>
      <c r="AJ64"/>
      <c r="AK64"/>
    </row>
    <row r="65" customFormat="1"/>
    <row r="66" customFormat="1"/>
    <row r="67" customFormat="1"/>
    <row r="68" customFormat="1"/>
    <row r="69" customFormat="1"/>
    <row r="70" customFormat="1"/>
    <row r="71" customFormat="1"/>
    <row r="72" customFormat="1"/>
    <row r="73" customFormat="1"/>
    <row r="74" customFormat="1"/>
    <row r="75" customFormat="1"/>
    <row r="76" customFormat="1"/>
    <row r="77" customFormat="1"/>
    <row r="78" customFormat="1"/>
    <row r="79" customFormat="1"/>
    <row r="80" customFormat="1"/>
    <row r="81" customFormat="1"/>
    <row r="82" customFormat="1"/>
    <row r="83" customFormat="1"/>
    <row r="84" customFormat="1"/>
    <row r="85" customFormat="1"/>
    <row r="86" customFormat="1"/>
    <row r="87" customFormat="1"/>
    <row r="88" customFormat="1"/>
    <row r="89" customFormat="1"/>
    <row r="90" customFormat="1"/>
    <row r="91" customFormat="1"/>
    <row r="92" customFormat="1"/>
    <row r="93" customFormat="1"/>
    <row r="94" customFormat="1"/>
    <row r="95" customFormat="1"/>
    <row r="96" customFormat="1"/>
    <row r="97" customFormat="1"/>
    <row r="98" customFormat="1"/>
    <row r="99" customFormat="1"/>
    <row r="100" customFormat="1"/>
    <row r="101" customFormat="1"/>
    <row r="102" customFormat="1"/>
    <row r="103" customFormat="1"/>
    <row r="104" customFormat="1"/>
    <row r="105" customFormat="1"/>
    <row r="106" customFormat="1"/>
    <row r="107" customFormat="1"/>
    <row r="108" customFormat="1"/>
    <row r="109" customFormat="1"/>
    <row r="110" customFormat="1"/>
    <row r="111" customFormat="1"/>
    <row r="112" customFormat="1"/>
    <row r="113" customFormat="1"/>
    <row r="114" customFormat="1"/>
    <row r="115" customFormat="1"/>
    <row r="116" customFormat="1"/>
    <row r="117" customFormat="1"/>
    <row r="118" customFormat="1"/>
    <row r="119" customFormat="1"/>
    <row r="120" customFormat="1"/>
    <row r="121" customFormat="1"/>
    <row r="122" customFormat="1"/>
    <row r="123" customFormat="1"/>
    <row r="124" customFormat="1"/>
    <row r="125" customFormat="1"/>
    <row r="126" customFormat="1"/>
    <row r="127" customFormat="1"/>
    <row r="128" customFormat="1"/>
    <row r="129" customFormat="1"/>
    <row r="130" customFormat="1"/>
    <row r="131" customFormat="1"/>
    <row r="132" customFormat="1"/>
    <row r="133" customFormat="1"/>
    <row r="134" customFormat="1"/>
    <row r="135" customFormat="1"/>
    <row r="136" customFormat="1"/>
    <row r="137" customFormat="1"/>
    <row r="138" customFormat="1"/>
    <row r="139" customFormat="1"/>
    <row r="140" customFormat="1"/>
    <row r="141" customFormat="1"/>
    <row r="142" customFormat="1"/>
    <row r="143" customFormat="1"/>
    <row r="144" customFormat="1"/>
    <row r="145" customFormat="1"/>
    <row r="146" customFormat="1"/>
    <row r="147" customFormat="1"/>
    <row r="148" customFormat="1"/>
    <row r="149" customFormat="1"/>
    <row r="150" customFormat="1"/>
    <row r="151" customFormat="1"/>
    <row r="152" customFormat="1"/>
    <row r="153" customFormat="1"/>
    <row r="154" customFormat="1"/>
    <row r="155" customFormat="1"/>
    <row r="156" customFormat="1"/>
    <row r="157" customFormat="1"/>
    <row r="158" customFormat="1"/>
    <row r="159" customFormat="1"/>
    <row r="160" customFormat="1"/>
    <row r="161" customFormat="1"/>
    <row r="162" customFormat="1"/>
    <row r="163" customFormat="1"/>
    <row r="164" customFormat="1"/>
    <row r="165" customFormat="1"/>
    <row r="166" customFormat="1"/>
    <row r="167" customFormat="1"/>
    <row r="168" customFormat="1"/>
    <row r="169" customFormat="1"/>
    <row r="170" customFormat="1"/>
    <row r="171" customFormat="1"/>
    <row r="172" customFormat="1"/>
    <row r="173" customFormat="1" ht="14.25" customHeight="1"/>
    <row r="174" customFormat="1"/>
    <row r="175" customFormat="1"/>
    <row r="176" customFormat="1"/>
    <row r="177" customFormat="1"/>
    <row r="178" customFormat="1"/>
    <row r="179" customFormat="1"/>
    <row r="180" customFormat="1"/>
    <row r="181" customFormat="1"/>
    <row r="182" customFormat="1"/>
    <row r="183" customFormat="1"/>
    <row r="184" customFormat="1"/>
    <row r="185" customFormat="1"/>
    <row r="186" customFormat="1"/>
    <row r="187" customFormat="1"/>
    <row r="188" customFormat="1"/>
    <row r="189" customFormat="1"/>
    <row r="190" customFormat="1"/>
    <row r="191" customFormat="1"/>
    <row r="192" customFormat="1"/>
    <row r="193" customFormat="1"/>
    <row r="194" customFormat="1"/>
    <row r="195" customFormat="1"/>
    <row r="196" customFormat="1"/>
    <row r="197" customFormat="1"/>
    <row r="198" customFormat="1"/>
    <row r="199" customFormat="1"/>
    <row r="200" customFormat="1"/>
    <row r="201" customFormat="1"/>
    <row r="202" customFormat="1"/>
    <row r="203" customFormat="1"/>
    <row r="204" customFormat="1"/>
    <row r="205" customFormat="1"/>
    <row r="206" customFormat="1"/>
    <row r="207" customFormat="1"/>
    <row r="208" customFormat="1"/>
    <row r="209" customFormat="1"/>
    <row r="210" customFormat="1"/>
    <row r="211" customFormat="1"/>
    <row r="212" customFormat="1"/>
    <row r="213" customFormat="1"/>
    <row r="214" customFormat="1"/>
    <row r="215" customFormat="1"/>
    <row r="216" customFormat="1"/>
    <row r="217" customFormat="1"/>
    <row r="218" customFormat="1"/>
    <row r="219" customFormat="1"/>
    <row r="220" customFormat="1"/>
    <row r="221" customFormat="1"/>
    <row r="222" customFormat="1"/>
    <row r="223" customFormat="1"/>
    <row r="224" customFormat="1"/>
    <row r="225" customFormat="1"/>
    <row r="226" customFormat="1"/>
    <row r="227" customFormat="1"/>
    <row r="228" customFormat="1"/>
    <row r="229" customFormat="1"/>
    <row r="230" customFormat="1"/>
    <row r="231" customFormat="1"/>
    <row r="232" customFormat="1"/>
    <row r="233" customFormat="1"/>
    <row r="234" customFormat="1"/>
    <row r="235" customFormat="1"/>
    <row r="236" customFormat="1"/>
    <row r="237" customFormat="1"/>
    <row r="238" customFormat="1"/>
    <row r="239" customFormat="1"/>
    <row r="240" customFormat="1"/>
    <row r="241" customFormat="1"/>
    <row r="242" customFormat="1"/>
    <row r="243" customFormat="1"/>
    <row r="244" customFormat="1"/>
    <row r="245" customFormat="1"/>
    <row r="246" customFormat="1"/>
    <row r="247" customFormat="1"/>
    <row r="248" customFormat="1"/>
    <row r="249" customFormat="1"/>
    <row r="250" customFormat="1"/>
    <row r="251" customFormat="1"/>
    <row r="252" customFormat="1"/>
    <row r="253" customFormat="1"/>
    <row r="254" customFormat="1"/>
    <row r="255" customFormat="1"/>
    <row r="256" customFormat="1"/>
    <row r="257" customFormat="1"/>
    <row r="258" customFormat="1"/>
    <row r="259" customFormat="1"/>
    <row r="260" customFormat="1"/>
    <row r="261" customFormat="1"/>
    <row r="262" customFormat="1"/>
    <row r="263" customFormat="1"/>
    <row r="264" customFormat="1"/>
    <row r="265" customFormat="1"/>
    <row r="266" customFormat="1"/>
    <row r="267" customFormat="1"/>
    <row r="268" customFormat="1"/>
    <row r="269" customFormat="1"/>
    <row r="270" customFormat="1"/>
    <row r="271" customFormat="1"/>
    <row r="272" customFormat="1"/>
    <row r="273" customFormat="1"/>
    <row r="274" customFormat="1"/>
    <row r="275" customFormat="1"/>
    <row r="276" customFormat="1"/>
    <row r="277" customFormat="1"/>
    <row r="278" customFormat="1"/>
    <row r="279" customFormat="1"/>
    <row r="280" customFormat="1"/>
    <row r="281" customFormat="1"/>
    <row r="282" customFormat="1"/>
    <row r="283" customFormat="1"/>
    <row r="284" customFormat="1"/>
    <row r="285" customFormat="1"/>
    <row r="286" customFormat="1"/>
    <row r="287" customFormat="1"/>
    <row r="288" customFormat="1"/>
    <row r="289" customFormat="1"/>
    <row r="290" customFormat="1"/>
    <row r="291" customFormat="1"/>
    <row r="292" customFormat="1"/>
    <row r="293" customFormat="1"/>
    <row r="294" customFormat="1"/>
    <row r="295" customFormat="1" ht="14.25" customHeight="1"/>
    <row r="296" customFormat="1"/>
    <row r="297" customFormat="1"/>
    <row r="298" customFormat="1"/>
    <row r="299" customFormat="1"/>
    <row r="300" customFormat="1"/>
    <row r="301" customFormat="1"/>
    <row r="302" customFormat="1"/>
    <row r="303" customFormat="1"/>
    <row r="304" customFormat="1"/>
    <row r="305" customFormat="1"/>
    <row r="306" customFormat="1"/>
    <row r="307" customFormat="1"/>
    <row r="308" customFormat="1"/>
    <row r="309" customFormat="1"/>
    <row r="310" customFormat="1"/>
    <row r="311" customFormat="1"/>
    <row r="312" customFormat="1"/>
    <row r="313" customFormat="1"/>
    <row r="314" customFormat="1"/>
    <row r="315" customFormat="1"/>
    <row r="316" customFormat="1"/>
    <row r="317" customFormat="1"/>
    <row r="318" customFormat="1"/>
    <row r="319" customFormat="1"/>
    <row r="320" customFormat="1"/>
    <row r="321" customFormat="1"/>
    <row r="322" customFormat="1"/>
    <row r="323" customFormat="1"/>
    <row r="324" customFormat="1"/>
    <row r="325" customFormat="1"/>
    <row r="326" customFormat="1"/>
    <row r="327" customFormat="1"/>
    <row r="328" customFormat="1"/>
    <row r="329" customFormat="1"/>
    <row r="330" customFormat="1"/>
    <row r="331" customFormat="1"/>
    <row r="332" customFormat="1"/>
    <row r="333" customFormat="1"/>
    <row r="334" customFormat="1"/>
    <row r="335" customFormat="1"/>
    <row r="336" customFormat="1"/>
    <row r="337" customFormat="1"/>
    <row r="338" customFormat="1"/>
    <row r="339" customFormat="1"/>
    <row r="340" customFormat="1"/>
    <row r="341" customFormat="1"/>
    <row r="342" customFormat="1"/>
    <row r="343" customFormat="1"/>
    <row r="344" customFormat="1"/>
    <row r="345" customFormat="1"/>
    <row r="346" customFormat="1"/>
    <row r="347" customFormat="1"/>
    <row r="348" customFormat="1"/>
    <row r="349" customFormat="1"/>
    <row r="350" customFormat="1"/>
    <row r="351" customFormat="1"/>
    <row r="352" customFormat="1"/>
    <row r="353" customFormat="1"/>
    <row r="354" customFormat="1"/>
    <row r="355" customFormat="1"/>
    <row r="356" customFormat="1"/>
    <row r="357" customFormat="1"/>
    <row r="358" customFormat="1"/>
    <row r="359" customFormat="1"/>
    <row r="360" customFormat="1"/>
    <row r="361" customFormat="1"/>
    <row r="362" customFormat="1"/>
    <row r="363" customFormat="1"/>
    <row r="364" customFormat="1"/>
    <row r="365" customFormat="1"/>
    <row r="366" customFormat="1"/>
    <row r="367" customFormat="1"/>
    <row r="368" customFormat="1"/>
    <row r="369" customFormat="1"/>
    <row r="370" customFormat="1"/>
    <row r="371" customFormat="1"/>
    <row r="372" customFormat="1"/>
    <row r="373" customFormat="1"/>
    <row r="374" customFormat="1"/>
    <row r="375" customFormat="1"/>
    <row r="376" customFormat="1"/>
    <row r="377" customFormat="1"/>
    <row r="378" customFormat="1"/>
    <row r="379" customFormat="1"/>
    <row r="380" customFormat="1"/>
    <row r="381" customFormat="1"/>
    <row r="382" customFormat="1"/>
    <row r="383" customFormat="1"/>
    <row r="384" customFormat="1"/>
    <row r="385" customFormat="1"/>
    <row r="386" customFormat="1"/>
    <row r="387" customFormat="1"/>
    <row r="388" customFormat="1"/>
    <row r="389" customFormat="1"/>
    <row r="390" customFormat="1"/>
    <row r="391" customFormat="1"/>
    <row r="392" customFormat="1"/>
    <row r="393" customFormat="1"/>
    <row r="394" customFormat="1"/>
    <row r="395" customFormat="1"/>
    <row r="396" customFormat="1"/>
    <row r="397" customFormat="1"/>
    <row r="398" customFormat="1"/>
    <row r="399" customFormat="1"/>
    <row r="400" customFormat="1"/>
    <row r="401" customFormat="1"/>
    <row r="402" customFormat="1"/>
    <row r="403" customFormat="1"/>
    <row r="404" customFormat="1"/>
    <row r="405" customFormat="1"/>
    <row r="406" customFormat="1"/>
    <row r="407" customFormat="1"/>
    <row r="408" customFormat="1"/>
    <row r="409" customFormat="1"/>
    <row r="410" customFormat="1"/>
    <row r="411" customFormat="1"/>
    <row r="412" customFormat="1"/>
    <row r="413" customFormat="1"/>
    <row r="414" customFormat="1"/>
    <row r="415" customFormat="1"/>
    <row r="416" customFormat="1"/>
    <row r="417" customFormat="1"/>
    <row r="418" customFormat="1"/>
    <row r="419" customFormat="1"/>
    <row r="420" customFormat="1"/>
    <row r="421" customFormat="1"/>
    <row r="422" customFormat="1"/>
    <row r="423" customFormat="1"/>
    <row r="424" customFormat="1"/>
    <row r="425" customFormat="1"/>
    <row r="426" customFormat="1"/>
    <row r="427" customFormat="1"/>
    <row r="428" customFormat="1"/>
    <row r="429" customFormat="1"/>
    <row r="430" customFormat="1"/>
    <row r="431" customFormat="1"/>
    <row r="432" customFormat="1"/>
    <row r="433" customFormat="1"/>
    <row r="434" customFormat="1"/>
    <row r="435" customFormat="1"/>
    <row r="436" customFormat="1"/>
    <row r="437" customFormat="1"/>
    <row r="438" customFormat="1"/>
    <row r="439" customFormat="1"/>
    <row r="440" customFormat="1"/>
    <row r="441" customFormat="1"/>
    <row r="442" customFormat="1"/>
    <row r="443" customFormat="1"/>
    <row r="444" customFormat="1"/>
    <row r="445" customFormat="1"/>
    <row r="446" customFormat="1"/>
    <row r="447" customFormat="1"/>
    <row r="448" customFormat="1"/>
    <row r="449" customFormat="1"/>
    <row r="450" customFormat="1"/>
    <row r="451" customFormat="1"/>
    <row r="452" customFormat="1"/>
    <row r="453" customFormat="1"/>
    <row r="454" customFormat="1"/>
    <row r="455" customFormat="1"/>
    <row r="456" customFormat="1"/>
    <row r="457" customFormat="1"/>
    <row r="458" customFormat="1"/>
    <row r="459" customFormat="1"/>
    <row r="460" customFormat="1"/>
    <row r="461" customFormat="1"/>
    <row r="462" customFormat="1"/>
    <row r="463" customFormat="1"/>
    <row r="464" customFormat="1"/>
    <row r="465" customFormat="1"/>
    <row r="466" customFormat="1"/>
    <row r="467" customFormat="1"/>
    <row r="468" customFormat="1"/>
    <row r="469" customFormat="1"/>
    <row r="470" customFormat="1"/>
    <row r="471" customFormat="1"/>
    <row r="472" customFormat="1"/>
    <row r="473" customFormat="1"/>
    <row r="474" customFormat="1"/>
    <row r="475" customFormat="1"/>
    <row r="476" customFormat="1"/>
    <row r="477" customFormat="1"/>
    <row r="478" customFormat="1"/>
    <row r="479" customFormat="1"/>
    <row r="480" customFormat="1"/>
    <row r="481" spans="21:21">
      <c r="U481" s="21"/>
    </row>
    <row r="482" spans="21:21">
      <c r="U482" s="21"/>
    </row>
    <row r="483" spans="21:21">
      <c r="U483" s="21"/>
    </row>
    <row r="484" spans="21:21">
      <c r="U484" s="21"/>
    </row>
    <row r="485" spans="21:21">
      <c r="U485" s="21"/>
    </row>
    <row r="486" spans="21:21">
      <c r="U486" s="21"/>
    </row>
    <row r="487" spans="21:21">
      <c r="U487" s="21"/>
    </row>
    <row r="488" spans="21:21">
      <c r="U488" s="21"/>
    </row>
    <row r="489" spans="21:21">
      <c r="U489" s="21"/>
    </row>
    <row r="490" spans="21:21">
      <c r="U490" s="21"/>
    </row>
    <row r="491" spans="21:21">
      <c r="U491" s="21"/>
    </row>
    <row r="492" spans="21:21">
      <c r="U492" s="21"/>
    </row>
    <row r="493" spans="21:21">
      <c r="U493" s="21"/>
    </row>
    <row r="494" spans="21:21">
      <c r="U494" s="21"/>
    </row>
    <row r="495" spans="21:21">
      <c r="U495" s="21"/>
    </row>
    <row r="496" spans="21:21">
      <c r="U496" s="21"/>
    </row>
    <row r="497" spans="21:21">
      <c r="U497" s="21"/>
    </row>
    <row r="498" spans="21:21">
      <c r="U498" s="21"/>
    </row>
    <row r="499" spans="21:21">
      <c r="U499" s="21"/>
    </row>
    <row r="500" spans="21:21">
      <c r="U500" s="21"/>
    </row>
    <row r="501" spans="21:21">
      <c r="U501" s="21"/>
    </row>
    <row r="502" spans="21:21">
      <c r="U502" s="21"/>
    </row>
    <row r="503" spans="21:21">
      <c r="U503" s="21"/>
    </row>
    <row r="504" spans="21:21">
      <c r="U504" s="21"/>
    </row>
    <row r="505" spans="21:21">
      <c r="U505" s="21"/>
    </row>
    <row r="506" spans="21:21">
      <c r="U506" s="21"/>
    </row>
    <row r="507" spans="21:21">
      <c r="U507" s="21"/>
    </row>
    <row r="508" spans="21:21">
      <c r="U508" s="21"/>
    </row>
    <row r="509" spans="21:21">
      <c r="U509" s="21"/>
    </row>
    <row r="510" spans="21:21">
      <c r="U510" s="21"/>
    </row>
    <row r="511" spans="21:21">
      <c r="U511" s="21"/>
    </row>
    <row r="512" spans="21:21">
      <c r="U512" s="21"/>
    </row>
    <row r="513" spans="21:21">
      <c r="U513" s="21"/>
    </row>
    <row r="514" spans="21:21">
      <c r="U514" s="21"/>
    </row>
    <row r="515" spans="21:21">
      <c r="U515" s="21"/>
    </row>
    <row r="516" spans="21:21">
      <c r="U516" s="21"/>
    </row>
    <row r="517" spans="21:21">
      <c r="U517" s="21"/>
    </row>
    <row r="518" spans="21:21">
      <c r="U518" s="21"/>
    </row>
    <row r="519" spans="21:21">
      <c r="U519" s="21"/>
    </row>
    <row r="520" spans="21:21">
      <c r="U520" s="21"/>
    </row>
    <row r="521" spans="21:21">
      <c r="U521" s="21"/>
    </row>
    <row r="522" spans="21:21">
      <c r="U522" s="21"/>
    </row>
    <row r="523" spans="21:21">
      <c r="U523" s="21"/>
    </row>
    <row r="524" spans="21:21">
      <c r="U524" s="21"/>
    </row>
    <row r="525" spans="21:21">
      <c r="U525" s="21"/>
    </row>
    <row r="526" spans="21:21">
      <c r="U526" s="21"/>
    </row>
    <row r="527" spans="21:21">
      <c r="U527" s="21"/>
    </row>
    <row r="528" spans="21:21">
      <c r="U528" s="21"/>
    </row>
    <row r="529" spans="21:21">
      <c r="U529" s="21"/>
    </row>
    <row r="530" spans="21:21">
      <c r="U530" s="21"/>
    </row>
    <row r="531" spans="21:21">
      <c r="U531" s="21"/>
    </row>
    <row r="532" spans="21:21">
      <c r="U532" s="21"/>
    </row>
    <row r="533" spans="21:21">
      <c r="U533" s="21"/>
    </row>
    <row r="534" spans="21:21">
      <c r="U534" s="21"/>
    </row>
    <row r="535" spans="21:21">
      <c r="U535" s="21"/>
    </row>
    <row r="536" spans="21:21">
      <c r="U536" s="21"/>
    </row>
    <row r="537" spans="21:21">
      <c r="U537" s="21"/>
    </row>
    <row r="538" spans="21:21">
      <c r="U538" s="21"/>
    </row>
    <row r="539" spans="21:21">
      <c r="U539" s="21"/>
    </row>
    <row r="540" spans="21:21">
      <c r="U540" s="21"/>
    </row>
    <row r="541" spans="21:21">
      <c r="U541" s="21"/>
    </row>
    <row r="542" spans="21:21">
      <c r="U542" s="21"/>
    </row>
    <row r="543" spans="21:21">
      <c r="U543" s="21"/>
    </row>
    <row r="544" spans="21:21">
      <c r="U544" s="21"/>
    </row>
    <row r="545" spans="21:21">
      <c r="U545" s="21"/>
    </row>
    <row r="546" spans="21:21">
      <c r="U546" s="21"/>
    </row>
    <row r="547" spans="21:21">
      <c r="U547" s="21"/>
    </row>
    <row r="548" spans="21:21">
      <c r="U548" s="21"/>
    </row>
    <row r="549" spans="21:21">
      <c r="U549" s="21"/>
    </row>
    <row r="550" spans="21:21">
      <c r="U550" s="21"/>
    </row>
    <row r="551" spans="21:21">
      <c r="U551" s="21"/>
    </row>
    <row r="552" spans="21:21">
      <c r="U552" s="21"/>
    </row>
    <row r="553" spans="21:21">
      <c r="U553" s="21"/>
    </row>
    <row r="554" spans="21:21">
      <c r="U554" s="21"/>
    </row>
    <row r="555" spans="21:21">
      <c r="U555" s="21"/>
    </row>
    <row r="556" spans="21:21">
      <c r="U556" s="21"/>
    </row>
    <row r="557" spans="21:21">
      <c r="U557" s="21"/>
    </row>
    <row r="558" spans="21:21">
      <c r="U558" s="21"/>
    </row>
    <row r="559" spans="21:21">
      <c r="U559" s="21"/>
    </row>
    <row r="560" spans="21:21">
      <c r="U560" s="21"/>
    </row>
    <row r="561" spans="21:21">
      <c r="U561" s="21"/>
    </row>
    <row r="562" spans="21:21">
      <c r="U562" s="21"/>
    </row>
    <row r="563" spans="21:21">
      <c r="U563" s="21"/>
    </row>
    <row r="564" spans="21:21">
      <c r="U564" s="21"/>
    </row>
    <row r="565" spans="21:21">
      <c r="U565" s="21"/>
    </row>
    <row r="566" spans="21:21">
      <c r="U566" s="21"/>
    </row>
    <row r="567" spans="21:21">
      <c r="U567" s="21"/>
    </row>
    <row r="568" spans="21:21">
      <c r="U568" s="21"/>
    </row>
    <row r="569" spans="21:21">
      <c r="U569" s="21"/>
    </row>
    <row r="570" spans="21:21">
      <c r="U570" s="21"/>
    </row>
    <row r="571" spans="21:21">
      <c r="U571" s="21"/>
    </row>
    <row r="572" spans="21:21">
      <c r="U572" s="21"/>
    </row>
    <row r="573" spans="21:21">
      <c r="U573" s="21"/>
    </row>
    <row r="574" spans="21:21">
      <c r="U574" s="21"/>
    </row>
    <row r="575" spans="21:21">
      <c r="U575" s="21"/>
    </row>
    <row r="576" spans="21:21">
      <c r="U576" s="21"/>
    </row>
    <row r="577" spans="21:21">
      <c r="U577" s="21"/>
    </row>
    <row r="578" spans="21:21">
      <c r="U578" s="21"/>
    </row>
    <row r="579" spans="21:21">
      <c r="U579" s="21"/>
    </row>
    <row r="580" spans="21:21">
      <c r="U580" s="21"/>
    </row>
    <row r="581" spans="21:21">
      <c r="U581" s="21"/>
    </row>
    <row r="582" spans="21:21">
      <c r="U582" s="21"/>
    </row>
    <row r="583" spans="21:21">
      <c r="U583" s="21"/>
    </row>
    <row r="584" spans="21:21">
      <c r="U584" s="21"/>
    </row>
    <row r="585" spans="21:21">
      <c r="U585" s="21"/>
    </row>
    <row r="586" spans="21:21">
      <c r="U586" s="21"/>
    </row>
    <row r="587" spans="21:21">
      <c r="U587" s="21"/>
    </row>
    <row r="588" spans="21:21">
      <c r="U588" s="21"/>
    </row>
    <row r="589" spans="21:21">
      <c r="U589" s="21"/>
    </row>
    <row r="590" spans="21:21">
      <c r="U590" s="21"/>
    </row>
    <row r="591" spans="21:21">
      <c r="U591" s="21"/>
    </row>
    <row r="592" spans="21:21">
      <c r="U592" s="21"/>
    </row>
    <row r="593" spans="21:21">
      <c r="U593" s="21"/>
    </row>
    <row r="594" spans="21:21">
      <c r="U594" s="21"/>
    </row>
    <row r="595" spans="21:21">
      <c r="U595" s="21"/>
    </row>
    <row r="596" spans="21:21">
      <c r="U596" s="21"/>
    </row>
    <row r="597" spans="21:21">
      <c r="U597" s="21"/>
    </row>
    <row r="598" spans="21:21">
      <c r="U598" s="21"/>
    </row>
    <row r="599" spans="21:21">
      <c r="U599" s="21"/>
    </row>
    <row r="600" spans="21:21">
      <c r="U600" s="21"/>
    </row>
    <row r="601" spans="21:21">
      <c r="U601" s="21"/>
    </row>
    <row r="602" spans="21:21">
      <c r="U602" s="21"/>
    </row>
    <row r="603" spans="21:21">
      <c r="U603" s="21"/>
    </row>
    <row r="604" spans="21:21">
      <c r="U604" s="21"/>
    </row>
    <row r="605" spans="21:21">
      <c r="U605" s="21"/>
    </row>
    <row r="606" spans="21:21">
      <c r="U606" s="21"/>
    </row>
    <row r="607" spans="21:21">
      <c r="U607" s="21"/>
    </row>
    <row r="608" spans="21:21">
      <c r="U608" s="21"/>
    </row>
    <row r="609" spans="21:21" ht="12.75" customHeight="1">
      <c r="U609" s="21"/>
    </row>
    <row r="610" spans="21:21">
      <c r="U610" s="21"/>
    </row>
    <row r="611" spans="21:21">
      <c r="U611" s="21"/>
    </row>
    <row r="612" spans="21:21">
      <c r="U612" s="21"/>
    </row>
    <row r="613" spans="21:21">
      <c r="U613" s="21"/>
    </row>
    <row r="614" spans="21:21">
      <c r="U614" s="21"/>
    </row>
    <row r="615" spans="21:21">
      <c r="U615" s="21"/>
    </row>
    <row r="616" spans="21:21">
      <c r="U616" s="21"/>
    </row>
    <row r="617" spans="21:21">
      <c r="U617" s="21"/>
    </row>
    <row r="618" spans="21:21">
      <c r="U618" s="21"/>
    </row>
    <row r="619" spans="21:21">
      <c r="U619" s="21"/>
    </row>
    <row r="620" spans="21:21">
      <c r="U620" s="21"/>
    </row>
    <row r="621" spans="21:21">
      <c r="U621" s="21"/>
    </row>
    <row r="622" spans="21:21">
      <c r="U622" s="21"/>
    </row>
    <row r="623" spans="21:21">
      <c r="U623" s="21"/>
    </row>
    <row r="624" spans="21:21">
      <c r="U624" s="21"/>
    </row>
    <row r="625" spans="21:21">
      <c r="U625" s="21"/>
    </row>
    <row r="626" spans="21:21">
      <c r="U626" s="21"/>
    </row>
    <row r="627" spans="21:21">
      <c r="U627" s="21"/>
    </row>
    <row r="628" spans="21:21">
      <c r="U628" s="21"/>
    </row>
    <row r="629" spans="21:21">
      <c r="U629" s="21"/>
    </row>
    <row r="630" spans="21:21">
      <c r="U630" s="21"/>
    </row>
    <row r="631" spans="21:21">
      <c r="U631" s="21"/>
    </row>
    <row r="632" spans="21:21">
      <c r="U632" s="21"/>
    </row>
    <row r="633" spans="21:21">
      <c r="U633" s="21"/>
    </row>
    <row r="634" spans="21:21">
      <c r="U634" s="21"/>
    </row>
    <row r="635" spans="21:21">
      <c r="U635" s="21"/>
    </row>
    <row r="636" spans="21:21">
      <c r="U636" s="21"/>
    </row>
    <row r="637" spans="21:21">
      <c r="U637" s="21"/>
    </row>
    <row r="638" spans="21:21">
      <c r="U638" s="21"/>
    </row>
    <row r="639" spans="21:21">
      <c r="U639" s="21"/>
    </row>
    <row r="640" spans="21:21">
      <c r="U640" s="21"/>
    </row>
    <row r="641" spans="21:21">
      <c r="U641" s="21"/>
    </row>
    <row r="642" spans="21:21">
      <c r="U642" s="21"/>
    </row>
    <row r="643" spans="21:21">
      <c r="U643" s="21"/>
    </row>
    <row r="644" spans="21:21">
      <c r="U644" s="21"/>
    </row>
    <row r="645" spans="21:21">
      <c r="U645" s="21"/>
    </row>
    <row r="646" spans="21:21">
      <c r="U646" s="21"/>
    </row>
    <row r="647" spans="21:21">
      <c r="U647" s="21"/>
    </row>
    <row r="648" spans="21:21">
      <c r="U648" s="21"/>
    </row>
    <row r="649" spans="21:21">
      <c r="U649" s="21"/>
    </row>
    <row r="650" spans="21:21">
      <c r="U650" s="21"/>
    </row>
    <row r="651" spans="21:21">
      <c r="U651" s="21"/>
    </row>
    <row r="652" spans="21:21">
      <c r="U652" s="21"/>
    </row>
    <row r="653" spans="21:21">
      <c r="U653" s="21"/>
    </row>
    <row r="654" spans="21:21">
      <c r="U654" s="21"/>
    </row>
    <row r="655" spans="21:21">
      <c r="U655" s="21"/>
    </row>
    <row r="656" spans="21:21">
      <c r="U656" s="21"/>
    </row>
    <row r="657" spans="21:21">
      <c r="U657" s="21"/>
    </row>
    <row r="658" spans="21:21">
      <c r="U658" s="21"/>
    </row>
    <row r="659" spans="21:21">
      <c r="U659" s="21"/>
    </row>
    <row r="660" spans="21:21">
      <c r="U660" s="21"/>
    </row>
    <row r="661" spans="21:21">
      <c r="U661" s="21"/>
    </row>
    <row r="662" spans="21:21">
      <c r="U662" s="21"/>
    </row>
    <row r="663" spans="21:21">
      <c r="U663" s="21"/>
    </row>
    <row r="664" spans="21:21">
      <c r="U664" s="21"/>
    </row>
    <row r="665" spans="21:21">
      <c r="U665" s="21"/>
    </row>
    <row r="666" spans="21:21">
      <c r="U666" s="21"/>
    </row>
    <row r="667" spans="21:21">
      <c r="U667" s="21"/>
    </row>
    <row r="668" spans="21:21">
      <c r="U668" s="21"/>
    </row>
    <row r="669" spans="21:21">
      <c r="U669" s="21"/>
    </row>
    <row r="670" spans="21:21">
      <c r="U670" s="21"/>
    </row>
    <row r="671" spans="21:21">
      <c r="U671" s="21"/>
    </row>
    <row r="672" spans="21:21">
      <c r="U672" s="21"/>
    </row>
    <row r="673" spans="21:21">
      <c r="U673" s="21"/>
    </row>
    <row r="674" spans="21:21">
      <c r="U674" s="21"/>
    </row>
    <row r="675" spans="21:21">
      <c r="U675" s="21"/>
    </row>
    <row r="676" spans="21:21">
      <c r="U676" s="21"/>
    </row>
    <row r="677" spans="21:21">
      <c r="U677" s="21"/>
    </row>
    <row r="678" spans="21:21">
      <c r="U678" s="21"/>
    </row>
    <row r="679" spans="21:21">
      <c r="U679" s="21"/>
    </row>
    <row r="680" spans="21:21">
      <c r="U680" s="21"/>
    </row>
    <row r="681" spans="21:21">
      <c r="U681" s="21"/>
    </row>
    <row r="682" spans="21:21">
      <c r="U682" s="21"/>
    </row>
    <row r="683" spans="21:21">
      <c r="U683" s="21"/>
    </row>
    <row r="684" spans="21:21">
      <c r="U684" s="21"/>
    </row>
    <row r="685" spans="21:21">
      <c r="U685" s="21"/>
    </row>
    <row r="686" spans="21:21">
      <c r="U686" s="21"/>
    </row>
    <row r="687" spans="21:21">
      <c r="U687" s="21"/>
    </row>
    <row r="688" spans="21:21">
      <c r="U688" s="21"/>
    </row>
    <row r="689" spans="21:21">
      <c r="U689" s="21"/>
    </row>
    <row r="690" spans="21:21">
      <c r="U690" s="21"/>
    </row>
    <row r="691" spans="21:21">
      <c r="U691" s="21"/>
    </row>
    <row r="692" spans="21:21">
      <c r="U692" s="21"/>
    </row>
    <row r="693" spans="21:21">
      <c r="U693" s="21"/>
    </row>
    <row r="694" spans="21:21">
      <c r="U694" s="21"/>
    </row>
    <row r="695" spans="21:21">
      <c r="U695" s="21"/>
    </row>
    <row r="696" spans="21:21">
      <c r="U696" s="21"/>
    </row>
    <row r="697" spans="21:21">
      <c r="U697" s="21"/>
    </row>
    <row r="698" spans="21:21">
      <c r="U698" s="21"/>
    </row>
    <row r="699" spans="21:21">
      <c r="U699" s="21"/>
    </row>
    <row r="700" spans="21:21">
      <c r="U700" s="21"/>
    </row>
    <row r="701" spans="21:21">
      <c r="U701" s="21"/>
    </row>
    <row r="702" spans="21:21">
      <c r="U702" s="21"/>
    </row>
    <row r="703" spans="21:21">
      <c r="U703" s="21"/>
    </row>
    <row r="704" spans="21:21">
      <c r="U704" s="21"/>
    </row>
    <row r="705" spans="21:21">
      <c r="U705" s="21"/>
    </row>
    <row r="706" spans="21:21">
      <c r="U706" s="21"/>
    </row>
    <row r="707" spans="21:21">
      <c r="U707" s="21"/>
    </row>
    <row r="708" spans="21:21">
      <c r="U708" s="21"/>
    </row>
    <row r="709" spans="21:21">
      <c r="U709" s="21"/>
    </row>
    <row r="710" spans="21:21">
      <c r="U710" s="21"/>
    </row>
    <row r="711" spans="21:21">
      <c r="U711" s="21"/>
    </row>
    <row r="712" spans="21:21">
      <c r="U712" s="21"/>
    </row>
    <row r="713" spans="21:21">
      <c r="U713" s="21"/>
    </row>
    <row r="714" spans="21:21">
      <c r="U714" s="21"/>
    </row>
    <row r="715" spans="21:21">
      <c r="U715" s="21"/>
    </row>
    <row r="716" spans="21:21">
      <c r="U716" s="21"/>
    </row>
    <row r="717" spans="21:21">
      <c r="U717" s="21"/>
    </row>
    <row r="718" spans="21:21">
      <c r="U718" s="21"/>
    </row>
    <row r="719" spans="21:21">
      <c r="U719" s="21"/>
    </row>
    <row r="720" spans="21:21">
      <c r="U720" s="21"/>
    </row>
    <row r="721" spans="21:21">
      <c r="U721" s="21"/>
    </row>
    <row r="722" spans="21:21">
      <c r="U722" s="21"/>
    </row>
    <row r="723" spans="21:21">
      <c r="U723" s="21"/>
    </row>
    <row r="724" spans="21:21">
      <c r="U724" s="21"/>
    </row>
    <row r="725" spans="21:21">
      <c r="U725" s="21"/>
    </row>
    <row r="726" spans="21:21">
      <c r="U726" s="21"/>
    </row>
    <row r="727" spans="21:21">
      <c r="U727" s="21"/>
    </row>
    <row r="728" spans="21:21">
      <c r="U728" s="21"/>
    </row>
    <row r="729" spans="21:21">
      <c r="U729" s="21"/>
    </row>
    <row r="730" spans="21:21">
      <c r="U730" s="21"/>
    </row>
    <row r="731" spans="21:21">
      <c r="U731" s="21"/>
    </row>
    <row r="732" spans="21:21">
      <c r="U732" s="21"/>
    </row>
    <row r="733" spans="21:21">
      <c r="U733" s="21"/>
    </row>
    <row r="734" spans="21:21">
      <c r="U734" s="21"/>
    </row>
    <row r="735" spans="21:21">
      <c r="U735" s="21"/>
    </row>
    <row r="736" spans="21:21">
      <c r="U736" s="21"/>
    </row>
    <row r="737" spans="21:21">
      <c r="U737" s="21"/>
    </row>
    <row r="738" spans="21:21">
      <c r="U738" s="21"/>
    </row>
    <row r="739" spans="21:21">
      <c r="U739" s="21"/>
    </row>
    <row r="740" spans="21:21">
      <c r="U740" s="21"/>
    </row>
    <row r="741" spans="21:21">
      <c r="U741" s="21"/>
    </row>
    <row r="742" spans="21:21">
      <c r="U742" s="21"/>
    </row>
    <row r="743" spans="21:21">
      <c r="U743" s="21"/>
    </row>
    <row r="744" spans="21:21">
      <c r="U744" s="21"/>
    </row>
    <row r="745" spans="21:21">
      <c r="U745" s="21"/>
    </row>
    <row r="746" spans="21:21">
      <c r="U746" s="21"/>
    </row>
    <row r="747" spans="21:21">
      <c r="U747" s="21"/>
    </row>
    <row r="748" spans="21:21">
      <c r="U748" s="21"/>
    </row>
    <row r="749" spans="21:21">
      <c r="U749" s="21"/>
    </row>
    <row r="750" spans="21:21">
      <c r="U750" s="21"/>
    </row>
    <row r="751" spans="21:21">
      <c r="U751" s="21"/>
    </row>
    <row r="752" spans="21:21">
      <c r="U752" s="21"/>
    </row>
    <row r="753" spans="21:21">
      <c r="U753" s="21"/>
    </row>
    <row r="754" spans="21:21">
      <c r="U754" s="21"/>
    </row>
    <row r="755" spans="21:21">
      <c r="U755" s="21"/>
    </row>
  </sheetData>
  <sheetProtection algorithmName="SHA-512" hashValue="9Ng0T/o8SLJhlv7rCqS4B3C77yYZSKRsxEsyggs5wSApZIfGspQlxyMgWKYY5b9vBVlTVI+HQofXFYljwOzYqg==" saltValue="R0ktJO/8MRvMHw82u260ZA==" spinCount="100000" sheet="1" objects="1" scenarios="1"/>
  <hyperlinks>
    <hyperlink ref="A3" location="'M03-S01'!A1" display="P-Electric Lighting" xr:uid="{00000000-0004-0000-0400-000009000000}"/>
    <hyperlink ref="A526" location="'M03-S03'!A1" display="P-Electric Refrigeration" xr:uid="{00000000-0004-0000-0400-000001000000}"/>
    <hyperlink ref="A577" location="'M03-S04'!A1" display="P-Electric Kitchen" xr:uid="{00000000-0004-0000-0400-000002000000}"/>
    <hyperlink ref="A594" location="'M03-S05'!A1" display="P-Electric Motor" xr:uid="{00000000-0004-0000-0400-000003000000}"/>
    <hyperlink ref="A716" location="'M04-S01'!A1" display="NP-Electric Light" xr:uid="{00000000-0004-0000-0400-000004000000}"/>
    <hyperlink ref="A767" location="'M04-S02'!A1" display="NP-Electric" xr:uid="{00000000-0004-0000-0400-000005000000}"/>
    <hyperlink ref="A844" location="'M04-S04'!A1" display="NP-Gas" xr:uid="{00000000-0004-0000-0400-000007000000}"/>
    <hyperlink ref="A793" location="'M04-S03'!A1" display="CM-Lighting Controls" xr:uid="{00000000-0004-0000-0400-000008000000}"/>
    <hyperlink ref="A622" location="'M03-S06'!A1" display="'M03-S06'!A1" xr:uid="{00000000-0004-0000-0400-000006000000}"/>
  </hyperlinks>
  <pageMargins left="0.7" right="0.7" top="0.75" bottom="0.75" header="0.3" footer="0.3"/>
  <pageSetup orientation="portrait" r:id="rId1"/>
  <ignoredErrors>
    <ignoredError sqref="A3"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2">
    <tabColor theme="7" tint="0.39997558519241921"/>
  </sheetPr>
  <dimension ref="A3:AP371"/>
  <sheetViews>
    <sheetView topLeftCell="AA1" zoomScale="85" zoomScaleNormal="85" workbookViewId="0">
      <selection activeCell="C63" sqref="C63:C64"/>
    </sheetView>
  </sheetViews>
  <sheetFormatPr defaultRowHeight="15"/>
  <cols>
    <col min="1" max="1" width="23.85546875" customWidth="1"/>
    <col min="2" max="2" width="28" bestFit="1" customWidth="1"/>
    <col min="6" max="6" width="9.5703125" customWidth="1"/>
    <col min="10" max="10" width="27.42578125" customWidth="1"/>
    <col min="11" max="11" width="26.42578125" customWidth="1"/>
    <col min="12" max="12" width="21.85546875" customWidth="1"/>
    <col min="13" max="13" width="19.85546875" customWidth="1"/>
    <col min="15" max="15" width="15.28515625" customWidth="1"/>
    <col min="16" max="16" width="16.28515625" customWidth="1"/>
    <col min="17" max="17" width="11.5703125" customWidth="1"/>
    <col min="19" max="20" width="20.140625" customWidth="1"/>
    <col min="21" max="21" width="8.42578125" customWidth="1"/>
    <col min="22" max="22" width="31.5703125" customWidth="1"/>
    <col min="23" max="23" width="33" customWidth="1"/>
    <col min="24" max="24" width="21.140625" customWidth="1"/>
    <col min="25" max="25" width="32.140625" customWidth="1"/>
    <col min="26" max="26" width="42" customWidth="1"/>
    <col min="27" max="27" width="42.28515625" customWidth="1"/>
  </cols>
  <sheetData>
    <row r="3" spans="1:42">
      <c r="AO3" t="s">
        <v>290</v>
      </c>
      <c r="AP3" t="s">
        <v>1557</v>
      </c>
    </row>
    <row r="4" spans="1:42">
      <c r="A4" t="s">
        <v>290</v>
      </c>
      <c r="B4" t="s">
        <v>1019</v>
      </c>
      <c r="E4" t="s">
        <v>306</v>
      </c>
      <c r="F4" t="s">
        <v>407</v>
      </c>
      <c r="J4" t="s">
        <v>408</v>
      </c>
      <c r="K4" t="s">
        <v>415</v>
      </c>
      <c r="O4" t="s">
        <v>424</v>
      </c>
      <c r="P4" t="s">
        <v>128</v>
      </c>
      <c r="Q4" t="s">
        <v>420</v>
      </c>
      <c r="R4" t="s">
        <v>421</v>
      </c>
      <c r="S4" t="s">
        <v>419</v>
      </c>
      <c r="T4" t="s">
        <v>214</v>
      </c>
      <c r="U4" t="s">
        <v>111</v>
      </c>
      <c r="V4" t="s">
        <v>81</v>
      </c>
      <c r="W4" t="s">
        <v>82</v>
      </c>
      <c r="X4" t="s">
        <v>123</v>
      </c>
      <c r="Y4" t="s">
        <v>423</v>
      </c>
      <c r="Z4" t="s">
        <v>844</v>
      </c>
      <c r="AO4" t="s">
        <v>1228</v>
      </c>
      <c r="AP4" t="s">
        <v>1274</v>
      </c>
    </row>
    <row r="5" spans="1:42">
      <c r="A5" t="s">
        <v>1228</v>
      </c>
      <c r="B5" s="49">
        <v>0.79</v>
      </c>
      <c r="E5" t="s">
        <v>307</v>
      </c>
      <c r="F5" t="s">
        <v>308</v>
      </c>
      <c r="J5" t="s">
        <v>411</v>
      </c>
      <c r="O5" t="s">
        <v>128</v>
      </c>
      <c r="P5">
        <f>M02S02F01</f>
        <v>0</v>
      </c>
      <c r="Q5">
        <f>M02S02F02</f>
        <v>0</v>
      </c>
      <c r="R5">
        <f>M02S02F03</f>
        <v>0</v>
      </c>
      <c r="S5">
        <f>M02S02F05</f>
        <v>0</v>
      </c>
      <c r="T5">
        <f>M02S02F07</f>
        <v>0</v>
      </c>
      <c r="U5">
        <f>M02S02F08</f>
        <v>0</v>
      </c>
      <c r="V5">
        <f>M02S02F09</f>
        <v>0</v>
      </c>
      <c r="W5">
        <f>M02S02F10</f>
        <v>0</v>
      </c>
      <c r="X5">
        <f>M02S02F11</f>
        <v>0</v>
      </c>
      <c r="Y5" t="s">
        <v>962</v>
      </c>
      <c r="Z5" t="s">
        <v>422</v>
      </c>
      <c r="AO5" t="s">
        <v>1228</v>
      </c>
      <c r="AP5" t="s">
        <v>1279</v>
      </c>
    </row>
    <row r="6" spans="1:42">
      <c r="A6" t="s">
        <v>291</v>
      </c>
      <c r="B6" s="49">
        <v>0.76</v>
      </c>
      <c r="E6" t="s">
        <v>311</v>
      </c>
      <c r="F6" t="s">
        <v>312</v>
      </c>
      <c r="J6" t="s">
        <v>412</v>
      </c>
      <c r="O6" t="s">
        <v>422</v>
      </c>
      <c r="P6">
        <f>M02S02F01</f>
        <v>0</v>
      </c>
      <c r="Q6" t="str">
        <f>M02S02F16</f>
        <v/>
      </c>
      <c r="R6" t="str">
        <f>M02S02F17</f>
        <v/>
      </c>
      <c r="S6" t="str">
        <f>M02S02F19</f>
        <v/>
      </c>
      <c r="T6" t="str">
        <f>M02S02F21</f>
        <v/>
      </c>
      <c r="U6" t="str">
        <f>M02S02F22</f>
        <v/>
      </c>
      <c r="V6" t="str">
        <f>M02S02F23</f>
        <v/>
      </c>
      <c r="W6" t="str">
        <f>M02S02F24</f>
        <v>IN</v>
      </c>
      <c r="X6" t="str">
        <f>M02S02F25</f>
        <v/>
      </c>
      <c r="Y6" t="s">
        <v>963</v>
      </c>
      <c r="Z6" t="s">
        <v>422</v>
      </c>
      <c r="AO6" t="s">
        <v>1228</v>
      </c>
      <c r="AP6" t="s">
        <v>1278</v>
      </c>
    </row>
    <row r="7" spans="1:42">
      <c r="A7" t="s">
        <v>292</v>
      </c>
      <c r="B7" s="49">
        <v>0.5</v>
      </c>
      <c r="E7" t="s">
        <v>315</v>
      </c>
      <c r="F7" t="s">
        <v>316</v>
      </c>
      <c r="J7" t="s">
        <v>153</v>
      </c>
      <c r="O7" t="s">
        <v>833</v>
      </c>
      <c r="P7">
        <f>M02S03F02</f>
        <v>0</v>
      </c>
      <c r="Q7">
        <f>M02S03F03</f>
        <v>0</v>
      </c>
      <c r="R7">
        <f>M02S03F04</f>
        <v>0</v>
      </c>
      <c r="S7">
        <f>M02S03F06</f>
        <v>0</v>
      </c>
      <c r="T7">
        <f>M02S03F08</f>
        <v>0</v>
      </c>
      <c r="U7">
        <f>M02S03F09</f>
        <v>0</v>
      </c>
      <c r="V7">
        <f>M02S03F10</f>
        <v>0</v>
      </c>
      <c r="W7">
        <f>M02S03F11</f>
        <v>0</v>
      </c>
      <c r="X7">
        <f>M02S03F12</f>
        <v>0</v>
      </c>
      <c r="Y7" t="s">
        <v>964</v>
      </c>
      <c r="Z7" t="s">
        <v>841</v>
      </c>
      <c r="AO7" t="s">
        <v>1228</v>
      </c>
      <c r="AP7" t="s">
        <v>1275</v>
      </c>
    </row>
    <row r="8" spans="1:42">
      <c r="A8" t="s">
        <v>1229</v>
      </c>
      <c r="B8" s="49">
        <v>0.65</v>
      </c>
      <c r="E8" t="s">
        <v>319</v>
      </c>
      <c r="F8" t="s">
        <v>320</v>
      </c>
      <c r="J8" t="s">
        <v>413</v>
      </c>
      <c r="O8" t="s">
        <v>155</v>
      </c>
      <c r="P8" t="str">
        <f>""</f>
        <v/>
      </c>
      <c r="Q8" t="str">
        <f>""</f>
        <v/>
      </c>
      <c r="R8" t="str">
        <f>""</f>
        <v/>
      </c>
      <c r="S8" t="str">
        <f>""</f>
        <v/>
      </c>
      <c r="T8" t="str">
        <f>""</f>
        <v/>
      </c>
      <c r="U8" t="str">
        <f>""</f>
        <v/>
      </c>
      <c r="V8" t="str">
        <f>""</f>
        <v/>
      </c>
      <c r="W8" t="str">
        <f>""</f>
        <v/>
      </c>
      <c r="X8" t="str">
        <f>""</f>
        <v/>
      </c>
      <c r="Y8" t="s">
        <v>963</v>
      </c>
      <c r="Z8" t="s">
        <v>155</v>
      </c>
      <c r="AO8" t="s">
        <v>1228</v>
      </c>
      <c r="AP8" t="s">
        <v>1276</v>
      </c>
    </row>
    <row r="9" spans="1:42">
      <c r="A9" t="s">
        <v>293</v>
      </c>
      <c r="B9" s="49">
        <v>0.65</v>
      </c>
      <c r="E9" t="s">
        <v>323</v>
      </c>
      <c r="F9" t="s">
        <v>324</v>
      </c>
      <c r="J9" t="s">
        <v>414</v>
      </c>
      <c r="AO9" t="s">
        <v>1228</v>
      </c>
      <c r="AP9" t="s">
        <v>1277</v>
      </c>
    </row>
    <row r="10" spans="1:42">
      <c r="A10" t="s">
        <v>294</v>
      </c>
      <c r="B10" s="49">
        <v>0.83</v>
      </c>
      <c r="E10" t="s">
        <v>327</v>
      </c>
      <c r="F10" t="s">
        <v>328</v>
      </c>
      <c r="J10" t="s">
        <v>1074</v>
      </c>
      <c r="AO10" t="s">
        <v>1228</v>
      </c>
      <c r="AP10" t="s">
        <v>1312</v>
      </c>
    </row>
    <row r="11" spans="1:42">
      <c r="A11" t="s">
        <v>295</v>
      </c>
      <c r="B11" s="49">
        <v>0.64</v>
      </c>
      <c r="E11" t="s">
        <v>331</v>
      </c>
      <c r="F11" t="s">
        <v>332</v>
      </c>
      <c r="AO11" t="s">
        <v>1228</v>
      </c>
      <c r="AP11" t="s">
        <v>1311</v>
      </c>
    </row>
    <row r="12" spans="1:42">
      <c r="A12" t="s">
        <v>296</v>
      </c>
      <c r="B12" s="49">
        <v>0.64</v>
      </c>
      <c r="E12" t="s">
        <v>335</v>
      </c>
      <c r="F12" t="s">
        <v>336</v>
      </c>
      <c r="J12" t="s">
        <v>1020</v>
      </c>
      <c r="K12" t="s">
        <v>1019</v>
      </c>
      <c r="N12" t="s">
        <v>1322</v>
      </c>
      <c r="AO12" t="s">
        <v>1228</v>
      </c>
      <c r="AP12" t="s">
        <v>894</v>
      </c>
    </row>
    <row r="13" spans="1:42">
      <c r="A13" t="s">
        <v>297</v>
      </c>
      <c r="B13" s="49">
        <v>0.92</v>
      </c>
      <c r="E13" t="s">
        <v>339</v>
      </c>
      <c r="F13" t="s">
        <v>340</v>
      </c>
      <c r="J13" s="8" t="s">
        <v>1023</v>
      </c>
      <c r="K13" s="49">
        <v>0.74</v>
      </c>
      <c r="N13" t="s">
        <v>1450</v>
      </c>
      <c r="AO13" t="s">
        <v>1228</v>
      </c>
      <c r="AP13" t="s">
        <v>1202</v>
      </c>
    </row>
    <row r="14" spans="1:42">
      <c r="A14" t="s">
        <v>298</v>
      </c>
      <c r="B14" s="49">
        <v>0.78</v>
      </c>
      <c r="E14" t="s">
        <v>343</v>
      </c>
      <c r="F14" t="s">
        <v>344</v>
      </c>
      <c r="J14" s="8" t="s">
        <v>1021</v>
      </c>
      <c r="K14" s="49">
        <v>0.84</v>
      </c>
      <c r="N14" t="s">
        <v>1323</v>
      </c>
      <c r="AO14" t="s">
        <v>1228</v>
      </c>
      <c r="AP14" t="s">
        <v>1203</v>
      </c>
    </row>
    <row r="15" spans="1:42">
      <c r="A15" t="s">
        <v>299</v>
      </c>
      <c r="B15" s="49">
        <v>0.76</v>
      </c>
      <c r="E15" t="s">
        <v>347</v>
      </c>
      <c r="F15" t="s">
        <v>348</v>
      </c>
      <c r="J15" s="8" t="s">
        <v>156</v>
      </c>
      <c r="K15" s="49">
        <v>0.38</v>
      </c>
      <c r="N15" t="s">
        <v>1260</v>
      </c>
      <c r="AO15" t="s">
        <v>1228</v>
      </c>
      <c r="AP15" t="s">
        <v>1009</v>
      </c>
    </row>
    <row r="16" spans="1:42">
      <c r="A16" t="s">
        <v>300</v>
      </c>
      <c r="B16" s="49">
        <v>0.65</v>
      </c>
      <c r="E16" t="s">
        <v>351</v>
      </c>
      <c r="F16" t="s">
        <v>352</v>
      </c>
      <c r="J16" s="8" t="s">
        <v>988</v>
      </c>
      <c r="K16" s="49">
        <v>0.74</v>
      </c>
      <c r="AO16" t="s">
        <v>1228</v>
      </c>
      <c r="AP16" t="s">
        <v>917</v>
      </c>
    </row>
    <row r="17" spans="1:42">
      <c r="A17" t="s">
        <v>301</v>
      </c>
      <c r="B17" s="49">
        <v>0.37</v>
      </c>
      <c r="E17" t="s">
        <v>355</v>
      </c>
      <c r="F17" t="s">
        <v>356</v>
      </c>
      <c r="J17" t="s">
        <v>152</v>
      </c>
      <c r="K17" s="49">
        <v>0.74</v>
      </c>
      <c r="AO17" t="s">
        <v>1228</v>
      </c>
      <c r="AP17" t="s">
        <v>920</v>
      </c>
    </row>
    <row r="18" spans="1:42">
      <c r="A18" t="s">
        <v>302</v>
      </c>
      <c r="B18" s="49">
        <v>0.76</v>
      </c>
      <c r="E18" t="s">
        <v>359</v>
      </c>
      <c r="F18" t="s">
        <v>360</v>
      </c>
      <c r="J18" s="8" t="s">
        <v>995</v>
      </c>
      <c r="K18" s="49">
        <v>0.65</v>
      </c>
      <c r="AO18" t="s">
        <v>1228</v>
      </c>
      <c r="AP18" t="s">
        <v>921</v>
      </c>
    </row>
    <row r="19" spans="1:42">
      <c r="A19" t="s">
        <v>303</v>
      </c>
      <c r="B19" s="49">
        <v>1</v>
      </c>
      <c r="E19" t="s">
        <v>363</v>
      </c>
      <c r="F19" t="s">
        <v>364</v>
      </c>
      <c r="J19" s="8" t="s">
        <v>996</v>
      </c>
      <c r="K19" s="49">
        <v>0.15</v>
      </c>
      <c r="AO19" t="s">
        <v>1228</v>
      </c>
      <c r="AP19" t="s">
        <v>1314</v>
      </c>
    </row>
    <row r="20" spans="1:42">
      <c r="A20" t="s">
        <v>304</v>
      </c>
      <c r="B20" s="49">
        <v>0.84</v>
      </c>
      <c r="E20" t="s">
        <v>367</v>
      </c>
      <c r="F20" t="s">
        <v>368</v>
      </c>
      <c r="J20" s="8" t="s">
        <v>987</v>
      </c>
      <c r="K20" s="49">
        <v>0.78</v>
      </c>
      <c r="AO20" t="s">
        <v>1228</v>
      </c>
      <c r="AP20" t="s">
        <v>1249</v>
      </c>
    </row>
    <row r="21" spans="1:42">
      <c r="A21" t="s">
        <v>305</v>
      </c>
      <c r="B21" s="49">
        <v>0.79</v>
      </c>
      <c r="E21" t="s">
        <v>371</v>
      </c>
      <c r="F21" t="s">
        <v>372</v>
      </c>
      <c r="J21" s="8" t="s">
        <v>209</v>
      </c>
      <c r="K21" s="49">
        <v>0.75</v>
      </c>
      <c r="AO21" t="s">
        <v>1228</v>
      </c>
      <c r="AP21" t="s">
        <v>305</v>
      </c>
    </row>
    <row r="22" spans="1:42">
      <c r="B22" s="49"/>
      <c r="E22" t="s">
        <v>375</v>
      </c>
      <c r="F22" t="s">
        <v>376</v>
      </c>
      <c r="J22" s="8" t="s">
        <v>1022</v>
      </c>
      <c r="K22" s="49">
        <v>0.78</v>
      </c>
      <c r="AO22" t="s">
        <v>291</v>
      </c>
      <c r="AP22" t="s">
        <v>1281</v>
      </c>
    </row>
    <row r="23" spans="1:42">
      <c r="E23" t="s">
        <v>379</v>
      </c>
      <c r="F23" t="s">
        <v>380</v>
      </c>
      <c r="J23" s="8" t="s">
        <v>154</v>
      </c>
      <c r="K23">
        <v>0.92</v>
      </c>
      <c r="AO23" t="s">
        <v>291</v>
      </c>
      <c r="AP23" t="s">
        <v>1312</v>
      </c>
    </row>
    <row r="24" spans="1:42">
      <c r="A24" t="s">
        <v>211</v>
      </c>
      <c r="E24" t="s">
        <v>383</v>
      </c>
      <c r="F24" t="s">
        <v>384</v>
      </c>
      <c r="K24" s="141"/>
      <c r="AO24" t="s">
        <v>291</v>
      </c>
      <c r="AP24" t="s">
        <v>1311</v>
      </c>
    </row>
    <row r="25" spans="1:42">
      <c r="A25" t="s">
        <v>409</v>
      </c>
      <c r="E25" t="s">
        <v>387</v>
      </c>
      <c r="F25" t="s">
        <v>388</v>
      </c>
      <c r="K25" s="141"/>
      <c r="AO25" t="s">
        <v>291</v>
      </c>
      <c r="AP25" t="s">
        <v>894</v>
      </c>
    </row>
    <row r="26" spans="1:42" ht="16.5" customHeight="1">
      <c r="A26" t="s">
        <v>146</v>
      </c>
      <c r="E26" t="s">
        <v>391</v>
      </c>
      <c r="F26" t="s">
        <v>392</v>
      </c>
      <c r="AO26" t="s">
        <v>291</v>
      </c>
      <c r="AP26" t="s">
        <v>1202</v>
      </c>
    </row>
    <row r="27" spans="1:42">
      <c r="A27" t="s">
        <v>410</v>
      </c>
      <c r="E27" t="s">
        <v>395</v>
      </c>
      <c r="F27" t="s">
        <v>396</v>
      </c>
      <c r="AO27" t="s">
        <v>291</v>
      </c>
      <c r="AP27" t="s">
        <v>1203</v>
      </c>
    </row>
    <row r="28" spans="1:42">
      <c r="A28" t="s">
        <v>479</v>
      </c>
      <c r="E28" t="s">
        <v>399</v>
      </c>
      <c r="F28" t="s">
        <v>400</v>
      </c>
      <c r="J28" t="s">
        <v>773</v>
      </c>
      <c r="K28" t="s">
        <v>774</v>
      </c>
      <c r="AO28" t="s">
        <v>291</v>
      </c>
      <c r="AP28" t="s">
        <v>1009</v>
      </c>
    </row>
    <row r="29" spans="1:42">
      <c r="A29" t="s">
        <v>480</v>
      </c>
      <c r="E29" t="s">
        <v>403</v>
      </c>
      <c r="F29" t="s">
        <v>404</v>
      </c>
      <c r="J29" t="s">
        <v>789</v>
      </c>
      <c r="K29" t="s">
        <v>792</v>
      </c>
      <c r="M29" t="s">
        <v>866</v>
      </c>
      <c r="AO29" t="s">
        <v>291</v>
      </c>
      <c r="AP29" t="s">
        <v>917</v>
      </c>
    </row>
    <row r="30" spans="1:42">
      <c r="A30" t="s">
        <v>155</v>
      </c>
      <c r="E30" t="s">
        <v>309</v>
      </c>
      <c r="F30" t="s">
        <v>310</v>
      </c>
      <c r="J30" t="s">
        <v>776</v>
      </c>
      <c r="K30" t="s">
        <v>792</v>
      </c>
      <c r="AO30" t="s">
        <v>291</v>
      </c>
      <c r="AP30" t="s">
        <v>920</v>
      </c>
    </row>
    <row r="31" spans="1:42">
      <c r="A31" t="s">
        <v>744</v>
      </c>
      <c r="E31" t="s">
        <v>313</v>
      </c>
      <c r="F31" t="s">
        <v>314</v>
      </c>
      <c r="J31" t="s">
        <v>777</v>
      </c>
      <c r="K31" t="s">
        <v>791</v>
      </c>
      <c r="AO31" t="s">
        <v>291</v>
      </c>
      <c r="AP31" t="s">
        <v>921</v>
      </c>
    </row>
    <row r="32" spans="1:42">
      <c r="E32" t="s">
        <v>317</v>
      </c>
      <c r="F32" t="s">
        <v>318</v>
      </c>
      <c r="J32" t="s">
        <v>778</v>
      </c>
      <c r="K32" t="s">
        <v>790</v>
      </c>
      <c r="AO32" t="s">
        <v>291</v>
      </c>
      <c r="AP32" t="s">
        <v>1314</v>
      </c>
    </row>
    <row r="33" spans="1:42">
      <c r="A33" t="s">
        <v>0</v>
      </c>
      <c r="E33" t="s">
        <v>321</v>
      </c>
      <c r="F33" t="s">
        <v>322</v>
      </c>
      <c r="J33" t="s">
        <v>779</v>
      </c>
      <c r="K33" t="s">
        <v>792</v>
      </c>
      <c r="AO33" t="s">
        <v>291</v>
      </c>
      <c r="AP33" t="s">
        <v>1249</v>
      </c>
    </row>
    <row r="34" spans="1:42">
      <c r="A34" t="s">
        <v>883</v>
      </c>
      <c r="E34" t="s">
        <v>325</v>
      </c>
      <c r="F34" t="s">
        <v>326</v>
      </c>
      <c r="J34" t="s">
        <v>825</v>
      </c>
      <c r="K34" t="s">
        <v>792</v>
      </c>
      <c r="AO34" t="s">
        <v>292</v>
      </c>
      <c r="AP34" t="s">
        <v>1282</v>
      </c>
    </row>
    <row r="35" spans="1:42">
      <c r="E35" t="s">
        <v>329</v>
      </c>
      <c r="F35" t="s">
        <v>330</v>
      </c>
      <c r="J35" t="s">
        <v>867</v>
      </c>
      <c r="K35" t="s">
        <v>792</v>
      </c>
      <c r="AO35" t="s">
        <v>292</v>
      </c>
      <c r="AP35" t="s">
        <v>1096</v>
      </c>
    </row>
    <row r="36" spans="1:42">
      <c r="E36" t="s">
        <v>333</v>
      </c>
      <c r="F36" t="s">
        <v>334</v>
      </c>
      <c r="J36" s="8" t="s">
        <v>1500</v>
      </c>
      <c r="K36" t="s">
        <v>792</v>
      </c>
      <c r="AO36" t="s">
        <v>292</v>
      </c>
      <c r="AP36" t="s">
        <v>1285</v>
      </c>
    </row>
    <row r="37" spans="1:42">
      <c r="E37" t="s">
        <v>337</v>
      </c>
      <c r="F37" t="s">
        <v>338</v>
      </c>
      <c r="J37" s="114" t="s">
        <v>868</v>
      </c>
      <c r="K37" s="114" t="s">
        <v>792</v>
      </c>
      <c r="AO37" t="s">
        <v>292</v>
      </c>
      <c r="AP37" t="s">
        <v>1312</v>
      </c>
    </row>
    <row r="38" spans="1:42">
      <c r="A38" t="s">
        <v>418</v>
      </c>
      <c r="E38" t="s">
        <v>341</v>
      </c>
      <c r="F38" t="s">
        <v>342</v>
      </c>
      <c r="AO38" t="s">
        <v>292</v>
      </c>
      <c r="AP38" t="s">
        <v>1311</v>
      </c>
    </row>
    <row r="39" spans="1:42">
      <c r="A39" t="s">
        <v>416</v>
      </c>
      <c r="E39" t="s">
        <v>345</v>
      </c>
      <c r="F39" t="s">
        <v>346</v>
      </c>
      <c r="J39" t="s">
        <v>780</v>
      </c>
      <c r="K39" t="s">
        <v>781</v>
      </c>
      <c r="AO39" t="s">
        <v>292</v>
      </c>
      <c r="AP39" t="s">
        <v>894</v>
      </c>
    </row>
    <row r="40" spans="1:42">
      <c r="A40" t="s">
        <v>417</v>
      </c>
      <c r="E40" t="s">
        <v>349</v>
      </c>
      <c r="F40" t="s">
        <v>350</v>
      </c>
      <c r="J40" s="114" t="s">
        <v>782</v>
      </c>
      <c r="K40" s="114">
        <v>0.10392999999999999</v>
      </c>
      <c r="AO40" t="s">
        <v>292</v>
      </c>
      <c r="AP40" t="s">
        <v>1202</v>
      </c>
    </row>
    <row r="41" spans="1:42">
      <c r="E41" t="s">
        <v>353</v>
      </c>
      <c r="F41" t="s">
        <v>354</v>
      </c>
      <c r="J41" s="114" t="s">
        <v>783</v>
      </c>
      <c r="K41" s="114">
        <v>9.2289999999999997E-2</v>
      </c>
      <c r="AO41" t="s">
        <v>292</v>
      </c>
      <c r="AP41" t="s">
        <v>1203</v>
      </c>
    </row>
    <row r="42" spans="1:42">
      <c r="E42" t="s">
        <v>357</v>
      </c>
      <c r="F42" t="s">
        <v>358</v>
      </c>
      <c r="J42" s="114" t="s">
        <v>784</v>
      </c>
      <c r="K42" s="114">
        <v>8.0189999999999997E-2</v>
      </c>
      <c r="AO42" t="s">
        <v>292</v>
      </c>
      <c r="AP42" t="s">
        <v>1009</v>
      </c>
    </row>
    <row r="43" spans="1:42">
      <c r="A43" t="s">
        <v>847</v>
      </c>
      <c r="E43" t="s">
        <v>361</v>
      </c>
      <c r="F43" t="s">
        <v>362</v>
      </c>
      <c r="J43" s="114" t="s">
        <v>785</v>
      </c>
      <c r="K43" s="114">
        <v>6.1600000000000002E-2</v>
      </c>
      <c r="AO43" t="s">
        <v>292</v>
      </c>
      <c r="AP43" t="s">
        <v>917</v>
      </c>
    </row>
    <row r="44" spans="1:42">
      <c r="A44" t="s">
        <v>1578</v>
      </c>
      <c r="E44" t="s">
        <v>365</v>
      </c>
      <c r="F44" t="s">
        <v>366</v>
      </c>
      <c r="J44" s="114" t="s">
        <v>786</v>
      </c>
      <c r="K44" s="114" t="str">
        <f>""</f>
        <v/>
      </c>
      <c r="AO44" t="s">
        <v>292</v>
      </c>
      <c r="AP44" t="s">
        <v>920</v>
      </c>
    </row>
    <row r="45" spans="1:42">
      <c r="A45" t="s">
        <v>1079</v>
      </c>
      <c r="E45" t="s">
        <v>369</v>
      </c>
      <c r="F45" t="s">
        <v>370</v>
      </c>
      <c r="AO45" t="s">
        <v>292</v>
      </c>
      <c r="AP45" t="s">
        <v>921</v>
      </c>
    </row>
    <row r="46" spans="1:42">
      <c r="A46" t="s">
        <v>1579</v>
      </c>
      <c r="E46" t="s">
        <v>373</v>
      </c>
      <c r="F46" t="s">
        <v>374</v>
      </c>
      <c r="AO46" t="s">
        <v>292</v>
      </c>
      <c r="AP46" t="s">
        <v>1291</v>
      </c>
    </row>
    <row r="47" spans="1:42">
      <c r="A47" t="s">
        <v>1396</v>
      </c>
      <c r="E47" t="s">
        <v>377</v>
      </c>
      <c r="F47" t="s">
        <v>378</v>
      </c>
      <c r="J47" t="s">
        <v>425</v>
      </c>
      <c r="K47" t="s">
        <v>802</v>
      </c>
      <c r="AO47" t="s">
        <v>292</v>
      </c>
      <c r="AP47" t="s">
        <v>1249</v>
      </c>
    </row>
    <row r="48" spans="1:42">
      <c r="E48" t="s">
        <v>381</v>
      </c>
      <c r="F48" t="s">
        <v>382</v>
      </c>
      <c r="J48" t="s">
        <v>443</v>
      </c>
      <c r="K48" t="s">
        <v>443</v>
      </c>
      <c r="AO48" t="s">
        <v>1229</v>
      </c>
      <c r="AP48" t="s">
        <v>1312</v>
      </c>
    </row>
    <row r="49" spans="1:42">
      <c r="E49" t="s">
        <v>385</v>
      </c>
      <c r="F49" t="s">
        <v>386</v>
      </c>
      <c r="J49" t="s">
        <v>444</v>
      </c>
      <c r="K49" t="s">
        <v>444</v>
      </c>
      <c r="AO49" t="s">
        <v>1229</v>
      </c>
      <c r="AP49" t="s">
        <v>1311</v>
      </c>
    </row>
    <row r="50" spans="1:42" ht="15" customHeight="1">
      <c r="A50" t="s">
        <v>466</v>
      </c>
      <c r="E50" t="s">
        <v>389</v>
      </c>
      <c r="F50" t="s">
        <v>390</v>
      </c>
      <c r="J50" t="s">
        <v>446</v>
      </c>
      <c r="K50" t="s">
        <v>446</v>
      </c>
      <c r="AO50" t="s">
        <v>1229</v>
      </c>
      <c r="AP50" t="s">
        <v>894</v>
      </c>
    </row>
    <row r="51" spans="1:42">
      <c r="A51" t="s">
        <v>1210</v>
      </c>
      <c r="E51" t="s">
        <v>393</v>
      </c>
      <c r="F51" t="s">
        <v>394</v>
      </c>
      <c r="J51" t="s">
        <v>445</v>
      </c>
      <c r="K51" t="s">
        <v>445</v>
      </c>
      <c r="AO51" t="s">
        <v>1229</v>
      </c>
      <c r="AP51" t="s">
        <v>1202</v>
      </c>
    </row>
    <row r="52" spans="1:42">
      <c r="A52" t="s">
        <v>1230</v>
      </c>
      <c r="E52" t="s">
        <v>397</v>
      </c>
      <c r="F52" t="s">
        <v>398</v>
      </c>
      <c r="J52" t="s">
        <v>1227</v>
      </c>
      <c r="K52" t="s">
        <v>1227</v>
      </c>
      <c r="AO52" t="s">
        <v>1229</v>
      </c>
      <c r="AP52" t="s">
        <v>1203</v>
      </c>
    </row>
    <row r="53" spans="1:42" ht="15" customHeight="1">
      <c r="A53" t="s">
        <v>1397</v>
      </c>
      <c r="E53" t="s">
        <v>401</v>
      </c>
      <c r="F53" t="s">
        <v>402</v>
      </c>
      <c r="J53" t="s">
        <v>447</v>
      </c>
      <c r="K53" t="s">
        <v>447</v>
      </c>
      <c r="AO53" t="s">
        <v>1229</v>
      </c>
      <c r="AP53" t="s">
        <v>1009</v>
      </c>
    </row>
    <row r="54" spans="1:42">
      <c r="A54" t="s">
        <v>946</v>
      </c>
      <c r="E54" t="s">
        <v>405</v>
      </c>
      <c r="F54" t="s">
        <v>406</v>
      </c>
      <c r="AO54" t="s">
        <v>1229</v>
      </c>
      <c r="AP54" t="s">
        <v>917</v>
      </c>
    </row>
    <row r="55" spans="1:42">
      <c r="AO55" t="s">
        <v>1229</v>
      </c>
      <c r="AP55" t="s">
        <v>920</v>
      </c>
    </row>
    <row r="56" spans="1:42">
      <c r="AO56" t="s">
        <v>1229</v>
      </c>
      <c r="AP56" t="s">
        <v>921</v>
      </c>
    </row>
    <row r="57" spans="1:42">
      <c r="AO57" t="s">
        <v>1229</v>
      </c>
      <c r="AP57" t="s">
        <v>1287</v>
      </c>
    </row>
    <row r="58" spans="1:42">
      <c r="AO58" t="s">
        <v>1229</v>
      </c>
      <c r="AP58" t="s">
        <v>1288</v>
      </c>
    </row>
    <row r="59" spans="1:42">
      <c r="A59" s="8" t="s">
        <v>762</v>
      </c>
      <c r="AO59" t="s">
        <v>1229</v>
      </c>
      <c r="AP59" t="s">
        <v>1300</v>
      </c>
    </row>
    <row r="60" spans="1:42" ht="30.75" customHeight="1">
      <c r="A60" t="s">
        <v>1430</v>
      </c>
      <c r="J60" s="8" t="s">
        <v>892</v>
      </c>
      <c r="K60" s="8" t="s">
        <v>923</v>
      </c>
      <c r="L60" s="8" t="s">
        <v>1019</v>
      </c>
      <c r="M60" s="8" t="s">
        <v>1094</v>
      </c>
      <c r="N60" s="8" t="s">
        <v>1083</v>
      </c>
      <c r="O60" s="8" t="s">
        <v>1324</v>
      </c>
      <c r="P60" s="8" t="s">
        <v>1407</v>
      </c>
      <c r="T60" s="345" t="s">
        <v>1266</v>
      </c>
      <c r="U60" s="346" t="s">
        <v>923</v>
      </c>
      <c r="V60" s="346" t="s">
        <v>1267</v>
      </c>
      <c r="X60" t="s">
        <v>1266</v>
      </c>
      <c r="Y60" t="s">
        <v>923</v>
      </c>
      <c r="Z60" t="s">
        <v>1267</v>
      </c>
      <c r="AA60" t="s">
        <v>1268</v>
      </c>
      <c r="AB60" t="s">
        <v>1269</v>
      </c>
      <c r="AC60" t="s">
        <v>1270</v>
      </c>
      <c r="AD60" t="s">
        <v>1271</v>
      </c>
      <c r="AE60" t="s">
        <v>1272</v>
      </c>
      <c r="AF60" t="s">
        <v>1317</v>
      </c>
      <c r="AG60" t="s">
        <v>1273</v>
      </c>
      <c r="AH60" t="s">
        <v>1394</v>
      </c>
      <c r="AI60" t="s">
        <v>1395</v>
      </c>
      <c r="AJ60" t="s">
        <v>1401</v>
      </c>
      <c r="AK60" t="s">
        <v>1402</v>
      </c>
      <c r="AO60" t="s">
        <v>1229</v>
      </c>
      <c r="AP60" t="s">
        <v>1299</v>
      </c>
    </row>
    <row r="61" spans="1:42">
      <c r="A61" t="s">
        <v>1431</v>
      </c>
      <c r="J61" t="s">
        <v>893</v>
      </c>
      <c r="K61">
        <v>0.9</v>
      </c>
      <c r="L61">
        <v>0.76</v>
      </c>
      <c r="M61" t="s">
        <v>1085</v>
      </c>
      <c r="N61">
        <v>2857</v>
      </c>
      <c r="T61" s="343" t="s">
        <v>1274</v>
      </c>
      <c r="U61" s="347"/>
      <c r="V61" s="347">
        <v>4914</v>
      </c>
      <c r="X61" t="s">
        <v>1274</v>
      </c>
      <c r="Z61">
        <v>4914</v>
      </c>
      <c r="AA61">
        <v>4914</v>
      </c>
      <c r="AB61">
        <v>1</v>
      </c>
      <c r="AC61">
        <v>1</v>
      </c>
      <c r="AD61">
        <v>0.95</v>
      </c>
      <c r="AE61">
        <v>0</v>
      </c>
      <c r="AF61">
        <v>0</v>
      </c>
      <c r="AG61">
        <v>0</v>
      </c>
      <c r="AH61">
        <v>0</v>
      </c>
      <c r="AI61">
        <v>0</v>
      </c>
      <c r="AJ61">
        <v>0</v>
      </c>
      <c r="AK61">
        <v>0</v>
      </c>
      <c r="AO61" t="s">
        <v>1229</v>
      </c>
      <c r="AP61" t="s">
        <v>1313</v>
      </c>
    </row>
    <row r="62" spans="1:42">
      <c r="A62" t="s">
        <v>1432</v>
      </c>
      <c r="J62" t="s">
        <v>895</v>
      </c>
      <c r="K62">
        <v>1.2</v>
      </c>
      <c r="L62">
        <v>0.65</v>
      </c>
      <c r="M62" t="s">
        <v>1084</v>
      </c>
      <c r="N62">
        <v>2867</v>
      </c>
      <c r="T62" s="344" t="s">
        <v>1279</v>
      </c>
      <c r="U62" s="348"/>
      <c r="V62" s="348">
        <v>6205</v>
      </c>
      <c r="X62" t="s">
        <v>1279</v>
      </c>
      <c r="Z62">
        <v>6205</v>
      </c>
      <c r="AA62">
        <v>6205</v>
      </c>
      <c r="AB62">
        <v>1</v>
      </c>
      <c r="AC62">
        <v>1</v>
      </c>
      <c r="AD62">
        <v>0.95</v>
      </c>
      <c r="AE62">
        <v>0</v>
      </c>
      <c r="AF62">
        <v>0</v>
      </c>
      <c r="AG62">
        <v>0</v>
      </c>
      <c r="AH62">
        <v>0</v>
      </c>
      <c r="AI62">
        <v>0</v>
      </c>
      <c r="AJ62">
        <v>0</v>
      </c>
      <c r="AK62">
        <v>0</v>
      </c>
      <c r="AO62" t="s">
        <v>1229</v>
      </c>
      <c r="AP62" t="s">
        <v>1301</v>
      </c>
    </row>
    <row r="63" spans="1:42">
      <c r="A63" t="s">
        <v>763</v>
      </c>
      <c r="J63" t="s">
        <v>896</v>
      </c>
      <c r="K63">
        <v>1.2</v>
      </c>
      <c r="L63">
        <v>0.65</v>
      </c>
      <c r="M63" t="s">
        <v>1084</v>
      </c>
      <c r="N63">
        <v>2867</v>
      </c>
      <c r="T63" s="343" t="s">
        <v>1278</v>
      </c>
      <c r="U63" s="347"/>
      <c r="V63" s="347">
        <v>5446</v>
      </c>
      <c r="X63" t="s">
        <v>1278</v>
      </c>
      <c r="Z63">
        <v>5446</v>
      </c>
      <c r="AA63">
        <v>5446</v>
      </c>
      <c r="AB63">
        <v>1</v>
      </c>
      <c r="AC63">
        <v>1</v>
      </c>
      <c r="AD63">
        <v>0.95</v>
      </c>
      <c r="AE63">
        <v>0</v>
      </c>
      <c r="AF63">
        <v>0</v>
      </c>
      <c r="AG63">
        <v>0</v>
      </c>
      <c r="AH63">
        <v>0</v>
      </c>
      <c r="AI63">
        <v>0</v>
      </c>
      <c r="AJ63">
        <v>0</v>
      </c>
      <c r="AK63">
        <v>0</v>
      </c>
      <c r="AO63" t="s">
        <v>1229</v>
      </c>
      <c r="AP63" t="s">
        <v>1308</v>
      </c>
    </row>
    <row r="64" spans="1:42">
      <c r="A64" t="s">
        <v>1433</v>
      </c>
      <c r="J64" t="s">
        <v>897</v>
      </c>
      <c r="K64">
        <v>1.3</v>
      </c>
      <c r="L64">
        <v>0.83</v>
      </c>
      <c r="M64" t="s">
        <v>1086</v>
      </c>
      <c r="N64">
        <v>3357</v>
      </c>
      <c r="T64" s="344" t="s">
        <v>1275</v>
      </c>
      <c r="U64" s="348"/>
      <c r="V64" s="348">
        <v>2231</v>
      </c>
      <c r="X64" t="s">
        <v>1275</v>
      </c>
      <c r="Z64">
        <v>2231</v>
      </c>
      <c r="AA64">
        <v>2231</v>
      </c>
      <c r="AB64">
        <v>1</v>
      </c>
      <c r="AC64">
        <v>1</v>
      </c>
      <c r="AD64">
        <v>0.76</v>
      </c>
      <c r="AE64">
        <v>0</v>
      </c>
      <c r="AF64">
        <v>0</v>
      </c>
      <c r="AG64">
        <v>0</v>
      </c>
      <c r="AH64">
        <v>0</v>
      </c>
      <c r="AI64">
        <v>0</v>
      </c>
      <c r="AJ64">
        <v>0</v>
      </c>
      <c r="AK64">
        <v>0</v>
      </c>
      <c r="AO64" t="s">
        <v>1229</v>
      </c>
      <c r="AP64" t="s">
        <v>1309</v>
      </c>
    </row>
    <row r="65" spans="1:42">
      <c r="A65" t="s">
        <v>1434</v>
      </c>
      <c r="J65" t="s">
        <v>898</v>
      </c>
      <c r="K65">
        <v>1.4</v>
      </c>
      <c r="L65">
        <v>0.83</v>
      </c>
      <c r="M65" t="s">
        <v>1086</v>
      </c>
      <c r="N65">
        <v>3357</v>
      </c>
      <c r="T65" s="343" t="s">
        <v>1276</v>
      </c>
      <c r="U65" s="347"/>
      <c r="V65" s="347">
        <v>5351</v>
      </c>
      <c r="X65" t="s">
        <v>1276</v>
      </c>
      <c r="Z65">
        <v>5351</v>
      </c>
      <c r="AA65">
        <v>5351</v>
      </c>
      <c r="AB65">
        <v>1</v>
      </c>
      <c r="AC65">
        <v>1</v>
      </c>
      <c r="AD65">
        <v>0.95</v>
      </c>
      <c r="AE65">
        <v>0</v>
      </c>
      <c r="AF65">
        <v>0</v>
      </c>
      <c r="AG65">
        <v>0</v>
      </c>
      <c r="AH65">
        <v>0</v>
      </c>
      <c r="AI65">
        <v>0</v>
      </c>
      <c r="AJ65">
        <v>0</v>
      </c>
      <c r="AK65">
        <v>0</v>
      </c>
      <c r="AO65" t="s">
        <v>1229</v>
      </c>
      <c r="AP65" t="s">
        <v>1310</v>
      </c>
    </row>
    <row r="66" spans="1:42">
      <c r="A66" t="s">
        <v>744</v>
      </c>
      <c r="J66" t="s">
        <v>899</v>
      </c>
      <c r="K66">
        <v>1.6</v>
      </c>
      <c r="L66">
        <v>0.83</v>
      </c>
      <c r="M66" t="s">
        <v>1086</v>
      </c>
      <c r="N66">
        <v>3357</v>
      </c>
      <c r="T66" s="344" t="s">
        <v>1277</v>
      </c>
      <c r="U66" s="348"/>
      <c r="V66" s="348">
        <v>4396</v>
      </c>
      <c r="X66" t="s">
        <v>1277</v>
      </c>
      <c r="Z66">
        <v>4396</v>
      </c>
      <c r="AA66">
        <v>4396</v>
      </c>
      <c r="AB66">
        <v>1</v>
      </c>
      <c r="AC66">
        <v>1</v>
      </c>
      <c r="AD66">
        <v>0.95</v>
      </c>
      <c r="AE66">
        <v>0</v>
      </c>
      <c r="AF66">
        <v>0</v>
      </c>
      <c r="AG66">
        <v>0</v>
      </c>
      <c r="AH66">
        <v>0</v>
      </c>
      <c r="AI66">
        <v>0</v>
      </c>
      <c r="AJ66">
        <v>0</v>
      </c>
      <c r="AK66">
        <v>0</v>
      </c>
      <c r="AO66" t="s">
        <v>1229</v>
      </c>
      <c r="AP66" t="s">
        <v>1249</v>
      </c>
    </row>
    <row r="67" spans="1:42">
      <c r="J67" t="s">
        <v>900</v>
      </c>
      <c r="K67">
        <v>1</v>
      </c>
      <c r="L67">
        <v>0.68</v>
      </c>
      <c r="M67" t="s">
        <v>1096</v>
      </c>
      <c r="N67">
        <v>3749</v>
      </c>
      <c r="T67" s="343" t="s">
        <v>1280</v>
      </c>
      <c r="U67" s="347">
        <v>1.1000000000000001</v>
      </c>
      <c r="V67" s="347">
        <v>7862</v>
      </c>
      <c r="X67" t="s">
        <v>1280</v>
      </c>
      <c r="Y67">
        <v>1.1000000000000001</v>
      </c>
      <c r="Z67">
        <v>7862</v>
      </c>
      <c r="AA67">
        <v>5950</v>
      </c>
      <c r="AB67">
        <v>1.1399999999999999</v>
      </c>
      <c r="AC67">
        <v>1.3</v>
      </c>
      <c r="AD67">
        <v>0.66</v>
      </c>
      <c r="AE67">
        <v>3.5000000000000003E-2</v>
      </c>
      <c r="AF67">
        <v>0.82299999999999995</v>
      </c>
      <c r="AG67">
        <v>0.35799999999999998</v>
      </c>
      <c r="AH67">
        <v>4711</v>
      </c>
      <c r="AI67">
        <v>4373</v>
      </c>
      <c r="AJ67">
        <v>1646</v>
      </c>
      <c r="AK67">
        <v>1457</v>
      </c>
      <c r="AO67" t="s">
        <v>293</v>
      </c>
      <c r="AP67" t="s">
        <v>1312</v>
      </c>
    </row>
    <row r="68" spans="1:42">
      <c r="J68" t="s">
        <v>901</v>
      </c>
      <c r="K68">
        <v>1</v>
      </c>
      <c r="L68">
        <v>0.64</v>
      </c>
      <c r="M68" t="s">
        <v>1091</v>
      </c>
      <c r="N68">
        <v>3299</v>
      </c>
      <c r="T68" s="344" t="s">
        <v>1281</v>
      </c>
      <c r="U68" s="349">
        <v>0.9</v>
      </c>
      <c r="V68" s="348">
        <v>4099</v>
      </c>
      <c r="X68" t="s">
        <v>1281</v>
      </c>
      <c r="Y68" s="87">
        <v>0.9</v>
      </c>
      <c r="Z68">
        <v>4099</v>
      </c>
      <c r="AA68">
        <v>2935</v>
      </c>
      <c r="AB68">
        <v>1.1599999999999999</v>
      </c>
      <c r="AC68">
        <v>1.24</v>
      </c>
      <c r="AD68">
        <v>0.97</v>
      </c>
      <c r="AE68">
        <v>1.2999999999999999E-2</v>
      </c>
      <c r="AF68">
        <v>0.315</v>
      </c>
      <c r="AG68">
        <v>0.13700000000000001</v>
      </c>
      <c r="AH68">
        <v>5270</v>
      </c>
      <c r="AI68">
        <v>1605</v>
      </c>
      <c r="AJ68">
        <v>2981</v>
      </c>
      <c r="AK68">
        <v>1051</v>
      </c>
      <c r="AO68" t="s">
        <v>293</v>
      </c>
      <c r="AP68" t="s">
        <v>1311</v>
      </c>
    </row>
    <row r="69" spans="1:42">
      <c r="A69" t="s">
        <v>764</v>
      </c>
      <c r="J69" t="s">
        <v>894</v>
      </c>
      <c r="K69">
        <v>1.25</v>
      </c>
      <c r="L69">
        <v>0</v>
      </c>
      <c r="M69" t="s">
        <v>1093</v>
      </c>
      <c r="N69">
        <v>4300</v>
      </c>
      <c r="T69" s="343" t="s">
        <v>1282</v>
      </c>
      <c r="U69" s="350">
        <v>1.2</v>
      </c>
      <c r="V69" s="347">
        <v>2860</v>
      </c>
      <c r="X69" t="s">
        <v>1282</v>
      </c>
      <c r="Y69" s="87">
        <v>1.2</v>
      </c>
      <c r="Z69">
        <v>2860</v>
      </c>
      <c r="AA69">
        <v>2860</v>
      </c>
      <c r="AB69">
        <v>1.17</v>
      </c>
      <c r="AC69">
        <v>1.29</v>
      </c>
      <c r="AD69">
        <v>0.72</v>
      </c>
      <c r="AE69">
        <v>1.7999999999999999E-2</v>
      </c>
      <c r="AF69">
        <v>0.42</v>
      </c>
      <c r="AG69">
        <v>0.183</v>
      </c>
      <c r="AH69">
        <v>5038</v>
      </c>
      <c r="AI69">
        <v>2987</v>
      </c>
      <c r="AJ69">
        <v>1603</v>
      </c>
      <c r="AK69">
        <v>837</v>
      </c>
      <c r="AO69" t="s">
        <v>293</v>
      </c>
      <c r="AP69" t="s">
        <v>894</v>
      </c>
    </row>
    <row r="70" spans="1:42">
      <c r="A70" t="s">
        <v>765</v>
      </c>
      <c r="J70" t="s">
        <v>1202</v>
      </c>
      <c r="K70">
        <v>5</v>
      </c>
      <c r="L70">
        <v>0</v>
      </c>
      <c r="M70" t="s">
        <v>1093</v>
      </c>
      <c r="N70">
        <v>4300</v>
      </c>
      <c r="T70" s="344" t="s">
        <v>1096</v>
      </c>
      <c r="U70" s="349">
        <v>1.2</v>
      </c>
      <c r="V70" s="348">
        <v>3395</v>
      </c>
      <c r="X70" t="s">
        <v>1096</v>
      </c>
      <c r="Y70" s="87">
        <v>1.2</v>
      </c>
      <c r="Z70">
        <v>3395</v>
      </c>
      <c r="AA70">
        <v>2588</v>
      </c>
      <c r="AB70">
        <v>1.02</v>
      </c>
      <c r="AC70">
        <v>1.54</v>
      </c>
      <c r="AD70">
        <v>0.63</v>
      </c>
      <c r="AE70">
        <v>2.3E-2</v>
      </c>
      <c r="AF70">
        <v>0.54800000000000004</v>
      </c>
      <c r="AG70">
        <v>0.23799999999999999</v>
      </c>
      <c r="AH70">
        <v>7005</v>
      </c>
      <c r="AI70">
        <v>4065</v>
      </c>
      <c r="AJ70">
        <v>1293</v>
      </c>
      <c r="AK70">
        <v>564</v>
      </c>
      <c r="AO70" t="s">
        <v>293</v>
      </c>
      <c r="AP70" t="s">
        <v>1202</v>
      </c>
    </row>
    <row r="71" spans="1:42">
      <c r="A71" t="s">
        <v>82</v>
      </c>
      <c r="J71" t="s">
        <v>1203</v>
      </c>
      <c r="K71" s="8">
        <v>0.5</v>
      </c>
      <c r="L71">
        <v>0</v>
      </c>
      <c r="M71" t="s">
        <v>1093</v>
      </c>
      <c r="N71">
        <v>4300</v>
      </c>
      <c r="T71" s="343" t="s">
        <v>1283</v>
      </c>
      <c r="U71" s="350">
        <v>1.5</v>
      </c>
      <c r="V71" s="347">
        <v>4672</v>
      </c>
      <c r="X71" t="s">
        <v>1283</v>
      </c>
      <c r="Y71" s="87">
        <v>1.5</v>
      </c>
      <c r="Z71">
        <v>4672</v>
      </c>
      <c r="AA71">
        <v>3650</v>
      </c>
      <c r="AB71">
        <v>1.0900000000000001</v>
      </c>
      <c r="AC71">
        <v>1.26</v>
      </c>
      <c r="AD71">
        <v>0.76</v>
      </c>
      <c r="AE71">
        <v>3.5000000000000003E-2</v>
      </c>
      <c r="AF71">
        <v>0.82799999999999996</v>
      </c>
      <c r="AG71">
        <v>0.36</v>
      </c>
      <c r="AH71">
        <v>4136</v>
      </c>
      <c r="AI71">
        <v>2084</v>
      </c>
      <c r="AJ71">
        <v>1368</v>
      </c>
      <c r="AK71">
        <v>1067</v>
      </c>
      <c r="AO71" t="s">
        <v>293</v>
      </c>
      <c r="AP71" t="s">
        <v>1203</v>
      </c>
    </row>
    <row r="72" spans="1:42">
      <c r="A72" t="s">
        <v>766</v>
      </c>
      <c r="J72" t="s">
        <v>1009</v>
      </c>
      <c r="K72">
        <v>0.15</v>
      </c>
      <c r="L72">
        <v>0</v>
      </c>
      <c r="M72" t="s">
        <v>1093</v>
      </c>
      <c r="N72">
        <v>4300</v>
      </c>
      <c r="T72" s="344" t="s">
        <v>1284</v>
      </c>
      <c r="U72" s="349">
        <v>1.2</v>
      </c>
      <c r="V72" s="348">
        <v>4093</v>
      </c>
      <c r="X72" t="s">
        <v>1284</v>
      </c>
      <c r="Y72" s="87">
        <v>1.2</v>
      </c>
      <c r="Z72">
        <v>4093</v>
      </c>
      <c r="AA72">
        <v>2935</v>
      </c>
      <c r="AB72">
        <v>1.05</v>
      </c>
      <c r="AC72">
        <v>1.34</v>
      </c>
      <c r="AD72">
        <v>1</v>
      </c>
      <c r="AE72">
        <v>1.7000000000000001E-2</v>
      </c>
      <c r="AF72">
        <v>0.39400000000000002</v>
      </c>
      <c r="AG72">
        <v>0.17100000000000001</v>
      </c>
      <c r="AH72">
        <v>4940</v>
      </c>
      <c r="AI72">
        <v>1708</v>
      </c>
      <c r="AJ72">
        <v>2947</v>
      </c>
      <c r="AK72">
        <v>943</v>
      </c>
      <c r="AO72" t="s">
        <v>293</v>
      </c>
      <c r="AP72" t="s">
        <v>1009</v>
      </c>
    </row>
    <row r="73" spans="1:42">
      <c r="A73" t="s">
        <v>767</v>
      </c>
      <c r="J73" t="s">
        <v>917</v>
      </c>
      <c r="K73">
        <v>1</v>
      </c>
      <c r="L73">
        <v>0</v>
      </c>
      <c r="M73" t="s">
        <v>1093</v>
      </c>
      <c r="N73">
        <v>4300</v>
      </c>
      <c r="T73" s="343" t="s">
        <v>1285</v>
      </c>
      <c r="U73" s="350">
        <v>1.2</v>
      </c>
      <c r="V73" s="347">
        <v>3038</v>
      </c>
      <c r="X73" t="s">
        <v>1285</v>
      </c>
      <c r="Y73" s="87">
        <v>1.2</v>
      </c>
      <c r="Z73">
        <v>3038</v>
      </c>
      <c r="AA73">
        <v>2118</v>
      </c>
      <c r="AB73">
        <v>1.04</v>
      </c>
      <c r="AC73">
        <v>1.51</v>
      </c>
      <c r="AD73">
        <v>0.65</v>
      </c>
      <c r="AE73">
        <v>1.9E-2</v>
      </c>
      <c r="AF73">
        <v>0.45500000000000002</v>
      </c>
      <c r="AG73">
        <v>0.19800000000000001</v>
      </c>
      <c r="AH73">
        <v>6028</v>
      </c>
      <c r="AI73">
        <v>2649</v>
      </c>
      <c r="AJ73">
        <v>1603</v>
      </c>
      <c r="AK73">
        <v>837</v>
      </c>
      <c r="AO73" t="s">
        <v>293</v>
      </c>
      <c r="AP73" t="s">
        <v>917</v>
      </c>
    </row>
    <row r="74" spans="1:42">
      <c r="J74" t="s">
        <v>920</v>
      </c>
      <c r="K74">
        <v>1</v>
      </c>
      <c r="L74">
        <v>0</v>
      </c>
      <c r="M74" t="s">
        <v>1093</v>
      </c>
      <c r="N74">
        <v>4300</v>
      </c>
      <c r="T74" s="344" t="s">
        <v>1286</v>
      </c>
      <c r="U74" s="349">
        <v>1.2</v>
      </c>
      <c r="V74" s="348">
        <v>2698</v>
      </c>
      <c r="X74" t="s">
        <v>1286</v>
      </c>
      <c r="Y74" s="87">
        <v>1.2</v>
      </c>
      <c r="Z74">
        <v>2698</v>
      </c>
      <c r="AA74">
        <v>3088</v>
      </c>
      <c r="AB74">
        <v>1.06</v>
      </c>
      <c r="AC74">
        <v>1.0900000000000001</v>
      </c>
      <c r="AD74">
        <v>0.65</v>
      </c>
      <c r="AE74">
        <v>1E-3</v>
      </c>
      <c r="AF74">
        <v>1.4E-2</v>
      </c>
      <c r="AG74">
        <v>6.0000000000000001E-3</v>
      </c>
      <c r="AH74">
        <v>3936</v>
      </c>
      <c r="AI74">
        <v>3277</v>
      </c>
      <c r="AJ74">
        <v>2670</v>
      </c>
      <c r="AK74">
        <v>3009</v>
      </c>
      <c r="AO74" t="s">
        <v>293</v>
      </c>
      <c r="AP74" t="s">
        <v>920</v>
      </c>
    </row>
    <row r="75" spans="1:42">
      <c r="J75" t="s">
        <v>921</v>
      </c>
      <c r="K75">
        <v>0.2</v>
      </c>
      <c r="L75">
        <v>0</v>
      </c>
      <c r="M75" t="s">
        <v>1093</v>
      </c>
      <c r="N75">
        <v>4300</v>
      </c>
      <c r="T75" s="343" t="s">
        <v>1312</v>
      </c>
      <c r="U75" s="347">
        <v>0.15</v>
      </c>
      <c r="V75" s="347">
        <v>1200</v>
      </c>
      <c r="X75" t="s">
        <v>1312</v>
      </c>
      <c r="Y75">
        <v>0.15</v>
      </c>
      <c r="Z75">
        <v>1200</v>
      </c>
      <c r="AA75">
        <v>1200</v>
      </c>
      <c r="AB75">
        <v>1</v>
      </c>
      <c r="AC75">
        <v>1</v>
      </c>
      <c r="AD75">
        <v>0</v>
      </c>
      <c r="AE75">
        <v>0</v>
      </c>
      <c r="AF75">
        <v>0</v>
      </c>
      <c r="AG75">
        <v>0</v>
      </c>
      <c r="AH75">
        <v>0</v>
      </c>
      <c r="AI75">
        <v>0</v>
      </c>
      <c r="AJ75">
        <v>0</v>
      </c>
      <c r="AK75">
        <v>0</v>
      </c>
      <c r="AO75" t="s">
        <v>293</v>
      </c>
      <c r="AP75" t="s">
        <v>921</v>
      </c>
    </row>
    <row r="76" spans="1:42">
      <c r="A76" t="s">
        <v>450</v>
      </c>
      <c r="J76" t="s">
        <v>902</v>
      </c>
      <c r="K76">
        <v>1.1000000000000001</v>
      </c>
      <c r="L76">
        <v>0.5</v>
      </c>
      <c r="M76" t="s">
        <v>1095</v>
      </c>
      <c r="N76">
        <v>2379</v>
      </c>
      <c r="T76" s="344" t="s">
        <v>1311</v>
      </c>
      <c r="U76" s="348">
        <v>0.15</v>
      </c>
      <c r="V76" s="348">
        <v>4300</v>
      </c>
      <c r="X76" t="s">
        <v>1311</v>
      </c>
      <c r="Y76">
        <v>0.15</v>
      </c>
      <c r="Z76">
        <v>4300</v>
      </c>
      <c r="AA76">
        <v>4300</v>
      </c>
      <c r="AB76">
        <v>1</v>
      </c>
      <c r="AC76">
        <v>1</v>
      </c>
      <c r="AD76">
        <v>0</v>
      </c>
      <c r="AE76">
        <v>0</v>
      </c>
      <c r="AF76">
        <v>0</v>
      </c>
      <c r="AG76">
        <v>0</v>
      </c>
      <c r="AH76">
        <v>0</v>
      </c>
      <c r="AI76">
        <v>0</v>
      </c>
      <c r="AJ76">
        <v>0</v>
      </c>
      <c r="AK76">
        <v>0</v>
      </c>
      <c r="AO76" t="s">
        <v>293</v>
      </c>
      <c r="AP76" t="s">
        <v>915</v>
      </c>
    </row>
    <row r="77" spans="1:42">
      <c r="A77" t="s">
        <v>775</v>
      </c>
      <c r="J77" t="s">
        <v>903</v>
      </c>
      <c r="K77">
        <v>1</v>
      </c>
      <c r="L77">
        <v>0.78</v>
      </c>
      <c r="M77" t="s">
        <v>1087</v>
      </c>
      <c r="N77">
        <v>6802</v>
      </c>
      <c r="T77" s="343" t="s">
        <v>894</v>
      </c>
      <c r="U77" s="347">
        <v>1.25</v>
      </c>
      <c r="V77" s="347">
        <v>4300</v>
      </c>
      <c r="X77" t="s">
        <v>894</v>
      </c>
      <c r="Y77">
        <v>1.25</v>
      </c>
      <c r="Z77">
        <v>4300</v>
      </c>
      <c r="AA77">
        <v>4300</v>
      </c>
      <c r="AB77">
        <v>1</v>
      </c>
      <c r="AC77">
        <v>1</v>
      </c>
      <c r="AD77">
        <v>0</v>
      </c>
      <c r="AE77">
        <v>0</v>
      </c>
      <c r="AF77">
        <v>0</v>
      </c>
      <c r="AG77">
        <v>0</v>
      </c>
      <c r="AH77">
        <v>0</v>
      </c>
      <c r="AI77">
        <v>0</v>
      </c>
      <c r="AJ77">
        <v>0</v>
      </c>
      <c r="AK77">
        <v>0</v>
      </c>
      <c r="AO77" t="s">
        <v>293</v>
      </c>
      <c r="AP77" t="s">
        <v>1249</v>
      </c>
    </row>
    <row r="78" spans="1:42">
      <c r="A78" t="s">
        <v>934</v>
      </c>
      <c r="J78" t="s">
        <v>904</v>
      </c>
      <c r="K78">
        <v>1.2</v>
      </c>
      <c r="L78">
        <v>0.78</v>
      </c>
      <c r="M78" t="s">
        <v>1087</v>
      </c>
      <c r="N78">
        <v>6802</v>
      </c>
      <c r="T78" s="344" t="s">
        <v>1202</v>
      </c>
      <c r="U78" s="349">
        <v>5</v>
      </c>
      <c r="V78" s="348">
        <v>4300</v>
      </c>
      <c r="X78" t="s">
        <v>1202</v>
      </c>
      <c r="Y78" s="87">
        <v>5</v>
      </c>
      <c r="Z78">
        <v>4300</v>
      </c>
      <c r="AA78">
        <v>4300</v>
      </c>
      <c r="AB78">
        <v>1</v>
      </c>
      <c r="AC78">
        <v>1</v>
      </c>
      <c r="AD78">
        <v>0</v>
      </c>
      <c r="AE78">
        <v>0</v>
      </c>
      <c r="AF78">
        <v>0</v>
      </c>
      <c r="AG78">
        <v>0</v>
      </c>
      <c r="AH78">
        <v>0</v>
      </c>
      <c r="AI78">
        <v>0</v>
      </c>
      <c r="AJ78">
        <v>0</v>
      </c>
      <c r="AK78">
        <v>0</v>
      </c>
      <c r="AO78" t="s">
        <v>294</v>
      </c>
      <c r="AP78" t="s">
        <v>1283</v>
      </c>
    </row>
    <row r="79" spans="1:42">
      <c r="A79" t="s">
        <v>935</v>
      </c>
      <c r="J79" t="s">
        <v>905</v>
      </c>
      <c r="K79">
        <v>1</v>
      </c>
      <c r="L79">
        <v>0.37</v>
      </c>
      <c r="M79" t="s">
        <v>1088</v>
      </c>
      <c r="N79">
        <v>3754</v>
      </c>
      <c r="T79" s="343" t="s">
        <v>1203</v>
      </c>
      <c r="U79" s="347">
        <v>0.5</v>
      </c>
      <c r="V79" s="347">
        <v>4300</v>
      </c>
      <c r="X79" t="s">
        <v>1203</v>
      </c>
      <c r="Y79">
        <v>0.5</v>
      </c>
      <c r="Z79">
        <v>4300</v>
      </c>
      <c r="AA79">
        <v>4300</v>
      </c>
      <c r="AB79">
        <v>1</v>
      </c>
      <c r="AC79">
        <v>1</v>
      </c>
      <c r="AD79">
        <v>0</v>
      </c>
      <c r="AE79">
        <v>0</v>
      </c>
      <c r="AF79">
        <v>0</v>
      </c>
      <c r="AG79">
        <v>0</v>
      </c>
      <c r="AH79">
        <v>0</v>
      </c>
      <c r="AI79">
        <v>0</v>
      </c>
      <c r="AJ79">
        <v>0</v>
      </c>
      <c r="AK79">
        <v>0</v>
      </c>
      <c r="AO79" t="s">
        <v>294</v>
      </c>
      <c r="AP79" t="s">
        <v>1284</v>
      </c>
    </row>
    <row r="80" spans="1:42">
      <c r="A80" t="s">
        <v>1501</v>
      </c>
      <c r="J80" t="s">
        <v>906</v>
      </c>
      <c r="K80">
        <v>1.3</v>
      </c>
      <c r="L80">
        <v>0.64</v>
      </c>
      <c r="M80" t="s">
        <v>1091</v>
      </c>
      <c r="N80">
        <v>3299</v>
      </c>
      <c r="T80" s="344" t="s">
        <v>1009</v>
      </c>
      <c r="U80" s="348">
        <v>0.15</v>
      </c>
      <c r="V80" s="348">
        <v>4300</v>
      </c>
      <c r="X80" t="s">
        <v>1009</v>
      </c>
      <c r="Y80">
        <v>0.15</v>
      </c>
      <c r="Z80">
        <v>4300</v>
      </c>
      <c r="AA80">
        <v>4300</v>
      </c>
      <c r="AB80">
        <v>1</v>
      </c>
      <c r="AC80">
        <v>1</v>
      </c>
      <c r="AD80">
        <v>0</v>
      </c>
      <c r="AE80">
        <v>0</v>
      </c>
      <c r="AF80">
        <v>0</v>
      </c>
      <c r="AG80">
        <v>0</v>
      </c>
      <c r="AH80">
        <v>0</v>
      </c>
      <c r="AI80">
        <v>0</v>
      </c>
      <c r="AJ80">
        <v>0</v>
      </c>
      <c r="AK80">
        <v>0</v>
      </c>
      <c r="AO80" t="s">
        <v>294</v>
      </c>
      <c r="AP80" t="s">
        <v>1312</v>
      </c>
    </row>
    <row r="81" spans="1:42">
      <c r="A81" t="s">
        <v>788</v>
      </c>
      <c r="J81" t="s">
        <v>1204</v>
      </c>
      <c r="K81">
        <v>1.3</v>
      </c>
      <c r="L81">
        <v>0.76</v>
      </c>
      <c r="M81" t="s">
        <v>1085</v>
      </c>
      <c r="N81">
        <v>2857</v>
      </c>
      <c r="T81" s="343" t="s">
        <v>917</v>
      </c>
      <c r="U81" s="350">
        <v>1</v>
      </c>
      <c r="V81" s="347">
        <v>4300</v>
      </c>
      <c r="X81" t="s">
        <v>917</v>
      </c>
      <c r="Y81" s="87">
        <v>1</v>
      </c>
      <c r="Z81">
        <v>4300</v>
      </c>
      <c r="AA81">
        <v>4300</v>
      </c>
      <c r="AB81">
        <v>1</v>
      </c>
      <c r="AC81">
        <v>1</v>
      </c>
      <c r="AD81">
        <v>0</v>
      </c>
      <c r="AE81">
        <v>0</v>
      </c>
      <c r="AF81">
        <v>0</v>
      </c>
      <c r="AG81">
        <v>0</v>
      </c>
      <c r="AH81">
        <v>0</v>
      </c>
      <c r="AI81">
        <v>0</v>
      </c>
      <c r="AJ81">
        <v>0</v>
      </c>
      <c r="AK81">
        <v>0</v>
      </c>
      <c r="AO81" t="s">
        <v>294</v>
      </c>
      <c r="AP81" t="s">
        <v>1311</v>
      </c>
    </row>
    <row r="82" spans="1:42">
      <c r="A82" t="s">
        <v>787</v>
      </c>
      <c r="J82" t="s">
        <v>1205</v>
      </c>
      <c r="K82">
        <v>1.3</v>
      </c>
      <c r="L82">
        <v>0.76</v>
      </c>
      <c r="M82" t="s">
        <v>1085</v>
      </c>
      <c r="N82">
        <v>4730</v>
      </c>
      <c r="T82" s="344" t="s">
        <v>920</v>
      </c>
      <c r="U82" s="349">
        <v>1</v>
      </c>
      <c r="V82" s="348">
        <v>4300</v>
      </c>
      <c r="X82" t="s">
        <v>920</v>
      </c>
      <c r="Y82" s="87">
        <v>1</v>
      </c>
      <c r="Z82">
        <v>4300</v>
      </c>
      <c r="AA82">
        <v>4300</v>
      </c>
      <c r="AB82">
        <v>1</v>
      </c>
      <c r="AC82">
        <v>1</v>
      </c>
      <c r="AD82">
        <v>0</v>
      </c>
      <c r="AE82">
        <v>0</v>
      </c>
      <c r="AF82">
        <v>0</v>
      </c>
      <c r="AG82">
        <v>0</v>
      </c>
      <c r="AH82">
        <v>0</v>
      </c>
      <c r="AI82">
        <v>0</v>
      </c>
      <c r="AJ82">
        <v>0</v>
      </c>
      <c r="AK82">
        <v>0</v>
      </c>
      <c r="AO82" t="s">
        <v>294</v>
      </c>
      <c r="AP82" t="s">
        <v>894</v>
      </c>
    </row>
    <row r="83" spans="1:42">
      <c r="A83" t="s">
        <v>792</v>
      </c>
      <c r="J83" t="s">
        <v>1206</v>
      </c>
      <c r="K83">
        <v>1.3</v>
      </c>
      <c r="L83">
        <v>0.76</v>
      </c>
      <c r="M83" t="s">
        <v>1085</v>
      </c>
      <c r="N83">
        <v>6631</v>
      </c>
      <c r="T83" s="343" t="s">
        <v>921</v>
      </c>
      <c r="U83" s="347">
        <v>0.2</v>
      </c>
      <c r="V83" s="347">
        <v>4300</v>
      </c>
      <c r="X83" t="s">
        <v>921</v>
      </c>
      <c r="Y83">
        <v>0.2</v>
      </c>
      <c r="Z83">
        <v>4300</v>
      </c>
      <c r="AA83">
        <v>4300</v>
      </c>
      <c r="AB83">
        <v>1</v>
      </c>
      <c r="AC83">
        <v>1</v>
      </c>
      <c r="AD83">
        <v>0</v>
      </c>
      <c r="AE83">
        <v>0</v>
      </c>
      <c r="AF83">
        <v>0</v>
      </c>
      <c r="AG83">
        <v>0</v>
      </c>
      <c r="AH83">
        <v>0</v>
      </c>
      <c r="AI83">
        <v>0</v>
      </c>
      <c r="AJ83">
        <v>0</v>
      </c>
      <c r="AK83">
        <v>0</v>
      </c>
      <c r="AO83" t="s">
        <v>294</v>
      </c>
      <c r="AP83" t="s">
        <v>1202</v>
      </c>
    </row>
    <row r="84" spans="1:42">
      <c r="A84" t="s">
        <v>850</v>
      </c>
      <c r="J84" t="s">
        <v>907</v>
      </c>
      <c r="K84">
        <v>1</v>
      </c>
      <c r="L84">
        <v>0.37</v>
      </c>
      <c r="M84" t="s">
        <v>1088</v>
      </c>
      <c r="N84">
        <v>3754</v>
      </c>
      <c r="T84" s="344" t="s">
        <v>1316</v>
      </c>
      <c r="U84" s="348"/>
      <c r="V84" s="348">
        <v>5802</v>
      </c>
      <c r="X84" t="s">
        <v>1316</v>
      </c>
      <c r="Z84">
        <v>5802</v>
      </c>
      <c r="AB84">
        <v>1.5</v>
      </c>
      <c r="AC84">
        <v>1.5</v>
      </c>
      <c r="AD84">
        <v>1</v>
      </c>
      <c r="AE84">
        <v>0</v>
      </c>
      <c r="AF84">
        <v>0</v>
      </c>
      <c r="AG84">
        <v>0</v>
      </c>
      <c r="AH84">
        <v>0</v>
      </c>
      <c r="AI84">
        <v>0</v>
      </c>
      <c r="AJ84">
        <v>0</v>
      </c>
      <c r="AK84">
        <v>0</v>
      </c>
      <c r="AO84" t="s">
        <v>294</v>
      </c>
      <c r="AP84" t="s">
        <v>1203</v>
      </c>
    </row>
    <row r="85" spans="1:42">
      <c r="A85" t="s">
        <v>1447</v>
      </c>
      <c r="J85" t="s">
        <v>908</v>
      </c>
      <c r="K85">
        <v>1.2</v>
      </c>
      <c r="L85">
        <v>0.64</v>
      </c>
      <c r="M85" t="s">
        <v>1091</v>
      </c>
      <c r="N85">
        <v>3299</v>
      </c>
      <c r="T85" s="343" t="s">
        <v>1287</v>
      </c>
      <c r="U85" s="350">
        <v>0.3</v>
      </c>
      <c r="V85" s="347">
        <v>3401</v>
      </c>
      <c r="X85" t="s">
        <v>1287</v>
      </c>
      <c r="Y85" s="87">
        <v>0.3</v>
      </c>
      <c r="Z85">
        <v>3401</v>
      </c>
      <c r="AA85">
        <v>3540</v>
      </c>
      <c r="AB85">
        <v>1</v>
      </c>
      <c r="AC85">
        <v>1</v>
      </c>
      <c r="AD85">
        <v>0.92</v>
      </c>
      <c r="AE85">
        <v>0</v>
      </c>
      <c r="AF85">
        <v>0</v>
      </c>
      <c r="AG85">
        <v>0</v>
      </c>
      <c r="AH85">
        <v>4849</v>
      </c>
      <c r="AI85">
        <v>2102</v>
      </c>
      <c r="AJ85">
        <v>969</v>
      </c>
      <c r="AK85">
        <v>974</v>
      </c>
      <c r="AO85" t="s">
        <v>294</v>
      </c>
      <c r="AP85" t="s">
        <v>1009</v>
      </c>
    </row>
    <row r="86" spans="1:42">
      <c r="J86" t="s">
        <v>909</v>
      </c>
      <c r="K86">
        <v>0.7</v>
      </c>
      <c r="L86">
        <v>0.78</v>
      </c>
      <c r="M86" t="s">
        <v>1087</v>
      </c>
      <c r="N86">
        <v>6802</v>
      </c>
      <c r="T86" s="344" t="s">
        <v>1288</v>
      </c>
      <c r="U86" s="349">
        <v>0.3</v>
      </c>
      <c r="V86" s="348">
        <v>8766</v>
      </c>
      <c r="X86" t="s">
        <v>1288</v>
      </c>
      <c r="Y86" s="87">
        <v>0.3</v>
      </c>
      <c r="Z86">
        <v>8766</v>
      </c>
      <c r="AA86">
        <v>8766</v>
      </c>
      <c r="AB86">
        <v>1</v>
      </c>
      <c r="AC86">
        <v>1</v>
      </c>
      <c r="AD86">
        <v>1</v>
      </c>
      <c r="AE86">
        <v>0</v>
      </c>
      <c r="AF86">
        <v>0</v>
      </c>
      <c r="AG86">
        <v>0</v>
      </c>
      <c r="AH86">
        <v>4849</v>
      </c>
      <c r="AI86">
        <v>2102</v>
      </c>
      <c r="AJ86">
        <v>969</v>
      </c>
      <c r="AK86">
        <v>974</v>
      </c>
      <c r="AO86" t="s">
        <v>294</v>
      </c>
      <c r="AP86" t="s">
        <v>917</v>
      </c>
    </row>
    <row r="87" spans="1:42">
      <c r="A87" t="s">
        <v>960</v>
      </c>
      <c r="J87" t="s">
        <v>910</v>
      </c>
      <c r="K87">
        <v>1.1000000000000001</v>
      </c>
      <c r="L87">
        <v>0.65</v>
      </c>
      <c r="M87" t="s">
        <v>1084</v>
      </c>
      <c r="N87">
        <v>2867</v>
      </c>
      <c r="T87" s="343" t="s">
        <v>1289</v>
      </c>
      <c r="U87" s="350">
        <v>1.5</v>
      </c>
      <c r="V87" s="347">
        <v>8468</v>
      </c>
      <c r="X87" t="s">
        <v>1289</v>
      </c>
      <c r="Y87" s="87">
        <v>1.5</v>
      </c>
      <c r="Z87">
        <v>8468</v>
      </c>
      <c r="AA87">
        <v>3650</v>
      </c>
      <c r="AB87">
        <v>1.05</v>
      </c>
      <c r="AC87">
        <v>1.22</v>
      </c>
      <c r="AD87">
        <v>0.82</v>
      </c>
      <c r="AE87">
        <v>0.01</v>
      </c>
      <c r="AF87">
        <v>0.23</v>
      </c>
      <c r="AG87">
        <v>0.1</v>
      </c>
      <c r="AH87">
        <v>7452</v>
      </c>
      <c r="AI87">
        <v>5470</v>
      </c>
      <c r="AJ87">
        <v>1551</v>
      </c>
      <c r="AK87">
        <v>914</v>
      </c>
      <c r="AO87" t="s">
        <v>294</v>
      </c>
      <c r="AP87" t="s">
        <v>920</v>
      </c>
    </row>
    <row r="88" spans="1:42">
      <c r="A88" t="s">
        <v>1235</v>
      </c>
      <c r="J88" t="s">
        <v>302</v>
      </c>
      <c r="K88">
        <v>1</v>
      </c>
      <c r="L88">
        <v>0.76</v>
      </c>
      <c r="M88" t="s">
        <v>1089</v>
      </c>
      <c r="N88">
        <v>3253</v>
      </c>
      <c r="T88" s="344" t="s">
        <v>1290</v>
      </c>
      <c r="U88" s="349">
        <v>1.2</v>
      </c>
      <c r="V88" s="348">
        <v>3890</v>
      </c>
      <c r="X88" t="s">
        <v>1290</v>
      </c>
      <c r="Y88" s="87">
        <v>1.2</v>
      </c>
      <c r="Z88">
        <v>3890</v>
      </c>
      <c r="AA88">
        <v>4207</v>
      </c>
      <c r="AB88">
        <v>1.1399999999999999</v>
      </c>
      <c r="AC88">
        <v>1.04</v>
      </c>
      <c r="AD88">
        <v>0.67</v>
      </c>
      <c r="AE88">
        <v>0.02</v>
      </c>
      <c r="AF88">
        <v>0.46300000000000002</v>
      </c>
      <c r="AG88">
        <v>0.20100000000000001</v>
      </c>
      <c r="AH88">
        <v>8760</v>
      </c>
      <c r="AI88">
        <v>5470</v>
      </c>
      <c r="AJ88">
        <v>1526</v>
      </c>
      <c r="AK88">
        <v>1294</v>
      </c>
      <c r="AO88" t="s">
        <v>294</v>
      </c>
      <c r="AP88" t="s">
        <v>921</v>
      </c>
    </row>
    <row r="89" spans="1:42">
      <c r="A89" t="s">
        <v>1236</v>
      </c>
      <c r="J89" t="s">
        <v>303</v>
      </c>
      <c r="K89">
        <v>0.3</v>
      </c>
      <c r="L89">
        <v>1</v>
      </c>
      <c r="M89" t="s">
        <v>1091</v>
      </c>
      <c r="N89">
        <v>3299</v>
      </c>
      <c r="T89" s="343" t="s">
        <v>1291</v>
      </c>
      <c r="U89" s="350">
        <v>1.2</v>
      </c>
      <c r="V89" s="347">
        <v>3038</v>
      </c>
      <c r="X89" t="s">
        <v>1291</v>
      </c>
      <c r="Y89" s="87">
        <v>1.2</v>
      </c>
      <c r="Z89">
        <v>3038</v>
      </c>
      <c r="AA89">
        <v>2327</v>
      </c>
      <c r="AB89">
        <v>1.1499999999999999</v>
      </c>
      <c r="AC89">
        <v>1.4</v>
      </c>
      <c r="AD89">
        <v>0.65</v>
      </c>
      <c r="AE89">
        <v>1.0999999999999999E-2</v>
      </c>
      <c r="AF89">
        <v>0.249</v>
      </c>
      <c r="AG89">
        <v>0.108</v>
      </c>
      <c r="AH89">
        <v>5480</v>
      </c>
      <c r="AI89">
        <v>3141</v>
      </c>
      <c r="AJ89">
        <v>1855</v>
      </c>
      <c r="AK89">
        <v>883</v>
      </c>
      <c r="AO89" t="s">
        <v>294</v>
      </c>
      <c r="AP89" t="s">
        <v>1316</v>
      </c>
    </row>
    <row r="90" spans="1:42">
      <c r="A90" t="s">
        <v>1237</v>
      </c>
      <c r="J90" t="s">
        <v>911</v>
      </c>
      <c r="K90">
        <v>1</v>
      </c>
      <c r="L90">
        <v>0.64</v>
      </c>
      <c r="M90" t="s">
        <v>1091</v>
      </c>
      <c r="N90">
        <v>3299</v>
      </c>
      <c r="T90" s="344" t="s">
        <v>1293</v>
      </c>
      <c r="U90" s="349">
        <v>1.2</v>
      </c>
      <c r="V90" s="348">
        <v>7616</v>
      </c>
      <c r="X90" t="s">
        <v>1293</v>
      </c>
      <c r="Y90" s="87">
        <v>1.2</v>
      </c>
      <c r="Z90">
        <v>7616</v>
      </c>
      <c r="AA90">
        <v>4207</v>
      </c>
      <c r="AB90">
        <v>1.1399999999999999</v>
      </c>
      <c r="AC90">
        <v>1.27</v>
      </c>
      <c r="AD90">
        <v>0.56000000000000005</v>
      </c>
      <c r="AE90">
        <v>8.9999999999999993E-3</v>
      </c>
      <c r="AF90">
        <v>0.20499999999999999</v>
      </c>
      <c r="AG90">
        <v>8.8999999999999996E-2</v>
      </c>
      <c r="AH90">
        <v>3045</v>
      </c>
      <c r="AI90">
        <v>2336</v>
      </c>
      <c r="AJ90">
        <v>1398</v>
      </c>
      <c r="AK90">
        <v>1302</v>
      </c>
      <c r="AO90" t="s">
        <v>294</v>
      </c>
      <c r="AP90" t="s">
        <v>1287</v>
      </c>
    </row>
    <row r="91" spans="1:42">
      <c r="A91" t="s">
        <v>1238</v>
      </c>
      <c r="J91" t="s">
        <v>912</v>
      </c>
      <c r="K91">
        <v>1.6</v>
      </c>
      <c r="L91">
        <v>0.65</v>
      </c>
      <c r="M91" t="s">
        <v>1084</v>
      </c>
      <c r="N91">
        <v>2867</v>
      </c>
      <c r="T91" s="343" t="s">
        <v>1292</v>
      </c>
      <c r="U91" s="350">
        <v>1.2</v>
      </c>
      <c r="V91" s="347">
        <v>7616</v>
      </c>
      <c r="X91" t="s">
        <v>1292</v>
      </c>
      <c r="Y91" s="87">
        <v>1.2</v>
      </c>
      <c r="Z91">
        <v>7616</v>
      </c>
      <c r="AA91">
        <v>4207</v>
      </c>
      <c r="AB91">
        <v>1.17</v>
      </c>
      <c r="AC91">
        <v>1.32</v>
      </c>
      <c r="AD91">
        <v>0.56000000000000005</v>
      </c>
      <c r="AE91">
        <v>8.9999999999999993E-3</v>
      </c>
      <c r="AF91">
        <v>0.21099999999999999</v>
      </c>
      <c r="AG91">
        <v>9.1999999999999998E-2</v>
      </c>
      <c r="AH91">
        <v>2927</v>
      </c>
      <c r="AI91">
        <v>4948</v>
      </c>
      <c r="AJ91">
        <v>1220</v>
      </c>
      <c r="AK91">
        <v>1799</v>
      </c>
      <c r="AO91" t="s">
        <v>294</v>
      </c>
      <c r="AP91" t="s">
        <v>1288</v>
      </c>
    </row>
    <row r="92" spans="1:42">
      <c r="A92" t="s">
        <v>1239</v>
      </c>
      <c r="J92" t="s">
        <v>913</v>
      </c>
      <c r="K92">
        <v>1</v>
      </c>
      <c r="L92">
        <v>0.64</v>
      </c>
      <c r="M92" t="s">
        <v>1091</v>
      </c>
      <c r="N92">
        <v>3299</v>
      </c>
      <c r="T92" s="344" t="s">
        <v>1295</v>
      </c>
      <c r="U92" s="349">
        <v>1.2</v>
      </c>
      <c r="V92" s="348">
        <v>7616</v>
      </c>
      <c r="X92" t="s">
        <v>1295</v>
      </c>
      <c r="Y92" s="87">
        <v>1.2</v>
      </c>
      <c r="Z92">
        <v>7616</v>
      </c>
      <c r="AA92">
        <v>2629</v>
      </c>
      <c r="AB92">
        <v>1.1599999999999999</v>
      </c>
      <c r="AC92">
        <v>1.42</v>
      </c>
      <c r="AD92">
        <v>0.56000000000000005</v>
      </c>
      <c r="AE92">
        <v>0</v>
      </c>
      <c r="AF92">
        <v>0</v>
      </c>
      <c r="AG92">
        <v>0</v>
      </c>
      <c r="AH92">
        <v>4371</v>
      </c>
      <c r="AI92">
        <v>8760</v>
      </c>
      <c r="AJ92">
        <v>1571</v>
      </c>
      <c r="AK92">
        <v>1562</v>
      </c>
      <c r="AO92" t="s">
        <v>294</v>
      </c>
      <c r="AP92" t="s">
        <v>1289</v>
      </c>
    </row>
    <row r="93" spans="1:42">
      <c r="A93" t="s">
        <v>1240</v>
      </c>
      <c r="J93" t="s">
        <v>914</v>
      </c>
      <c r="K93">
        <v>1.1000000000000001</v>
      </c>
      <c r="L93">
        <v>0.64</v>
      </c>
      <c r="M93" t="s">
        <v>1091</v>
      </c>
      <c r="N93">
        <v>3299</v>
      </c>
      <c r="T93" s="343" t="s">
        <v>1294</v>
      </c>
      <c r="U93" s="350">
        <v>1.2</v>
      </c>
      <c r="V93" s="347">
        <v>7616</v>
      </c>
      <c r="X93" t="s">
        <v>1294</v>
      </c>
      <c r="Y93" s="87">
        <v>1.2</v>
      </c>
      <c r="Z93">
        <v>7616</v>
      </c>
      <c r="AA93">
        <v>4207</v>
      </c>
      <c r="AB93">
        <v>1.1299999999999999</v>
      </c>
      <c r="AC93">
        <v>1.35</v>
      </c>
      <c r="AD93">
        <v>0.56000000000000005</v>
      </c>
      <c r="AE93">
        <v>6.0000000000000001E-3</v>
      </c>
      <c r="AF93">
        <v>0.14799999999999999</v>
      </c>
      <c r="AG93">
        <v>6.4000000000000001E-2</v>
      </c>
      <c r="AH93">
        <v>8107</v>
      </c>
      <c r="AI93">
        <v>8707</v>
      </c>
      <c r="AJ93">
        <v>697</v>
      </c>
      <c r="AK93">
        <v>3332</v>
      </c>
      <c r="AO93" t="s">
        <v>294</v>
      </c>
      <c r="AP93" t="s">
        <v>1313</v>
      </c>
    </row>
    <row r="94" spans="1:42">
      <c r="A94" t="s">
        <v>1241</v>
      </c>
      <c r="J94" t="s">
        <v>915</v>
      </c>
      <c r="K94">
        <v>1.3</v>
      </c>
      <c r="L94">
        <v>0.64</v>
      </c>
      <c r="M94" t="s">
        <v>1091</v>
      </c>
      <c r="N94">
        <v>3299</v>
      </c>
      <c r="T94" s="344" t="s">
        <v>1300</v>
      </c>
      <c r="U94" s="349">
        <v>1</v>
      </c>
      <c r="V94" s="348">
        <v>6138</v>
      </c>
      <c r="X94" t="s">
        <v>1300</v>
      </c>
      <c r="Y94" s="87">
        <v>1</v>
      </c>
      <c r="Z94">
        <v>6138</v>
      </c>
      <c r="AA94">
        <v>5475</v>
      </c>
      <c r="AB94">
        <v>1.0900000000000001</v>
      </c>
      <c r="AC94">
        <v>1.26</v>
      </c>
      <c r="AD94">
        <v>0.85</v>
      </c>
      <c r="AE94">
        <v>1.7000000000000001E-2</v>
      </c>
      <c r="AF94">
        <v>0.40600000000000003</v>
      </c>
      <c r="AG94">
        <v>0.17599999999999999</v>
      </c>
      <c r="AH94">
        <v>6340</v>
      </c>
      <c r="AI94">
        <v>6227</v>
      </c>
      <c r="AJ94">
        <v>1733</v>
      </c>
      <c r="AK94">
        <v>1168</v>
      </c>
      <c r="AO94" t="s">
        <v>294</v>
      </c>
      <c r="AP94" t="s">
        <v>1315</v>
      </c>
    </row>
    <row r="95" spans="1:42">
      <c r="A95" t="s">
        <v>1242</v>
      </c>
      <c r="J95" t="s">
        <v>304</v>
      </c>
      <c r="K95">
        <v>1.5</v>
      </c>
      <c r="L95">
        <v>0.84</v>
      </c>
      <c r="M95" t="s">
        <v>1090</v>
      </c>
      <c r="N95">
        <v>4984</v>
      </c>
      <c r="T95" s="343" t="s">
        <v>1299</v>
      </c>
      <c r="U95" s="350">
        <v>1.1000000000000001</v>
      </c>
      <c r="V95" s="347">
        <v>2390</v>
      </c>
      <c r="X95" t="s">
        <v>1299</v>
      </c>
      <c r="Y95" s="87">
        <v>1.1000000000000001</v>
      </c>
      <c r="Z95">
        <v>2390</v>
      </c>
      <c r="AA95">
        <v>4542</v>
      </c>
      <c r="AB95">
        <v>1.17</v>
      </c>
      <c r="AC95">
        <v>1.21</v>
      </c>
      <c r="AD95">
        <v>0.46</v>
      </c>
      <c r="AE95">
        <v>0.02</v>
      </c>
      <c r="AF95">
        <v>0.46800000000000003</v>
      </c>
      <c r="AG95">
        <v>0.20399999999999999</v>
      </c>
      <c r="AH95">
        <v>5632</v>
      </c>
      <c r="AI95">
        <v>4155</v>
      </c>
      <c r="AJ95">
        <v>1597</v>
      </c>
      <c r="AK95">
        <v>1106</v>
      </c>
      <c r="AO95" t="s">
        <v>294</v>
      </c>
      <c r="AP95" t="s">
        <v>1308</v>
      </c>
    </row>
    <row r="96" spans="1:42">
      <c r="A96" t="s">
        <v>1243</v>
      </c>
      <c r="J96" t="s">
        <v>1095</v>
      </c>
      <c r="K96">
        <v>1.2</v>
      </c>
      <c r="L96">
        <v>0.5</v>
      </c>
      <c r="M96" t="s">
        <v>1095</v>
      </c>
      <c r="N96">
        <v>2379</v>
      </c>
      <c r="T96" s="344" t="s">
        <v>1313</v>
      </c>
      <c r="U96" s="349">
        <v>1</v>
      </c>
      <c r="V96" s="348">
        <v>2954</v>
      </c>
      <c r="X96" t="s">
        <v>1313</v>
      </c>
      <c r="Y96" s="87">
        <v>1</v>
      </c>
      <c r="Z96">
        <v>2954</v>
      </c>
      <c r="AA96">
        <v>2954</v>
      </c>
      <c r="AB96">
        <v>1.31</v>
      </c>
      <c r="AC96">
        <v>1.53</v>
      </c>
      <c r="AD96">
        <v>0.66</v>
      </c>
      <c r="AE96">
        <v>2.3E-2</v>
      </c>
      <c r="AF96">
        <v>0.52400000000000002</v>
      </c>
      <c r="AG96">
        <v>0.26200000000000001</v>
      </c>
      <c r="AH96">
        <v>5038</v>
      </c>
      <c r="AI96">
        <v>2987</v>
      </c>
      <c r="AJ96">
        <v>1678</v>
      </c>
      <c r="AK96">
        <v>1019</v>
      </c>
      <c r="AO96" t="s">
        <v>294</v>
      </c>
      <c r="AP96" t="s">
        <v>1310</v>
      </c>
    </row>
    <row r="97" spans="1:42">
      <c r="A97" t="s">
        <v>1244</v>
      </c>
      <c r="J97" t="s">
        <v>916</v>
      </c>
      <c r="K97">
        <v>1.1000000000000001</v>
      </c>
      <c r="L97">
        <v>0.65</v>
      </c>
      <c r="M97" t="s">
        <v>1084</v>
      </c>
      <c r="N97">
        <v>2867</v>
      </c>
      <c r="T97" s="343" t="s">
        <v>1296</v>
      </c>
      <c r="U97" s="350">
        <v>1.3</v>
      </c>
      <c r="V97" s="347">
        <v>4618</v>
      </c>
      <c r="X97" t="s">
        <v>1296</v>
      </c>
      <c r="Y97" s="87">
        <v>1.3</v>
      </c>
      <c r="Z97">
        <v>4618</v>
      </c>
      <c r="AA97">
        <v>5950</v>
      </c>
      <c r="AB97">
        <v>1.02</v>
      </c>
      <c r="AC97">
        <v>1.04</v>
      </c>
      <c r="AD97">
        <v>0.81</v>
      </c>
      <c r="AE97">
        <v>1.2E-2</v>
      </c>
      <c r="AF97">
        <v>0.27</v>
      </c>
      <c r="AG97">
        <v>0.11700000000000001</v>
      </c>
      <c r="AH97">
        <v>3821</v>
      </c>
      <c r="AI97">
        <v>2805</v>
      </c>
      <c r="AJ97">
        <v>1013</v>
      </c>
      <c r="AK97">
        <v>1055</v>
      </c>
      <c r="AO97" t="s">
        <v>294</v>
      </c>
      <c r="AP97" t="s">
        <v>1249</v>
      </c>
    </row>
    <row r="98" spans="1:42">
      <c r="J98" t="s">
        <v>918</v>
      </c>
      <c r="K98">
        <v>1.1000000000000001</v>
      </c>
      <c r="L98">
        <v>0.65</v>
      </c>
      <c r="M98" t="s">
        <v>1084</v>
      </c>
      <c r="N98">
        <v>2867</v>
      </c>
      <c r="T98" s="344" t="s">
        <v>1297</v>
      </c>
      <c r="U98" s="349">
        <v>0.7</v>
      </c>
      <c r="V98" s="348">
        <v>6138</v>
      </c>
      <c r="X98" t="s">
        <v>1297</v>
      </c>
      <c r="Y98" s="87">
        <v>0.7</v>
      </c>
      <c r="Z98">
        <v>6138</v>
      </c>
      <c r="AA98">
        <v>5950</v>
      </c>
      <c r="AB98">
        <v>1.2</v>
      </c>
      <c r="AC98">
        <v>1.24</v>
      </c>
      <c r="AD98">
        <v>0.9</v>
      </c>
      <c r="AE98">
        <v>5.0000000000000001E-3</v>
      </c>
      <c r="AF98">
        <v>0.109</v>
      </c>
      <c r="AG98">
        <v>4.7E-2</v>
      </c>
      <c r="AH98">
        <v>5168</v>
      </c>
      <c r="AI98">
        <v>6823</v>
      </c>
      <c r="AJ98">
        <v>558</v>
      </c>
      <c r="AK98">
        <v>1383</v>
      </c>
      <c r="AO98" t="s">
        <v>295</v>
      </c>
      <c r="AP98" t="s">
        <v>1283</v>
      </c>
    </row>
    <row r="99" spans="1:42">
      <c r="J99" t="s">
        <v>919</v>
      </c>
      <c r="K99">
        <v>1</v>
      </c>
      <c r="L99">
        <v>0.65</v>
      </c>
      <c r="M99" t="s">
        <v>1084</v>
      </c>
      <c r="N99">
        <v>2867</v>
      </c>
      <c r="T99" s="343" t="s">
        <v>1298</v>
      </c>
      <c r="U99" s="350">
        <v>0.7</v>
      </c>
      <c r="V99" s="347">
        <v>5216</v>
      </c>
      <c r="X99" t="s">
        <v>1298</v>
      </c>
      <c r="Y99" s="87">
        <v>0.7</v>
      </c>
      <c r="Z99">
        <v>5216</v>
      </c>
      <c r="AA99">
        <v>777</v>
      </c>
      <c r="AB99">
        <v>1.1100000000000001</v>
      </c>
      <c r="AC99">
        <v>1.1599999999999999</v>
      </c>
      <c r="AD99">
        <v>0.62</v>
      </c>
      <c r="AE99">
        <v>2.1000000000000001E-2</v>
      </c>
      <c r="AF99">
        <v>0.48399999999999999</v>
      </c>
      <c r="AG99">
        <v>0.21099999999999999</v>
      </c>
      <c r="AH99">
        <v>6011</v>
      </c>
      <c r="AI99">
        <v>4996</v>
      </c>
      <c r="AJ99">
        <v>558</v>
      </c>
      <c r="AK99">
        <v>1383</v>
      </c>
      <c r="AO99" t="s">
        <v>295</v>
      </c>
      <c r="AP99" t="s">
        <v>1312</v>
      </c>
    </row>
    <row r="100" spans="1:42">
      <c r="A100" t="s">
        <v>1322</v>
      </c>
      <c r="J100" t="s">
        <v>1097</v>
      </c>
      <c r="K100">
        <v>1.2</v>
      </c>
      <c r="L100">
        <v>0.5</v>
      </c>
      <c r="M100" t="s">
        <v>1096</v>
      </c>
      <c r="N100">
        <v>3749</v>
      </c>
      <c r="T100" s="344" t="s">
        <v>1301</v>
      </c>
      <c r="U100" s="349">
        <v>1.2</v>
      </c>
      <c r="V100" s="348">
        <v>3506</v>
      </c>
      <c r="X100" t="s">
        <v>1301</v>
      </c>
      <c r="Y100" s="87">
        <v>1.2</v>
      </c>
      <c r="Z100">
        <v>3506</v>
      </c>
      <c r="AA100">
        <v>3088</v>
      </c>
      <c r="AB100">
        <v>1.1100000000000001</v>
      </c>
      <c r="AC100">
        <v>1.38</v>
      </c>
      <c r="AD100">
        <v>0.53</v>
      </c>
      <c r="AE100">
        <v>2.9000000000000001E-2</v>
      </c>
      <c r="AF100">
        <v>0.67300000000000004</v>
      </c>
      <c r="AG100">
        <v>0.29299999999999998</v>
      </c>
      <c r="AH100">
        <v>5063</v>
      </c>
      <c r="AI100">
        <v>2120</v>
      </c>
      <c r="AJ100">
        <v>1036</v>
      </c>
      <c r="AK100">
        <v>745</v>
      </c>
      <c r="AO100" t="s">
        <v>295</v>
      </c>
      <c r="AP100" t="s">
        <v>1311</v>
      </c>
    </row>
    <row r="101" spans="1:42">
      <c r="A101" t="s">
        <v>1450</v>
      </c>
      <c r="J101" t="s">
        <v>305</v>
      </c>
      <c r="K101">
        <v>0.8</v>
      </c>
      <c r="L101">
        <v>0.79</v>
      </c>
      <c r="M101" t="s">
        <v>1092</v>
      </c>
      <c r="N101">
        <v>3824</v>
      </c>
      <c r="T101" s="343" t="s">
        <v>1305</v>
      </c>
      <c r="U101" s="350">
        <v>1</v>
      </c>
      <c r="V101" s="347">
        <v>2886</v>
      </c>
      <c r="X101" t="s">
        <v>1305</v>
      </c>
      <c r="Y101" s="87">
        <v>1</v>
      </c>
      <c r="Z101">
        <v>2886</v>
      </c>
      <c r="AA101">
        <v>3088</v>
      </c>
      <c r="AB101">
        <v>1</v>
      </c>
      <c r="AC101">
        <v>1.07</v>
      </c>
      <c r="AD101">
        <v>0.56999999999999995</v>
      </c>
      <c r="AE101">
        <v>3.9E-2</v>
      </c>
      <c r="AF101">
        <v>0.90500000000000003</v>
      </c>
      <c r="AG101">
        <v>0.39400000000000002</v>
      </c>
      <c r="AH101">
        <v>5361</v>
      </c>
      <c r="AI101">
        <v>4849</v>
      </c>
      <c r="AJ101">
        <v>1432</v>
      </c>
      <c r="AK101">
        <v>937</v>
      </c>
      <c r="AO101" t="s">
        <v>295</v>
      </c>
      <c r="AP101" t="s">
        <v>894</v>
      </c>
    </row>
    <row r="102" spans="1:42">
      <c r="A102" t="s">
        <v>1323</v>
      </c>
      <c r="J102" t="s">
        <v>922</v>
      </c>
      <c r="K102">
        <v>1.4</v>
      </c>
      <c r="L102">
        <v>0.76</v>
      </c>
      <c r="M102" t="s">
        <v>1085</v>
      </c>
      <c r="N102">
        <v>2857</v>
      </c>
      <c r="T102" s="344" t="s">
        <v>1302</v>
      </c>
      <c r="U102" s="349">
        <v>1</v>
      </c>
      <c r="V102" s="348">
        <v>2886</v>
      </c>
      <c r="X102" t="s">
        <v>1302</v>
      </c>
      <c r="Y102" s="87">
        <v>1</v>
      </c>
      <c r="Z102">
        <v>2886</v>
      </c>
      <c r="AA102">
        <v>3088</v>
      </c>
      <c r="AB102">
        <v>1.22</v>
      </c>
      <c r="AC102">
        <v>1.3</v>
      </c>
      <c r="AD102">
        <v>0.6</v>
      </c>
      <c r="AE102">
        <v>6.0000000000000001E-3</v>
      </c>
      <c r="AF102">
        <v>0.14899999999999999</v>
      </c>
      <c r="AG102">
        <v>6.5000000000000002E-2</v>
      </c>
      <c r="AH102">
        <v>4202</v>
      </c>
      <c r="AI102">
        <v>6049</v>
      </c>
      <c r="AJ102">
        <v>1051</v>
      </c>
      <c r="AK102">
        <v>1404</v>
      </c>
      <c r="AO102" t="s">
        <v>295</v>
      </c>
      <c r="AP102" t="s">
        <v>1202</v>
      </c>
    </row>
    <row r="103" spans="1:42">
      <c r="A103" t="s">
        <v>1260</v>
      </c>
      <c r="T103" s="343" t="s">
        <v>1303</v>
      </c>
      <c r="U103" s="350">
        <v>1</v>
      </c>
      <c r="V103" s="347">
        <v>2886</v>
      </c>
      <c r="X103" t="s">
        <v>1303</v>
      </c>
      <c r="Y103" s="87">
        <v>1</v>
      </c>
      <c r="Z103">
        <v>2886</v>
      </c>
      <c r="AA103">
        <v>3088</v>
      </c>
      <c r="AB103">
        <v>1.21</v>
      </c>
      <c r="AC103">
        <v>1.17</v>
      </c>
      <c r="AD103">
        <v>0.6</v>
      </c>
      <c r="AE103">
        <v>7.0000000000000001E-3</v>
      </c>
      <c r="AF103">
        <v>0.153</v>
      </c>
      <c r="AG103">
        <v>3.6999999999999998E-2</v>
      </c>
      <c r="AH103">
        <v>4600</v>
      </c>
      <c r="AI103">
        <v>5341</v>
      </c>
      <c r="AJ103">
        <v>2625</v>
      </c>
      <c r="AK103">
        <v>1116</v>
      </c>
      <c r="AO103" t="s">
        <v>295</v>
      </c>
      <c r="AP103" t="s">
        <v>1203</v>
      </c>
    </row>
    <row r="104" spans="1:42">
      <c r="T104" s="344" t="s">
        <v>1304</v>
      </c>
      <c r="U104" s="349">
        <v>1</v>
      </c>
      <c r="V104" s="348">
        <v>2886</v>
      </c>
      <c r="X104" t="s">
        <v>1304</v>
      </c>
      <c r="Y104" s="87">
        <v>1</v>
      </c>
      <c r="Z104">
        <v>2886</v>
      </c>
      <c r="AA104">
        <v>3088</v>
      </c>
      <c r="AB104">
        <v>1.06</v>
      </c>
      <c r="AC104">
        <v>1.65</v>
      </c>
      <c r="AD104">
        <v>0.6</v>
      </c>
      <c r="AE104">
        <v>1.4999999999999999E-2</v>
      </c>
      <c r="AF104">
        <v>0.34499999999999997</v>
      </c>
      <c r="AG104">
        <v>0.15</v>
      </c>
      <c r="AH104">
        <v>5646</v>
      </c>
      <c r="AI104">
        <v>6414</v>
      </c>
      <c r="AJ104">
        <v>993</v>
      </c>
      <c r="AK104">
        <v>887</v>
      </c>
      <c r="AO104" t="s">
        <v>295</v>
      </c>
      <c r="AP104" t="s">
        <v>1009</v>
      </c>
    </row>
    <row r="105" spans="1:42">
      <c r="A105" s="351" t="s">
        <v>1438</v>
      </c>
      <c r="T105" s="343" t="s">
        <v>1306</v>
      </c>
      <c r="U105" s="350">
        <v>1</v>
      </c>
      <c r="V105" s="347">
        <v>2698</v>
      </c>
      <c r="X105" t="s">
        <v>1306</v>
      </c>
      <c r="Y105" s="87">
        <v>1</v>
      </c>
      <c r="Z105">
        <v>2698</v>
      </c>
      <c r="AA105">
        <v>3088</v>
      </c>
      <c r="AB105">
        <v>1.1000000000000001</v>
      </c>
      <c r="AC105">
        <v>1.26</v>
      </c>
      <c r="AD105">
        <v>0.52</v>
      </c>
      <c r="AE105">
        <v>0.01</v>
      </c>
      <c r="AF105">
        <v>0.23100000000000001</v>
      </c>
      <c r="AG105">
        <v>0.1</v>
      </c>
      <c r="AH105">
        <v>3834</v>
      </c>
      <c r="AI105">
        <v>3835</v>
      </c>
      <c r="AJ105">
        <v>1629</v>
      </c>
      <c r="AK105">
        <v>1796</v>
      </c>
      <c r="AO105" t="s">
        <v>295</v>
      </c>
      <c r="AP105" t="s">
        <v>917</v>
      </c>
    </row>
    <row r="106" spans="1:42">
      <c r="A106" s="347" t="s">
        <v>1439</v>
      </c>
      <c r="T106" s="344" t="s">
        <v>1307</v>
      </c>
      <c r="U106" s="349">
        <v>1</v>
      </c>
      <c r="V106" s="348">
        <v>3266</v>
      </c>
      <c r="X106" t="s">
        <v>1307</v>
      </c>
      <c r="Y106" s="87">
        <v>1</v>
      </c>
      <c r="Z106">
        <v>3266</v>
      </c>
      <c r="AA106">
        <v>3088</v>
      </c>
      <c r="AB106">
        <v>1.1000000000000001</v>
      </c>
      <c r="AC106">
        <v>1.36</v>
      </c>
      <c r="AD106">
        <v>0.6</v>
      </c>
      <c r="AE106">
        <v>1.6E-2</v>
      </c>
      <c r="AF106">
        <v>0.378</v>
      </c>
      <c r="AG106">
        <v>0.16400000000000001</v>
      </c>
      <c r="AH106">
        <v>6119</v>
      </c>
      <c r="AI106">
        <v>3040</v>
      </c>
      <c r="AJ106">
        <v>1328</v>
      </c>
      <c r="AK106">
        <v>1128</v>
      </c>
      <c r="AO106" t="s">
        <v>295</v>
      </c>
      <c r="AP106" t="s">
        <v>920</v>
      </c>
    </row>
    <row r="107" spans="1:42">
      <c r="A107" s="352" t="s">
        <v>1440</v>
      </c>
      <c r="T107" s="344" t="s">
        <v>915</v>
      </c>
      <c r="U107" s="348">
        <v>1.3</v>
      </c>
      <c r="V107" s="348">
        <v>2085</v>
      </c>
      <c r="X107" t="s">
        <v>1315</v>
      </c>
      <c r="Z107">
        <v>5802</v>
      </c>
      <c r="AB107">
        <v>1.29</v>
      </c>
      <c r="AC107">
        <v>1.29</v>
      </c>
      <c r="AD107">
        <v>1</v>
      </c>
      <c r="AE107">
        <v>0</v>
      </c>
      <c r="AF107">
        <v>0</v>
      </c>
      <c r="AG107">
        <v>0</v>
      </c>
      <c r="AH107">
        <v>0</v>
      </c>
      <c r="AI107">
        <v>0</v>
      </c>
      <c r="AJ107">
        <v>0</v>
      </c>
      <c r="AK107">
        <v>0</v>
      </c>
      <c r="AO107" t="s">
        <v>295</v>
      </c>
      <c r="AP107" t="s">
        <v>921</v>
      </c>
    </row>
    <row r="108" spans="1:42">
      <c r="T108" s="343" t="s">
        <v>1308</v>
      </c>
      <c r="U108" s="347">
        <v>1.6</v>
      </c>
      <c r="V108" s="347">
        <v>5571</v>
      </c>
      <c r="X108" t="s">
        <v>915</v>
      </c>
      <c r="Y108">
        <v>1.3</v>
      </c>
      <c r="Z108">
        <v>2085</v>
      </c>
      <c r="AA108">
        <v>1664</v>
      </c>
      <c r="AB108">
        <v>1.1200000000000001</v>
      </c>
      <c r="AC108">
        <v>1.37</v>
      </c>
      <c r="AD108">
        <v>0.48</v>
      </c>
      <c r="AE108">
        <v>1.4999999999999999E-2</v>
      </c>
      <c r="AF108">
        <v>0.35599999999999998</v>
      </c>
      <c r="AG108">
        <v>0.155</v>
      </c>
      <c r="AH108">
        <v>5199</v>
      </c>
      <c r="AI108">
        <v>2830</v>
      </c>
      <c r="AJ108">
        <v>1504</v>
      </c>
      <c r="AK108">
        <v>817</v>
      </c>
      <c r="AO108" t="s">
        <v>295</v>
      </c>
      <c r="AP108" t="s">
        <v>1316</v>
      </c>
    </row>
    <row r="109" spans="1:42">
      <c r="T109" s="344" t="s">
        <v>1309</v>
      </c>
      <c r="U109" s="348">
        <v>1.5</v>
      </c>
      <c r="V109" s="348">
        <v>4099</v>
      </c>
      <c r="X109" t="s">
        <v>1308</v>
      </c>
      <c r="Y109">
        <v>1.6</v>
      </c>
      <c r="Z109">
        <v>5571</v>
      </c>
      <c r="AA109">
        <v>4784</v>
      </c>
      <c r="AB109">
        <v>1.08</v>
      </c>
      <c r="AC109">
        <v>1.1000000000000001</v>
      </c>
      <c r="AD109">
        <v>1</v>
      </c>
      <c r="AE109">
        <v>8.9999999999999993E-3</v>
      </c>
      <c r="AF109">
        <v>0.20799999999999999</v>
      </c>
      <c r="AG109">
        <v>0.09</v>
      </c>
      <c r="AH109">
        <v>3476</v>
      </c>
      <c r="AI109">
        <v>2305</v>
      </c>
      <c r="AJ109">
        <v>1328</v>
      </c>
      <c r="AK109">
        <v>1021</v>
      </c>
      <c r="AO109" t="s">
        <v>295</v>
      </c>
      <c r="AP109" t="s">
        <v>1289</v>
      </c>
    </row>
    <row r="110" spans="1:42">
      <c r="T110" s="343" t="s">
        <v>1310</v>
      </c>
      <c r="U110" s="347">
        <v>1.5</v>
      </c>
      <c r="V110" s="347">
        <v>4093</v>
      </c>
      <c r="X110" t="s">
        <v>1309</v>
      </c>
      <c r="Y110">
        <v>1.5</v>
      </c>
      <c r="Z110">
        <v>4099</v>
      </c>
      <c r="AA110">
        <v>2935</v>
      </c>
      <c r="AB110">
        <v>1.06</v>
      </c>
      <c r="AC110">
        <v>1.06</v>
      </c>
      <c r="AD110">
        <v>0.94</v>
      </c>
      <c r="AE110">
        <v>1.4999999999999999E-2</v>
      </c>
      <c r="AF110">
        <v>0.34599999999999997</v>
      </c>
      <c r="AG110">
        <v>0.15</v>
      </c>
      <c r="AH110">
        <v>4249</v>
      </c>
      <c r="AI110">
        <v>2528</v>
      </c>
      <c r="AJ110">
        <v>1322</v>
      </c>
      <c r="AK110">
        <v>640</v>
      </c>
      <c r="AO110" t="s">
        <v>295</v>
      </c>
      <c r="AP110" t="s">
        <v>1313</v>
      </c>
    </row>
    <row r="111" spans="1:42">
      <c r="T111" s="344" t="s">
        <v>1314</v>
      </c>
      <c r="U111" s="349">
        <v>0.8</v>
      </c>
      <c r="V111" s="348">
        <v>3135</v>
      </c>
      <c r="X111" t="s">
        <v>1310</v>
      </c>
      <c r="Y111">
        <v>1.5</v>
      </c>
      <c r="Z111">
        <v>4093</v>
      </c>
      <c r="AA111">
        <v>2935</v>
      </c>
      <c r="AB111">
        <v>1.1200000000000001</v>
      </c>
      <c r="AC111">
        <v>1.29</v>
      </c>
      <c r="AD111">
        <v>0.71</v>
      </c>
      <c r="AE111">
        <v>1.9E-2</v>
      </c>
      <c r="AF111">
        <v>0.45</v>
      </c>
      <c r="AG111">
        <v>0.19600000000000001</v>
      </c>
      <c r="AH111">
        <v>4475</v>
      </c>
      <c r="AI111">
        <v>2266</v>
      </c>
      <c r="AJ111">
        <v>1325</v>
      </c>
      <c r="AK111">
        <v>720</v>
      </c>
      <c r="AO111" t="s">
        <v>295</v>
      </c>
      <c r="AP111" t="s">
        <v>1315</v>
      </c>
    </row>
    <row r="112" spans="1:42">
      <c r="T112" s="343" t="s">
        <v>1249</v>
      </c>
      <c r="U112" s="347">
        <v>0.8</v>
      </c>
      <c r="V112" s="347">
        <v>3379</v>
      </c>
      <c r="X112" t="s">
        <v>1314</v>
      </c>
      <c r="Y112" s="87">
        <v>0.8</v>
      </c>
      <c r="Z112">
        <v>3135</v>
      </c>
      <c r="AB112">
        <v>1</v>
      </c>
      <c r="AC112">
        <v>1</v>
      </c>
      <c r="AD112">
        <v>0.66</v>
      </c>
      <c r="AE112">
        <v>1.4E-2</v>
      </c>
      <c r="AF112">
        <v>0.32</v>
      </c>
      <c r="AG112">
        <v>0.16</v>
      </c>
      <c r="AH112">
        <v>0</v>
      </c>
      <c r="AI112">
        <v>0</v>
      </c>
      <c r="AJ112">
        <v>0</v>
      </c>
      <c r="AK112">
        <v>0</v>
      </c>
      <c r="AO112" t="s">
        <v>295</v>
      </c>
      <c r="AP112" t="s">
        <v>1309</v>
      </c>
    </row>
    <row r="113" spans="20:42">
      <c r="T113" s="344" t="s">
        <v>305</v>
      </c>
      <c r="U113" s="348">
        <v>0.8</v>
      </c>
      <c r="V113" s="348">
        <v>3135</v>
      </c>
      <c r="X113" t="s">
        <v>1249</v>
      </c>
      <c r="Y113">
        <v>0.8</v>
      </c>
      <c r="Z113">
        <v>3379</v>
      </c>
      <c r="AA113">
        <v>3612</v>
      </c>
      <c r="AB113">
        <v>1.08</v>
      </c>
      <c r="AC113">
        <v>1.3</v>
      </c>
      <c r="AD113">
        <v>0.67</v>
      </c>
      <c r="AE113">
        <v>1.4999999999999999E-2</v>
      </c>
      <c r="AF113">
        <v>0.35399999999999998</v>
      </c>
      <c r="AG113">
        <v>0.154</v>
      </c>
      <c r="AH113">
        <v>5038</v>
      </c>
      <c r="AI113">
        <v>2987</v>
      </c>
      <c r="AJ113">
        <v>1678</v>
      </c>
      <c r="AK113">
        <v>1019</v>
      </c>
      <c r="AO113" t="s">
        <v>295</v>
      </c>
      <c r="AP113" t="s">
        <v>1310</v>
      </c>
    </row>
    <row r="114" spans="20:42">
      <c r="X114" t="s">
        <v>305</v>
      </c>
      <c r="Y114">
        <v>0.8</v>
      </c>
      <c r="Z114">
        <v>3135</v>
      </c>
      <c r="AA114">
        <v>4293</v>
      </c>
      <c r="AB114">
        <v>1.02</v>
      </c>
      <c r="AC114">
        <v>1.17</v>
      </c>
      <c r="AD114">
        <v>0.85</v>
      </c>
      <c r="AE114">
        <v>1.6E-2</v>
      </c>
      <c r="AF114">
        <v>0.378</v>
      </c>
      <c r="AG114">
        <v>0.16400000000000001</v>
      </c>
      <c r="AH114">
        <v>4606</v>
      </c>
      <c r="AI114">
        <v>770</v>
      </c>
      <c r="AJ114">
        <v>1286</v>
      </c>
      <c r="AK114">
        <v>265</v>
      </c>
      <c r="AO114" t="s">
        <v>295</v>
      </c>
      <c r="AP114" t="s">
        <v>1249</v>
      </c>
    </row>
    <row r="115" spans="20:42">
      <c r="AO115" t="s">
        <v>296</v>
      </c>
      <c r="AP115" t="s">
        <v>1286</v>
      </c>
    </row>
    <row r="116" spans="20:42">
      <c r="AO116" t="s">
        <v>296</v>
      </c>
      <c r="AP116" t="s">
        <v>1312</v>
      </c>
    </row>
    <row r="117" spans="20:42">
      <c r="AO117" t="s">
        <v>296</v>
      </c>
      <c r="AP117" t="s">
        <v>1311</v>
      </c>
    </row>
    <row r="118" spans="20:42">
      <c r="AO118" t="s">
        <v>296</v>
      </c>
      <c r="AP118" t="s">
        <v>894</v>
      </c>
    </row>
    <row r="119" spans="20:42">
      <c r="AO119" t="s">
        <v>296</v>
      </c>
      <c r="AP119" t="s">
        <v>1202</v>
      </c>
    </row>
    <row r="120" spans="20:42">
      <c r="AO120" t="s">
        <v>296</v>
      </c>
      <c r="AP120" t="s">
        <v>1203</v>
      </c>
    </row>
    <row r="121" spans="20:42">
      <c r="AO121" t="s">
        <v>296</v>
      </c>
      <c r="AP121" t="s">
        <v>1009</v>
      </c>
    </row>
    <row r="122" spans="20:42">
      <c r="AO122" t="s">
        <v>296</v>
      </c>
      <c r="AP122" t="s">
        <v>917</v>
      </c>
    </row>
    <row r="123" spans="20:42">
      <c r="AO123" t="s">
        <v>296</v>
      </c>
      <c r="AP123" t="s">
        <v>920</v>
      </c>
    </row>
    <row r="124" spans="20:42">
      <c r="AO124" t="s">
        <v>296</v>
      </c>
      <c r="AP124" t="s">
        <v>921</v>
      </c>
    </row>
    <row r="125" spans="20:42">
      <c r="AO125" t="s">
        <v>296</v>
      </c>
      <c r="AP125" t="s">
        <v>1290</v>
      </c>
    </row>
    <row r="126" spans="20:42">
      <c r="AO126" t="s">
        <v>296</v>
      </c>
      <c r="AP126" t="s">
        <v>1297</v>
      </c>
    </row>
    <row r="127" spans="20:42">
      <c r="AO127" t="s">
        <v>296</v>
      </c>
      <c r="AP127" t="s">
        <v>1298</v>
      </c>
    </row>
    <row r="128" spans="20:42">
      <c r="AO128" t="s">
        <v>296</v>
      </c>
      <c r="AP128" t="s">
        <v>1305</v>
      </c>
    </row>
    <row r="129" spans="41:42">
      <c r="AO129" t="s">
        <v>296</v>
      </c>
      <c r="AP129" t="s">
        <v>1302</v>
      </c>
    </row>
    <row r="130" spans="41:42">
      <c r="AO130" t="s">
        <v>296</v>
      </c>
      <c r="AP130" t="s">
        <v>1303</v>
      </c>
    </row>
    <row r="131" spans="41:42">
      <c r="AO131" t="s">
        <v>296</v>
      </c>
      <c r="AP131" t="s">
        <v>1304</v>
      </c>
    </row>
    <row r="132" spans="41:42">
      <c r="AO132" t="s">
        <v>296</v>
      </c>
      <c r="AP132" t="s">
        <v>1306</v>
      </c>
    </row>
    <row r="133" spans="41:42">
      <c r="AO133" t="s">
        <v>296</v>
      </c>
      <c r="AP133" t="s">
        <v>1307</v>
      </c>
    </row>
    <row r="134" spans="41:42">
      <c r="AO134" t="s">
        <v>296</v>
      </c>
      <c r="AP134" t="s">
        <v>1314</v>
      </c>
    </row>
    <row r="135" spans="41:42">
      <c r="AO135" t="s">
        <v>296</v>
      </c>
      <c r="AP135" t="s">
        <v>1249</v>
      </c>
    </row>
    <row r="136" spans="41:42">
      <c r="AO136" t="s">
        <v>296</v>
      </c>
      <c r="AP136" t="s">
        <v>305</v>
      </c>
    </row>
    <row r="137" spans="41:42">
      <c r="AO137" t="s">
        <v>297</v>
      </c>
      <c r="AP137" t="s">
        <v>1283</v>
      </c>
    </row>
    <row r="138" spans="41:42">
      <c r="AO138" t="s">
        <v>297</v>
      </c>
      <c r="AP138" t="s">
        <v>1284</v>
      </c>
    </row>
    <row r="139" spans="41:42">
      <c r="AO139" t="s">
        <v>297</v>
      </c>
      <c r="AP139" t="s">
        <v>1312</v>
      </c>
    </row>
    <row r="140" spans="41:42">
      <c r="AO140" t="s">
        <v>297</v>
      </c>
      <c r="AP140" t="s">
        <v>1311</v>
      </c>
    </row>
    <row r="141" spans="41:42">
      <c r="AO141" t="s">
        <v>297</v>
      </c>
      <c r="AP141" t="s">
        <v>894</v>
      </c>
    </row>
    <row r="142" spans="41:42">
      <c r="AO142" t="s">
        <v>297</v>
      </c>
      <c r="AP142" t="s">
        <v>1202</v>
      </c>
    </row>
    <row r="143" spans="41:42">
      <c r="AO143" t="s">
        <v>297</v>
      </c>
      <c r="AP143" t="s">
        <v>1203</v>
      </c>
    </row>
    <row r="144" spans="41:42">
      <c r="AO144" t="s">
        <v>297</v>
      </c>
      <c r="AP144" t="s">
        <v>1009</v>
      </c>
    </row>
    <row r="145" spans="41:42">
      <c r="AO145" t="s">
        <v>297</v>
      </c>
      <c r="AP145" t="s">
        <v>917</v>
      </c>
    </row>
    <row r="146" spans="41:42">
      <c r="AO146" t="s">
        <v>297</v>
      </c>
      <c r="AP146" t="s">
        <v>920</v>
      </c>
    </row>
    <row r="147" spans="41:42">
      <c r="AO147" t="s">
        <v>297</v>
      </c>
      <c r="AP147" t="s">
        <v>921</v>
      </c>
    </row>
    <row r="148" spans="41:42">
      <c r="AO148" t="s">
        <v>297</v>
      </c>
      <c r="AP148" t="s">
        <v>1316</v>
      </c>
    </row>
    <row r="149" spans="41:42">
      <c r="AO149" t="s">
        <v>297</v>
      </c>
      <c r="AP149" t="s">
        <v>1287</v>
      </c>
    </row>
    <row r="150" spans="41:42">
      <c r="AO150" t="s">
        <v>297</v>
      </c>
      <c r="AP150" t="s">
        <v>1288</v>
      </c>
    </row>
    <row r="151" spans="41:42">
      <c r="AO151" t="s">
        <v>297</v>
      </c>
      <c r="AP151" t="s">
        <v>1289</v>
      </c>
    </row>
    <row r="152" spans="41:42">
      <c r="AO152" t="s">
        <v>297</v>
      </c>
      <c r="AP152" t="s">
        <v>1315</v>
      </c>
    </row>
    <row r="153" spans="41:42">
      <c r="AO153" t="s">
        <v>297</v>
      </c>
      <c r="AP153" t="s">
        <v>1308</v>
      </c>
    </row>
    <row r="154" spans="41:42">
      <c r="AO154" t="s">
        <v>297</v>
      </c>
      <c r="AP154" t="s">
        <v>1309</v>
      </c>
    </row>
    <row r="155" spans="41:42">
      <c r="AO155" t="s">
        <v>297</v>
      </c>
      <c r="AP155" t="s">
        <v>1310</v>
      </c>
    </row>
    <row r="156" spans="41:42">
      <c r="AO156" t="s">
        <v>297</v>
      </c>
      <c r="AP156" t="s">
        <v>1314</v>
      </c>
    </row>
    <row r="157" spans="41:42">
      <c r="AO157" t="s">
        <v>297</v>
      </c>
      <c r="AP157" t="s">
        <v>1249</v>
      </c>
    </row>
    <row r="158" spans="41:42">
      <c r="AO158" t="s">
        <v>297</v>
      </c>
      <c r="AP158" t="s">
        <v>305</v>
      </c>
    </row>
    <row r="159" spans="41:42">
      <c r="AO159" t="s">
        <v>298</v>
      </c>
      <c r="AP159" t="s">
        <v>1284</v>
      </c>
    </row>
    <row r="160" spans="41:42">
      <c r="AO160" t="s">
        <v>298</v>
      </c>
      <c r="AP160" t="s">
        <v>1286</v>
      </c>
    </row>
    <row r="161" spans="41:42">
      <c r="AO161" t="s">
        <v>298</v>
      </c>
      <c r="AP161" t="s">
        <v>1312</v>
      </c>
    </row>
    <row r="162" spans="41:42">
      <c r="AO162" t="s">
        <v>298</v>
      </c>
      <c r="AP162" t="s">
        <v>1311</v>
      </c>
    </row>
    <row r="163" spans="41:42">
      <c r="AO163" t="s">
        <v>298</v>
      </c>
      <c r="AP163" t="s">
        <v>894</v>
      </c>
    </row>
    <row r="164" spans="41:42">
      <c r="AO164" t="s">
        <v>298</v>
      </c>
      <c r="AP164" t="s">
        <v>1202</v>
      </c>
    </row>
    <row r="165" spans="41:42">
      <c r="AO165" t="s">
        <v>298</v>
      </c>
      <c r="AP165" t="s">
        <v>1203</v>
      </c>
    </row>
    <row r="166" spans="41:42">
      <c r="AO166" t="s">
        <v>298</v>
      </c>
      <c r="AP166" t="s">
        <v>1009</v>
      </c>
    </row>
    <row r="167" spans="41:42">
      <c r="AO167" t="s">
        <v>298</v>
      </c>
      <c r="AP167" t="s">
        <v>917</v>
      </c>
    </row>
    <row r="168" spans="41:42">
      <c r="AO168" t="s">
        <v>298</v>
      </c>
      <c r="AP168" t="s">
        <v>920</v>
      </c>
    </row>
    <row r="169" spans="41:42">
      <c r="AO169" t="s">
        <v>298</v>
      </c>
      <c r="AP169" t="s">
        <v>921</v>
      </c>
    </row>
    <row r="170" spans="41:42">
      <c r="AO170" t="s">
        <v>298</v>
      </c>
      <c r="AP170" t="s">
        <v>1287</v>
      </c>
    </row>
    <row r="171" spans="41:42">
      <c r="AO171" t="s">
        <v>298</v>
      </c>
      <c r="AP171" t="s">
        <v>1288</v>
      </c>
    </row>
    <row r="172" spans="41:42">
      <c r="AO172" t="s">
        <v>298</v>
      </c>
      <c r="AP172" t="s">
        <v>1290</v>
      </c>
    </row>
    <row r="173" spans="41:42">
      <c r="AO173" t="s">
        <v>298</v>
      </c>
      <c r="AP173" t="s">
        <v>1293</v>
      </c>
    </row>
    <row r="174" spans="41:42">
      <c r="AO174" t="s">
        <v>298</v>
      </c>
      <c r="AP174" t="s">
        <v>1292</v>
      </c>
    </row>
    <row r="175" spans="41:42">
      <c r="AO175" t="s">
        <v>298</v>
      </c>
      <c r="AP175" t="s">
        <v>1295</v>
      </c>
    </row>
    <row r="176" spans="41:42">
      <c r="AO176" t="s">
        <v>298</v>
      </c>
      <c r="AP176" t="s">
        <v>1294</v>
      </c>
    </row>
    <row r="177" spans="41:42">
      <c r="AO177" t="s">
        <v>298</v>
      </c>
      <c r="AP177" t="s">
        <v>1305</v>
      </c>
    </row>
    <row r="178" spans="41:42">
      <c r="AO178" t="s">
        <v>298</v>
      </c>
      <c r="AP178" t="s">
        <v>1302</v>
      </c>
    </row>
    <row r="179" spans="41:42">
      <c r="AO179" t="s">
        <v>298</v>
      </c>
      <c r="AP179" t="s">
        <v>1303</v>
      </c>
    </row>
    <row r="180" spans="41:42">
      <c r="AO180" t="s">
        <v>298</v>
      </c>
      <c r="AP180" t="s">
        <v>1304</v>
      </c>
    </row>
    <row r="181" spans="41:42">
      <c r="AO181" t="s">
        <v>298</v>
      </c>
      <c r="AP181" t="s">
        <v>1306</v>
      </c>
    </row>
    <row r="182" spans="41:42">
      <c r="AO182" t="s">
        <v>298</v>
      </c>
      <c r="AP182" t="s">
        <v>1307</v>
      </c>
    </row>
    <row r="183" spans="41:42">
      <c r="AO183" t="s">
        <v>298</v>
      </c>
      <c r="AP183" t="s">
        <v>1249</v>
      </c>
    </row>
    <row r="184" spans="41:42">
      <c r="AO184" t="s">
        <v>299</v>
      </c>
      <c r="AP184" t="s">
        <v>1312</v>
      </c>
    </row>
    <row r="185" spans="41:42">
      <c r="AO185" t="s">
        <v>299</v>
      </c>
      <c r="AP185" t="s">
        <v>1311</v>
      </c>
    </row>
    <row r="186" spans="41:42">
      <c r="AO186" t="s">
        <v>299</v>
      </c>
      <c r="AP186" t="s">
        <v>894</v>
      </c>
    </row>
    <row r="187" spans="41:42">
      <c r="AO187" t="s">
        <v>299</v>
      </c>
      <c r="AP187" t="s">
        <v>1202</v>
      </c>
    </row>
    <row r="188" spans="41:42">
      <c r="AO188" t="s">
        <v>299</v>
      </c>
      <c r="AP188" t="s">
        <v>1203</v>
      </c>
    </row>
    <row r="189" spans="41:42">
      <c r="AO189" t="s">
        <v>299</v>
      </c>
      <c r="AP189" t="s">
        <v>1009</v>
      </c>
    </row>
    <row r="190" spans="41:42">
      <c r="AO190" t="s">
        <v>299</v>
      </c>
      <c r="AP190" t="s">
        <v>917</v>
      </c>
    </row>
    <row r="191" spans="41:42">
      <c r="AO191" t="s">
        <v>299</v>
      </c>
      <c r="AP191" t="s">
        <v>920</v>
      </c>
    </row>
    <row r="192" spans="41:42">
      <c r="AO192" t="s">
        <v>299</v>
      </c>
      <c r="AP192" t="s">
        <v>921</v>
      </c>
    </row>
    <row r="193" spans="41:42">
      <c r="AO193" t="s">
        <v>299</v>
      </c>
      <c r="AP193" t="s">
        <v>1287</v>
      </c>
    </row>
    <row r="194" spans="41:42">
      <c r="AO194" t="s">
        <v>299</v>
      </c>
      <c r="AP194" t="s">
        <v>1288</v>
      </c>
    </row>
    <row r="195" spans="41:42">
      <c r="AO195" t="s">
        <v>299</v>
      </c>
      <c r="AP195" t="s">
        <v>1296</v>
      </c>
    </row>
    <row r="196" spans="41:42">
      <c r="AO196" t="s">
        <v>299</v>
      </c>
      <c r="AP196" t="s">
        <v>1305</v>
      </c>
    </row>
    <row r="197" spans="41:42">
      <c r="AO197" t="s">
        <v>299</v>
      </c>
      <c r="AP197" t="s">
        <v>1302</v>
      </c>
    </row>
    <row r="198" spans="41:42">
      <c r="AO198" t="s">
        <v>299</v>
      </c>
      <c r="AP198" t="s">
        <v>1303</v>
      </c>
    </row>
    <row r="199" spans="41:42">
      <c r="AO199" t="s">
        <v>299</v>
      </c>
      <c r="AP199" t="s">
        <v>1304</v>
      </c>
    </row>
    <row r="200" spans="41:42">
      <c r="AO200" t="s">
        <v>299</v>
      </c>
      <c r="AP200" t="s">
        <v>1306</v>
      </c>
    </row>
    <row r="201" spans="41:42">
      <c r="AO201" t="s">
        <v>299</v>
      </c>
      <c r="AP201" t="s">
        <v>1307</v>
      </c>
    </row>
    <row r="202" spans="41:42">
      <c r="AO202" t="s">
        <v>299</v>
      </c>
      <c r="AP202" t="s">
        <v>1314</v>
      </c>
    </row>
    <row r="203" spans="41:42">
      <c r="AO203" t="s">
        <v>299</v>
      </c>
      <c r="AP203" t="s">
        <v>1249</v>
      </c>
    </row>
    <row r="204" spans="41:42">
      <c r="AO204" t="s">
        <v>299</v>
      </c>
      <c r="AP204" t="s">
        <v>305</v>
      </c>
    </row>
    <row r="205" spans="41:42">
      <c r="AO205" t="s">
        <v>300</v>
      </c>
      <c r="AP205" t="s">
        <v>1305</v>
      </c>
    </row>
    <row r="206" spans="41:42">
      <c r="AO206" t="s">
        <v>300</v>
      </c>
      <c r="AP206" t="s">
        <v>1302</v>
      </c>
    </row>
    <row r="207" spans="41:42">
      <c r="AO207" t="s">
        <v>300</v>
      </c>
      <c r="AP207" t="s">
        <v>1303</v>
      </c>
    </row>
    <row r="208" spans="41:42">
      <c r="AO208" t="s">
        <v>300</v>
      </c>
      <c r="AP208" t="s">
        <v>1304</v>
      </c>
    </row>
    <row r="209" spans="41:42">
      <c r="AO209" t="s">
        <v>300</v>
      </c>
      <c r="AP209" t="s">
        <v>1306</v>
      </c>
    </row>
    <row r="210" spans="41:42">
      <c r="AO210" t="s">
        <v>300</v>
      </c>
      <c r="AP210" t="s">
        <v>1307</v>
      </c>
    </row>
    <row r="211" spans="41:42">
      <c r="AO211" t="s">
        <v>300</v>
      </c>
      <c r="AP211" t="s">
        <v>1249</v>
      </c>
    </row>
    <row r="212" spans="41:42">
      <c r="AO212" t="s">
        <v>300</v>
      </c>
      <c r="AP212" t="s">
        <v>305</v>
      </c>
    </row>
    <row r="213" spans="41:42">
      <c r="AO213" t="s">
        <v>301</v>
      </c>
      <c r="AP213" t="s">
        <v>1280</v>
      </c>
    </row>
    <row r="214" spans="41:42">
      <c r="AO214" t="s">
        <v>301</v>
      </c>
      <c r="AP214" t="s">
        <v>1312</v>
      </c>
    </row>
    <row r="215" spans="41:42">
      <c r="AO215" t="s">
        <v>301</v>
      </c>
      <c r="AP215" t="s">
        <v>1311</v>
      </c>
    </row>
    <row r="216" spans="41:42">
      <c r="AO216" t="s">
        <v>301</v>
      </c>
      <c r="AP216" t="s">
        <v>894</v>
      </c>
    </row>
    <row r="217" spans="41:42">
      <c r="AO217" t="s">
        <v>301</v>
      </c>
      <c r="AP217" t="s">
        <v>1202</v>
      </c>
    </row>
    <row r="218" spans="41:42">
      <c r="AO218" t="s">
        <v>301</v>
      </c>
      <c r="AP218" t="s">
        <v>1203</v>
      </c>
    </row>
    <row r="219" spans="41:42">
      <c r="AO219" t="s">
        <v>301</v>
      </c>
      <c r="AP219" t="s">
        <v>1009</v>
      </c>
    </row>
    <row r="220" spans="41:42">
      <c r="AO220" t="s">
        <v>301</v>
      </c>
      <c r="AP220" t="s">
        <v>917</v>
      </c>
    </row>
    <row r="221" spans="41:42">
      <c r="AO221" t="s">
        <v>301</v>
      </c>
      <c r="AP221" t="s">
        <v>920</v>
      </c>
    </row>
    <row r="222" spans="41:42">
      <c r="AO222" t="s">
        <v>301</v>
      </c>
      <c r="AP222" t="s">
        <v>921</v>
      </c>
    </row>
    <row r="223" spans="41:42">
      <c r="AO223" t="s">
        <v>301</v>
      </c>
      <c r="AP223" t="s">
        <v>1287</v>
      </c>
    </row>
    <row r="224" spans="41:42">
      <c r="AO224" t="s">
        <v>301</v>
      </c>
      <c r="AP224" t="s">
        <v>1288</v>
      </c>
    </row>
    <row r="225" spans="41:42">
      <c r="AO225" t="s">
        <v>301</v>
      </c>
      <c r="AP225" t="s">
        <v>1300</v>
      </c>
    </row>
    <row r="226" spans="41:42">
      <c r="AO226" t="s">
        <v>301</v>
      </c>
      <c r="AP226" t="s">
        <v>1299</v>
      </c>
    </row>
    <row r="227" spans="41:42">
      <c r="AO227" t="s">
        <v>301</v>
      </c>
      <c r="AP227" t="s">
        <v>1313</v>
      </c>
    </row>
    <row r="228" spans="41:42">
      <c r="AO228" t="s">
        <v>301</v>
      </c>
      <c r="AP228" t="s">
        <v>1297</v>
      </c>
    </row>
    <row r="229" spans="41:42">
      <c r="AO229" t="s">
        <v>301</v>
      </c>
      <c r="AP229" t="s">
        <v>1298</v>
      </c>
    </row>
    <row r="230" spans="41:42">
      <c r="AO230" t="s">
        <v>301</v>
      </c>
      <c r="AP230" t="s">
        <v>1305</v>
      </c>
    </row>
    <row r="231" spans="41:42">
      <c r="AO231" t="s">
        <v>301</v>
      </c>
      <c r="AP231" t="s">
        <v>1302</v>
      </c>
    </row>
    <row r="232" spans="41:42">
      <c r="AO232" t="s">
        <v>301</v>
      </c>
      <c r="AP232" t="s">
        <v>1303</v>
      </c>
    </row>
    <row r="233" spans="41:42">
      <c r="AO233" t="s">
        <v>301</v>
      </c>
      <c r="AP233" t="s">
        <v>1304</v>
      </c>
    </row>
    <row r="234" spans="41:42">
      <c r="AO234" t="s">
        <v>301</v>
      </c>
      <c r="AP234" t="s">
        <v>1306</v>
      </c>
    </row>
    <row r="235" spans="41:42">
      <c r="AO235" t="s">
        <v>301</v>
      </c>
      <c r="AP235" t="s">
        <v>1307</v>
      </c>
    </row>
    <row r="236" spans="41:42">
      <c r="AO236" t="s">
        <v>301</v>
      </c>
      <c r="AP236" t="s">
        <v>1249</v>
      </c>
    </row>
    <row r="237" spans="41:42">
      <c r="AO237" t="s">
        <v>302</v>
      </c>
      <c r="AP237" t="s">
        <v>1312</v>
      </c>
    </row>
    <row r="238" spans="41:42">
      <c r="AO238" t="s">
        <v>302</v>
      </c>
      <c r="AP238" t="s">
        <v>1311</v>
      </c>
    </row>
    <row r="239" spans="41:42">
      <c r="AO239" t="s">
        <v>302</v>
      </c>
      <c r="AP239" t="s">
        <v>894</v>
      </c>
    </row>
    <row r="240" spans="41:42">
      <c r="AO240" t="s">
        <v>302</v>
      </c>
      <c r="AP240" t="s">
        <v>1202</v>
      </c>
    </row>
    <row r="241" spans="41:42">
      <c r="AO241" t="s">
        <v>302</v>
      </c>
      <c r="AP241" t="s">
        <v>1203</v>
      </c>
    </row>
    <row r="242" spans="41:42">
      <c r="AO242" t="s">
        <v>302</v>
      </c>
      <c r="AP242" t="s">
        <v>1009</v>
      </c>
    </row>
    <row r="243" spans="41:42">
      <c r="AO243" t="s">
        <v>302</v>
      </c>
      <c r="AP243" t="s">
        <v>917</v>
      </c>
    </row>
    <row r="244" spans="41:42">
      <c r="AO244" t="s">
        <v>302</v>
      </c>
      <c r="AP244" t="s">
        <v>920</v>
      </c>
    </row>
    <row r="245" spans="41:42">
      <c r="AO245" t="s">
        <v>302</v>
      </c>
      <c r="AP245" t="s">
        <v>921</v>
      </c>
    </row>
    <row r="246" spans="41:42">
      <c r="AO246" t="s">
        <v>302</v>
      </c>
      <c r="AP246" t="s">
        <v>1287</v>
      </c>
    </row>
    <row r="247" spans="41:42">
      <c r="AO247" t="s">
        <v>302</v>
      </c>
      <c r="AP247" t="s">
        <v>1288</v>
      </c>
    </row>
    <row r="248" spans="41:42">
      <c r="AO248" t="s">
        <v>302</v>
      </c>
      <c r="AP248" t="s">
        <v>1305</v>
      </c>
    </row>
    <row r="249" spans="41:42">
      <c r="AO249" t="s">
        <v>302</v>
      </c>
      <c r="AP249" t="s">
        <v>1302</v>
      </c>
    </row>
    <row r="250" spans="41:42">
      <c r="AO250" t="s">
        <v>302</v>
      </c>
      <c r="AP250" t="s">
        <v>1303</v>
      </c>
    </row>
    <row r="251" spans="41:42">
      <c r="AO251" t="s">
        <v>302</v>
      </c>
      <c r="AP251" t="s">
        <v>1304</v>
      </c>
    </row>
    <row r="252" spans="41:42">
      <c r="AO252" t="s">
        <v>302</v>
      </c>
      <c r="AP252" t="s">
        <v>1306</v>
      </c>
    </row>
    <row r="253" spans="41:42">
      <c r="AO253" t="s">
        <v>302</v>
      </c>
      <c r="AP253" t="s">
        <v>1307</v>
      </c>
    </row>
    <row r="254" spans="41:42">
      <c r="AO254" t="s">
        <v>302</v>
      </c>
      <c r="AP254" t="s">
        <v>1249</v>
      </c>
    </row>
    <row r="255" spans="41:42">
      <c r="AO255" t="s">
        <v>303</v>
      </c>
      <c r="AP255" t="s">
        <v>1312</v>
      </c>
    </row>
    <row r="256" spans="41:42">
      <c r="AO256" t="s">
        <v>303</v>
      </c>
      <c r="AP256" t="s">
        <v>1311</v>
      </c>
    </row>
    <row r="257" spans="41:42">
      <c r="AO257" t="s">
        <v>303</v>
      </c>
      <c r="AP257" t="s">
        <v>894</v>
      </c>
    </row>
    <row r="258" spans="41:42">
      <c r="AO258" t="s">
        <v>303</v>
      </c>
      <c r="AP258" t="s">
        <v>1202</v>
      </c>
    </row>
    <row r="259" spans="41:42">
      <c r="AO259" t="s">
        <v>303</v>
      </c>
      <c r="AP259" t="s">
        <v>1203</v>
      </c>
    </row>
    <row r="260" spans="41:42">
      <c r="AO260" t="s">
        <v>303</v>
      </c>
      <c r="AP260" t="s">
        <v>1009</v>
      </c>
    </row>
    <row r="261" spans="41:42">
      <c r="AO261" t="s">
        <v>303</v>
      </c>
      <c r="AP261" t="s">
        <v>917</v>
      </c>
    </row>
    <row r="262" spans="41:42">
      <c r="AO262" t="s">
        <v>303</v>
      </c>
      <c r="AP262" t="s">
        <v>920</v>
      </c>
    </row>
    <row r="263" spans="41:42">
      <c r="AO263" t="s">
        <v>303</v>
      </c>
      <c r="AP263" t="s">
        <v>921</v>
      </c>
    </row>
    <row r="264" spans="41:42">
      <c r="AO264" t="s">
        <v>303</v>
      </c>
      <c r="AP264" t="s">
        <v>1287</v>
      </c>
    </row>
    <row r="265" spans="41:42">
      <c r="AO265" t="s">
        <v>303</v>
      </c>
      <c r="AP265" t="s">
        <v>1288</v>
      </c>
    </row>
    <row r="266" spans="41:42">
      <c r="AO266" t="s">
        <v>303</v>
      </c>
      <c r="AP266" t="s">
        <v>1314</v>
      </c>
    </row>
    <row r="267" spans="41:42">
      <c r="AO267" t="s">
        <v>303</v>
      </c>
      <c r="AP267" t="s">
        <v>1249</v>
      </c>
    </row>
    <row r="268" spans="41:42">
      <c r="AO268" t="s">
        <v>304</v>
      </c>
      <c r="AP268" t="s">
        <v>1283</v>
      </c>
    </row>
    <row r="269" spans="41:42">
      <c r="AO269" t="s">
        <v>304</v>
      </c>
      <c r="AP269" t="s">
        <v>1284</v>
      </c>
    </row>
    <row r="270" spans="41:42">
      <c r="AO270" t="s">
        <v>304</v>
      </c>
      <c r="AP270" t="s">
        <v>1312</v>
      </c>
    </row>
    <row r="271" spans="41:42">
      <c r="AO271" t="s">
        <v>304</v>
      </c>
      <c r="AP271" t="s">
        <v>1311</v>
      </c>
    </row>
    <row r="272" spans="41:42">
      <c r="AO272" t="s">
        <v>304</v>
      </c>
      <c r="AP272" t="s">
        <v>894</v>
      </c>
    </row>
    <row r="273" spans="41:42">
      <c r="AO273" t="s">
        <v>304</v>
      </c>
      <c r="AP273" t="s">
        <v>1202</v>
      </c>
    </row>
    <row r="274" spans="41:42">
      <c r="AO274" t="s">
        <v>304</v>
      </c>
      <c r="AP274" t="s">
        <v>1203</v>
      </c>
    </row>
    <row r="275" spans="41:42">
      <c r="AO275" t="s">
        <v>304</v>
      </c>
      <c r="AP275" t="s">
        <v>1009</v>
      </c>
    </row>
    <row r="276" spans="41:42">
      <c r="AO276" t="s">
        <v>304</v>
      </c>
      <c r="AP276" t="s">
        <v>917</v>
      </c>
    </row>
    <row r="277" spans="41:42">
      <c r="AO277" t="s">
        <v>304</v>
      </c>
      <c r="AP277" t="s">
        <v>920</v>
      </c>
    </row>
    <row r="278" spans="41:42">
      <c r="AO278" t="s">
        <v>304</v>
      </c>
      <c r="AP278" t="s">
        <v>921</v>
      </c>
    </row>
    <row r="279" spans="41:42">
      <c r="AO279" t="s">
        <v>304</v>
      </c>
      <c r="AP279" t="s">
        <v>1316</v>
      </c>
    </row>
    <row r="280" spans="41:42">
      <c r="AO280" t="s">
        <v>304</v>
      </c>
      <c r="AP280" t="s">
        <v>1287</v>
      </c>
    </row>
    <row r="281" spans="41:42">
      <c r="AO281" t="s">
        <v>304</v>
      </c>
      <c r="AP281" t="s">
        <v>1288</v>
      </c>
    </row>
    <row r="282" spans="41:42">
      <c r="AO282" t="s">
        <v>304</v>
      </c>
      <c r="AP282" t="s">
        <v>1289</v>
      </c>
    </row>
    <row r="283" spans="41:42">
      <c r="AO283" t="s">
        <v>304</v>
      </c>
      <c r="AP283" t="s">
        <v>1313</v>
      </c>
    </row>
    <row r="284" spans="41:42">
      <c r="AO284" t="s">
        <v>304</v>
      </c>
      <c r="AP284" t="s">
        <v>1301</v>
      </c>
    </row>
    <row r="285" spans="41:42">
      <c r="AO285" t="s">
        <v>304</v>
      </c>
      <c r="AP285" t="s">
        <v>1305</v>
      </c>
    </row>
    <row r="286" spans="41:42">
      <c r="AO286" t="s">
        <v>304</v>
      </c>
      <c r="AP286" t="s">
        <v>1302</v>
      </c>
    </row>
    <row r="287" spans="41:42">
      <c r="AO287" t="s">
        <v>304</v>
      </c>
      <c r="AP287" t="s">
        <v>1303</v>
      </c>
    </row>
    <row r="288" spans="41:42">
      <c r="AO288" t="s">
        <v>304</v>
      </c>
      <c r="AP288" t="s">
        <v>1304</v>
      </c>
    </row>
    <row r="289" spans="41:42">
      <c r="AO289" t="s">
        <v>304</v>
      </c>
      <c r="AP289" t="s">
        <v>1306</v>
      </c>
    </row>
    <row r="290" spans="41:42">
      <c r="AO290" t="s">
        <v>304</v>
      </c>
      <c r="AP290" t="s">
        <v>1307</v>
      </c>
    </row>
    <row r="291" spans="41:42">
      <c r="AO291" t="s">
        <v>304</v>
      </c>
      <c r="AP291" t="s">
        <v>1315</v>
      </c>
    </row>
    <row r="292" spans="41:42">
      <c r="AO292" t="s">
        <v>304</v>
      </c>
      <c r="AP292" t="s">
        <v>1308</v>
      </c>
    </row>
    <row r="293" spans="41:42">
      <c r="AO293" t="s">
        <v>304</v>
      </c>
      <c r="AP293" t="s">
        <v>1309</v>
      </c>
    </row>
    <row r="294" spans="41:42">
      <c r="AO294" t="s">
        <v>304</v>
      </c>
      <c r="AP294" t="s">
        <v>1310</v>
      </c>
    </row>
    <row r="295" spans="41:42">
      <c r="AO295" t="s">
        <v>304</v>
      </c>
      <c r="AP295" t="s">
        <v>1314</v>
      </c>
    </row>
    <row r="296" spans="41:42">
      <c r="AO296" t="s">
        <v>304</v>
      </c>
      <c r="AP296" t="s">
        <v>1249</v>
      </c>
    </row>
    <row r="297" spans="41:42">
      <c r="AO297" t="s">
        <v>305</v>
      </c>
      <c r="AP297" t="s">
        <v>1312</v>
      </c>
    </row>
    <row r="298" spans="41:42">
      <c r="AO298" t="s">
        <v>305</v>
      </c>
      <c r="AP298" t="s">
        <v>1311</v>
      </c>
    </row>
    <row r="299" spans="41:42">
      <c r="AO299" t="s">
        <v>305</v>
      </c>
      <c r="AP299" t="s">
        <v>894</v>
      </c>
    </row>
    <row r="300" spans="41:42">
      <c r="AO300" t="s">
        <v>305</v>
      </c>
      <c r="AP300" t="s">
        <v>1202</v>
      </c>
    </row>
    <row r="301" spans="41:42">
      <c r="AO301" t="s">
        <v>305</v>
      </c>
      <c r="AP301" t="s">
        <v>1203</v>
      </c>
    </row>
    <row r="302" spans="41:42">
      <c r="AO302" t="s">
        <v>305</v>
      </c>
      <c r="AP302" t="s">
        <v>1009</v>
      </c>
    </row>
    <row r="303" spans="41:42">
      <c r="AO303" t="s">
        <v>305</v>
      </c>
      <c r="AP303" t="s">
        <v>917</v>
      </c>
    </row>
    <row r="304" spans="41:42">
      <c r="AO304" t="s">
        <v>305</v>
      </c>
      <c r="AP304" t="s">
        <v>920</v>
      </c>
    </row>
    <row r="305" spans="41:42">
      <c r="AO305" t="s">
        <v>305</v>
      </c>
      <c r="AP305" t="s">
        <v>921</v>
      </c>
    </row>
    <row r="306" spans="41:42">
      <c r="AO306" t="s">
        <v>305</v>
      </c>
      <c r="AP306" t="s">
        <v>1287</v>
      </c>
    </row>
    <row r="307" spans="41:42">
      <c r="AO307" t="s">
        <v>305</v>
      </c>
      <c r="AP307" t="s">
        <v>1288</v>
      </c>
    </row>
    <row r="308" spans="41:42">
      <c r="AO308" t="s">
        <v>305</v>
      </c>
      <c r="AP308" t="s">
        <v>1296</v>
      </c>
    </row>
    <row r="309" spans="41:42">
      <c r="AO309" t="s">
        <v>305</v>
      </c>
      <c r="AP309" t="s">
        <v>1305</v>
      </c>
    </row>
    <row r="310" spans="41:42">
      <c r="AO310" t="s">
        <v>305</v>
      </c>
      <c r="AP310" t="s">
        <v>1302</v>
      </c>
    </row>
    <row r="311" spans="41:42">
      <c r="AO311" t="s">
        <v>305</v>
      </c>
      <c r="AP311" t="s">
        <v>1303</v>
      </c>
    </row>
    <row r="312" spans="41:42">
      <c r="AO312" t="s">
        <v>305</v>
      </c>
      <c r="AP312" t="s">
        <v>1304</v>
      </c>
    </row>
    <row r="313" spans="41:42">
      <c r="AO313" t="s">
        <v>305</v>
      </c>
      <c r="AP313" t="s">
        <v>1306</v>
      </c>
    </row>
    <row r="314" spans="41:42">
      <c r="AO314" t="s">
        <v>305</v>
      </c>
      <c r="AP314" t="s">
        <v>1307</v>
      </c>
    </row>
    <row r="315" spans="41:42">
      <c r="AO315" t="s">
        <v>305</v>
      </c>
      <c r="AP315" t="s">
        <v>1314</v>
      </c>
    </row>
    <row r="316" spans="41:42">
      <c r="AO316" t="s">
        <v>305</v>
      </c>
      <c r="AP316" t="s">
        <v>1249</v>
      </c>
    </row>
    <row r="317" spans="41:42">
      <c r="AO317" t="s">
        <v>305</v>
      </c>
      <c r="AP317" t="s">
        <v>305</v>
      </c>
    </row>
    <row r="318" spans="41:42">
      <c r="AO318" t="s">
        <v>1559</v>
      </c>
      <c r="AP318" t="s">
        <v>1274</v>
      </c>
    </row>
    <row r="319" spans="41:42">
      <c r="AO319" t="s">
        <v>1559</v>
      </c>
      <c r="AP319" t="s">
        <v>1279</v>
      </c>
    </row>
    <row r="320" spans="41:42">
      <c r="AO320" t="s">
        <v>1559</v>
      </c>
      <c r="AP320" t="s">
        <v>1278</v>
      </c>
    </row>
    <row r="321" spans="41:42">
      <c r="AO321" t="s">
        <v>1559</v>
      </c>
      <c r="AP321" t="s">
        <v>1275</v>
      </c>
    </row>
    <row r="322" spans="41:42">
      <c r="AO322" t="s">
        <v>1559</v>
      </c>
      <c r="AP322" t="s">
        <v>1276</v>
      </c>
    </row>
    <row r="323" spans="41:42">
      <c r="AO323" t="s">
        <v>1559</v>
      </c>
      <c r="AP323" t="s">
        <v>1277</v>
      </c>
    </row>
    <row r="324" spans="41:42">
      <c r="AO324" t="s">
        <v>1559</v>
      </c>
      <c r="AP324" t="s">
        <v>1280</v>
      </c>
    </row>
    <row r="325" spans="41:42">
      <c r="AO325" t="s">
        <v>1559</v>
      </c>
      <c r="AP325" t="s">
        <v>1281</v>
      </c>
    </row>
    <row r="326" spans="41:42">
      <c r="AO326" t="s">
        <v>1559</v>
      </c>
      <c r="AP326" t="s">
        <v>1282</v>
      </c>
    </row>
    <row r="327" spans="41:42">
      <c r="AO327" t="s">
        <v>1559</v>
      </c>
      <c r="AP327" t="s">
        <v>1096</v>
      </c>
    </row>
    <row r="328" spans="41:42">
      <c r="AO328" t="s">
        <v>1559</v>
      </c>
      <c r="AP328" t="s">
        <v>1283</v>
      </c>
    </row>
    <row r="329" spans="41:42">
      <c r="AO329" t="s">
        <v>1559</v>
      </c>
      <c r="AP329" t="s">
        <v>1284</v>
      </c>
    </row>
    <row r="330" spans="41:42">
      <c r="AO330" t="s">
        <v>1559</v>
      </c>
      <c r="AP330" t="s">
        <v>1285</v>
      </c>
    </row>
    <row r="331" spans="41:42">
      <c r="AO331" t="s">
        <v>1559</v>
      </c>
      <c r="AP331" t="s">
        <v>1286</v>
      </c>
    </row>
    <row r="332" spans="41:42">
      <c r="AO332" t="s">
        <v>1559</v>
      </c>
      <c r="AP332" t="s">
        <v>1312</v>
      </c>
    </row>
    <row r="333" spans="41:42">
      <c r="AO333" t="s">
        <v>1559</v>
      </c>
      <c r="AP333" t="s">
        <v>1311</v>
      </c>
    </row>
    <row r="334" spans="41:42">
      <c r="AO334" t="s">
        <v>1559</v>
      </c>
      <c r="AP334" t="s">
        <v>894</v>
      </c>
    </row>
    <row r="335" spans="41:42">
      <c r="AO335" t="s">
        <v>1559</v>
      </c>
      <c r="AP335" t="s">
        <v>1202</v>
      </c>
    </row>
    <row r="336" spans="41:42">
      <c r="AO336" t="s">
        <v>1559</v>
      </c>
      <c r="AP336" t="s">
        <v>1203</v>
      </c>
    </row>
    <row r="337" spans="41:42">
      <c r="AO337" t="s">
        <v>1559</v>
      </c>
      <c r="AP337" t="s">
        <v>1009</v>
      </c>
    </row>
    <row r="338" spans="41:42">
      <c r="AO338" t="s">
        <v>1559</v>
      </c>
      <c r="AP338" t="s">
        <v>917</v>
      </c>
    </row>
    <row r="339" spans="41:42">
      <c r="AO339" t="s">
        <v>1559</v>
      </c>
      <c r="AP339" t="s">
        <v>920</v>
      </c>
    </row>
    <row r="340" spans="41:42">
      <c r="AO340" t="s">
        <v>1559</v>
      </c>
      <c r="AP340" t="s">
        <v>921</v>
      </c>
    </row>
    <row r="341" spans="41:42">
      <c r="AO341" t="s">
        <v>1559</v>
      </c>
      <c r="AP341" t="s">
        <v>1316</v>
      </c>
    </row>
    <row r="342" spans="41:42">
      <c r="AO342" t="s">
        <v>1559</v>
      </c>
      <c r="AP342" t="s">
        <v>1287</v>
      </c>
    </row>
    <row r="343" spans="41:42">
      <c r="AO343" t="s">
        <v>1559</v>
      </c>
      <c r="AP343" t="s">
        <v>1288</v>
      </c>
    </row>
    <row r="344" spans="41:42">
      <c r="AO344" t="s">
        <v>1559</v>
      </c>
      <c r="AP344" t="s">
        <v>1289</v>
      </c>
    </row>
    <row r="345" spans="41:42">
      <c r="AO345" t="s">
        <v>1559</v>
      </c>
      <c r="AP345" t="s">
        <v>1290</v>
      </c>
    </row>
    <row r="346" spans="41:42">
      <c r="AO346" t="s">
        <v>1559</v>
      </c>
      <c r="AP346" t="s">
        <v>1291</v>
      </c>
    </row>
    <row r="347" spans="41:42">
      <c r="AO347" t="s">
        <v>1559</v>
      </c>
      <c r="AP347" t="s">
        <v>1293</v>
      </c>
    </row>
    <row r="348" spans="41:42">
      <c r="AO348" t="s">
        <v>1559</v>
      </c>
      <c r="AP348" t="s">
        <v>1292</v>
      </c>
    </row>
    <row r="349" spans="41:42">
      <c r="AO349" t="s">
        <v>1559</v>
      </c>
      <c r="AP349" t="s">
        <v>1295</v>
      </c>
    </row>
    <row r="350" spans="41:42">
      <c r="AO350" t="s">
        <v>1559</v>
      </c>
      <c r="AP350" t="s">
        <v>1294</v>
      </c>
    </row>
    <row r="351" spans="41:42">
      <c r="AO351" t="s">
        <v>1559</v>
      </c>
      <c r="AP351" t="s">
        <v>1300</v>
      </c>
    </row>
    <row r="352" spans="41:42">
      <c r="AO352" t="s">
        <v>1559</v>
      </c>
      <c r="AP352" t="s">
        <v>1299</v>
      </c>
    </row>
    <row r="353" spans="41:42">
      <c r="AO353" t="s">
        <v>1559</v>
      </c>
      <c r="AP353" t="s">
        <v>1313</v>
      </c>
    </row>
    <row r="354" spans="41:42">
      <c r="AO354" t="s">
        <v>1559</v>
      </c>
      <c r="AP354" t="s">
        <v>1296</v>
      </c>
    </row>
    <row r="355" spans="41:42">
      <c r="AO355" t="s">
        <v>1559</v>
      </c>
      <c r="AP355" t="s">
        <v>1297</v>
      </c>
    </row>
    <row r="356" spans="41:42">
      <c r="AO356" t="s">
        <v>1559</v>
      </c>
      <c r="AP356" t="s">
        <v>1298</v>
      </c>
    </row>
    <row r="357" spans="41:42">
      <c r="AO357" t="s">
        <v>1559</v>
      </c>
      <c r="AP357" t="s">
        <v>1301</v>
      </c>
    </row>
    <row r="358" spans="41:42">
      <c r="AO358" t="s">
        <v>1559</v>
      </c>
      <c r="AP358" t="s">
        <v>1305</v>
      </c>
    </row>
    <row r="359" spans="41:42">
      <c r="AO359" t="s">
        <v>1559</v>
      </c>
      <c r="AP359" t="s">
        <v>1302</v>
      </c>
    </row>
    <row r="360" spans="41:42">
      <c r="AO360" t="s">
        <v>1559</v>
      </c>
      <c r="AP360" t="s">
        <v>1303</v>
      </c>
    </row>
    <row r="361" spans="41:42">
      <c r="AO361" t="s">
        <v>1559</v>
      </c>
      <c r="AP361" t="s">
        <v>1304</v>
      </c>
    </row>
    <row r="362" spans="41:42">
      <c r="AO362" t="s">
        <v>1559</v>
      </c>
      <c r="AP362" t="s">
        <v>1306</v>
      </c>
    </row>
    <row r="363" spans="41:42">
      <c r="AO363" t="s">
        <v>1559</v>
      </c>
      <c r="AP363" t="s">
        <v>1307</v>
      </c>
    </row>
    <row r="364" spans="41:42">
      <c r="AO364" t="s">
        <v>1559</v>
      </c>
      <c r="AP364" t="s">
        <v>1315</v>
      </c>
    </row>
    <row r="365" spans="41:42">
      <c r="AO365" t="s">
        <v>1559</v>
      </c>
      <c r="AP365" t="s">
        <v>915</v>
      </c>
    </row>
    <row r="366" spans="41:42">
      <c r="AO366" t="s">
        <v>1559</v>
      </c>
      <c r="AP366" t="s">
        <v>1308</v>
      </c>
    </row>
    <row r="367" spans="41:42">
      <c r="AO367" t="s">
        <v>1559</v>
      </c>
      <c r="AP367" t="s">
        <v>1309</v>
      </c>
    </row>
    <row r="368" spans="41:42">
      <c r="AO368" t="s">
        <v>1559</v>
      </c>
      <c r="AP368" t="s">
        <v>1310</v>
      </c>
    </row>
    <row r="369" spans="41:42">
      <c r="AO369" t="s">
        <v>1559</v>
      </c>
      <c r="AP369" t="s">
        <v>1314</v>
      </c>
    </row>
    <row r="370" spans="41:42">
      <c r="AO370" t="s">
        <v>1559</v>
      </c>
      <c r="AP370" t="s">
        <v>1249</v>
      </c>
    </row>
    <row r="371" spans="41:42">
      <c r="AO371" t="s">
        <v>1559</v>
      </c>
      <c r="AP371" t="s">
        <v>305</v>
      </c>
    </row>
  </sheetData>
  <sheetProtection algorithmName="SHA-512" hashValue="2ISWUi/dqmN7n3gqeZoMT0feR4cZjFOWi5b9xVlSGbMU87mdtXiL/6sAR1nCcUfnb64av4tayXNC4FuowxF71w==" saltValue="ULE0lp/NOBqcZrhRMpHaow==" spinCount="100000" sheet="1" objects="1" scenarios="1"/>
  <phoneticPr fontId="127" type="noConversion"/>
  <pageMargins left="0.7" right="0.7" top="0.75" bottom="0.75" header="0.3" footer="0.3"/>
  <pageSetup orientation="portrait" r:id="rId1"/>
  <tableParts count="22">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4">
    <tabColor theme="4" tint="-0.249977111117893"/>
  </sheetPr>
  <dimension ref="A1:BB209"/>
  <sheetViews>
    <sheetView zoomScale="85" zoomScaleNormal="85" workbookViewId="0">
      <pane xSplit="2" topLeftCell="AM1" activePane="topRight" state="frozen"/>
      <selection activeCell="A37" sqref="A37"/>
      <selection pane="topRight" activeCell="A2" sqref="A2:AM42"/>
    </sheetView>
  </sheetViews>
  <sheetFormatPr defaultRowHeight="15"/>
  <cols>
    <col min="1" max="1" width="15.140625" style="236" customWidth="1"/>
    <col min="2" max="2" width="80.140625" style="222" bestFit="1" customWidth="1"/>
    <col min="3" max="3" width="78.28515625" style="221" bestFit="1" customWidth="1"/>
    <col min="4" max="4" width="17.28515625" style="221" customWidth="1"/>
    <col min="5" max="5" width="27.85546875" style="221" customWidth="1"/>
    <col min="6" max="6" width="32.85546875" style="221" customWidth="1"/>
    <col min="7" max="7" width="20" style="221" customWidth="1"/>
    <col min="8" max="8" width="27" style="221" customWidth="1"/>
    <col min="9" max="9" width="23.28515625" style="221" customWidth="1"/>
    <col min="10" max="10" width="23" style="221" customWidth="1"/>
    <col min="11" max="11" width="25.28515625" style="222" customWidth="1"/>
    <col min="12" max="12" width="18" style="221" customWidth="1"/>
    <col min="13" max="13" width="16.28515625" style="223" customWidth="1"/>
    <col min="14" max="14" width="27.85546875" style="221" customWidth="1"/>
    <col min="15" max="15" width="28.42578125" style="221" customWidth="1"/>
    <col min="16" max="16" width="18.28515625" style="221" customWidth="1"/>
    <col min="17" max="17" width="29.42578125" style="221" customWidth="1"/>
    <col min="18" max="18" width="25.7109375" style="221" customWidth="1"/>
    <col min="19" max="19" width="19.140625" style="221" customWidth="1"/>
    <col min="20" max="20" width="19.28515625" style="221" customWidth="1"/>
    <col min="21" max="21" width="17.28515625" style="221" customWidth="1"/>
    <col min="22" max="22" width="13" style="221" customWidth="1"/>
    <col min="23" max="23" width="30.5703125" style="221" customWidth="1"/>
    <col min="24" max="24" width="10.85546875" style="221" customWidth="1"/>
    <col min="25" max="25" width="12" style="221" customWidth="1"/>
    <col min="26" max="26" width="15.28515625" style="221" customWidth="1"/>
    <col min="27" max="27" width="22.42578125" style="221" customWidth="1"/>
    <col min="28" max="28" width="22.28515625" style="221" customWidth="1"/>
    <col min="29" max="29" width="25.5703125" style="221" customWidth="1"/>
    <col min="30" max="30" width="47.140625" style="221" bestFit="1" customWidth="1"/>
    <col min="31" max="31" width="19.5703125" style="221" customWidth="1"/>
    <col min="32" max="32" width="14.85546875" style="221" customWidth="1"/>
    <col min="33" max="33" width="56.28515625" style="221" customWidth="1"/>
    <col min="34" max="34" width="70.28515625" style="221" customWidth="1"/>
    <col min="35" max="35" width="48" style="221" customWidth="1"/>
    <col min="36" max="36" width="16.5703125" style="221" customWidth="1"/>
    <col min="37" max="37" width="15.7109375" style="221" customWidth="1"/>
    <col min="38" max="38" width="9.140625" style="221" customWidth="1"/>
    <col min="39" max="39" width="9.7109375" style="221" customWidth="1"/>
    <col min="40" max="40" width="23.140625" style="221" customWidth="1"/>
    <col min="41" max="41" width="48.7109375" style="221" bestFit="1" customWidth="1"/>
    <col min="42" max="45" width="9.140625" style="221"/>
    <col min="46" max="46" width="19.140625" style="221" customWidth="1"/>
    <col min="47" max="47" width="13.5703125" style="221" customWidth="1"/>
    <col min="48" max="48" width="14.5703125" style="221" customWidth="1"/>
    <col min="49" max="16384" width="9.140625" style="221"/>
  </cols>
  <sheetData>
    <row r="1" spans="1:54" s="226" customFormat="1" ht="12.75" customHeight="1">
      <c r="A1" s="236" t="s">
        <v>806</v>
      </c>
      <c r="B1" s="222" t="s">
        <v>807</v>
      </c>
      <c r="C1" s="221" t="s">
        <v>808</v>
      </c>
      <c r="D1" s="221" t="s">
        <v>809</v>
      </c>
      <c r="E1" s="221" t="s">
        <v>810</v>
      </c>
      <c r="F1" s="221" t="s">
        <v>137</v>
      </c>
      <c r="G1" s="221" t="s">
        <v>811</v>
      </c>
      <c r="H1" s="221" t="s">
        <v>812</v>
      </c>
      <c r="I1" s="221" t="s">
        <v>138</v>
      </c>
      <c r="J1" s="247" t="s">
        <v>1159</v>
      </c>
      <c r="K1" s="222" t="s">
        <v>813</v>
      </c>
      <c r="L1" s="221" t="s">
        <v>141</v>
      </c>
      <c r="M1" s="223" t="s">
        <v>814</v>
      </c>
      <c r="N1" s="221" t="s">
        <v>145</v>
      </c>
      <c r="O1" s="224" t="s">
        <v>665</v>
      </c>
      <c r="P1" s="224" t="s">
        <v>140</v>
      </c>
      <c r="Q1" s="221" t="s">
        <v>142</v>
      </c>
      <c r="R1" s="221" t="s">
        <v>815</v>
      </c>
      <c r="S1" s="221" t="s">
        <v>816</v>
      </c>
      <c r="T1" s="221" t="s">
        <v>817</v>
      </c>
      <c r="U1" s="221" t="s">
        <v>135</v>
      </c>
      <c r="V1" s="221" t="s">
        <v>0</v>
      </c>
      <c r="W1" s="221" t="s">
        <v>818</v>
      </c>
      <c r="X1" s="221" t="s">
        <v>467</v>
      </c>
      <c r="Y1" s="221" t="s">
        <v>144</v>
      </c>
      <c r="Z1" s="221" t="s">
        <v>768</v>
      </c>
      <c r="AA1" s="221" t="s">
        <v>143</v>
      </c>
      <c r="AB1" s="221" t="s">
        <v>819</v>
      </c>
      <c r="AC1" s="221" t="s">
        <v>99</v>
      </c>
      <c r="AD1" s="225" t="s">
        <v>159</v>
      </c>
      <c r="AE1" s="225" t="s">
        <v>160</v>
      </c>
      <c r="AF1" s="225" t="s">
        <v>163</v>
      </c>
      <c r="AG1" s="225" t="s">
        <v>208</v>
      </c>
      <c r="AH1" s="225" t="s">
        <v>161</v>
      </c>
      <c r="AI1" s="225" t="s">
        <v>162</v>
      </c>
      <c r="AJ1" s="225" t="s">
        <v>164</v>
      </c>
      <c r="AK1" s="225" t="s">
        <v>178</v>
      </c>
      <c r="AL1" s="225" t="s">
        <v>853</v>
      </c>
      <c r="AM1" s="225" t="s">
        <v>568</v>
      </c>
      <c r="AO1" s="227" t="s">
        <v>159</v>
      </c>
      <c r="AP1" s="227" t="s">
        <v>1115</v>
      </c>
      <c r="AQ1" s="227" t="s">
        <v>163</v>
      </c>
      <c r="AR1" s="227" t="s">
        <v>745</v>
      </c>
      <c r="AS1" s="227" t="s">
        <v>568</v>
      </c>
      <c r="AU1" s="228" t="s">
        <v>862</v>
      </c>
      <c r="AV1" s="228" t="s">
        <v>806</v>
      </c>
      <c r="AW1" s="228" t="s">
        <v>140</v>
      </c>
      <c r="AX1" s="228" t="s">
        <v>176</v>
      </c>
      <c r="AY1" s="228" t="s">
        <v>177</v>
      </c>
      <c r="AZ1" s="228" t="s">
        <v>853</v>
      </c>
      <c r="BA1" s="228" t="s">
        <v>854</v>
      </c>
      <c r="BB1" s="228" t="s">
        <v>665</v>
      </c>
    </row>
    <row r="2" spans="1:54" ht="30">
      <c r="A2" s="237">
        <v>810146</v>
      </c>
      <c r="B2" s="229" t="s">
        <v>1350</v>
      </c>
      <c r="C2" s="61" t="s">
        <v>1334</v>
      </c>
      <c r="D2" s="229" t="s">
        <v>147</v>
      </c>
      <c r="E2" s="61" t="s">
        <v>148</v>
      </c>
      <c r="F2" s="61" t="s">
        <v>1362</v>
      </c>
      <c r="G2" s="229" t="s">
        <v>147</v>
      </c>
      <c r="H2" s="238" t="s">
        <v>1076</v>
      </c>
      <c r="I2" s="61" t="s">
        <v>1371</v>
      </c>
      <c r="J2" s="229" t="s">
        <v>1503</v>
      </c>
      <c r="K2" s="230"/>
      <c r="L2" s="61">
        <v>15</v>
      </c>
      <c r="M2" s="231"/>
      <c r="N2" s="238"/>
      <c r="O2" s="232"/>
      <c r="P2" s="61">
        <v>2</v>
      </c>
      <c r="Q2" s="229">
        <v>15.7</v>
      </c>
      <c r="R2" s="264">
        <v>6.0000000000000001E-3</v>
      </c>
      <c r="S2" s="229">
        <v>6.3694267515923567E-2</v>
      </c>
      <c r="T2" s="229">
        <v>166.66666666666666</v>
      </c>
      <c r="U2" s="239" t="s">
        <v>146</v>
      </c>
      <c r="V2" s="221" t="s">
        <v>883</v>
      </c>
      <c r="W2" s="229"/>
      <c r="X2" s="229" t="s">
        <v>925</v>
      </c>
      <c r="Y2" s="229" t="s">
        <v>933</v>
      </c>
      <c r="Z2" s="229"/>
      <c r="AA2" s="233">
        <v>13</v>
      </c>
      <c r="AB2" s="238">
        <v>1</v>
      </c>
      <c r="AC2" s="61" t="s">
        <v>982</v>
      </c>
      <c r="AD2" t="s">
        <v>1437</v>
      </c>
      <c r="AE2" s="229"/>
      <c r="AF2" s="229"/>
      <c r="AG2" s="229"/>
      <c r="AH2" s="8" t="s">
        <v>1504</v>
      </c>
      <c r="AI2" s="229"/>
      <c r="AJ2" s="61"/>
      <c r="AK2" s="61">
        <v>9999</v>
      </c>
      <c r="AL2" s="229">
        <v>1000</v>
      </c>
      <c r="AM2" s="229">
        <v>4</v>
      </c>
      <c r="AO2" s="254" t="s">
        <v>1102</v>
      </c>
      <c r="AP2" s="251"/>
      <c r="AQ2" s="251"/>
      <c r="AR2" s="251"/>
      <c r="AS2" s="251">
        <v>1</v>
      </c>
      <c r="AU2" s="234"/>
      <c r="AV2" s="234"/>
      <c r="AW2" s="234"/>
      <c r="AX2" s="229"/>
      <c r="AY2" s="229"/>
      <c r="AZ2" s="229"/>
      <c r="BA2" s="229"/>
      <c r="BB2" s="229"/>
    </row>
    <row r="3" spans="1:54">
      <c r="A3" s="237">
        <v>810157</v>
      </c>
      <c r="B3" s="229" t="s">
        <v>1361</v>
      </c>
      <c r="C3" s="61" t="s">
        <v>1343</v>
      </c>
      <c r="D3" s="229" t="s">
        <v>147</v>
      </c>
      <c r="E3" s="61" t="s">
        <v>972</v>
      </c>
      <c r="F3" s="61" t="s">
        <v>1366</v>
      </c>
      <c r="G3" s="229" t="s">
        <v>147</v>
      </c>
      <c r="H3" s="238" t="s">
        <v>158</v>
      </c>
      <c r="I3" s="61" t="s">
        <v>1370</v>
      </c>
      <c r="J3" s="229" t="s">
        <v>1503</v>
      </c>
      <c r="K3" s="230"/>
      <c r="L3" s="61">
        <v>11</v>
      </c>
      <c r="M3" s="231"/>
      <c r="N3" s="238"/>
      <c r="O3" s="232"/>
      <c r="P3" s="61">
        <v>2</v>
      </c>
      <c r="Q3" s="229">
        <v>91.6</v>
      </c>
      <c r="R3" s="264">
        <v>2.1999999999999999E-2</v>
      </c>
      <c r="S3" s="229">
        <v>2.1834061135371181E-2</v>
      </c>
      <c r="T3" s="229">
        <v>90.909090909090921</v>
      </c>
      <c r="U3" s="239" t="s">
        <v>146</v>
      </c>
      <c r="V3" s="221" t="s">
        <v>883</v>
      </c>
      <c r="W3" s="229"/>
      <c r="X3" s="229" t="s">
        <v>925</v>
      </c>
      <c r="Y3" s="229" t="s">
        <v>933</v>
      </c>
      <c r="Z3" s="229"/>
      <c r="AA3" s="233">
        <v>12</v>
      </c>
      <c r="AB3" s="238">
        <v>1</v>
      </c>
      <c r="AC3" s="61" t="s">
        <v>1384</v>
      </c>
      <c r="AD3" s="61" t="s">
        <v>1387</v>
      </c>
      <c r="AE3" s="229"/>
      <c r="AF3" s="229"/>
      <c r="AG3" s="229"/>
      <c r="AH3" t="s">
        <v>1366</v>
      </c>
      <c r="AI3" s="229"/>
      <c r="AJ3" s="61"/>
      <c r="AK3" s="61">
        <v>9999</v>
      </c>
      <c r="AL3" s="229">
        <v>1000</v>
      </c>
      <c r="AM3" s="229">
        <v>15</v>
      </c>
      <c r="AO3" s="246" t="s">
        <v>936</v>
      </c>
      <c r="AP3" s="253">
        <v>210</v>
      </c>
      <c r="AQ3" s="246">
        <v>1</v>
      </c>
      <c r="AR3" s="246">
        <v>300</v>
      </c>
      <c r="AS3" s="251">
        <v>2</v>
      </c>
      <c r="AU3" s="234"/>
      <c r="AV3" s="234"/>
      <c r="AW3" s="234"/>
      <c r="AX3" s="229"/>
      <c r="AY3" s="229"/>
      <c r="AZ3" s="229"/>
      <c r="BA3" s="229"/>
      <c r="BB3" s="229"/>
    </row>
    <row r="4" spans="1:54">
      <c r="A4" s="237">
        <v>810140</v>
      </c>
      <c r="B4" s="229" t="s">
        <v>1344</v>
      </c>
      <c r="C4" s="61" t="s">
        <v>1329</v>
      </c>
      <c r="D4" s="229" t="s">
        <v>147</v>
      </c>
      <c r="E4" s="61" t="s">
        <v>148</v>
      </c>
      <c r="F4" s="61" t="s">
        <v>1250</v>
      </c>
      <c r="G4" s="229" t="s">
        <v>147</v>
      </c>
      <c r="H4" s="238" t="s">
        <v>151</v>
      </c>
      <c r="I4" s="61" t="s">
        <v>1367</v>
      </c>
      <c r="J4" s="229" t="s">
        <v>1503</v>
      </c>
      <c r="K4" s="230"/>
      <c r="L4" s="61">
        <v>15</v>
      </c>
      <c r="M4" s="231"/>
      <c r="N4" s="238"/>
      <c r="O4" s="232"/>
      <c r="P4" s="61">
        <v>2</v>
      </c>
      <c r="Q4" s="229">
        <v>24.29</v>
      </c>
      <c r="R4" s="264">
        <v>8.9999999999999993E-3</v>
      </c>
      <c r="S4" s="229">
        <v>8.2338410868670234E-2</v>
      </c>
      <c r="T4" s="229">
        <v>222.22222222222223</v>
      </c>
      <c r="U4" s="239" t="s">
        <v>146</v>
      </c>
      <c r="V4" s="221" t="s">
        <v>883</v>
      </c>
      <c r="W4" s="229"/>
      <c r="X4" s="229" t="s">
        <v>925</v>
      </c>
      <c r="Y4" s="229" t="s">
        <v>933</v>
      </c>
      <c r="Z4" s="229"/>
      <c r="AA4" s="233">
        <v>22</v>
      </c>
      <c r="AB4" s="238">
        <v>1</v>
      </c>
      <c r="AC4" t="s">
        <v>149</v>
      </c>
      <c r="AD4" s="61" t="s">
        <v>1387</v>
      </c>
      <c r="AE4" s="229"/>
      <c r="AF4" s="229"/>
      <c r="AG4" s="229"/>
      <c r="AH4" t="s">
        <v>1250</v>
      </c>
      <c r="AI4" s="229"/>
      <c r="AJ4" s="61"/>
      <c r="AK4" s="61">
        <v>9999</v>
      </c>
      <c r="AL4" s="229">
        <v>1000</v>
      </c>
      <c r="AM4" s="229">
        <v>33</v>
      </c>
      <c r="AO4" s="245" t="s">
        <v>1098</v>
      </c>
      <c r="AP4" s="253">
        <v>295</v>
      </c>
      <c r="AQ4" s="245">
        <v>176</v>
      </c>
      <c r="AR4" s="245">
        <v>350</v>
      </c>
      <c r="AS4" s="251">
        <v>3</v>
      </c>
      <c r="AU4" s="234"/>
      <c r="AV4" s="234"/>
      <c r="AW4" s="234"/>
      <c r="AX4" s="229"/>
      <c r="AY4" s="229"/>
      <c r="AZ4" s="229"/>
      <c r="BA4" s="229"/>
      <c r="BB4" s="229"/>
    </row>
    <row r="5" spans="1:54">
      <c r="A5" s="237">
        <v>810143</v>
      </c>
      <c r="B5" s="229" t="s">
        <v>1347</v>
      </c>
      <c r="C5" s="229" t="s">
        <v>1332</v>
      </c>
      <c r="D5" s="229" t="s">
        <v>147</v>
      </c>
      <c r="E5" s="229" t="s">
        <v>148</v>
      </c>
      <c r="F5" s="229" t="s">
        <v>1362</v>
      </c>
      <c r="G5" s="229" t="s">
        <v>147</v>
      </c>
      <c r="H5" s="255" t="s">
        <v>151</v>
      </c>
      <c r="I5" s="229" t="s">
        <v>1370</v>
      </c>
      <c r="J5" s="229" t="s">
        <v>1503</v>
      </c>
      <c r="K5" s="230"/>
      <c r="L5" s="229">
        <v>15</v>
      </c>
      <c r="M5" s="231"/>
      <c r="N5" s="255"/>
      <c r="O5" s="232"/>
      <c r="P5" s="232">
        <v>4</v>
      </c>
      <c r="Q5" s="328">
        <v>35.57</v>
      </c>
      <c r="R5" s="265">
        <v>1.2999999999999999E-2</v>
      </c>
      <c r="S5" s="229">
        <v>5.6227157717177394E-2</v>
      </c>
      <c r="T5" s="229">
        <v>153.84615384615384</v>
      </c>
      <c r="U5" s="239" t="s">
        <v>146</v>
      </c>
      <c r="V5" s="221" t="s">
        <v>883</v>
      </c>
      <c r="W5" s="229"/>
      <c r="X5" s="229" t="s">
        <v>925</v>
      </c>
      <c r="Y5" s="229" t="s">
        <v>933</v>
      </c>
      <c r="Z5" s="229"/>
      <c r="AA5" s="256">
        <v>15</v>
      </c>
      <c r="AB5" s="255">
        <v>1</v>
      </c>
      <c r="AC5" s="61" t="s">
        <v>1381</v>
      </c>
      <c r="AD5" s="229" t="s">
        <v>1387</v>
      </c>
      <c r="AE5" s="229"/>
      <c r="AF5" s="229"/>
      <c r="AG5" s="229"/>
      <c r="AH5" s="8" t="s">
        <v>1505</v>
      </c>
      <c r="AI5" s="229"/>
      <c r="AJ5" s="229"/>
      <c r="AK5" s="229">
        <v>9999</v>
      </c>
      <c r="AL5" s="229">
        <v>1000</v>
      </c>
      <c r="AM5" s="229">
        <v>1</v>
      </c>
      <c r="AO5" s="246" t="s">
        <v>981</v>
      </c>
      <c r="AP5" s="253">
        <v>458</v>
      </c>
      <c r="AQ5" s="246">
        <v>251</v>
      </c>
      <c r="AR5" s="246">
        <v>500</v>
      </c>
      <c r="AS5" s="251">
        <v>4</v>
      </c>
      <c r="AU5" s="235"/>
      <c r="AV5" s="234"/>
      <c r="AW5" s="234"/>
      <c r="AX5" s="229"/>
      <c r="AY5" s="229"/>
      <c r="AZ5" s="229"/>
      <c r="BA5" s="229"/>
      <c r="BB5" s="229"/>
    </row>
    <row r="6" spans="1:54" ht="30">
      <c r="A6" s="237">
        <v>810147</v>
      </c>
      <c r="B6" s="229" t="s">
        <v>1351</v>
      </c>
      <c r="C6" s="61" t="s">
        <v>1335</v>
      </c>
      <c r="D6" s="229" t="s">
        <v>147</v>
      </c>
      <c r="E6" s="61" t="s">
        <v>148</v>
      </c>
      <c r="F6" s="61" t="s">
        <v>1362</v>
      </c>
      <c r="G6" s="229" t="s">
        <v>147</v>
      </c>
      <c r="H6" s="238" t="s">
        <v>1077</v>
      </c>
      <c r="I6" s="61" t="s">
        <v>1372</v>
      </c>
      <c r="J6" s="229" t="s">
        <v>1503</v>
      </c>
      <c r="K6" s="230"/>
      <c r="L6" s="61">
        <v>15</v>
      </c>
      <c r="M6" s="231"/>
      <c r="N6" s="238"/>
      <c r="O6" s="232"/>
      <c r="P6" s="61">
        <v>5</v>
      </c>
      <c r="Q6" s="229">
        <v>41.95</v>
      </c>
      <c r="R6" s="264">
        <v>1.4999999999999999E-2</v>
      </c>
      <c r="S6" s="229">
        <v>7.1513706793802145E-2</v>
      </c>
      <c r="T6" s="229">
        <v>200</v>
      </c>
      <c r="U6" s="239" t="s">
        <v>146</v>
      </c>
      <c r="V6" s="221" t="s">
        <v>883</v>
      </c>
      <c r="W6" s="229"/>
      <c r="X6" s="229" t="s">
        <v>925</v>
      </c>
      <c r="Y6" s="229" t="s">
        <v>933</v>
      </c>
      <c r="Z6" s="229"/>
      <c r="AA6" s="233">
        <v>13</v>
      </c>
      <c r="AB6" s="238">
        <v>1</v>
      </c>
      <c r="AC6" s="61" t="s">
        <v>982</v>
      </c>
      <c r="AD6" t="s">
        <v>1388</v>
      </c>
      <c r="AE6" s="229"/>
      <c r="AF6" s="229"/>
      <c r="AG6" s="229"/>
      <c r="AH6" s="8" t="s">
        <v>1506</v>
      </c>
      <c r="AI6" s="229"/>
      <c r="AJ6" s="61"/>
      <c r="AK6" s="61">
        <v>9999</v>
      </c>
      <c r="AL6" s="229">
        <v>1000</v>
      </c>
      <c r="AM6" s="229">
        <v>5</v>
      </c>
      <c r="AO6" s="246" t="s">
        <v>884</v>
      </c>
      <c r="AP6" s="253">
        <v>1080</v>
      </c>
      <c r="AQ6" s="246">
        <v>950</v>
      </c>
      <c r="AR6" s="246">
        <v>1200</v>
      </c>
      <c r="AS6" s="251">
        <v>5</v>
      </c>
      <c r="AU6" s="234"/>
      <c r="AV6" s="234"/>
      <c r="AW6" s="234"/>
      <c r="AX6" s="229"/>
      <c r="AY6" s="229"/>
      <c r="AZ6" s="229"/>
      <c r="BA6" s="229"/>
      <c r="BB6" s="229"/>
    </row>
    <row r="7" spans="1:54">
      <c r="A7" s="237">
        <v>810156</v>
      </c>
      <c r="B7" s="229" t="s">
        <v>1360</v>
      </c>
      <c r="C7" s="61" t="s">
        <v>1342</v>
      </c>
      <c r="D7" s="229" t="s">
        <v>147</v>
      </c>
      <c r="E7" s="61" t="s">
        <v>972</v>
      </c>
      <c r="F7" s="61" t="s">
        <v>1365</v>
      </c>
      <c r="G7" s="229" t="s">
        <v>147</v>
      </c>
      <c r="H7" s="238" t="s">
        <v>1078</v>
      </c>
      <c r="I7" s="61" t="s">
        <v>1368</v>
      </c>
      <c r="J7" s="229" t="s">
        <v>1503</v>
      </c>
      <c r="K7" s="230"/>
      <c r="L7" s="61">
        <v>11</v>
      </c>
      <c r="M7" s="231"/>
      <c r="N7" s="238"/>
      <c r="O7" s="232"/>
      <c r="P7" s="61">
        <v>3</v>
      </c>
      <c r="Q7" s="229">
        <v>172.61</v>
      </c>
      <c r="R7" s="264">
        <v>4.1000000000000002E-2</v>
      </c>
      <c r="S7" s="229">
        <v>1.7380221308151322E-2</v>
      </c>
      <c r="T7" s="229">
        <v>73.170731707317074</v>
      </c>
      <c r="U7" s="239" t="s">
        <v>146</v>
      </c>
      <c r="V7" s="221" t="s">
        <v>883</v>
      </c>
      <c r="W7" s="229"/>
      <c r="X7" s="229" t="s">
        <v>925</v>
      </c>
      <c r="Y7" s="229" t="s">
        <v>933</v>
      </c>
      <c r="Z7" s="229"/>
      <c r="AA7" s="233">
        <v>16</v>
      </c>
      <c r="AB7" s="238">
        <v>1</v>
      </c>
      <c r="AC7" s="61" t="s">
        <v>1383</v>
      </c>
      <c r="AD7" s="61" t="s">
        <v>1386</v>
      </c>
      <c r="AE7" s="229"/>
      <c r="AF7" s="229"/>
      <c r="AG7" s="229"/>
      <c r="AH7" t="s">
        <v>1365</v>
      </c>
      <c r="AI7" s="229"/>
      <c r="AJ7" s="61">
        <v>1</v>
      </c>
      <c r="AK7" s="61">
        <v>9999</v>
      </c>
      <c r="AL7" s="229">
        <v>1000</v>
      </c>
      <c r="AM7" s="229">
        <v>14</v>
      </c>
      <c r="AO7" s="254" t="s">
        <v>1103</v>
      </c>
      <c r="AP7" s="251"/>
      <c r="AQ7" s="251"/>
      <c r="AR7" s="251"/>
      <c r="AS7" s="251">
        <v>6</v>
      </c>
      <c r="AU7" s="234"/>
      <c r="AV7" s="234"/>
      <c r="AW7" s="234"/>
      <c r="AX7" s="229"/>
      <c r="AY7" s="229"/>
      <c r="AZ7" s="229"/>
      <c r="BA7" s="229"/>
      <c r="BB7" s="229"/>
    </row>
    <row r="8" spans="1:54">
      <c r="A8" s="237">
        <v>810141</v>
      </c>
      <c r="B8" s="229" t="s">
        <v>1345</v>
      </c>
      <c r="C8" s="229" t="s">
        <v>1330</v>
      </c>
      <c r="D8" s="229" t="s">
        <v>147</v>
      </c>
      <c r="E8" s="229" t="s">
        <v>148</v>
      </c>
      <c r="F8" s="229" t="s">
        <v>1362</v>
      </c>
      <c r="G8" s="229" t="s">
        <v>147</v>
      </c>
      <c r="H8" s="255" t="s">
        <v>151</v>
      </c>
      <c r="I8" s="229" t="s">
        <v>1368</v>
      </c>
      <c r="J8" s="229" t="s">
        <v>1503</v>
      </c>
      <c r="K8" s="230"/>
      <c r="L8" s="229">
        <v>15</v>
      </c>
      <c r="M8" s="231"/>
      <c r="N8" s="255"/>
      <c r="O8" s="232"/>
      <c r="P8" s="232">
        <v>8</v>
      </c>
      <c r="Q8" s="328">
        <v>71.14</v>
      </c>
      <c r="R8" s="265">
        <v>2.5000000000000001E-2</v>
      </c>
      <c r="S8" s="229">
        <v>4.9198763002530219E-2</v>
      </c>
      <c r="T8" s="229">
        <v>140</v>
      </c>
      <c r="U8" s="239" t="s">
        <v>146</v>
      </c>
      <c r="V8" s="221" t="s">
        <v>883</v>
      </c>
      <c r="W8" s="229"/>
      <c r="X8" s="229" t="s">
        <v>925</v>
      </c>
      <c r="Y8" s="229" t="s">
        <v>933</v>
      </c>
      <c r="Z8" s="229"/>
      <c r="AA8" s="256">
        <v>30</v>
      </c>
      <c r="AB8" s="255">
        <v>1</v>
      </c>
      <c r="AC8" s="61" t="s">
        <v>1382</v>
      </c>
      <c r="AD8" s="229" t="s">
        <v>1386</v>
      </c>
      <c r="AE8" s="229"/>
      <c r="AF8" s="229"/>
      <c r="AG8" s="229"/>
      <c r="AH8" s="8" t="s">
        <v>1507</v>
      </c>
      <c r="AI8" s="229"/>
      <c r="AJ8" s="229"/>
      <c r="AK8" s="229">
        <v>9999</v>
      </c>
      <c r="AL8" s="229">
        <v>1000</v>
      </c>
      <c r="AM8" s="229">
        <v>34</v>
      </c>
      <c r="AO8" s="329" t="s">
        <v>886</v>
      </c>
      <c r="AP8" s="252" t="s">
        <v>1321</v>
      </c>
      <c r="AQ8" s="252">
        <v>1</v>
      </c>
      <c r="AR8" s="251">
        <v>9999</v>
      </c>
      <c r="AS8" s="251">
        <v>17</v>
      </c>
      <c r="AU8" s="234"/>
      <c r="AV8" s="234"/>
      <c r="AW8" s="234"/>
      <c r="AX8" s="229"/>
      <c r="AY8" s="229"/>
      <c r="AZ8" s="229"/>
      <c r="BA8" s="229"/>
      <c r="BB8" s="229"/>
    </row>
    <row r="9" spans="1:54">
      <c r="A9" s="237">
        <v>810148</v>
      </c>
      <c r="B9" s="229" t="s">
        <v>1352</v>
      </c>
      <c r="C9" s="61" t="s">
        <v>1251</v>
      </c>
      <c r="D9" s="229" t="s">
        <v>147</v>
      </c>
      <c r="E9" s="61" t="s">
        <v>148</v>
      </c>
      <c r="F9" t="s">
        <v>1250</v>
      </c>
      <c r="G9" s="229" t="s">
        <v>147</v>
      </c>
      <c r="H9" s="238" t="s">
        <v>1076</v>
      </c>
      <c r="I9" t="s">
        <v>1254</v>
      </c>
      <c r="J9" s="229" t="s">
        <v>1503</v>
      </c>
      <c r="K9" s="230"/>
      <c r="L9" s="61">
        <v>15</v>
      </c>
      <c r="M9" s="231"/>
      <c r="N9" s="238"/>
      <c r="O9" s="232"/>
      <c r="P9" s="61">
        <v>6</v>
      </c>
      <c r="Q9" s="229">
        <v>64.27</v>
      </c>
      <c r="R9" s="264">
        <v>2.3E-2</v>
      </c>
      <c r="S9" s="229">
        <v>9.3356153726466481E-2</v>
      </c>
      <c r="T9" s="229"/>
      <c r="U9" s="239" t="s">
        <v>146</v>
      </c>
      <c r="V9" s="221" t="s">
        <v>883</v>
      </c>
      <c r="W9" s="229"/>
      <c r="X9" s="229" t="s">
        <v>925</v>
      </c>
      <c r="Y9" s="229" t="s">
        <v>933</v>
      </c>
      <c r="Z9" s="229"/>
      <c r="AA9" s="233">
        <v>75</v>
      </c>
      <c r="AB9" s="238">
        <v>1</v>
      </c>
      <c r="AC9" s="61" t="s">
        <v>982</v>
      </c>
      <c r="AD9" s="229" t="s">
        <v>1389</v>
      </c>
      <c r="AE9" s="229"/>
      <c r="AF9" s="229"/>
      <c r="AG9" s="229"/>
      <c r="AH9" s="8" t="s">
        <v>1376</v>
      </c>
      <c r="AI9" s="229"/>
      <c r="AJ9" s="61"/>
      <c r="AK9" s="61">
        <v>9999</v>
      </c>
      <c r="AL9" s="229">
        <v>1000</v>
      </c>
      <c r="AM9" s="229">
        <v>6</v>
      </c>
      <c r="AO9" s="330" t="s">
        <v>1385</v>
      </c>
      <c r="AP9" s="252"/>
      <c r="AQ9" s="252"/>
      <c r="AR9" s="251"/>
      <c r="AS9" s="251">
        <v>18</v>
      </c>
      <c r="AU9" s="235"/>
      <c r="AV9" s="234"/>
      <c r="AW9" s="234"/>
      <c r="AX9" s="229"/>
      <c r="AY9" s="229"/>
      <c r="AZ9" s="229"/>
      <c r="BA9" s="229"/>
      <c r="BB9" s="229"/>
    </row>
    <row r="10" spans="1:54">
      <c r="A10" s="237">
        <v>810171</v>
      </c>
      <c r="B10" s="229" t="s">
        <v>1508</v>
      </c>
      <c r="C10" s="61" t="s">
        <v>1509</v>
      </c>
      <c r="D10" s="229" t="s">
        <v>147</v>
      </c>
      <c r="E10" s="61" t="s">
        <v>148</v>
      </c>
      <c r="F10" s="61" t="s">
        <v>1510</v>
      </c>
      <c r="G10" s="229" t="s">
        <v>147</v>
      </c>
      <c r="H10" s="238" t="s">
        <v>151</v>
      </c>
      <c r="I10" s="61" t="s">
        <v>1254</v>
      </c>
      <c r="J10" s="229" t="s">
        <v>1503</v>
      </c>
      <c r="K10" s="230"/>
      <c r="L10" s="61">
        <v>15</v>
      </c>
      <c r="M10" s="231"/>
      <c r="N10" s="238"/>
      <c r="O10" s="232"/>
      <c r="P10" s="61">
        <v>10</v>
      </c>
      <c r="Q10" s="229">
        <v>79.7</v>
      </c>
      <c r="R10" s="264">
        <v>4.1000000000000002E-2</v>
      </c>
      <c r="S10" s="229">
        <v>0.12547051442910914</v>
      </c>
      <c r="T10" s="229">
        <v>243.90243902439025</v>
      </c>
      <c r="U10" s="239" t="s">
        <v>146</v>
      </c>
      <c r="V10" s="221" t="s">
        <v>883</v>
      </c>
      <c r="W10" s="229"/>
      <c r="X10" s="229" t="s">
        <v>925</v>
      </c>
      <c r="Y10" s="229" t="s">
        <v>933</v>
      </c>
      <c r="Z10" s="229"/>
      <c r="AA10" s="233">
        <v>115</v>
      </c>
      <c r="AB10" s="238">
        <v>1</v>
      </c>
      <c r="AC10" s="61" t="s">
        <v>982</v>
      </c>
      <c r="AD10" s="229" t="s">
        <v>1389</v>
      </c>
      <c r="AE10" s="229"/>
      <c r="AF10" s="229"/>
      <c r="AG10" s="229"/>
      <c r="AH10" t="s">
        <v>1510</v>
      </c>
      <c r="AI10" s="229"/>
      <c r="AJ10" s="61"/>
      <c r="AK10" s="61">
        <v>9999</v>
      </c>
      <c r="AL10" s="229">
        <v>1000</v>
      </c>
      <c r="AM10" s="229">
        <v>31</v>
      </c>
      <c r="AO10" s="234" t="s">
        <v>1437</v>
      </c>
      <c r="AP10" s="252">
        <v>16</v>
      </c>
      <c r="AQ10" s="252">
        <v>1</v>
      </c>
      <c r="AR10" s="251">
        <v>75</v>
      </c>
      <c r="AS10" s="251">
        <v>19</v>
      </c>
    </row>
    <row r="11" spans="1:54">
      <c r="A11" s="237">
        <v>810178</v>
      </c>
      <c r="B11" s="229" t="s">
        <v>1511</v>
      </c>
      <c r="C11" s="61" t="s">
        <v>1512</v>
      </c>
      <c r="D11" s="229" t="s">
        <v>147</v>
      </c>
      <c r="E11" s="61" t="s">
        <v>148</v>
      </c>
      <c r="F11" s="61" t="s">
        <v>1513</v>
      </c>
      <c r="G11" s="229" t="s">
        <v>147</v>
      </c>
      <c r="H11" s="238" t="s">
        <v>151</v>
      </c>
      <c r="I11" s="61" t="s">
        <v>1254</v>
      </c>
      <c r="J11" s="229" t="s">
        <v>1503</v>
      </c>
      <c r="K11" s="230"/>
      <c r="L11" s="61">
        <v>15</v>
      </c>
      <c r="M11" s="231"/>
      <c r="N11" s="238"/>
      <c r="O11" s="232"/>
      <c r="P11" s="61">
        <v>15</v>
      </c>
      <c r="Q11" s="229">
        <v>103.48</v>
      </c>
      <c r="R11" s="264">
        <v>4.1000000000000002E-2</v>
      </c>
      <c r="S11" s="229">
        <v>0.1449555469655972</v>
      </c>
      <c r="T11" s="229">
        <v>365.85365853658533</v>
      </c>
      <c r="U11" s="239" t="s">
        <v>146</v>
      </c>
      <c r="V11" s="221" t="s">
        <v>883</v>
      </c>
      <c r="W11" s="229"/>
      <c r="X11" s="229" t="s">
        <v>925</v>
      </c>
      <c r="Y11" s="229" t="s">
        <v>933</v>
      </c>
      <c r="Z11" s="229"/>
      <c r="AA11" s="233">
        <v>131</v>
      </c>
      <c r="AB11" s="238">
        <v>1</v>
      </c>
      <c r="AC11" s="61" t="s">
        <v>982</v>
      </c>
      <c r="AD11" s="229" t="s">
        <v>1389</v>
      </c>
      <c r="AE11" s="229"/>
      <c r="AF11" s="229"/>
      <c r="AG11" s="229"/>
      <c r="AH11" s="8" t="s">
        <v>1513</v>
      </c>
      <c r="AI11" s="229"/>
      <c r="AJ11" s="61"/>
      <c r="AK11" s="61">
        <v>9999</v>
      </c>
      <c r="AL11" s="229">
        <v>1000</v>
      </c>
      <c r="AM11" s="229">
        <v>38</v>
      </c>
      <c r="AO11" s="329" t="s">
        <v>1387</v>
      </c>
      <c r="AP11" s="329">
        <v>32</v>
      </c>
      <c r="AQ11" s="329">
        <v>1</v>
      </c>
      <c r="AR11" s="251">
        <v>100</v>
      </c>
      <c r="AS11" s="251">
        <v>20</v>
      </c>
    </row>
    <row r="12" spans="1:54">
      <c r="A12" s="237">
        <v>810155</v>
      </c>
      <c r="B12" s="229" t="s">
        <v>1359</v>
      </c>
      <c r="C12" s="61" t="s">
        <v>1252</v>
      </c>
      <c r="D12" s="229" t="s">
        <v>147</v>
      </c>
      <c r="E12" s="61" t="s">
        <v>148</v>
      </c>
      <c r="F12" s="61" t="s">
        <v>955</v>
      </c>
      <c r="G12" s="229" t="s">
        <v>147</v>
      </c>
      <c r="H12" s="238" t="s">
        <v>1078</v>
      </c>
      <c r="I12" s="61" t="s">
        <v>1254</v>
      </c>
      <c r="J12" s="229" t="s">
        <v>1503</v>
      </c>
      <c r="K12" s="230"/>
      <c r="L12" s="61">
        <v>15</v>
      </c>
      <c r="M12" s="231"/>
      <c r="N12" s="238"/>
      <c r="O12" s="232"/>
      <c r="P12" s="61">
        <v>10</v>
      </c>
      <c r="Q12" s="229">
        <v>84.88</v>
      </c>
      <c r="R12" s="264">
        <v>0.03</v>
      </c>
      <c r="S12" s="229">
        <v>0.11781338360037701</v>
      </c>
      <c r="T12" s="229">
        <v>333.33333333333337</v>
      </c>
      <c r="U12" s="239" t="s">
        <v>146</v>
      </c>
      <c r="V12" s="221" t="s">
        <v>883</v>
      </c>
      <c r="W12" s="229"/>
      <c r="X12" s="229" t="s">
        <v>925</v>
      </c>
      <c r="Y12" s="229" t="s">
        <v>933</v>
      </c>
      <c r="Z12" s="229"/>
      <c r="AA12" s="233">
        <v>53</v>
      </c>
      <c r="AB12" s="238">
        <v>1</v>
      </c>
      <c r="AC12" s="61" t="s">
        <v>982</v>
      </c>
      <c r="AD12" s="229" t="s">
        <v>1389</v>
      </c>
      <c r="AE12" s="229"/>
      <c r="AF12" s="229"/>
      <c r="AG12" s="229"/>
      <c r="AH12" s="8" t="s">
        <v>1255</v>
      </c>
      <c r="AI12" s="229"/>
      <c r="AJ12" s="61">
        <v>1</v>
      </c>
      <c r="AK12" s="61">
        <v>9999</v>
      </c>
      <c r="AL12" s="229">
        <v>1000</v>
      </c>
      <c r="AM12" s="229">
        <v>13</v>
      </c>
      <c r="AO12" s="329" t="s">
        <v>1386</v>
      </c>
      <c r="AP12" s="329">
        <v>58</v>
      </c>
      <c r="AQ12" s="329">
        <v>1</v>
      </c>
      <c r="AR12" s="251">
        <v>200</v>
      </c>
      <c r="AS12" s="251">
        <v>21</v>
      </c>
    </row>
    <row r="13" spans="1:54">
      <c r="A13" s="237">
        <v>810174</v>
      </c>
      <c r="B13" s="229" t="s">
        <v>1514</v>
      </c>
      <c r="C13" s="61" t="s">
        <v>1515</v>
      </c>
      <c r="D13" s="229" t="s">
        <v>147</v>
      </c>
      <c r="E13" s="61" t="s">
        <v>148</v>
      </c>
      <c r="F13" s="61" t="s">
        <v>1516</v>
      </c>
      <c r="G13" s="229" t="s">
        <v>147</v>
      </c>
      <c r="H13" s="238" t="s">
        <v>151</v>
      </c>
      <c r="I13" s="61" t="s">
        <v>1254</v>
      </c>
      <c r="J13" s="229" t="s">
        <v>1503</v>
      </c>
      <c r="K13" s="230"/>
      <c r="L13" s="61">
        <v>15</v>
      </c>
      <c r="M13" s="231"/>
      <c r="N13" s="238"/>
      <c r="O13" s="232"/>
      <c r="P13" s="61">
        <v>15</v>
      </c>
      <c r="Q13" s="229">
        <v>105.25</v>
      </c>
      <c r="R13" s="264">
        <v>5.3999999999999999E-2</v>
      </c>
      <c r="S13" s="229">
        <v>0.14251781472684086</v>
      </c>
      <c r="T13" s="229">
        <v>277.77777777777777</v>
      </c>
      <c r="U13" s="239" t="s">
        <v>146</v>
      </c>
      <c r="V13" s="221" t="s">
        <v>883</v>
      </c>
      <c r="W13" s="229"/>
      <c r="X13" s="229" t="s">
        <v>925</v>
      </c>
      <c r="Y13" s="229" t="s">
        <v>933</v>
      </c>
      <c r="Z13" s="229"/>
      <c r="AA13" s="233">
        <v>93</v>
      </c>
      <c r="AB13" s="238">
        <v>1</v>
      </c>
      <c r="AC13" s="61" t="s">
        <v>982</v>
      </c>
      <c r="AD13" s="229" t="s">
        <v>1389</v>
      </c>
      <c r="AE13" s="229"/>
      <c r="AF13" s="229"/>
      <c r="AG13" s="229"/>
      <c r="AH13" t="s">
        <v>1517</v>
      </c>
      <c r="AI13" s="229"/>
      <c r="AJ13" s="61"/>
      <c r="AK13" s="61">
        <v>9999</v>
      </c>
      <c r="AL13" s="229">
        <v>1000</v>
      </c>
      <c r="AM13" s="229">
        <v>34</v>
      </c>
      <c r="AO13" s="329" t="s">
        <v>1388</v>
      </c>
      <c r="AP13" s="252">
        <v>62</v>
      </c>
      <c r="AQ13" s="252">
        <v>1</v>
      </c>
      <c r="AR13" s="251">
        <v>100</v>
      </c>
      <c r="AS13" s="251">
        <v>22</v>
      </c>
    </row>
    <row r="14" spans="1:54">
      <c r="A14" s="237">
        <v>810181</v>
      </c>
      <c r="B14" s="229" t="s">
        <v>1518</v>
      </c>
      <c r="C14" s="61" t="s">
        <v>1519</v>
      </c>
      <c r="D14" s="229" t="s">
        <v>147</v>
      </c>
      <c r="E14" s="61" t="s">
        <v>148</v>
      </c>
      <c r="F14" t="s">
        <v>1520</v>
      </c>
      <c r="G14" s="229" t="s">
        <v>147</v>
      </c>
      <c r="H14" s="238" t="s">
        <v>151</v>
      </c>
      <c r="I14" t="s">
        <v>1254</v>
      </c>
      <c r="J14" s="229" t="s">
        <v>1503</v>
      </c>
      <c r="K14" s="230"/>
      <c r="L14" s="61">
        <v>15</v>
      </c>
      <c r="M14" s="231"/>
      <c r="N14" s="238"/>
      <c r="O14" s="232"/>
      <c r="P14" s="61">
        <v>17</v>
      </c>
      <c r="Q14" s="229">
        <v>136.66</v>
      </c>
      <c r="R14" s="264">
        <v>5.3999999999999999E-2</v>
      </c>
      <c r="S14" s="229">
        <v>0.12439631201522026</v>
      </c>
      <c r="T14" s="229">
        <v>314.81481481481484</v>
      </c>
      <c r="U14" s="239" t="s">
        <v>146</v>
      </c>
      <c r="V14" s="221" t="s">
        <v>883</v>
      </c>
      <c r="W14" s="229"/>
      <c r="X14" s="229" t="s">
        <v>925</v>
      </c>
      <c r="Y14" s="229" t="s">
        <v>933</v>
      </c>
      <c r="Z14" s="229"/>
      <c r="AA14" s="233">
        <v>109</v>
      </c>
      <c r="AB14" s="238">
        <v>1</v>
      </c>
      <c r="AC14" s="61" t="s">
        <v>982</v>
      </c>
      <c r="AD14" s="229" t="s">
        <v>1389</v>
      </c>
      <c r="AE14" s="229"/>
      <c r="AF14" s="229"/>
      <c r="AG14" s="229"/>
      <c r="AH14" s="8" t="s">
        <v>1521</v>
      </c>
      <c r="AI14" s="229"/>
      <c r="AJ14" s="61"/>
      <c r="AK14" s="61">
        <v>9999</v>
      </c>
      <c r="AL14" s="229">
        <v>1000</v>
      </c>
      <c r="AM14" s="229">
        <v>41</v>
      </c>
      <c r="AO14" s="330" t="s">
        <v>1389</v>
      </c>
      <c r="AP14" s="252">
        <v>59</v>
      </c>
      <c r="AQ14" s="252">
        <v>1</v>
      </c>
      <c r="AR14" s="251">
        <v>200</v>
      </c>
      <c r="AS14" s="251">
        <v>23</v>
      </c>
    </row>
    <row r="15" spans="1:54">
      <c r="A15" s="237">
        <v>810145</v>
      </c>
      <c r="B15" s="229" t="s">
        <v>1349</v>
      </c>
      <c r="C15" s="61" t="s">
        <v>1253</v>
      </c>
      <c r="D15" s="229" t="s">
        <v>147</v>
      </c>
      <c r="E15" s="61" t="s">
        <v>148</v>
      </c>
      <c r="F15" s="61" t="s">
        <v>956</v>
      </c>
      <c r="G15" s="229" t="s">
        <v>147</v>
      </c>
      <c r="H15" s="238" t="s">
        <v>1077</v>
      </c>
      <c r="I15" s="61" t="s">
        <v>1254</v>
      </c>
      <c r="J15" s="229" t="s">
        <v>1503</v>
      </c>
      <c r="K15" s="230"/>
      <c r="L15" s="61">
        <v>15</v>
      </c>
      <c r="M15" s="231"/>
      <c r="N15" s="238"/>
      <c r="O15" s="232"/>
      <c r="P15" s="61">
        <v>10</v>
      </c>
      <c r="Q15" s="229">
        <v>66.48</v>
      </c>
      <c r="R15" s="264">
        <v>2.4E-2</v>
      </c>
      <c r="S15" s="229">
        <v>0.15042117930204571</v>
      </c>
      <c r="T15" s="229">
        <v>416.66666666666669</v>
      </c>
      <c r="U15" s="239" t="s">
        <v>146</v>
      </c>
      <c r="V15" s="221" t="s">
        <v>883</v>
      </c>
      <c r="W15" s="229"/>
      <c r="X15" s="229" t="s">
        <v>925</v>
      </c>
      <c r="Y15" s="229" t="s">
        <v>933</v>
      </c>
      <c r="Z15" s="229"/>
      <c r="AA15" s="233">
        <v>55</v>
      </c>
      <c r="AB15" s="238">
        <v>1</v>
      </c>
      <c r="AC15" s="61" t="s">
        <v>982</v>
      </c>
      <c r="AD15" s="229" t="s">
        <v>1389</v>
      </c>
      <c r="AE15" s="229"/>
      <c r="AF15" s="229"/>
      <c r="AG15" s="229"/>
      <c r="AH15" t="s">
        <v>1104</v>
      </c>
      <c r="AI15" s="229"/>
      <c r="AJ15" s="61"/>
      <c r="AK15" s="61">
        <v>9999</v>
      </c>
      <c r="AL15" s="229">
        <v>1000</v>
      </c>
      <c r="AM15" s="229">
        <v>3</v>
      </c>
      <c r="AO15" s="330" t="s">
        <v>1390</v>
      </c>
      <c r="AP15" s="252">
        <v>89</v>
      </c>
      <c r="AQ15" s="252">
        <v>1</v>
      </c>
      <c r="AR15" s="251">
        <v>300</v>
      </c>
      <c r="AS15" s="251">
        <v>24</v>
      </c>
    </row>
    <row r="16" spans="1:54" ht="30">
      <c r="A16" s="237">
        <v>810170</v>
      </c>
      <c r="B16" s="229" t="s">
        <v>1522</v>
      </c>
      <c r="C16" s="229" t="s">
        <v>1523</v>
      </c>
      <c r="D16" s="229" t="s">
        <v>147</v>
      </c>
      <c r="E16" s="229" t="s">
        <v>148</v>
      </c>
      <c r="F16" s="229" t="s">
        <v>1524</v>
      </c>
      <c r="G16" s="229" t="s">
        <v>147</v>
      </c>
      <c r="H16" s="255" t="s">
        <v>151</v>
      </c>
      <c r="I16" s="229" t="s">
        <v>1254</v>
      </c>
      <c r="J16" s="229" t="s">
        <v>1503</v>
      </c>
      <c r="K16" s="230"/>
      <c r="L16" s="229">
        <v>15</v>
      </c>
      <c r="M16" s="231"/>
      <c r="N16" s="255"/>
      <c r="O16" s="232"/>
      <c r="P16" s="232">
        <v>15</v>
      </c>
      <c r="Q16" s="328">
        <v>82.44</v>
      </c>
      <c r="R16" s="265">
        <v>4.2000000000000003E-2</v>
      </c>
      <c r="S16" s="229">
        <v>0.18195050946142649</v>
      </c>
      <c r="T16" s="229">
        <v>357.14285714285711</v>
      </c>
      <c r="U16" s="239" t="s">
        <v>146</v>
      </c>
      <c r="V16" s="221" t="s">
        <v>883</v>
      </c>
      <c r="W16" s="229"/>
      <c r="X16" s="229" t="s">
        <v>925</v>
      </c>
      <c r="Y16" s="229" t="s">
        <v>933</v>
      </c>
      <c r="Z16" s="229"/>
      <c r="AA16" s="256">
        <v>95</v>
      </c>
      <c r="AB16" s="255">
        <v>1</v>
      </c>
      <c r="AC16" s="61" t="s">
        <v>982</v>
      </c>
      <c r="AD16" s="229" t="s">
        <v>1389</v>
      </c>
      <c r="AE16" s="229"/>
      <c r="AF16" s="229"/>
      <c r="AG16" s="229"/>
      <c r="AH16" s="8" t="s">
        <v>1525</v>
      </c>
      <c r="AI16" s="229"/>
      <c r="AJ16" s="229"/>
      <c r="AK16" s="229">
        <v>9999</v>
      </c>
      <c r="AL16" s="229">
        <v>1000</v>
      </c>
      <c r="AM16" s="229">
        <v>30</v>
      </c>
      <c r="AO16" s="330" t="s">
        <v>1391</v>
      </c>
      <c r="AP16" s="252">
        <v>113</v>
      </c>
      <c r="AQ16" s="253">
        <v>1</v>
      </c>
      <c r="AR16" s="251">
        <v>400</v>
      </c>
      <c r="AS16" s="251">
        <v>25</v>
      </c>
    </row>
    <row r="17" spans="1:45" ht="30">
      <c r="A17" s="237">
        <v>810177</v>
      </c>
      <c r="B17" s="229" t="s">
        <v>1526</v>
      </c>
      <c r="C17" s="61" t="s">
        <v>1527</v>
      </c>
      <c r="D17" s="229" t="s">
        <v>147</v>
      </c>
      <c r="E17" s="61" t="s">
        <v>148</v>
      </c>
      <c r="F17" s="61" t="s">
        <v>1528</v>
      </c>
      <c r="G17" s="229" t="s">
        <v>147</v>
      </c>
      <c r="H17" s="238" t="s">
        <v>151</v>
      </c>
      <c r="I17" s="61" t="s">
        <v>1254</v>
      </c>
      <c r="J17" s="229" t="s">
        <v>1503</v>
      </c>
      <c r="K17" s="230"/>
      <c r="L17" s="61">
        <v>15</v>
      </c>
      <c r="M17" s="231"/>
      <c r="N17" s="238"/>
      <c r="O17" s="232"/>
      <c r="P17" s="61">
        <v>20</v>
      </c>
      <c r="Q17" s="229">
        <v>107.03</v>
      </c>
      <c r="R17" s="264">
        <v>4.2000000000000003E-2</v>
      </c>
      <c r="S17" s="229">
        <v>0.1868634962160142</v>
      </c>
      <c r="T17" s="229">
        <v>476.19047619047615</v>
      </c>
      <c r="U17" s="239" t="s">
        <v>146</v>
      </c>
      <c r="V17" s="221" t="s">
        <v>883</v>
      </c>
      <c r="W17" s="229"/>
      <c r="X17" s="229" t="s">
        <v>925</v>
      </c>
      <c r="Y17" s="229" t="s">
        <v>933</v>
      </c>
      <c r="Z17" s="229"/>
      <c r="AA17" s="233">
        <v>111</v>
      </c>
      <c r="AB17" s="238">
        <v>1</v>
      </c>
      <c r="AC17" s="61" t="s">
        <v>982</v>
      </c>
      <c r="AD17" s="229" t="s">
        <v>1389</v>
      </c>
      <c r="AE17" s="229"/>
      <c r="AF17" s="229"/>
      <c r="AG17" s="229"/>
      <c r="AH17" s="8" t="s">
        <v>1529</v>
      </c>
      <c r="AI17" s="229"/>
      <c r="AJ17" s="61"/>
      <c r="AK17" s="61">
        <v>9999</v>
      </c>
      <c r="AL17" s="229">
        <v>1000</v>
      </c>
      <c r="AM17" s="229">
        <v>37</v>
      </c>
      <c r="AO17" s="329" t="s">
        <v>1392</v>
      </c>
      <c r="AP17" s="252">
        <v>175</v>
      </c>
      <c r="AQ17" s="252">
        <v>1</v>
      </c>
      <c r="AR17" s="251">
        <v>600</v>
      </c>
      <c r="AS17" s="251">
        <v>26</v>
      </c>
    </row>
    <row r="18" spans="1:45" ht="30">
      <c r="A18" s="237">
        <v>810149</v>
      </c>
      <c r="B18" s="229" t="s">
        <v>1353</v>
      </c>
      <c r="C18" s="61" t="s">
        <v>1336</v>
      </c>
      <c r="D18" s="229" t="s">
        <v>147</v>
      </c>
      <c r="E18" s="61" t="s">
        <v>148</v>
      </c>
      <c r="F18" s="61" t="s">
        <v>1250</v>
      </c>
      <c r="G18" s="229" t="s">
        <v>147</v>
      </c>
      <c r="H18" s="238" t="s">
        <v>1077</v>
      </c>
      <c r="I18" s="61" t="s">
        <v>1373</v>
      </c>
      <c r="J18" s="229" t="s">
        <v>1503</v>
      </c>
      <c r="K18" s="230"/>
      <c r="L18" s="61">
        <v>15</v>
      </c>
      <c r="M18" s="231"/>
      <c r="N18" s="238"/>
      <c r="O18" s="232"/>
      <c r="P18" s="61">
        <v>8</v>
      </c>
      <c r="Q18" s="229">
        <v>108.67</v>
      </c>
      <c r="R18" s="264">
        <v>3.9E-2</v>
      </c>
      <c r="S18" s="229">
        <v>7.361737370019325E-2</v>
      </c>
      <c r="T18" s="229">
        <v>205.12820512820514</v>
      </c>
      <c r="U18" s="239" t="s">
        <v>146</v>
      </c>
      <c r="V18" s="221" t="s">
        <v>883</v>
      </c>
      <c r="W18" s="229"/>
      <c r="X18" s="229" t="s">
        <v>925</v>
      </c>
      <c r="Y18" s="229" t="s">
        <v>933</v>
      </c>
      <c r="Z18" s="229"/>
      <c r="AA18" s="233">
        <v>83</v>
      </c>
      <c r="AB18" s="238">
        <v>1</v>
      </c>
      <c r="AC18" s="61" t="s">
        <v>982</v>
      </c>
      <c r="AD18" s="229" t="s">
        <v>1390</v>
      </c>
      <c r="AE18" s="229"/>
      <c r="AF18" s="229"/>
      <c r="AG18" s="229"/>
      <c r="AH18" s="8" t="s">
        <v>1377</v>
      </c>
      <c r="AI18" s="229"/>
      <c r="AJ18" s="61"/>
      <c r="AK18" s="61">
        <v>9999</v>
      </c>
      <c r="AL18" s="229">
        <v>1000</v>
      </c>
      <c r="AM18" s="229">
        <v>7</v>
      </c>
      <c r="AO18" s="253" t="s">
        <v>1393</v>
      </c>
      <c r="AP18" s="310">
        <v>224</v>
      </c>
      <c r="AQ18" s="310">
        <v>1</v>
      </c>
      <c r="AR18" s="251">
        <v>800</v>
      </c>
      <c r="AS18" s="251">
        <v>27</v>
      </c>
    </row>
    <row r="19" spans="1:45">
      <c r="A19" s="237">
        <v>810172</v>
      </c>
      <c r="B19" s="229" t="s">
        <v>1530</v>
      </c>
      <c r="C19" s="61" t="s">
        <v>1531</v>
      </c>
      <c r="D19" s="229" t="s">
        <v>147</v>
      </c>
      <c r="E19" s="61" t="s">
        <v>148</v>
      </c>
      <c r="F19" s="61" t="s">
        <v>1510</v>
      </c>
      <c r="G19" s="229" t="s">
        <v>147</v>
      </c>
      <c r="H19" s="238" t="s">
        <v>151</v>
      </c>
      <c r="I19" s="61" t="s">
        <v>1373</v>
      </c>
      <c r="J19" s="229" t="s">
        <v>1503</v>
      </c>
      <c r="K19" s="230"/>
      <c r="L19" s="61">
        <v>15</v>
      </c>
      <c r="M19" s="231"/>
      <c r="N19" s="238"/>
      <c r="O19" s="232"/>
      <c r="P19" s="61">
        <v>12</v>
      </c>
      <c r="Q19" s="229">
        <v>134.76</v>
      </c>
      <c r="R19" s="264">
        <v>6.9000000000000006E-2</v>
      </c>
      <c r="S19" s="229">
        <v>8.9047195013357089E-2</v>
      </c>
      <c r="T19" s="229">
        <v>173.91304347826085</v>
      </c>
      <c r="U19" s="239" t="s">
        <v>146</v>
      </c>
      <c r="V19" s="221" t="s">
        <v>883</v>
      </c>
      <c r="W19" s="229"/>
      <c r="X19" s="229" t="s">
        <v>925</v>
      </c>
      <c r="Y19" s="229" t="s">
        <v>933</v>
      </c>
      <c r="Z19" s="229"/>
      <c r="AA19" s="233">
        <v>123</v>
      </c>
      <c r="AB19" s="238">
        <v>1</v>
      </c>
      <c r="AC19" s="61" t="s">
        <v>982</v>
      </c>
      <c r="AD19" s="229" t="s">
        <v>1390</v>
      </c>
      <c r="AE19" s="229"/>
      <c r="AF19" s="229"/>
      <c r="AG19" s="229"/>
      <c r="AH19" s="8" t="s">
        <v>1532</v>
      </c>
      <c r="AI19" s="229"/>
      <c r="AJ19" s="61"/>
      <c r="AK19" s="61">
        <v>9999</v>
      </c>
      <c r="AL19" s="229">
        <v>1000</v>
      </c>
      <c r="AM19" s="229">
        <v>32</v>
      </c>
      <c r="AS19" s="61"/>
    </row>
    <row r="20" spans="1:45">
      <c r="A20" s="334">
        <v>810179</v>
      </c>
      <c r="B20" s="335" t="s">
        <v>1533</v>
      </c>
      <c r="C20" s="336" t="s">
        <v>1534</v>
      </c>
      <c r="D20" s="336" t="s">
        <v>147</v>
      </c>
      <c r="E20" s="336" t="s">
        <v>148</v>
      </c>
      <c r="F20" s="336" t="s">
        <v>1513</v>
      </c>
      <c r="G20" s="336" t="s">
        <v>147</v>
      </c>
      <c r="H20" s="337" t="s">
        <v>151</v>
      </c>
      <c r="I20" s="336" t="s">
        <v>1373</v>
      </c>
      <c r="J20" s="336" t="s">
        <v>1503</v>
      </c>
      <c r="K20" s="335"/>
      <c r="L20" s="336">
        <v>15</v>
      </c>
      <c r="M20" s="338"/>
      <c r="N20" s="337"/>
      <c r="O20" s="339"/>
      <c r="P20" s="339">
        <v>15</v>
      </c>
      <c r="Q20" s="336">
        <v>174.97</v>
      </c>
      <c r="R20" s="340">
        <v>6.9000000000000006E-2</v>
      </c>
      <c r="S20" s="336">
        <v>8.5728982111219071E-2</v>
      </c>
      <c r="T20" s="336">
        <v>217.39130434782606</v>
      </c>
      <c r="U20" s="337" t="s">
        <v>146</v>
      </c>
      <c r="V20" s="336" t="s">
        <v>883</v>
      </c>
      <c r="W20" s="336"/>
      <c r="X20" s="336" t="s">
        <v>925</v>
      </c>
      <c r="Y20" s="336" t="s">
        <v>933</v>
      </c>
      <c r="Z20" s="336"/>
      <c r="AA20" s="341">
        <v>139</v>
      </c>
      <c r="AB20" s="337">
        <v>1</v>
      </c>
      <c r="AC20" s="336" t="s">
        <v>982</v>
      </c>
      <c r="AD20" s="336" t="s">
        <v>1390</v>
      </c>
      <c r="AE20" s="336"/>
      <c r="AF20" s="336"/>
      <c r="AG20" s="336"/>
      <c r="AH20" s="336" t="s">
        <v>1535</v>
      </c>
      <c r="AI20" s="336"/>
      <c r="AJ20" s="336"/>
      <c r="AK20" s="336">
        <v>9999</v>
      </c>
      <c r="AL20" s="336">
        <v>1000</v>
      </c>
      <c r="AM20" s="336">
        <v>39</v>
      </c>
      <c r="AS20" s="61"/>
    </row>
    <row r="21" spans="1:45">
      <c r="A21" s="237">
        <v>810153</v>
      </c>
      <c r="B21" t="s">
        <v>1357</v>
      </c>
      <c r="C21" t="s">
        <v>1340</v>
      </c>
      <c r="D21" s="229" t="s">
        <v>147</v>
      </c>
      <c r="E21" s="61" t="s">
        <v>148</v>
      </c>
      <c r="F21" t="s">
        <v>955</v>
      </c>
      <c r="G21" s="229" t="s">
        <v>147</v>
      </c>
      <c r="H21" s="266" t="s">
        <v>1078</v>
      </c>
      <c r="I21" s="229" t="s">
        <v>1373</v>
      </c>
      <c r="J21" s="229" t="s">
        <v>1503</v>
      </c>
      <c r="K21" s="230"/>
      <c r="L21" s="61">
        <v>15</v>
      </c>
      <c r="M21" s="231"/>
      <c r="N21" s="238"/>
      <c r="O21" s="232"/>
      <c r="P21" s="61">
        <v>17</v>
      </c>
      <c r="Q21" s="229">
        <v>123.39</v>
      </c>
      <c r="R21" s="264">
        <v>4.3999999999999997E-2</v>
      </c>
      <c r="S21" s="229">
        <v>0.13777453602398898</v>
      </c>
      <c r="T21" s="229">
        <v>386.36363636363637</v>
      </c>
      <c r="U21" s="239" t="s">
        <v>146</v>
      </c>
      <c r="V21" s="221" t="s">
        <v>883</v>
      </c>
      <c r="W21" s="229"/>
      <c r="X21" s="229" t="s">
        <v>925</v>
      </c>
      <c r="Y21" s="229" t="s">
        <v>933</v>
      </c>
      <c r="Z21" s="229"/>
      <c r="AA21" s="233">
        <v>69</v>
      </c>
      <c r="AB21" s="238">
        <v>1</v>
      </c>
      <c r="AC21" s="61" t="s">
        <v>982</v>
      </c>
      <c r="AD21" t="s">
        <v>1390</v>
      </c>
      <c r="AE21" s="229"/>
      <c r="AF21" s="229"/>
      <c r="AG21" s="229"/>
      <c r="AH21" s="8" t="s">
        <v>955</v>
      </c>
      <c r="AI21" s="229"/>
      <c r="AJ21" s="61">
        <v>1</v>
      </c>
      <c r="AK21" s="61">
        <v>9999</v>
      </c>
      <c r="AL21" s="229">
        <v>1000</v>
      </c>
      <c r="AM21" s="229">
        <v>11</v>
      </c>
      <c r="AS21" s="61"/>
    </row>
    <row r="22" spans="1:45">
      <c r="A22" s="237">
        <v>810173</v>
      </c>
      <c r="B22" s="61" t="s">
        <v>1536</v>
      </c>
      <c r="C22" s="61" t="s">
        <v>1537</v>
      </c>
      <c r="D22" s="229" t="s">
        <v>147</v>
      </c>
      <c r="E22" s="61" t="s">
        <v>148</v>
      </c>
      <c r="F22" s="61" t="s">
        <v>1516</v>
      </c>
      <c r="G22" s="229" t="s">
        <v>147</v>
      </c>
      <c r="H22" s="238" t="s">
        <v>151</v>
      </c>
      <c r="I22" s="229" t="s">
        <v>1373</v>
      </c>
      <c r="J22" s="229" t="s">
        <v>1503</v>
      </c>
      <c r="K22" s="230"/>
      <c r="L22" s="61">
        <v>15</v>
      </c>
      <c r="M22" s="231"/>
      <c r="N22" s="238"/>
      <c r="O22" s="232"/>
      <c r="P22" s="61">
        <v>25</v>
      </c>
      <c r="Q22" s="229">
        <v>153.01</v>
      </c>
      <c r="R22" s="264">
        <v>7.8E-2</v>
      </c>
      <c r="S22" s="229">
        <v>0.16338801385530358</v>
      </c>
      <c r="T22" s="229">
        <v>320.5128205128205</v>
      </c>
      <c r="U22" s="239" t="s">
        <v>146</v>
      </c>
      <c r="V22" s="221" t="s">
        <v>883</v>
      </c>
      <c r="W22" s="229"/>
      <c r="X22" s="229" t="s">
        <v>925</v>
      </c>
      <c r="Y22" s="229" t="s">
        <v>933</v>
      </c>
      <c r="Z22" s="229"/>
      <c r="AA22" s="233">
        <v>109</v>
      </c>
      <c r="AB22" s="238">
        <v>1</v>
      </c>
      <c r="AC22" t="s">
        <v>982</v>
      </c>
      <c r="AD22" t="s">
        <v>1390</v>
      </c>
      <c r="AE22" s="229"/>
      <c r="AF22" s="229"/>
      <c r="AG22" s="229"/>
      <c r="AH22" s="8" t="s">
        <v>1516</v>
      </c>
      <c r="AI22" s="8"/>
      <c r="AJ22" s="61"/>
      <c r="AK22" s="61">
        <v>9999</v>
      </c>
      <c r="AL22" s="229">
        <v>1000</v>
      </c>
      <c r="AM22" s="229">
        <v>33</v>
      </c>
      <c r="AS22" s="61"/>
    </row>
    <row r="23" spans="1:45">
      <c r="A23" s="237">
        <v>810180</v>
      </c>
      <c r="B23" s="61" t="s">
        <v>1538</v>
      </c>
      <c r="C23" s="61" t="s">
        <v>1539</v>
      </c>
      <c r="D23" s="229" t="s">
        <v>147</v>
      </c>
      <c r="E23" s="61" t="s">
        <v>148</v>
      </c>
      <c r="F23" s="61" t="s">
        <v>1520</v>
      </c>
      <c r="G23" s="229" t="s">
        <v>147</v>
      </c>
      <c r="H23" s="238" t="s">
        <v>151</v>
      </c>
      <c r="I23" s="229" t="s">
        <v>1373</v>
      </c>
      <c r="J23" s="229" t="s">
        <v>1503</v>
      </c>
      <c r="K23" s="230"/>
      <c r="L23" s="61">
        <v>15</v>
      </c>
      <c r="M23" s="231"/>
      <c r="N23" s="238"/>
      <c r="O23" s="232"/>
      <c r="P23" s="61">
        <v>27</v>
      </c>
      <c r="Q23" s="229">
        <v>198.66</v>
      </c>
      <c r="R23" s="264">
        <v>7.8E-2</v>
      </c>
      <c r="S23" s="229">
        <v>0.1359106010268801</v>
      </c>
      <c r="T23" s="229">
        <v>346.15384615384613</v>
      </c>
      <c r="U23" s="239" t="s">
        <v>146</v>
      </c>
      <c r="V23" s="221" t="s">
        <v>883</v>
      </c>
      <c r="W23" s="229"/>
      <c r="X23" s="229" t="s">
        <v>925</v>
      </c>
      <c r="Y23" s="229" t="s">
        <v>933</v>
      </c>
      <c r="Z23" s="229"/>
      <c r="AA23" s="233">
        <v>125</v>
      </c>
      <c r="AB23" s="238">
        <v>1</v>
      </c>
      <c r="AC23" s="61" t="s">
        <v>982</v>
      </c>
      <c r="AD23" t="s">
        <v>1390</v>
      </c>
      <c r="AE23" s="229"/>
      <c r="AF23" s="229"/>
      <c r="AG23" s="229"/>
      <c r="AH23" s="8" t="s">
        <v>1520</v>
      </c>
      <c r="AI23" s="229"/>
      <c r="AJ23" s="61"/>
      <c r="AK23" s="61">
        <v>9999</v>
      </c>
      <c r="AL23" s="229">
        <v>1000</v>
      </c>
      <c r="AM23" s="229">
        <v>40</v>
      </c>
      <c r="AS23" s="61"/>
    </row>
    <row r="24" spans="1:45">
      <c r="A24" s="237">
        <v>810144</v>
      </c>
      <c r="B24" s="61" t="s">
        <v>1348</v>
      </c>
      <c r="C24" s="61" t="s">
        <v>1333</v>
      </c>
      <c r="D24" s="229" t="s">
        <v>147</v>
      </c>
      <c r="E24" s="61" t="s">
        <v>148</v>
      </c>
      <c r="F24" s="61" t="s">
        <v>956</v>
      </c>
      <c r="G24" s="229" t="s">
        <v>147</v>
      </c>
      <c r="H24" s="238" t="s">
        <v>1076</v>
      </c>
      <c r="I24" s="229" t="s">
        <v>1254</v>
      </c>
      <c r="J24" s="229" t="s">
        <v>1503</v>
      </c>
      <c r="K24" s="230"/>
      <c r="L24" s="61">
        <v>15</v>
      </c>
      <c r="M24" s="231"/>
      <c r="N24" s="238"/>
      <c r="O24" s="232"/>
      <c r="P24" s="61">
        <v>17</v>
      </c>
      <c r="Q24" s="229">
        <v>104.01</v>
      </c>
      <c r="R24" s="264">
        <v>3.6999999999999998E-2</v>
      </c>
      <c r="S24" s="229">
        <v>0.16344582251706566</v>
      </c>
      <c r="T24" s="229"/>
      <c r="U24" s="239" t="s">
        <v>146</v>
      </c>
      <c r="V24" s="221" t="s">
        <v>883</v>
      </c>
      <c r="W24" s="229"/>
      <c r="X24" s="229" t="s">
        <v>925</v>
      </c>
      <c r="Y24" s="229" t="s">
        <v>933</v>
      </c>
      <c r="Z24" s="229"/>
      <c r="AA24" s="233">
        <v>76</v>
      </c>
      <c r="AB24" s="238">
        <v>1</v>
      </c>
      <c r="AC24" s="61" t="s">
        <v>982</v>
      </c>
      <c r="AD24" t="s">
        <v>1390</v>
      </c>
      <c r="AE24" s="229"/>
      <c r="AF24" s="229"/>
      <c r="AG24" s="229"/>
      <c r="AH24" t="s">
        <v>1105</v>
      </c>
      <c r="AI24" s="229"/>
      <c r="AJ24" s="61"/>
      <c r="AK24" s="61">
        <v>9999</v>
      </c>
      <c r="AL24" s="229">
        <v>1000</v>
      </c>
      <c r="AM24" s="229">
        <v>2</v>
      </c>
      <c r="AS24" s="61"/>
    </row>
    <row r="25" spans="1:45">
      <c r="A25" s="237">
        <v>810169</v>
      </c>
      <c r="B25" s="61" t="s">
        <v>1540</v>
      </c>
      <c r="C25" s="61" t="s">
        <v>1541</v>
      </c>
      <c r="D25" s="229" t="s">
        <v>147</v>
      </c>
      <c r="E25" s="61" t="s">
        <v>148</v>
      </c>
      <c r="F25" s="61" t="s">
        <v>1542</v>
      </c>
      <c r="G25" s="229" t="s">
        <v>147</v>
      </c>
      <c r="H25" s="238" t="s">
        <v>151</v>
      </c>
      <c r="I25" s="229" t="s">
        <v>1373</v>
      </c>
      <c r="J25" s="229" t="s">
        <v>1503</v>
      </c>
      <c r="K25" s="230"/>
      <c r="L25" s="61">
        <v>15</v>
      </c>
      <c r="M25" s="231"/>
      <c r="N25" s="238"/>
      <c r="O25" s="232"/>
      <c r="P25" s="61">
        <v>22</v>
      </c>
      <c r="Q25" s="229">
        <v>128.97999999999999</v>
      </c>
      <c r="R25" s="264">
        <v>6.6000000000000003E-2</v>
      </c>
      <c r="S25" s="229">
        <v>0.17056908047759345</v>
      </c>
      <c r="T25" s="229">
        <v>333.33333333333331</v>
      </c>
      <c r="U25" s="239" t="s">
        <v>146</v>
      </c>
      <c r="V25" s="221" t="s">
        <v>883</v>
      </c>
      <c r="W25" s="229"/>
      <c r="X25" s="229" t="s">
        <v>925</v>
      </c>
      <c r="Y25" s="229" t="s">
        <v>933</v>
      </c>
      <c r="Z25" s="229"/>
      <c r="AA25" s="233">
        <v>116</v>
      </c>
      <c r="AB25" s="238">
        <v>1</v>
      </c>
      <c r="AC25" t="s">
        <v>982</v>
      </c>
      <c r="AD25" t="s">
        <v>1390</v>
      </c>
      <c r="AE25" s="229"/>
      <c r="AF25" s="229"/>
      <c r="AG25" s="229"/>
      <c r="AH25" s="8" t="s">
        <v>1543</v>
      </c>
      <c r="AI25" s="229"/>
      <c r="AJ25" s="61"/>
      <c r="AK25" s="61">
        <v>9999</v>
      </c>
      <c r="AL25" s="229">
        <v>1000</v>
      </c>
      <c r="AM25" s="229">
        <v>29</v>
      </c>
      <c r="AS25" s="61"/>
    </row>
    <row r="26" spans="1:45">
      <c r="A26" s="334">
        <v>810176</v>
      </c>
      <c r="B26" s="335" t="s">
        <v>1544</v>
      </c>
      <c r="C26" s="336" t="s">
        <v>1545</v>
      </c>
      <c r="D26" s="336" t="s">
        <v>147</v>
      </c>
      <c r="E26" s="336" t="s">
        <v>148</v>
      </c>
      <c r="F26" s="336" t="s">
        <v>1528</v>
      </c>
      <c r="G26" s="336" t="s">
        <v>147</v>
      </c>
      <c r="H26" s="337" t="s">
        <v>151</v>
      </c>
      <c r="I26" s="229" t="s">
        <v>1373</v>
      </c>
      <c r="J26" s="336" t="s">
        <v>1503</v>
      </c>
      <c r="K26" s="335"/>
      <c r="L26" s="336">
        <v>15</v>
      </c>
      <c r="M26" s="338"/>
      <c r="N26" s="337"/>
      <c r="O26" s="339"/>
      <c r="P26" s="339">
        <v>25</v>
      </c>
      <c r="Q26" s="336">
        <v>167.46</v>
      </c>
      <c r="R26" s="340">
        <v>6.6000000000000003E-2</v>
      </c>
      <c r="S26" s="336">
        <v>0.14928938253911381</v>
      </c>
      <c r="T26" s="336">
        <v>378.78787878787875</v>
      </c>
      <c r="U26" s="337" t="s">
        <v>146</v>
      </c>
      <c r="V26" s="336" t="s">
        <v>883</v>
      </c>
      <c r="W26" s="336"/>
      <c r="X26" s="336" t="s">
        <v>925</v>
      </c>
      <c r="Y26" s="336" t="s">
        <v>933</v>
      </c>
      <c r="Z26" s="336"/>
      <c r="AA26" s="341">
        <v>132</v>
      </c>
      <c r="AB26" s="337">
        <v>1</v>
      </c>
      <c r="AC26" s="336" t="s">
        <v>982</v>
      </c>
      <c r="AD26" s="336" t="s">
        <v>1390</v>
      </c>
      <c r="AE26" s="336"/>
      <c r="AF26" s="336"/>
      <c r="AG26" s="336"/>
      <c r="AH26" s="336" t="s">
        <v>1546</v>
      </c>
      <c r="AI26" s="336"/>
      <c r="AJ26" s="336"/>
      <c r="AK26" s="336">
        <v>9999</v>
      </c>
      <c r="AL26" s="336">
        <v>1000</v>
      </c>
      <c r="AM26" s="336">
        <v>36</v>
      </c>
      <c r="AS26" s="61"/>
    </row>
    <row r="27" spans="1:45">
      <c r="A27" s="334">
        <v>810154</v>
      </c>
      <c r="B27" s="335" t="s">
        <v>1358</v>
      </c>
      <c r="C27" s="336" t="s">
        <v>1341</v>
      </c>
      <c r="D27" s="336" t="s">
        <v>147</v>
      </c>
      <c r="E27" s="336" t="s">
        <v>148</v>
      </c>
      <c r="F27" s="336" t="s">
        <v>1364</v>
      </c>
      <c r="G27" s="336" t="s">
        <v>147</v>
      </c>
      <c r="H27" s="337" t="s">
        <v>1078</v>
      </c>
      <c r="I27" s="229" t="s">
        <v>1254</v>
      </c>
      <c r="J27" s="336" t="s">
        <v>1503</v>
      </c>
      <c r="K27" s="335"/>
      <c r="L27" s="336">
        <v>15</v>
      </c>
      <c r="M27" s="338"/>
      <c r="N27" s="337"/>
      <c r="O27" s="339"/>
      <c r="P27" s="339">
        <v>33</v>
      </c>
      <c r="Q27" s="336">
        <v>258.07</v>
      </c>
      <c r="R27" s="340">
        <v>9.1999999999999998E-2</v>
      </c>
      <c r="S27" s="336">
        <v>0.12787228271399234</v>
      </c>
      <c r="T27" s="336">
        <v>358.69565217391306</v>
      </c>
      <c r="U27" s="337" t="s">
        <v>146</v>
      </c>
      <c r="V27" s="336" t="s">
        <v>883</v>
      </c>
      <c r="W27" s="336"/>
      <c r="X27" s="336" t="s">
        <v>925</v>
      </c>
      <c r="Y27" s="336" t="s">
        <v>933</v>
      </c>
      <c r="Z27" s="336"/>
      <c r="AA27" s="341">
        <v>42.88</v>
      </c>
      <c r="AB27" s="337">
        <v>1</v>
      </c>
      <c r="AC27" s="336" t="s">
        <v>982</v>
      </c>
      <c r="AD27" s="336" t="s">
        <v>1390</v>
      </c>
      <c r="AE27" s="336"/>
      <c r="AF27" s="336"/>
      <c r="AG27" s="336"/>
      <c r="AH27" s="336" t="s">
        <v>1547</v>
      </c>
      <c r="AI27" s="336"/>
      <c r="AJ27" s="336">
        <v>1</v>
      </c>
      <c r="AK27" s="336">
        <v>9999</v>
      </c>
      <c r="AL27" s="336">
        <v>1000</v>
      </c>
      <c r="AM27" s="336">
        <v>12</v>
      </c>
      <c r="AS27" s="61"/>
    </row>
    <row r="28" spans="1:45">
      <c r="A28" s="237">
        <v>810142</v>
      </c>
      <c r="B28" s="61" t="s">
        <v>1346</v>
      </c>
      <c r="C28" s="61" t="s">
        <v>1331</v>
      </c>
      <c r="D28" s="229" t="s">
        <v>147</v>
      </c>
      <c r="E28" s="61" t="s">
        <v>148</v>
      </c>
      <c r="F28" s="61" t="s">
        <v>956</v>
      </c>
      <c r="G28" s="229" t="s">
        <v>147</v>
      </c>
      <c r="H28" s="238" t="s">
        <v>151</v>
      </c>
      <c r="I28" s="229" t="s">
        <v>1369</v>
      </c>
      <c r="J28" s="229" t="s">
        <v>1503</v>
      </c>
      <c r="K28" s="230"/>
      <c r="L28" s="61">
        <v>15</v>
      </c>
      <c r="M28" s="231"/>
      <c r="N28" s="238"/>
      <c r="O28" s="232"/>
      <c r="P28" s="61">
        <v>25</v>
      </c>
      <c r="Q28" s="229">
        <v>149.88999999999999</v>
      </c>
      <c r="R28" s="264">
        <v>5.2999999999999999E-2</v>
      </c>
      <c r="S28" s="229">
        <v>0.16678897858429517</v>
      </c>
      <c r="T28" s="229">
        <v>471.69811320754718</v>
      </c>
      <c r="U28" s="239" t="s">
        <v>146</v>
      </c>
      <c r="V28" s="221" t="s">
        <v>883</v>
      </c>
      <c r="W28" s="229"/>
      <c r="X28" s="229" t="s">
        <v>925</v>
      </c>
      <c r="Y28" s="229" t="s">
        <v>933</v>
      </c>
      <c r="Z28" s="229"/>
      <c r="AA28" s="233">
        <v>104</v>
      </c>
      <c r="AB28" s="238">
        <v>1</v>
      </c>
      <c r="AC28" s="61" t="s">
        <v>149</v>
      </c>
      <c r="AD28" s="61" t="s">
        <v>1391</v>
      </c>
      <c r="AE28" s="229"/>
      <c r="AF28" s="229"/>
      <c r="AG28" s="229"/>
      <c r="AH28" s="8" t="s">
        <v>956</v>
      </c>
      <c r="AI28" s="229"/>
      <c r="AJ28" s="61"/>
      <c r="AK28" s="61">
        <v>9999</v>
      </c>
      <c r="AL28" s="229">
        <v>1000</v>
      </c>
      <c r="AM28" s="229">
        <v>32</v>
      </c>
      <c r="AO28" s="221" t="s">
        <v>927</v>
      </c>
      <c r="AP28" s="221" t="s">
        <v>928</v>
      </c>
      <c r="AQ28" s="221" t="s">
        <v>929</v>
      </c>
      <c r="AR28" s="221" t="s">
        <v>889</v>
      </c>
      <c r="AS28" s="221" t="s">
        <v>926</v>
      </c>
    </row>
    <row r="29" spans="1:45">
      <c r="A29" s="425">
        <v>810168</v>
      </c>
      <c r="B29" s="426" t="s">
        <v>1548</v>
      </c>
      <c r="C29" s="427" t="s">
        <v>1549</v>
      </c>
      <c r="D29" s="427" t="s">
        <v>147</v>
      </c>
      <c r="E29" s="427" t="s">
        <v>148</v>
      </c>
      <c r="F29" s="427" t="s">
        <v>1524</v>
      </c>
      <c r="G29" s="427" t="s">
        <v>147</v>
      </c>
      <c r="H29" s="428" t="s">
        <v>151</v>
      </c>
      <c r="I29" s="427" t="s">
        <v>1369</v>
      </c>
      <c r="J29" s="427" t="s">
        <v>1503</v>
      </c>
      <c r="K29" s="426"/>
      <c r="L29" s="427">
        <v>15</v>
      </c>
      <c r="M29" s="429"/>
      <c r="N29" s="428"/>
      <c r="O29" s="430"/>
      <c r="P29" s="430">
        <v>30</v>
      </c>
      <c r="Q29" s="427">
        <v>185.86</v>
      </c>
      <c r="R29" s="431">
        <v>9.5000000000000001E-2</v>
      </c>
      <c r="S29" s="427">
        <v>0.16141181534488325</v>
      </c>
      <c r="T29" s="427">
        <v>315.78947368421052</v>
      </c>
      <c r="U29" s="428" t="s">
        <v>146</v>
      </c>
      <c r="V29" s="427" t="s">
        <v>883</v>
      </c>
      <c r="W29" s="427"/>
      <c r="X29" s="427" t="s">
        <v>925</v>
      </c>
      <c r="Y29" s="427" t="s">
        <v>933</v>
      </c>
      <c r="Z29" s="427"/>
      <c r="AA29" s="432">
        <v>144</v>
      </c>
      <c r="AB29" s="428">
        <v>1</v>
      </c>
      <c r="AC29" s="427" t="s">
        <v>982</v>
      </c>
      <c r="AD29" s="427" t="s">
        <v>1391</v>
      </c>
      <c r="AE29" s="427"/>
      <c r="AF29" s="427"/>
      <c r="AG29" s="427"/>
      <c r="AH29" s="427" t="s">
        <v>1524</v>
      </c>
      <c r="AI29" s="427"/>
      <c r="AJ29" s="427"/>
      <c r="AK29" s="427">
        <v>9999</v>
      </c>
      <c r="AL29" s="427">
        <v>1000</v>
      </c>
      <c r="AM29" s="427">
        <v>28</v>
      </c>
      <c r="AO29" s="221" t="s">
        <v>930</v>
      </c>
      <c r="AP29" s="221" t="s">
        <v>931</v>
      </c>
      <c r="AQ29" s="221" t="s">
        <v>890</v>
      </c>
      <c r="AR29" s="221" t="s">
        <v>889</v>
      </c>
      <c r="AS29" s="221" t="s">
        <v>932</v>
      </c>
    </row>
    <row r="30" spans="1:45" customFormat="1">
      <c r="A30" s="425">
        <v>810175</v>
      </c>
      <c r="B30" s="426" t="s">
        <v>1550</v>
      </c>
      <c r="C30" s="427" t="s">
        <v>1551</v>
      </c>
      <c r="D30" s="427" t="s">
        <v>147</v>
      </c>
      <c r="E30" s="427" t="s">
        <v>148</v>
      </c>
      <c r="F30" s="427" t="s">
        <v>1528</v>
      </c>
      <c r="G30" s="427" t="s">
        <v>147</v>
      </c>
      <c r="H30" s="428" t="s">
        <v>151</v>
      </c>
      <c r="I30" s="427" t="s">
        <v>1369</v>
      </c>
      <c r="J30" s="427" t="s">
        <v>1503</v>
      </c>
      <c r="K30" s="426"/>
      <c r="L30" s="427">
        <v>15</v>
      </c>
      <c r="M30" s="429"/>
      <c r="N30" s="428"/>
      <c r="O30" s="430"/>
      <c r="P30" s="430">
        <v>35</v>
      </c>
      <c r="Q30" s="427">
        <v>241.32</v>
      </c>
      <c r="R30" s="431">
        <v>9.5000000000000001E-2</v>
      </c>
      <c r="S30" s="427">
        <v>0.14503563732802918</v>
      </c>
      <c r="T30" s="427">
        <v>368.42105263157896</v>
      </c>
      <c r="U30" s="428" t="s">
        <v>146</v>
      </c>
      <c r="V30" s="427" t="s">
        <v>883</v>
      </c>
      <c r="W30" s="427"/>
      <c r="X30" s="427" t="s">
        <v>925</v>
      </c>
      <c r="Y30" s="427" t="s">
        <v>933</v>
      </c>
      <c r="Z30" s="427"/>
      <c r="AA30" s="432">
        <v>160</v>
      </c>
      <c r="AB30" s="428">
        <v>1</v>
      </c>
      <c r="AC30" s="427" t="s">
        <v>982</v>
      </c>
      <c r="AD30" s="427" t="s">
        <v>1391</v>
      </c>
      <c r="AE30" s="427"/>
      <c r="AF30" s="427"/>
      <c r="AG30" s="427"/>
      <c r="AH30" s="427" t="s">
        <v>1528</v>
      </c>
      <c r="AI30" s="427"/>
      <c r="AJ30" s="427"/>
      <c r="AK30" s="427">
        <v>9999</v>
      </c>
      <c r="AL30" s="427">
        <v>1000</v>
      </c>
      <c r="AM30" s="427">
        <v>35</v>
      </c>
    </row>
    <row r="31" spans="1:45" customFormat="1">
      <c r="A31" s="425">
        <v>810151</v>
      </c>
      <c r="B31" s="426" t="s">
        <v>1355</v>
      </c>
      <c r="C31" s="427" t="s">
        <v>1338</v>
      </c>
      <c r="D31" s="427" t="s">
        <v>147</v>
      </c>
      <c r="E31" s="427" t="s">
        <v>148</v>
      </c>
      <c r="F31" s="427" t="s">
        <v>1363</v>
      </c>
      <c r="G31" s="427" t="s">
        <v>147</v>
      </c>
      <c r="H31" s="428" t="s">
        <v>1077</v>
      </c>
      <c r="I31" s="427" t="s">
        <v>1369</v>
      </c>
      <c r="J31" s="427" t="s">
        <v>1503</v>
      </c>
      <c r="K31" s="426"/>
      <c r="L31" s="427">
        <v>15</v>
      </c>
      <c r="M31" s="429"/>
      <c r="N31" s="428"/>
      <c r="O31" s="430"/>
      <c r="P31" s="430">
        <v>28</v>
      </c>
      <c r="Q31" s="427">
        <v>262</v>
      </c>
      <c r="R31" s="431">
        <v>9.2999999999999999E-2</v>
      </c>
      <c r="S31" s="427">
        <v>0.10687022900763359</v>
      </c>
      <c r="T31" s="427">
        <v>301.07526881720429</v>
      </c>
      <c r="U31" s="428" t="s">
        <v>146</v>
      </c>
      <c r="V31" s="427" t="s">
        <v>883</v>
      </c>
      <c r="W31" s="427"/>
      <c r="X31" s="427" t="s">
        <v>925</v>
      </c>
      <c r="Y31" s="427" t="s">
        <v>933</v>
      </c>
      <c r="Z31" s="427"/>
      <c r="AA31" s="432">
        <v>31.94</v>
      </c>
      <c r="AB31" s="428">
        <v>1</v>
      </c>
      <c r="AC31" s="427" t="s">
        <v>982</v>
      </c>
      <c r="AD31" s="427" t="s">
        <v>1391</v>
      </c>
      <c r="AE31" s="427"/>
      <c r="AF31" s="427"/>
      <c r="AG31" s="427"/>
      <c r="AH31" s="427" t="s">
        <v>1379</v>
      </c>
      <c r="AI31" s="427"/>
      <c r="AJ31" s="427"/>
      <c r="AK31" s="427">
        <v>9999</v>
      </c>
      <c r="AL31" s="427">
        <v>1000</v>
      </c>
      <c r="AM31" s="427">
        <v>9</v>
      </c>
    </row>
    <row r="32" spans="1:45" customFormat="1">
      <c r="A32" s="425">
        <v>810152</v>
      </c>
      <c r="B32" s="426" t="s">
        <v>1356</v>
      </c>
      <c r="C32" s="427" t="s">
        <v>1339</v>
      </c>
      <c r="D32" s="427" t="s">
        <v>147</v>
      </c>
      <c r="E32" s="427" t="s">
        <v>148</v>
      </c>
      <c r="F32" s="427" t="s">
        <v>1363</v>
      </c>
      <c r="G32" s="427" t="s">
        <v>147</v>
      </c>
      <c r="H32" s="428" t="s">
        <v>1078</v>
      </c>
      <c r="I32" s="427" t="s">
        <v>1375</v>
      </c>
      <c r="J32" s="427" t="s">
        <v>1503</v>
      </c>
      <c r="K32" s="426"/>
      <c r="L32" s="427">
        <v>15</v>
      </c>
      <c r="M32" s="429"/>
      <c r="N32" s="428"/>
      <c r="O32" s="430"/>
      <c r="P32" s="430">
        <v>55</v>
      </c>
      <c r="Q32" s="427">
        <v>430.53</v>
      </c>
      <c r="R32" s="431">
        <v>0.153</v>
      </c>
      <c r="S32" s="427">
        <v>0.12774951803590923</v>
      </c>
      <c r="T32" s="427">
        <v>359.47712418300654</v>
      </c>
      <c r="U32" s="428" t="s">
        <v>146</v>
      </c>
      <c r="V32" s="427" t="s">
        <v>883</v>
      </c>
      <c r="W32" s="427"/>
      <c r="X32" s="427" t="s">
        <v>925</v>
      </c>
      <c r="Y32" s="427" t="s">
        <v>933</v>
      </c>
      <c r="Z32" s="427"/>
      <c r="AA32" s="432">
        <v>61.17</v>
      </c>
      <c r="AB32" s="428">
        <v>1</v>
      </c>
      <c r="AC32" s="427" t="s">
        <v>982</v>
      </c>
      <c r="AD32" s="427" t="s">
        <v>1392</v>
      </c>
      <c r="AE32" s="427"/>
      <c r="AF32" s="427"/>
      <c r="AG32" s="427"/>
      <c r="AH32" s="427" t="s">
        <v>1380</v>
      </c>
      <c r="AI32" s="427"/>
      <c r="AJ32" s="427">
        <v>1</v>
      </c>
      <c r="AK32" s="427">
        <v>9999</v>
      </c>
      <c r="AL32" s="427">
        <v>1000</v>
      </c>
      <c r="AM32" s="427">
        <v>10</v>
      </c>
    </row>
    <row r="33" spans="1:39" customFormat="1">
      <c r="A33" s="425">
        <v>810150</v>
      </c>
      <c r="B33" s="426" t="s">
        <v>1354</v>
      </c>
      <c r="C33" s="427" t="s">
        <v>1337</v>
      </c>
      <c r="D33" s="427" t="s">
        <v>147</v>
      </c>
      <c r="E33" s="427" t="s">
        <v>148</v>
      </c>
      <c r="F33" s="427" t="s">
        <v>1363</v>
      </c>
      <c r="G33" s="427" t="s">
        <v>147</v>
      </c>
      <c r="H33" s="428" t="s">
        <v>1076</v>
      </c>
      <c r="I33" s="427" t="s">
        <v>1374</v>
      </c>
      <c r="J33" s="427" t="s">
        <v>1503</v>
      </c>
      <c r="K33" s="426"/>
      <c r="L33" s="427">
        <v>15</v>
      </c>
      <c r="M33" s="429"/>
      <c r="N33" s="428"/>
      <c r="O33" s="430"/>
      <c r="P33" s="430">
        <v>45</v>
      </c>
      <c r="Q33" s="427">
        <v>541.16999999999996</v>
      </c>
      <c r="R33" s="431">
        <v>0.192</v>
      </c>
      <c r="S33" s="427">
        <v>8.3153168135705974E-2</v>
      </c>
      <c r="T33" s="427"/>
      <c r="U33" s="428" t="s">
        <v>146</v>
      </c>
      <c r="V33" s="427" t="s">
        <v>883</v>
      </c>
      <c r="W33" s="427"/>
      <c r="X33" s="427" t="s">
        <v>925</v>
      </c>
      <c r="Y33" s="427" t="s">
        <v>933</v>
      </c>
      <c r="Z33" s="427"/>
      <c r="AA33" s="432">
        <v>51.11</v>
      </c>
      <c r="AB33" s="428">
        <v>1</v>
      </c>
      <c r="AC33" s="427" t="s">
        <v>982</v>
      </c>
      <c r="AD33" s="427" t="s">
        <v>1393</v>
      </c>
      <c r="AE33" s="427"/>
      <c r="AF33" s="427"/>
      <c r="AG33" s="427"/>
      <c r="AH33" s="427" t="s">
        <v>1378</v>
      </c>
      <c r="AI33" s="427"/>
      <c r="AJ33" s="427"/>
      <c r="AK33" s="427">
        <v>9999</v>
      </c>
      <c r="AL33" s="427">
        <v>1000</v>
      </c>
      <c r="AM33" s="427">
        <v>8</v>
      </c>
    </row>
    <row r="34" spans="1:39" customFormat="1">
      <c r="A34" s="425">
        <v>810121</v>
      </c>
      <c r="B34" s="426" t="s">
        <v>965</v>
      </c>
      <c r="C34" s="427" t="s">
        <v>885</v>
      </c>
      <c r="D34" s="427" t="s">
        <v>147</v>
      </c>
      <c r="E34" s="427" t="s">
        <v>148</v>
      </c>
      <c r="F34" s="427" t="s">
        <v>885</v>
      </c>
      <c r="G34" s="427" t="s">
        <v>147</v>
      </c>
      <c r="H34" s="428" t="s">
        <v>1075</v>
      </c>
      <c r="I34" s="427" t="s">
        <v>886</v>
      </c>
      <c r="J34" s="427" t="s">
        <v>1503</v>
      </c>
      <c r="K34" s="426"/>
      <c r="L34" s="427">
        <v>5</v>
      </c>
      <c r="M34" s="429"/>
      <c r="N34" s="428"/>
      <c r="O34" s="430"/>
      <c r="P34" s="430">
        <v>2</v>
      </c>
      <c r="Q34" s="427">
        <v>31.8</v>
      </c>
      <c r="R34" s="431">
        <v>7.0000000000000001E-3</v>
      </c>
      <c r="S34" s="427">
        <v>0.41666666666666669</v>
      </c>
      <c r="T34" s="427">
        <v>537.63440860215053</v>
      </c>
      <c r="U34" s="428" t="s">
        <v>146</v>
      </c>
      <c r="V34" s="427" t="s">
        <v>883</v>
      </c>
      <c r="W34" s="427"/>
      <c r="X34" s="427" t="s">
        <v>925</v>
      </c>
      <c r="Y34" s="427" t="s">
        <v>933</v>
      </c>
      <c r="Z34" s="427"/>
      <c r="AA34" s="432">
        <v>32.5</v>
      </c>
      <c r="AB34" s="428">
        <v>1</v>
      </c>
      <c r="AC34" s="427" t="s">
        <v>149</v>
      </c>
      <c r="AD34" s="427" t="s">
        <v>886</v>
      </c>
      <c r="AE34" s="427"/>
      <c r="AF34" s="427"/>
      <c r="AG34" s="427"/>
      <c r="AH34" s="427" t="s">
        <v>885</v>
      </c>
      <c r="AI34" s="427"/>
      <c r="AJ34" s="427"/>
      <c r="AK34" s="427">
        <v>9999</v>
      </c>
      <c r="AL34" s="427">
        <v>1000</v>
      </c>
      <c r="AM34" s="427">
        <v>1</v>
      </c>
    </row>
    <row r="35" spans="1:39" customFormat="1">
      <c r="A35" s="425">
        <v>810110</v>
      </c>
      <c r="B35" s="426" t="s">
        <v>966</v>
      </c>
      <c r="C35" s="427" t="s">
        <v>973</v>
      </c>
      <c r="D35" s="427" t="s">
        <v>147</v>
      </c>
      <c r="E35" s="427" t="s">
        <v>148</v>
      </c>
      <c r="F35" s="427" t="s">
        <v>973</v>
      </c>
      <c r="G35" s="427" t="s">
        <v>147</v>
      </c>
      <c r="H35" s="428" t="s">
        <v>1076</v>
      </c>
      <c r="I35" s="427" t="s">
        <v>936</v>
      </c>
      <c r="J35" s="427" t="s">
        <v>1503</v>
      </c>
      <c r="K35" s="426"/>
      <c r="L35" s="427">
        <v>12</v>
      </c>
      <c r="M35" s="429"/>
      <c r="N35" s="428"/>
      <c r="O35" s="430"/>
      <c r="P35" s="430">
        <v>45</v>
      </c>
      <c r="Q35" s="427">
        <v>608.01</v>
      </c>
      <c r="R35" s="431">
        <v>0</v>
      </c>
      <c r="S35" s="427">
        <v>7.5885328836424959E-2</v>
      </c>
      <c r="T35" s="427"/>
      <c r="U35" s="428" t="s">
        <v>146</v>
      </c>
      <c r="V35" s="427" t="s">
        <v>883</v>
      </c>
      <c r="W35" s="427"/>
      <c r="X35" s="427" t="s">
        <v>925</v>
      </c>
      <c r="Y35" s="427" t="s">
        <v>933</v>
      </c>
      <c r="Z35" s="427"/>
      <c r="AA35" s="432">
        <v>123.81</v>
      </c>
      <c r="AB35" s="428">
        <v>1</v>
      </c>
      <c r="AC35" s="427" t="s">
        <v>982</v>
      </c>
      <c r="AD35" s="427" t="s">
        <v>936</v>
      </c>
      <c r="AE35" s="427"/>
      <c r="AF35" s="427"/>
      <c r="AG35" s="427"/>
      <c r="AH35" s="427" t="s">
        <v>973</v>
      </c>
      <c r="AI35" s="427"/>
      <c r="AJ35" s="427"/>
      <c r="AK35" s="427">
        <v>9999</v>
      </c>
      <c r="AL35" s="427">
        <v>1000</v>
      </c>
      <c r="AM35" s="427">
        <v>2</v>
      </c>
    </row>
    <row r="36" spans="1:39" customFormat="1">
      <c r="A36" s="425">
        <v>810114</v>
      </c>
      <c r="B36" s="426" t="s">
        <v>969</v>
      </c>
      <c r="C36" s="427" t="s">
        <v>977</v>
      </c>
      <c r="D36" s="427" t="s">
        <v>147</v>
      </c>
      <c r="E36" s="427" t="s">
        <v>148</v>
      </c>
      <c r="F36" s="427" t="s">
        <v>977</v>
      </c>
      <c r="G36" s="427" t="s">
        <v>147</v>
      </c>
      <c r="H36" s="428" t="s">
        <v>1077</v>
      </c>
      <c r="I36" s="427" t="s">
        <v>936</v>
      </c>
      <c r="J36" s="427" t="s">
        <v>1503</v>
      </c>
      <c r="K36" s="426"/>
      <c r="L36" s="427">
        <v>15</v>
      </c>
      <c r="M36" s="429"/>
      <c r="N36" s="428"/>
      <c r="O36" s="430"/>
      <c r="P36" s="430">
        <v>50</v>
      </c>
      <c r="Q36" s="427">
        <v>330.93</v>
      </c>
      <c r="R36" s="431">
        <v>0.11700000000000001</v>
      </c>
      <c r="S36" s="427">
        <v>0.17667844522968199</v>
      </c>
      <c r="T36" s="427">
        <v>847.45762711864415</v>
      </c>
      <c r="U36" s="428" t="s">
        <v>146</v>
      </c>
      <c r="V36" s="427" t="s">
        <v>883</v>
      </c>
      <c r="W36" s="427"/>
      <c r="X36" s="427" t="s">
        <v>925</v>
      </c>
      <c r="Y36" s="427" t="s">
        <v>933</v>
      </c>
      <c r="Z36" s="427"/>
      <c r="AA36" s="432">
        <v>60</v>
      </c>
      <c r="AB36" s="428">
        <v>1</v>
      </c>
      <c r="AC36" s="427" t="s">
        <v>982</v>
      </c>
      <c r="AD36" s="427" t="s">
        <v>936</v>
      </c>
      <c r="AE36" s="427"/>
      <c r="AF36" s="427"/>
      <c r="AG36" s="427"/>
      <c r="AH36" s="427" t="s">
        <v>977</v>
      </c>
      <c r="AI36" s="427"/>
      <c r="AJ36" s="427"/>
      <c r="AK36" s="427">
        <v>9999</v>
      </c>
      <c r="AL36" s="427">
        <v>1000</v>
      </c>
      <c r="AM36" s="427">
        <v>3</v>
      </c>
    </row>
    <row r="37" spans="1:39" customFormat="1">
      <c r="A37" s="425">
        <v>810113</v>
      </c>
      <c r="B37" s="426" t="s">
        <v>968</v>
      </c>
      <c r="C37" s="427" t="s">
        <v>976</v>
      </c>
      <c r="D37" s="427" t="s">
        <v>147</v>
      </c>
      <c r="E37" s="427" t="s">
        <v>148</v>
      </c>
      <c r="F37" s="427" t="s">
        <v>976</v>
      </c>
      <c r="G37" s="427" t="s">
        <v>147</v>
      </c>
      <c r="H37" s="428" t="s">
        <v>1076</v>
      </c>
      <c r="I37" s="427" t="s">
        <v>884</v>
      </c>
      <c r="J37" s="427" t="s">
        <v>1503</v>
      </c>
      <c r="K37" s="426"/>
      <c r="L37" s="427">
        <v>12</v>
      </c>
      <c r="M37" s="429"/>
      <c r="N37" s="428"/>
      <c r="O37" s="430"/>
      <c r="P37" s="430">
        <v>280</v>
      </c>
      <c r="Q37" s="427">
        <v>3272</v>
      </c>
      <c r="R37" s="431">
        <v>0</v>
      </c>
      <c r="S37" s="427">
        <v>0.15209125475285171</v>
      </c>
      <c r="T37" s="427"/>
      <c r="U37" s="428" t="s">
        <v>146</v>
      </c>
      <c r="V37" s="427" t="s">
        <v>883</v>
      </c>
      <c r="W37" s="427"/>
      <c r="X37" s="427" t="s">
        <v>925</v>
      </c>
      <c r="Y37" s="427" t="s">
        <v>933</v>
      </c>
      <c r="Z37" s="427"/>
      <c r="AA37" s="432">
        <v>319.31</v>
      </c>
      <c r="AB37" s="428">
        <v>1</v>
      </c>
      <c r="AC37" s="427" t="s">
        <v>982</v>
      </c>
      <c r="AD37" s="427" t="s">
        <v>884</v>
      </c>
      <c r="AE37" s="427"/>
      <c r="AF37" s="427"/>
      <c r="AG37" s="427"/>
      <c r="AH37" s="427" t="s">
        <v>976</v>
      </c>
      <c r="AI37" s="427"/>
      <c r="AJ37" s="427"/>
      <c r="AK37" s="427">
        <v>9999</v>
      </c>
      <c r="AL37" s="427">
        <v>1000</v>
      </c>
      <c r="AM37" s="427">
        <v>4</v>
      </c>
    </row>
    <row r="38" spans="1:39" customFormat="1">
      <c r="A38" s="425">
        <v>810118</v>
      </c>
      <c r="B38" s="426" t="s">
        <v>971</v>
      </c>
      <c r="C38" s="427" t="s">
        <v>980</v>
      </c>
      <c r="D38" s="427" t="s">
        <v>147</v>
      </c>
      <c r="E38" s="427" t="s">
        <v>148</v>
      </c>
      <c r="F38" s="427" t="s">
        <v>980</v>
      </c>
      <c r="G38" s="427" t="s">
        <v>147</v>
      </c>
      <c r="H38" s="428" t="s">
        <v>1077</v>
      </c>
      <c r="I38" s="427" t="s">
        <v>884</v>
      </c>
      <c r="J38" s="427" t="s">
        <v>1503</v>
      </c>
      <c r="K38" s="426"/>
      <c r="L38" s="427">
        <v>15</v>
      </c>
      <c r="M38" s="429"/>
      <c r="N38" s="428"/>
      <c r="O38" s="430"/>
      <c r="P38" s="430">
        <v>145</v>
      </c>
      <c r="Q38" s="427">
        <v>1898.25</v>
      </c>
      <c r="R38" s="431">
        <v>0.67400000000000004</v>
      </c>
      <c r="S38" s="427">
        <v>6.25E-2</v>
      </c>
      <c r="T38" s="427">
        <v>302.74059910771189</v>
      </c>
      <c r="U38" s="428" t="s">
        <v>146</v>
      </c>
      <c r="V38" s="427" t="s">
        <v>883</v>
      </c>
      <c r="W38" s="427"/>
      <c r="X38" s="427" t="s">
        <v>925</v>
      </c>
      <c r="Y38" s="427" t="s">
        <v>933</v>
      </c>
      <c r="Z38" s="427"/>
      <c r="AA38" s="432">
        <v>166.55</v>
      </c>
      <c r="AB38" s="428">
        <v>1</v>
      </c>
      <c r="AC38" s="427" t="s">
        <v>982</v>
      </c>
      <c r="AD38" s="427" t="s">
        <v>884</v>
      </c>
      <c r="AE38" s="427"/>
      <c r="AF38" s="427"/>
      <c r="AG38" s="427"/>
      <c r="AH38" s="427" t="s">
        <v>980</v>
      </c>
      <c r="AI38" s="427"/>
      <c r="AJ38" s="427"/>
      <c r="AK38" s="427">
        <v>9999</v>
      </c>
      <c r="AL38" s="427">
        <v>1000</v>
      </c>
      <c r="AM38" s="427">
        <v>5</v>
      </c>
    </row>
    <row r="39" spans="1:39" customFormat="1">
      <c r="A39" s="425">
        <v>810111</v>
      </c>
      <c r="B39" s="426" t="s">
        <v>1161</v>
      </c>
      <c r="C39" s="427" t="s">
        <v>974</v>
      </c>
      <c r="D39" s="427" t="s">
        <v>147</v>
      </c>
      <c r="E39" s="427" t="s">
        <v>148</v>
      </c>
      <c r="F39" s="427" t="s">
        <v>1100</v>
      </c>
      <c r="G39" s="427" t="s">
        <v>147</v>
      </c>
      <c r="H39" s="428" t="s">
        <v>1076</v>
      </c>
      <c r="I39" s="427" t="s">
        <v>1098</v>
      </c>
      <c r="J39" s="427" t="s">
        <v>1503</v>
      </c>
      <c r="K39" s="426"/>
      <c r="L39" s="427">
        <v>12</v>
      </c>
      <c r="M39" s="429"/>
      <c r="N39" s="428"/>
      <c r="O39" s="430"/>
      <c r="P39" s="430">
        <v>50</v>
      </c>
      <c r="Q39" s="427">
        <v>814.13</v>
      </c>
      <c r="R39" s="431">
        <v>0</v>
      </c>
      <c r="S39" s="427">
        <v>8.6859688195991089E-2</v>
      </c>
      <c r="T39" s="427"/>
      <c r="U39" s="428" t="s">
        <v>146</v>
      </c>
      <c r="V39" s="427" t="s">
        <v>883</v>
      </c>
      <c r="W39" s="427"/>
      <c r="X39" s="427" t="s">
        <v>925</v>
      </c>
      <c r="Y39" s="427" t="s">
        <v>933</v>
      </c>
      <c r="Z39" s="427"/>
      <c r="AA39" s="432">
        <v>134.55000000000001</v>
      </c>
      <c r="AB39" s="428">
        <v>1</v>
      </c>
      <c r="AC39" s="427" t="s">
        <v>982</v>
      </c>
      <c r="AD39" s="427" t="s">
        <v>1098</v>
      </c>
      <c r="AE39" s="427"/>
      <c r="AF39" s="427"/>
      <c r="AG39" s="427"/>
      <c r="AH39" s="427" t="s">
        <v>1100</v>
      </c>
      <c r="AI39" s="427"/>
      <c r="AJ39" s="427"/>
      <c r="AK39" s="427">
        <v>9999</v>
      </c>
      <c r="AL39" s="427">
        <v>1000</v>
      </c>
      <c r="AM39" s="427">
        <v>6</v>
      </c>
    </row>
    <row r="40" spans="1:39" customFormat="1">
      <c r="A40" s="425">
        <v>810116</v>
      </c>
      <c r="B40" s="426" t="s">
        <v>1162</v>
      </c>
      <c r="C40" s="427" t="s">
        <v>978</v>
      </c>
      <c r="D40" s="427" t="s">
        <v>147</v>
      </c>
      <c r="E40" s="427" t="s">
        <v>148</v>
      </c>
      <c r="F40" s="427" t="s">
        <v>1099</v>
      </c>
      <c r="G40" s="427" t="s">
        <v>147</v>
      </c>
      <c r="H40" s="428" t="s">
        <v>1077</v>
      </c>
      <c r="I40" s="427" t="s">
        <v>1098</v>
      </c>
      <c r="J40" s="427" t="s">
        <v>1503</v>
      </c>
      <c r="K40" s="426"/>
      <c r="L40" s="427">
        <v>15</v>
      </c>
      <c r="M40" s="429"/>
      <c r="N40" s="428"/>
      <c r="O40" s="430"/>
      <c r="P40" s="430">
        <v>62.5</v>
      </c>
      <c r="Q40" s="427">
        <v>449.17</v>
      </c>
      <c r="R40" s="431">
        <v>0.159</v>
      </c>
      <c r="S40" s="427">
        <v>8.9541547277936964E-2</v>
      </c>
      <c r="T40" s="427">
        <v>434.02777777777783</v>
      </c>
      <c r="U40" s="428" t="s">
        <v>146</v>
      </c>
      <c r="V40" s="427" t="s">
        <v>883</v>
      </c>
      <c r="W40" s="427"/>
      <c r="X40" s="427" t="s">
        <v>925</v>
      </c>
      <c r="Y40" s="427" t="s">
        <v>933</v>
      </c>
      <c r="Z40" s="427"/>
      <c r="AA40" s="432">
        <v>129</v>
      </c>
      <c r="AB40" s="428">
        <v>1</v>
      </c>
      <c r="AC40" s="427" t="s">
        <v>982</v>
      </c>
      <c r="AD40" s="427" t="s">
        <v>1098</v>
      </c>
      <c r="AE40" s="427"/>
      <c r="AF40" s="427"/>
      <c r="AG40" s="427"/>
      <c r="AH40" s="427" t="s">
        <v>1099</v>
      </c>
      <c r="AI40" s="427"/>
      <c r="AJ40" s="427"/>
      <c r="AK40" s="427">
        <v>9999</v>
      </c>
      <c r="AL40" s="427">
        <v>1000</v>
      </c>
      <c r="AM40" s="427">
        <v>7</v>
      </c>
    </row>
    <row r="41" spans="1:39" customFormat="1">
      <c r="A41" s="425">
        <v>810112</v>
      </c>
      <c r="B41" s="426" t="s">
        <v>967</v>
      </c>
      <c r="C41" s="427" t="s">
        <v>975</v>
      </c>
      <c r="D41" s="427" t="s">
        <v>147</v>
      </c>
      <c r="E41" s="427" t="s">
        <v>148</v>
      </c>
      <c r="F41" s="427" t="s">
        <v>975</v>
      </c>
      <c r="G41" s="427" t="s">
        <v>147</v>
      </c>
      <c r="H41" s="428" t="s">
        <v>1076</v>
      </c>
      <c r="I41" s="427" t="s">
        <v>981</v>
      </c>
      <c r="J41" s="427" t="s">
        <v>1503</v>
      </c>
      <c r="K41" s="426"/>
      <c r="L41" s="427">
        <v>12</v>
      </c>
      <c r="M41" s="429"/>
      <c r="N41" s="428"/>
      <c r="O41" s="430"/>
      <c r="P41" s="430">
        <v>125</v>
      </c>
      <c r="Q41" s="427">
        <v>1261.21</v>
      </c>
      <c r="R41" s="431">
        <v>0</v>
      </c>
      <c r="S41" s="427">
        <v>0.10016025641025642</v>
      </c>
      <c r="T41" s="427"/>
      <c r="U41" s="428" t="s">
        <v>146</v>
      </c>
      <c r="V41" s="427" t="s">
        <v>883</v>
      </c>
      <c r="W41" s="427"/>
      <c r="X41" s="427" t="s">
        <v>925</v>
      </c>
      <c r="Y41" s="427" t="s">
        <v>933</v>
      </c>
      <c r="Z41" s="427"/>
      <c r="AA41" s="432">
        <v>196.16</v>
      </c>
      <c r="AB41" s="428">
        <v>1</v>
      </c>
      <c r="AC41" s="427" t="s">
        <v>982</v>
      </c>
      <c r="AD41" s="427" t="s">
        <v>981</v>
      </c>
      <c r="AE41" s="427"/>
      <c r="AF41" s="427"/>
      <c r="AG41" s="427"/>
      <c r="AH41" s="427" t="s">
        <v>975</v>
      </c>
      <c r="AI41" s="427"/>
      <c r="AJ41" s="427"/>
      <c r="AK41" s="427">
        <v>9999</v>
      </c>
      <c r="AL41" s="427">
        <v>1000</v>
      </c>
      <c r="AM41" s="427">
        <v>8</v>
      </c>
    </row>
    <row r="42" spans="1:39" customFormat="1">
      <c r="A42" s="425">
        <v>810117</v>
      </c>
      <c r="B42" s="426" t="s">
        <v>970</v>
      </c>
      <c r="C42" s="427" t="s">
        <v>979</v>
      </c>
      <c r="D42" s="427" t="s">
        <v>147</v>
      </c>
      <c r="E42" s="427" t="s">
        <v>148</v>
      </c>
      <c r="F42" s="427" t="s">
        <v>979</v>
      </c>
      <c r="G42" s="427" t="s">
        <v>147</v>
      </c>
      <c r="H42" s="428" t="s">
        <v>1077</v>
      </c>
      <c r="I42" s="427" t="s">
        <v>981</v>
      </c>
      <c r="J42" s="427" t="s">
        <v>1503</v>
      </c>
      <c r="K42" s="426"/>
      <c r="L42" s="427">
        <v>15</v>
      </c>
      <c r="M42" s="429"/>
      <c r="N42" s="428"/>
      <c r="O42" s="430"/>
      <c r="P42" s="430">
        <v>100</v>
      </c>
      <c r="Q42" s="427">
        <v>769.06</v>
      </c>
      <c r="R42" s="431">
        <v>0.27300000000000002</v>
      </c>
      <c r="S42" s="427">
        <v>8.9047195013357075E-2</v>
      </c>
      <c r="T42" s="427">
        <v>431.03448275862064</v>
      </c>
      <c r="U42" s="428" t="s">
        <v>146</v>
      </c>
      <c r="V42" s="427" t="s">
        <v>883</v>
      </c>
      <c r="W42" s="427"/>
      <c r="X42" s="427" t="s">
        <v>925</v>
      </c>
      <c r="Y42" s="427" t="s">
        <v>933</v>
      </c>
      <c r="Z42" s="427"/>
      <c r="AA42" s="432">
        <v>156</v>
      </c>
      <c r="AB42" s="428">
        <v>1</v>
      </c>
      <c r="AC42" s="427" t="s">
        <v>982</v>
      </c>
      <c r="AD42" s="427" t="s">
        <v>981</v>
      </c>
      <c r="AE42" s="427"/>
      <c r="AF42" s="427"/>
      <c r="AG42" s="427"/>
      <c r="AH42" s="427" t="s">
        <v>979</v>
      </c>
      <c r="AI42" s="427"/>
      <c r="AJ42" s="427"/>
      <c r="AK42" s="427">
        <v>9999</v>
      </c>
      <c r="AL42" s="427">
        <v>1000</v>
      </c>
      <c r="AM42" s="427">
        <v>9</v>
      </c>
    </row>
    <row r="43" spans="1:39" customFormat="1"/>
    <row r="44" spans="1:39" customFormat="1" ht="12.75" customHeight="1">
      <c r="A44" s="433" t="s">
        <v>806</v>
      </c>
      <c r="B44" s="434" t="s">
        <v>807</v>
      </c>
      <c r="C44" s="434" t="s">
        <v>808</v>
      </c>
      <c r="D44" s="434" t="s">
        <v>809</v>
      </c>
      <c r="E44" s="434" t="s">
        <v>810</v>
      </c>
      <c r="F44" s="434" t="s">
        <v>137</v>
      </c>
      <c r="G44" s="434" t="s">
        <v>811</v>
      </c>
      <c r="H44" s="434" t="s">
        <v>812</v>
      </c>
      <c r="I44" s="434" t="s">
        <v>138</v>
      </c>
      <c r="J44" s="434" t="s">
        <v>1159</v>
      </c>
      <c r="K44" s="435" t="s">
        <v>813</v>
      </c>
      <c r="L44" s="434" t="s">
        <v>141</v>
      </c>
      <c r="M44" s="436" t="s">
        <v>814</v>
      </c>
      <c r="N44" s="434" t="s">
        <v>145</v>
      </c>
      <c r="O44" s="434" t="s">
        <v>665</v>
      </c>
      <c r="P44" s="434" t="s">
        <v>140</v>
      </c>
      <c r="Q44" s="434" t="s">
        <v>142</v>
      </c>
      <c r="R44" s="437" t="s">
        <v>815</v>
      </c>
      <c r="S44" s="434" t="s">
        <v>816</v>
      </c>
      <c r="T44" s="434" t="s">
        <v>817</v>
      </c>
      <c r="U44" s="434" t="s">
        <v>135</v>
      </c>
      <c r="V44" s="434" t="s">
        <v>0</v>
      </c>
      <c r="W44" s="434" t="s">
        <v>818</v>
      </c>
      <c r="X44" s="434" t="s">
        <v>467</v>
      </c>
      <c r="Y44" s="434" t="s">
        <v>144</v>
      </c>
      <c r="Z44" s="434" t="s">
        <v>768</v>
      </c>
      <c r="AA44" s="434" t="s">
        <v>143</v>
      </c>
      <c r="AB44" s="434" t="s">
        <v>819</v>
      </c>
      <c r="AC44" s="434" t="s">
        <v>99</v>
      </c>
      <c r="AD44" s="438" t="s">
        <v>159</v>
      </c>
      <c r="AE44" s="438" t="s">
        <v>160</v>
      </c>
      <c r="AF44" s="438" t="s">
        <v>163</v>
      </c>
      <c r="AG44" s="438" t="s">
        <v>208</v>
      </c>
      <c r="AH44" s="438" t="s">
        <v>161</v>
      </c>
      <c r="AI44" s="438" t="s">
        <v>162</v>
      </c>
      <c r="AJ44" s="438" t="s">
        <v>164</v>
      </c>
      <c r="AK44" s="438" t="s">
        <v>178</v>
      </c>
    </row>
    <row r="45" spans="1:39" customFormat="1" ht="12.75" customHeight="1">
      <c r="A45" s="439">
        <v>75</v>
      </c>
      <c r="B45" s="440" t="s">
        <v>1564</v>
      </c>
      <c r="C45" t="s">
        <v>1565</v>
      </c>
      <c r="D45" s="54"/>
      <c r="E45" s="54" t="s">
        <v>1260</v>
      </c>
      <c r="F45" s="54" t="s">
        <v>1566</v>
      </c>
      <c r="G45" s="54"/>
      <c r="H45" s="54"/>
      <c r="I45" s="54"/>
      <c r="J45" s="441" t="s">
        <v>1567</v>
      </c>
      <c r="L45" s="442">
        <v>1</v>
      </c>
      <c r="N45" s="443"/>
      <c r="P45" s="444">
        <v>2</v>
      </c>
      <c r="Q45" s="445"/>
      <c r="R45" s="21"/>
      <c r="U45" t="s">
        <v>146</v>
      </c>
      <c r="V45" s="247" t="s">
        <v>883</v>
      </c>
      <c r="W45" s="247"/>
      <c r="X45" s="446" t="s">
        <v>925</v>
      </c>
      <c r="Y45" s="447" t="s">
        <v>933</v>
      </c>
      <c r="Z45" s="448"/>
      <c r="AA45" s="449"/>
      <c r="AB45" s="450">
        <v>1</v>
      </c>
      <c r="AC45" s="54" t="s">
        <v>842</v>
      </c>
      <c r="AD45" s="54" t="s">
        <v>1568</v>
      </c>
      <c r="AE45" s="247"/>
      <c r="AF45" s="247"/>
      <c r="AG45" s="247"/>
      <c r="AH45" s="54" t="s">
        <v>1565</v>
      </c>
      <c r="AI45" s="54" t="s">
        <v>1565</v>
      </c>
      <c r="AJ45" s="54"/>
      <c r="AK45" s="54"/>
    </row>
    <row r="46" spans="1:39" customFormat="1" ht="12.75" customHeight="1">
      <c r="A46" s="439">
        <v>77</v>
      </c>
      <c r="B46" s="440" t="s">
        <v>1569</v>
      </c>
      <c r="C46" t="s">
        <v>1570</v>
      </c>
      <c r="D46" s="54"/>
      <c r="E46" s="54" t="s">
        <v>1260</v>
      </c>
      <c r="F46" s="54" t="s">
        <v>1571</v>
      </c>
      <c r="G46" s="54"/>
      <c r="H46" s="54"/>
      <c r="I46" s="54"/>
      <c r="J46" s="441" t="s">
        <v>1567</v>
      </c>
      <c r="L46" s="442">
        <v>1</v>
      </c>
      <c r="N46" s="443"/>
      <c r="P46" s="444">
        <v>0.4</v>
      </c>
      <c r="Q46" s="445"/>
      <c r="R46" s="21"/>
      <c r="U46" t="s">
        <v>146</v>
      </c>
      <c r="V46" s="247" t="s">
        <v>883</v>
      </c>
      <c r="W46" s="247"/>
      <c r="X46" s="447" t="s">
        <v>925</v>
      </c>
      <c r="Y46" s="447" t="s">
        <v>933</v>
      </c>
      <c r="Z46" s="247"/>
      <c r="AA46" s="444"/>
      <c r="AB46" s="450">
        <v>1</v>
      </c>
      <c r="AC46" s="54" t="s">
        <v>842</v>
      </c>
      <c r="AD46" s="54" t="s">
        <v>1568</v>
      </c>
      <c r="AE46" s="247"/>
      <c r="AF46" s="247"/>
      <c r="AG46" s="247"/>
      <c r="AH46" s="54" t="s">
        <v>1570</v>
      </c>
      <c r="AI46" s="54" t="s">
        <v>1570</v>
      </c>
      <c r="AJ46" s="54"/>
      <c r="AK46" s="54"/>
    </row>
    <row r="47" spans="1:39" customFormat="1" ht="12.75" customHeight="1">
      <c r="A47" s="439">
        <v>80</v>
      </c>
      <c r="B47" s="440" t="s">
        <v>1572</v>
      </c>
      <c r="C47" t="s">
        <v>1573</v>
      </c>
      <c r="D47" s="54"/>
      <c r="E47" s="54" t="s">
        <v>1260</v>
      </c>
      <c r="F47" s="54" t="s">
        <v>1574</v>
      </c>
      <c r="G47" s="54"/>
      <c r="H47" s="54"/>
      <c r="I47" s="54"/>
      <c r="J47" s="441" t="s">
        <v>1567</v>
      </c>
      <c r="L47" s="442">
        <v>1</v>
      </c>
      <c r="N47" s="443"/>
      <c r="P47" s="444">
        <v>0.2</v>
      </c>
      <c r="Q47" s="445"/>
      <c r="R47" s="21"/>
      <c r="U47" t="s">
        <v>146</v>
      </c>
      <c r="V47" s="247" t="s">
        <v>883</v>
      </c>
      <c r="W47" s="247"/>
      <c r="X47" s="451" t="s">
        <v>925</v>
      </c>
      <c r="Y47" s="447" t="s">
        <v>933</v>
      </c>
      <c r="Z47" s="247"/>
      <c r="AA47" s="444"/>
      <c r="AB47" s="450">
        <v>1</v>
      </c>
      <c r="AC47" s="54" t="s">
        <v>842</v>
      </c>
      <c r="AD47" s="54" t="s">
        <v>1568</v>
      </c>
      <c r="AE47" s="247"/>
      <c r="AF47" s="247"/>
      <c r="AG47" s="247"/>
      <c r="AH47" s="54" t="s">
        <v>1573</v>
      </c>
      <c r="AI47" s="54" t="s">
        <v>1573</v>
      </c>
      <c r="AJ47" s="54"/>
      <c r="AK47" s="54"/>
    </row>
    <row r="48" spans="1:39" customFormat="1" ht="12.75" customHeight="1">
      <c r="A48" s="439">
        <v>81</v>
      </c>
      <c r="B48" s="440" t="s">
        <v>1575</v>
      </c>
      <c r="C48" t="s">
        <v>1576</v>
      </c>
      <c r="D48" s="54"/>
      <c r="E48" s="54" t="s">
        <v>1260</v>
      </c>
      <c r="F48" s="54" t="s">
        <v>1577</v>
      </c>
      <c r="G48" s="54"/>
      <c r="H48" s="54"/>
      <c r="I48" s="54"/>
      <c r="J48" s="441" t="s">
        <v>1567</v>
      </c>
      <c r="L48" s="442">
        <v>1</v>
      </c>
      <c r="N48" s="443"/>
      <c r="P48" s="444">
        <v>0.2</v>
      </c>
      <c r="Q48" s="445"/>
      <c r="R48" s="21"/>
      <c r="U48" t="s">
        <v>146</v>
      </c>
      <c r="V48" s="247" t="s">
        <v>210</v>
      </c>
      <c r="W48" s="247"/>
      <c r="X48" s="451" t="s">
        <v>925</v>
      </c>
      <c r="Y48" s="447" t="s">
        <v>933</v>
      </c>
      <c r="Z48" s="247"/>
      <c r="AA48" s="444"/>
      <c r="AB48" s="450">
        <v>1</v>
      </c>
      <c r="AC48" s="54" t="s">
        <v>842</v>
      </c>
      <c r="AD48" s="54" t="s">
        <v>1568</v>
      </c>
      <c r="AE48" s="247"/>
      <c r="AF48" s="247"/>
      <c r="AG48" s="247"/>
      <c r="AH48" s="54" t="s">
        <v>1576</v>
      </c>
      <c r="AI48" s="54" t="s">
        <v>1576</v>
      </c>
      <c r="AJ48" s="54"/>
      <c r="AK48" s="54"/>
    </row>
    <row r="49" spans="1:37" customFormat="1" ht="12.75" customHeight="1">
      <c r="A49" s="439"/>
      <c r="D49" s="54"/>
      <c r="E49" s="54"/>
      <c r="F49" s="54"/>
      <c r="G49" s="54"/>
      <c r="H49" s="54"/>
      <c r="I49" s="54"/>
      <c r="J49" s="441"/>
      <c r="L49" s="442"/>
      <c r="N49" s="443"/>
      <c r="P49" s="444"/>
      <c r="Q49" s="445"/>
      <c r="R49" s="21"/>
      <c r="V49" s="247"/>
      <c r="W49" s="247"/>
      <c r="X49" s="451"/>
      <c r="Y49" s="447"/>
      <c r="Z49" s="247"/>
      <c r="AA49" s="444"/>
      <c r="AB49" s="450"/>
      <c r="AC49" s="54"/>
      <c r="AD49" s="54"/>
      <c r="AE49" s="247"/>
      <c r="AF49" s="247"/>
      <c r="AG49" s="247"/>
      <c r="AH49" s="54"/>
      <c r="AI49" s="54"/>
      <c r="AJ49" s="247"/>
      <c r="AK49" s="54"/>
    </row>
    <row r="50" spans="1:37" customFormat="1" ht="12.75" customHeight="1">
      <c r="A50" s="439"/>
      <c r="B50" s="451"/>
      <c r="D50" s="54"/>
      <c r="E50" s="54"/>
      <c r="F50" s="54"/>
      <c r="G50" s="54"/>
      <c r="H50" s="54"/>
      <c r="I50" s="54"/>
      <c r="J50" s="441"/>
      <c r="L50" s="442"/>
      <c r="N50" s="443"/>
      <c r="P50" s="444"/>
      <c r="Q50" s="445"/>
      <c r="R50" s="21"/>
      <c r="V50" s="247"/>
      <c r="W50" s="247"/>
      <c r="X50" s="451"/>
      <c r="Y50" s="447"/>
      <c r="Z50" s="247"/>
      <c r="AA50" s="444"/>
      <c r="AB50" s="450"/>
      <c r="AC50" s="54"/>
      <c r="AD50" s="54"/>
      <c r="AE50" s="247"/>
      <c r="AF50" s="247"/>
      <c r="AG50" s="247"/>
      <c r="AH50" s="54"/>
      <c r="AI50" s="54"/>
      <c r="AJ50" s="247"/>
      <c r="AK50" s="247"/>
    </row>
    <row r="51" spans="1:37" customFormat="1" ht="12.75" customHeight="1">
      <c r="A51" s="439"/>
      <c r="D51" s="54"/>
      <c r="E51" s="54"/>
      <c r="F51" s="54"/>
      <c r="G51" s="54"/>
      <c r="H51" s="54"/>
      <c r="I51" s="54"/>
      <c r="J51" s="441"/>
      <c r="L51" s="442"/>
      <c r="N51" s="443"/>
      <c r="P51" s="444"/>
      <c r="Q51" s="445"/>
      <c r="R51" s="21"/>
      <c r="V51" s="247"/>
      <c r="W51" s="247"/>
      <c r="X51" s="451"/>
      <c r="Y51" s="447"/>
      <c r="Z51" s="247"/>
      <c r="AA51" s="444"/>
      <c r="AB51" s="450"/>
      <c r="AC51" s="54"/>
      <c r="AD51" s="54"/>
      <c r="AE51" s="247"/>
      <c r="AF51" s="247"/>
      <c r="AG51" s="247"/>
      <c r="AH51" s="54"/>
      <c r="AI51" s="54"/>
      <c r="AJ51" s="247"/>
      <c r="AK51" s="247"/>
    </row>
    <row r="52" spans="1:37" customFormat="1" ht="12.75" customHeight="1">
      <c r="A52" s="439"/>
      <c r="D52" s="54"/>
      <c r="E52" s="54"/>
      <c r="F52" s="54"/>
      <c r="G52" s="54"/>
      <c r="H52" s="54"/>
      <c r="I52" s="54"/>
      <c r="J52" s="441"/>
      <c r="L52" s="442"/>
      <c r="N52" s="443"/>
      <c r="P52" s="444"/>
      <c r="Q52" s="445"/>
      <c r="R52" s="21"/>
      <c r="V52" s="247"/>
      <c r="W52" s="247"/>
      <c r="X52" s="451"/>
      <c r="Y52" s="447"/>
      <c r="Z52" s="247"/>
      <c r="AA52" s="444"/>
      <c r="AB52" s="450"/>
      <c r="AC52" s="54"/>
      <c r="AD52" s="54"/>
      <c r="AE52" s="247"/>
      <c r="AF52" s="247"/>
      <c r="AG52" s="247"/>
      <c r="AH52" s="54"/>
      <c r="AI52" s="54"/>
      <c r="AJ52" s="247"/>
      <c r="AK52" s="247"/>
    </row>
    <row r="53" spans="1:37" customFormat="1" ht="12.75" customHeight="1">
      <c r="A53" s="439"/>
      <c r="D53" s="54"/>
      <c r="E53" s="54"/>
      <c r="F53" s="54"/>
      <c r="G53" s="54"/>
      <c r="H53" s="54"/>
      <c r="I53" s="54"/>
      <c r="J53" s="441"/>
      <c r="L53" s="442"/>
      <c r="N53" s="443"/>
      <c r="P53" s="444"/>
      <c r="Q53" s="445"/>
      <c r="R53" s="21"/>
      <c r="V53" s="247"/>
      <c r="W53" s="247"/>
      <c r="X53" s="451"/>
      <c r="Y53" s="447"/>
      <c r="Z53" s="247"/>
      <c r="AA53" s="444"/>
      <c r="AB53" s="450"/>
      <c r="AC53" s="54"/>
      <c r="AD53" s="54"/>
      <c r="AE53" s="247"/>
      <c r="AF53" s="247"/>
      <c r="AG53" s="247"/>
      <c r="AH53" s="54"/>
      <c r="AI53" s="54"/>
      <c r="AJ53" s="247"/>
      <c r="AK53" s="247"/>
    </row>
    <row r="54" spans="1:37" customFormat="1" ht="12.75" customHeight="1">
      <c r="A54" s="452"/>
      <c r="D54" s="54"/>
      <c r="E54" s="453"/>
      <c r="F54" s="453"/>
      <c r="G54" s="54"/>
      <c r="H54" s="54"/>
      <c r="I54" s="54"/>
      <c r="J54" s="441"/>
      <c r="L54" s="442"/>
      <c r="N54" s="443"/>
      <c r="P54" s="444"/>
      <c r="Q54" s="445"/>
      <c r="R54" s="21"/>
      <c r="V54" s="247"/>
      <c r="W54" s="247"/>
      <c r="X54" s="451"/>
      <c r="Y54" s="447"/>
      <c r="Z54" s="247"/>
      <c r="AA54" s="444"/>
      <c r="AB54" s="450"/>
      <c r="AC54" s="54"/>
      <c r="AD54" s="54"/>
      <c r="AE54" s="247"/>
      <c r="AF54" s="247"/>
      <c r="AG54" s="247"/>
      <c r="AJ54" s="247"/>
      <c r="AK54" s="247"/>
    </row>
    <row r="55" spans="1:37" customFormat="1" ht="12.75" customHeight="1">
      <c r="A55" s="452"/>
      <c r="B55" s="451"/>
      <c r="D55" s="54"/>
      <c r="E55" s="453"/>
      <c r="F55" s="453"/>
      <c r="G55" s="54"/>
      <c r="H55" s="54"/>
      <c r="I55" s="54"/>
      <c r="J55" s="441"/>
      <c r="L55" s="442"/>
      <c r="N55" s="443"/>
      <c r="P55" s="444"/>
      <c r="Q55" s="445"/>
      <c r="R55" s="21"/>
      <c r="V55" s="247"/>
      <c r="W55" s="247"/>
      <c r="X55" s="451"/>
      <c r="Y55" s="447"/>
      <c r="Z55" s="247"/>
      <c r="AA55" s="444"/>
      <c r="AB55" s="450"/>
      <c r="AC55" s="54"/>
      <c r="AD55" s="54"/>
      <c r="AE55" s="247"/>
      <c r="AF55" s="247"/>
      <c r="AG55" s="247"/>
      <c r="AJ55" s="247"/>
      <c r="AK55" s="247"/>
    </row>
    <row r="56" spans="1:37" customFormat="1" ht="12.75" customHeight="1">
      <c r="A56" s="452"/>
      <c r="B56" s="451"/>
      <c r="D56" s="54"/>
      <c r="E56" s="453"/>
      <c r="G56" s="54"/>
      <c r="H56" s="54"/>
      <c r="I56" s="54"/>
      <c r="J56" s="441"/>
      <c r="L56" s="442"/>
      <c r="N56" s="443"/>
      <c r="P56" s="444"/>
      <c r="Q56" s="445"/>
      <c r="R56" s="21"/>
      <c r="V56" s="247"/>
      <c r="W56" s="247"/>
      <c r="X56" s="451"/>
      <c r="Y56" s="447"/>
      <c r="Z56" s="247"/>
      <c r="AA56" s="444"/>
      <c r="AB56" s="450"/>
      <c r="AC56" s="54"/>
      <c r="AD56" s="54"/>
      <c r="AE56" s="247"/>
      <c r="AF56" s="247"/>
      <c r="AG56" s="247"/>
      <c r="AJ56" s="247"/>
      <c r="AK56" s="247"/>
    </row>
    <row r="57" spans="1:37" customFormat="1" ht="12.75" customHeight="1">
      <c r="A57" s="452"/>
      <c r="B57" s="451"/>
      <c r="D57" s="54"/>
      <c r="E57" s="453"/>
      <c r="G57" s="54"/>
      <c r="H57" s="54"/>
      <c r="I57" s="54"/>
      <c r="J57" s="441"/>
      <c r="L57" s="442"/>
      <c r="N57" s="443"/>
      <c r="P57" s="444"/>
      <c r="Q57" s="445"/>
      <c r="R57" s="21"/>
      <c r="V57" s="247"/>
      <c r="W57" s="247"/>
      <c r="X57" s="451"/>
      <c r="Y57" s="447"/>
      <c r="Z57" s="247"/>
      <c r="AA57" s="444"/>
      <c r="AB57" s="450"/>
      <c r="AC57" s="54"/>
      <c r="AD57" s="54"/>
      <c r="AE57" s="247"/>
      <c r="AF57" s="247"/>
      <c r="AG57" s="247"/>
      <c r="AJ57" s="247"/>
      <c r="AK57" s="247"/>
    </row>
    <row r="58" spans="1:37" customFormat="1" ht="12.75" customHeight="1">
      <c r="A58" s="452"/>
      <c r="B58" s="451"/>
      <c r="D58" s="54"/>
      <c r="E58" s="453"/>
      <c r="G58" s="54"/>
      <c r="H58" s="54"/>
      <c r="I58" s="54"/>
      <c r="J58" s="441"/>
      <c r="L58" s="442"/>
      <c r="N58" s="443"/>
      <c r="P58" s="444"/>
      <c r="Q58" s="445"/>
      <c r="R58" s="21"/>
      <c r="U58" s="454"/>
      <c r="V58" s="247"/>
      <c r="W58" s="247"/>
      <c r="X58" s="451"/>
      <c r="Y58" s="447"/>
      <c r="Z58" s="247"/>
      <c r="AA58" s="444"/>
      <c r="AB58" s="450"/>
      <c r="AC58" s="54"/>
      <c r="AD58" s="54"/>
      <c r="AE58" s="247"/>
      <c r="AF58" s="247"/>
      <c r="AG58" s="247"/>
      <c r="AJ58" s="247"/>
      <c r="AK58" s="247"/>
    </row>
    <row r="59" spans="1:37" customFormat="1" ht="12.75" customHeight="1">
      <c r="A59" s="452"/>
      <c r="B59" s="451"/>
      <c r="D59" s="54"/>
      <c r="E59" s="453"/>
      <c r="G59" s="54"/>
      <c r="H59" s="54"/>
      <c r="I59" s="54"/>
      <c r="J59" s="441"/>
      <c r="L59" s="442"/>
      <c r="N59" s="443"/>
      <c r="P59" s="444"/>
      <c r="Q59" s="445"/>
      <c r="R59" s="21"/>
      <c r="U59" s="454"/>
      <c r="V59" s="247"/>
      <c r="W59" s="247"/>
      <c r="X59" s="451"/>
      <c r="Y59" s="447"/>
      <c r="Z59" s="247"/>
      <c r="AA59" s="444"/>
      <c r="AB59" s="450"/>
      <c r="AC59" s="54"/>
      <c r="AD59" s="54"/>
      <c r="AE59" s="247"/>
      <c r="AF59" s="247"/>
      <c r="AG59" s="247"/>
      <c r="AJ59" s="247"/>
      <c r="AK59" s="247"/>
    </row>
    <row r="60" spans="1:37" customFormat="1" ht="12.75" customHeight="1">
      <c r="A60" s="452"/>
      <c r="B60" s="451"/>
      <c r="D60" s="54"/>
      <c r="E60" s="453"/>
      <c r="G60" s="54"/>
      <c r="H60" s="54"/>
      <c r="I60" s="54"/>
      <c r="J60" s="441"/>
      <c r="L60" s="442"/>
      <c r="N60" s="443"/>
      <c r="P60" s="444"/>
      <c r="Q60" s="445"/>
      <c r="R60" s="21"/>
      <c r="U60" s="454"/>
      <c r="V60" s="247"/>
      <c r="W60" s="247"/>
      <c r="X60" s="451"/>
      <c r="Y60" s="447"/>
      <c r="Z60" s="247"/>
      <c r="AA60" s="444"/>
      <c r="AB60" s="450"/>
      <c r="AC60" s="54"/>
      <c r="AD60" s="54"/>
      <c r="AE60" s="247"/>
      <c r="AF60" s="247"/>
      <c r="AG60" s="247"/>
      <c r="AJ60" s="247"/>
      <c r="AK60" s="247"/>
    </row>
    <row r="61" spans="1:37" customFormat="1" ht="12.75" customHeight="1">
      <c r="A61" s="452"/>
      <c r="B61" s="451"/>
      <c r="D61" s="54"/>
      <c r="E61" s="453"/>
      <c r="G61" s="54"/>
      <c r="H61" s="54"/>
      <c r="I61" s="54"/>
      <c r="J61" s="441"/>
      <c r="L61" s="442"/>
      <c r="N61" s="443"/>
      <c r="P61" s="444"/>
      <c r="Q61" s="445"/>
      <c r="R61" s="21"/>
      <c r="U61" s="454"/>
      <c r="V61" s="247"/>
      <c r="W61" s="247"/>
      <c r="X61" s="451"/>
      <c r="Y61" s="447"/>
      <c r="Z61" s="247"/>
      <c r="AA61" s="444"/>
      <c r="AB61" s="450"/>
      <c r="AC61" s="54"/>
      <c r="AD61" s="54"/>
      <c r="AE61" s="247"/>
      <c r="AF61" s="247"/>
      <c r="AG61" s="247"/>
      <c r="AJ61" s="247"/>
      <c r="AK61" s="247"/>
    </row>
    <row r="62" spans="1:37" customFormat="1" ht="12.75" customHeight="1">
      <c r="A62" s="452"/>
      <c r="B62" s="451"/>
      <c r="D62" s="54"/>
      <c r="E62" s="453"/>
      <c r="G62" s="54"/>
      <c r="H62" s="54"/>
      <c r="I62" s="54"/>
      <c r="J62" s="441"/>
      <c r="L62" s="442"/>
      <c r="N62" s="443"/>
      <c r="P62" s="444"/>
      <c r="Q62" s="445"/>
      <c r="R62" s="21"/>
      <c r="U62" s="454"/>
      <c r="V62" s="247"/>
      <c r="W62" s="247"/>
      <c r="X62" s="451"/>
      <c r="Y62" s="447"/>
      <c r="Z62" s="247"/>
      <c r="AA62" s="444"/>
      <c r="AB62" s="450"/>
      <c r="AC62" s="54"/>
      <c r="AD62" s="54"/>
      <c r="AE62" s="247"/>
      <c r="AF62" s="247"/>
      <c r="AG62" s="247"/>
      <c r="AJ62" s="247"/>
      <c r="AK62" s="247"/>
    </row>
    <row r="63" spans="1:37" customFormat="1" ht="12.75" customHeight="1">
      <c r="A63" s="452"/>
      <c r="D63" s="54"/>
      <c r="E63" s="453"/>
      <c r="G63" s="54"/>
      <c r="H63" s="54"/>
      <c r="I63" s="54"/>
      <c r="J63" s="441"/>
      <c r="L63" s="442"/>
      <c r="N63" s="443"/>
      <c r="P63" s="444"/>
      <c r="Q63" s="445"/>
      <c r="R63" s="21"/>
      <c r="U63" s="454"/>
      <c r="V63" s="247"/>
      <c r="W63" s="247"/>
      <c r="X63" s="451"/>
      <c r="Y63" s="447"/>
      <c r="Z63" s="247"/>
      <c r="AA63" s="444"/>
      <c r="AB63" s="450"/>
      <c r="AC63" s="54"/>
      <c r="AD63" s="54"/>
      <c r="AE63" s="247"/>
      <c r="AF63" s="247"/>
      <c r="AG63" s="247"/>
      <c r="AJ63" s="247"/>
      <c r="AK63" s="247"/>
    </row>
    <row r="64" spans="1:37" customFormat="1" ht="12.75" customHeight="1"/>
    <row r="65" customFormat="1" ht="12.75" customHeight="1"/>
    <row r="66" customFormat="1" ht="12.75" customHeight="1"/>
    <row r="67" customFormat="1" ht="12.75" customHeight="1"/>
    <row r="68" customFormat="1" ht="12.75" customHeight="1"/>
    <row r="69" customFormat="1" ht="12.75" customHeight="1"/>
    <row r="70" customFormat="1" ht="12.75" customHeight="1"/>
    <row r="71" customFormat="1" ht="12.75" customHeight="1"/>
    <row r="72" customFormat="1" ht="12.75" customHeight="1"/>
    <row r="73" customFormat="1" ht="12.75" customHeight="1"/>
    <row r="74" customFormat="1" ht="12.75" customHeight="1"/>
    <row r="75" customFormat="1" ht="12.75" customHeight="1"/>
    <row r="76" customFormat="1"/>
    <row r="77" customFormat="1"/>
    <row r="78" customFormat="1"/>
    <row r="79" customFormat="1"/>
    <row r="80" customFormat="1"/>
    <row r="81" customFormat="1"/>
    <row r="82" customFormat="1"/>
    <row r="83" customFormat="1" ht="12.75" customHeight="1"/>
    <row r="84" customFormat="1" ht="12.75" customHeight="1"/>
    <row r="85" customFormat="1"/>
    <row r="86" customFormat="1" ht="12.75" customHeight="1"/>
    <row r="87" customFormat="1" ht="12.75" customHeight="1"/>
    <row r="88" customFormat="1" ht="12.75" customHeight="1"/>
    <row r="89" customFormat="1" ht="12.75" customHeight="1"/>
    <row r="90" customFormat="1" ht="12.75" customHeight="1"/>
    <row r="91" customFormat="1" ht="12.75" customHeight="1"/>
    <row r="92" customFormat="1" ht="12.75" customHeight="1"/>
    <row r="93" customFormat="1" ht="12.75" customHeight="1"/>
    <row r="94" customFormat="1" ht="12.75" customHeight="1"/>
    <row r="95" customFormat="1" ht="15" customHeight="1"/>
    <row r="96" customFormat="1" ht="12.75" customHeight="1"/>
    <row r="97" customFormat="1" ht="12.75" customHeight="1"/>
    <row r="98" customFormat="1" ht="12.75" customHeight="1"/>
    <row r="99" customFormat="1" ht="12.75" customHeight="1"/>
    <row r="100" customFormat="1" ht="12.75" customHeight="1"/>
    <row r="101" customFormat="1" ht="12.75" customHeight="1"/>
    <row r="102" customFormat="1" ht="12.75" customHeight="1"/>
    <row r="103" customFormat="1" ht="12.75" customHeight="1"/>
    <row r="104" customFormat="1" ht="12.75" customHeight="1"/>
    <row r="105" customFormat="1" ht="12.75" customHeight="1"/>
    <row r="106" customFormat="1" ht="12.75" customHeight="1"/>
    <row r="107" customFormat="1" ht="12.75" customHeight="1"/>
    <row r="108" customFormat="1" ht="12.75" customHeight="1"/>
    <row r="109" customFormat="1" ht="12.75" customHeight="1"/>
    <row r="110" customFormat="1" ht="12.75" customHeight="1"/>
    <row r="111" customFormat="1" ht="12.75" customHeight="1"/>
    <row r="112" customFormat="1" ht="12.75" customHeight="1"/>
    <row r="113" customFormat="1" ht="12.75" customHeight="1"/>
    <row r="114" customFormat="1" ht="12.75" customHeight="1"/>
    <row r="115" customFormat="1" ht="12.75" customHeight="1"/>
    <row r="116" customFormat="1" ht="12.75" customHeight="1"/>
    <row r="117" customFormat="1" ht="12.75" customHeight="1"/>
    <row r="118" customFormat="1" ht="12.75" customHeight="1"/>
    <row r="119" customFormat="1" ht="12.75" customHeight="1"/>
    <row r="120" customFormat="1" ht="12.75" customHeight="1"/>
    <row r="121" customFormat="1" ht="12.75" customHeight="1"/>
    <row r="122" customFormat="1" ht="12.75" customHeight="1"/>
    <row r="123" customFormat="1" ht="12.75" customHeight="1"/>
    <row r="124" customFormat="1" ht="12.75" customHeight="1"/>
    <row r="125" customFormat="1" ht="12.75" customHeight="1"/>
    <row r="126" customFormat="1" ht="12.75" customHeight="1"/>
    <row r="127" customFormat="1" ht="12.75" customHeight="1"/>
    <row r="128" customFormat="1" ht="12.75" customHeight="1"/>
    <row r="129" customFormat="1" ht="12.75" customHeight="1"/>
    <row r="130" customFormat="1" ht="12.75" customHeight="1"/>
    <row r="131" customFormat="1" ht="12.75" customHeight="1"/>
    <row r="132" customFormat="1" ht="12.75" customHeight="1"/>
    <row r="133" customFormat="1" ht="12.75" customHeight="1"/>
    <row r="134" customFormat="1" ht="12.75" customHeight="1"/>
    <row r="135" customFormat="1" ht="12.75" customHeight="1"/>
    <row r="136" customFormat="1" ht="12.75" customHeight="1"/>
    <row r="137" customFormat="1" ht="12.75" customHeight="1"/>
    <row r="138" customFormat="1" ht="12.75" customHeight="1"/>
    <row r="139" customFormat="1" ht="12.75" customHeight="1"/>
    <row r="140" customFormat="1" ht="12.75" customHeight="1"/>
    <row r="141" customFormat="1" ht="12.75" customHeight="1"/>
    <row r="142" customFormat="1" ht="12.75" customHeight="1"/>
    <row r="143" customFormat="1" ht="12.75" customHeight="1"/>
    <row r="144" customFormat="1" ht="12.75" customHeight="1"/>
    <row r="145" customFormat="1" ht="12.75" customHeight="1"/>
    <row r="146" customFormat="1" ht="12.75" customHeight="1"/>
    <row r="147" customFormat="1" ht="12.75" customHeight="1"/>
    <row r="148" customFormat="1" ht="12.75" customHeight="1"/>
    <row r="149" customFormat="1" ht="12.75" customHeight="1"/>
    <row r="150" customFormat="1" ht="12.75" customHeight="1"/>
    <row r="151" customFormat="1" ht="12.75" customHeight="1"/>
    <row r="152" customFormat="1" ht="12.75" customHeight="1"/>
    <row r="153" customFormat="1" ht="12.75" customHeight="1"/>
    <row r="154" customFormat="1" ht="12.75" customHeight="1"/>
    <row r="155" customFormat="1" ht="12.75" customHeight="1"/>
    <row r="156" customFormat="1" ht="12.75" customHeight="1"/>
    <row r="157" customFormat="1" ht="12.75" customHeight="1"/>
    <row r="158" customFormat="1" ht="12.75" customHeight="1"/>
    <row r="159" customFormat="1" ht="12.75" customHeight="1"/>
    <row r="160" customFormat="1" ht="12.75" customHeight="1"/>
    <row r="161" customFormat="1" ht="12.75" customHeight="1"/>
    <row r="162" customFormat="1" ht="12.75" customHeight="1"/>
    <row r="163" customFormat="1" ht="12.75" customHeight="1"/>
    <row r="164" customFormat="1" ht="12.75" customHeight="1"/>
    <row r="165" customFormat="1" ht="12.75" customHeight="1"/>
    <row r="166" customFormat="1" ht="12" customHeight="1"/>
    <row r="167" customFormat="1" ht="12.75" customHeight="1"/>
    <row r="168" customFormat="1" ht="12.75" customHeight="1"/>
    <row r="169" customFormat="1" ht="12.75" customHeight="1"/>
    <row r="170" customFormat="1" ht="12.75" customHeight="1"/>
    <row r="171" customFormat="1" ht="12.75" customHeight="1"/>
    <row r="172" customFormat="1" ht="12.75" customHeight="1"/>
    <row r="173" customFormat="1" ht="12.75" customHeight="1"/>
    <row r="174" customFormat="1" ht="12.75" customHeight="1"/>
    <row r="175" customFormat="1" ht="12.75" customHeight="1"/>
    <row r="176" customFormat="1" ht="12.75" customHeight="1"/>
    <row r="177" customFormat="1" ht="12.75" customHeight="1"/>
    <row r="178" customFormat="1" ht="12.75" customHeight="1"/>
    <row r="179" customFormat="1" ht="12.75" customHeight="1"/>
    <row r="180" customFormat="1" ht="12.75" customHeight="1"/>
    <row r="181" customFormat="1" ht="12.75" customHeight="1"/>
    <row r="182" customFormat="1" ht="12.75" customHeight="1"/>
    <row r="183" customFormat="1" ht="12.75" customHeight="1"/>
    <row r="184" customFormat="1" ht="12.75" customHeight="1"/>
    <row r="185" customFormat="1" ht="12.75" customHeight="1"/>
    <row r="186" customFormat="1" ht="12.75" customHeight="1"/>
    <row r="187" customFormat="1"/>
    <row r="188" customFormat="1"/>
    <row r="189" customFormat="1" ht="12.75" customHeight="1"/>
    <row r="190" customFormat="1" ht="12.75" customHeight="1"/>
    <row r="191" customFormat="1" ht="12.75" customHeight="1"/>
    <row r="192" customFormat="1" ht="12.75" customHeight="1"/>
    <row r="193" customFormat="1" ht="12.75" customHeight="1"/>
    <row r="194" customFormat="1" ht="12.75" customHeight="1"/>
    <row r="195" customFormat="1" ht="12.75" customHeight="1"/>
    <row r="196" customFormat="1" ht="12.75" customHeight="1"/>
    <row r="197" customFormat="1"/>
    <row r="198" customFormat="1"/>
    <row r="199" customFormat="1"/>
    <row r="200" customFormat="1"/>
    <row r="201" customFormat="1"/>
    <row r="202" customFormat="1"/>
    <row r="203" customFormat="1"/>
    <row r="204" customFormat="1"/>
    <row r="205" customFormat="1"/>
    <row r="206" customFormat="1"/>
    <row r="207" customFormat="1"/>
    <row r="208" customFormat="1"/>
    <row r="209" customFormat="1"/>
  </sheetData>
  <sheetProtection algorithmName="SHA-512" hashValue="Eqj1cFwzuUhXZ6Khurclsh5IkRz7T2wvoUnvfr2LNPoW6aTazWwUnN1rUMNRnlIa+qd7NmXDxTv7rRDcd9kwaw==" saltValue="JEtGz2ijfLmusgdD+Lx99A==" spinCount="100000" sheet="1" objects="1" scenarios="1"/>
  <phoneticPr fontId="127" type="noConversion"/>
  <pageMargins left="0.7" right="0.7" top="0.75" bottom="0.75" header="0.3" footer="0.3"/>
  <pageSetup orientation="portrait" r:id="rId1"/>
  <tableParts count="4">
    <tablePart r:id="rId2"/>
    <tablePart r:id="rId3"/>
    <tablePart r:id="rId4"/>
    <tablePart r:id="rId5"/>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6">
    <tabColor theme="5"/>
  </sheetPr>
  <dimension ref="A1:AE95"/>
  <sheetViews>
    <sheetView zoomScale="70" zoomScaleNormal="70" workbookViewId="0">
      <selection activeCell="U20" sqref="U20"/>
    </sheetView>
  </sheetViews>
  <sheetFormatPr defaultRowHeight="14.25"/>
  <cols>
    <col min="1" max="1" width="10.5703125" style="133" customWidth="1"/>
    <col min="2" max="2" width="23.42578125" style="55" customWidth="1"/>
    <col min="3" max="3" width="40.42578125" style="55" bestFit="1" customWidth="1"/>
    <col min="4" max="4" width="13.85546875" style="55" customWidth="1"/>
    <col min="5" max="5" width="6.85546875" style="55" customWidth="1"/>
    <col min="6" max="6" width="33.5703125" style="55" bestFit="1" customWidth="1"/>
    <col min="7" max="7" width="28.28515625" style="55" bestFit="1" customWidth="1"/>
    <col min="8" max="8" width="28.7109375" style="55" bestFit="1" customWidth="1"/>
    <col min="9" max="9" width="11.140625" style="55" customWidth="1"/>
    <col min="10" max="10" width="6.140625" style="55" customWidth="1"/>
    <col min="11" max="11" width="13.28515625" style="55" customWidth="1"/>
    <col min="12" max="12" width="7" style="55" customWidth="1"/>
    <col min="13" max="13" width="8.5703125" style="55" customWidth="1"/>
    <col min="14" max="14" width="10.42578125" style="133" customWidth="1"/>
    <col min="15" max="15" width="30.7109375" style="55" bestFit="1" customWidth="1"/>
    <col min="16" max="17" width="29.28515625" style="55" customWidth="1"/>
    <col min="18" max="18" width="12.140625" style="55" customWidth="1"/>
    <col min="19" max="19" width="4.5703125" style="55" customWidth="1"/>
    <col min="20" max="20" width="26.85546875" style="55" bestFit="1" customWidth="1"/>
    <col min="21" max="21" width="24" style="55" bestFit="1" customWidth="1"/>
    <col min="22" max="22" width="16" style="55" hidden="1" customWidth="1"/>
    <col min="23" max="23" width="11" style="55" customWidth="1"/>
    <col min="24" max="24" width="6.7109375" style="55" customWidth="1"/>
    <col min="25" max="25" width="10.7109375" style="55" customWidth="1"/>
    <col min="26" max="26" width="8.85546875" style="55" customWidth="1"/>
    <col min="27" max="27" width="15.42578125" style="55" customWidth="1"/>
    <col min="28" max="28" width="14" style="55" customWidth="1"/>
    <col min="29" max="29" width="19.42578125" style="55" customWidth="1"/>
    <col min="30" max="30" width="35.140625" style="55" customWidth="1"/>
    <col min="31" max="31" width="14" style="55" customWidth="1"/>
    <col min="32" max="32" width="18.85546875" style="55" customWidth="1"/>
    <col min="33" max="33" width="22.85546875" style="55" customWidth="1"/>
    <col min="34" max="35" width="15.42578125" style="55" customWidth="1"/>
    <col min="36" max="36" width="7" style="55" customWidth="1"/>
    <col min="37" max="39" width="10.28515625" style="55" customWidth="1"/>
    <col min="40" max="40" width="14.28515625" style="55" customWidth="1"/>
    <col min="41" max="41" width="24" style="55" customWidth="1"/>
    <col min="42" max="42" width="10.85546875" style="55" customWidth="1"/>
    <col min="43" max="43" width="15.42578125" style="55" customWidth="1"/>
    <col min="44" max="44" width="6.5703125" style="55" customWidth="1"/>
    <col min="45" max="48" width="9.140625" style="55" customWidth="1"/>
    <col min="49" max="49" width="9.140625" style="55"/>
    <col min="50" max="50" width="24.28515625" style="55" bestFit="1" customWidth="1"/>
    <col min="51" max="51" width="37.7109375" style="55" bestFit="1" customWidth="1"/>
    <col min="52" max="52" width="24" style="55" bestFit="1" customWidth="1"/>
    <col min="53" max="53" width="12.85546875" style="55" customWidth="1"/>
    <col min="54" max="54" width="10.28515625" style="55" customWidth="1"/>
    <col min="55" max="55" width="9.5703125" style="55" bestFit="1" customWidth="1"/>
    <col min="56" max="56" width="14.5703125" style="55" customWidth="1"/>
    <col min="57" max="58" width="13.140625" style="55" customWidth="1"/>
    <col min="59" max="59" width="10.7109375" style="55" customWidth="1"/>
    <col min="60" max="60" width="11.42578125" style="55" customWidth="1"/>
    <col min="61" max="61" width="14.5703125" style="55" customWidth="1"/>
    <col min="62" max="62" width="12.42578125" style="55" customWidth="1"/>
    <col min="63" max="63" width="16.85546875" style="55" customWidth="1"/>
    <col min="64" max="64" width="25.7109375" style="55" bestFit="1" customWidth="1"/>
    <col min="65" max="16384" width="9.140625" style="55"/>
  </cols>
  <sheetData>
    <row r="1" spans="1:31" ht="75">
      <c r="A1" s="135" t="s">
        <v>134</v>
      </c>
      <c r="B1" s="134" t="s">
        <v>159</v>
      </c>
      <c r="C1" s="134" t="s">
        <v>160</v>
      </c>
      <c r="D1" s="134" t="s">
        <v>176</v>
      </c>
      <c r="E1" s="134" t="s">
        <v>208</v>
      </c>
      <c r="F1" s="136" t="s">
        <v>136</v>
      </c>
      <c r="G1" s="136" t="s">
        <v>562</v>
      </c>
      <c r="H1" s="136" t="s">
        <v>563</v>
      </c>
      <c r="I1" s="134" t="s">
        <v>139</v>
      </c>
      <c r="J1" s="134" t="s">
        <v>568</v>
      </c>
      <c r="K1" s="134" t="s">
        <v>704</v>
      </c>
      <c r="L1" s="134" t="s">
        <v>761</v>
      </c>
      <c r="N1" s="135" t="s">
        <v>134</v>
      </c>
      <c r="O1" s="134" t="s">
        <v>161</v>
      </c>
      <c r="P1" s="134" t="s">
        <v>162</v>
      </c>
      <c r="Q1" s="134" t="s">
        <v>1196</v>
      </c>
      <c r="R1" s="134" t="s">
        <v>177</v>
      </c>
      <c r="S1" s="134" t="s">
        <v>178</v>
      </c>
      <c r="T1" s="134" t="s">
        <v>136</v>
      </c>
      <c r="U1" s="134" t="s">
        <v>562</v>
      </c>
      <c r="V1" s="134" t="s">
        <v>563</v>
      </c>
      <c r="W1" s="134" t="s">
        <v>139</v>
      </c>
      <c r="X1" s="134" t="s">
        <v>568</v>
      </c>
      <c r="Y1" s="134" t="s">
        <v>704</v>
      </c>
      <c r="Z1" s="134" t="s">
        <v>761</v>
      </c>
      <c r="AA1" s="134"/>
      <c r="AC1" s="55" t="s">
        <v>1256</v>
      </c>
      <c r="AD1" s="55" t="s">
        <v>1257</v>
      </c>
    </row>
    <row r="2" spans="1:31">
      <c r="A2" s="258"/>
      <c r="B2" s="97" t="s">
        <v>1113</v>
      </c>
      <c r="C2" s="97"/>
      <c r="D2" s="97" t="s">
        <v>667</v>
      </c>
      <c r="E2" s="97"/>
      <c r="F2" s="97"/>
      <c r="G2" s="97"/>
      <c r="H2" s="97"/>
      <c r="I2" s="97" t="s">
        <v>149</v>
      </c>
      <c r="J2" s="97">
        <v>1</v>
      </c>
      <c r="K2" s="97"/>
      <c r="L2" s="97"/>
      <c r="N2" s="260"/>
      <c r="O2" s="97" t="s">
        <v>1114</v>
      </c>
      <c r="P2" s="97" t="s">
        <v>1114</v>
      </c>
      <c r="Q2" s="97" t="s">
        <v>1114</v>
      </c>
      <c r="R2" s="97" t="s">
        <v>667</v>
      </c>
      <c r="S2" s="261"/>
      <c r="T2" s="261"/>
      <c r="U2" s="261"/>
      <c r="V2" s="261"/>
      <c r="W2" s="261"/>
      <c r="X2" s="261">
        <v>1</v>
      </c>
      <c r="Y2" s="261"/>
      <c r="Z2" s="261"/>
      <c r="AC2" s="55">
        <v>0.2</v>
      </c>
      <c r="AD2" s="55">
        <v>0.35</v>
      </c>
    </row>
    <row r="3" spans="1:31">
      <c r="A3" s="97">
        <v>10</v>
      </c>
      <c r="B3" s="97" t="s">
        <v>569</v>
      </c>
      <c r="C3" s="97"/>
      <c r="D3" s="97" t="str">
        <f>""</f>
        <v/>
      </c>
      <c r="E3" s="97"/>
      <c r="F3" s="97" t="s">
        <v>632</v>
      </c>
      <c r="G3" s="97"/>
      <c r="H3" s="97"/>
      <c r="I3" s="97" t="s">
        <v>149</v>
      </c>
      <c r="J3" s="97">
        <v>2</v>
      </c>
      <c r="K3" s="97"/>
      <c r="L3" s="97"/>
      <c r="N3" s="97">
        <v>2310</v>
      </c>
      <c r="O3" s="97" t="s">
        <v>888</v>
      </c>
      <c r="P3" s="97"/>
      <c r="Q3" s="97" t="s">
        <v>888</v>
      </c>
      <c r="R3" s="97" t="str">
        <f>""</f>
        <v/>
      </c>
      <c r="S3" s="97"/>
      <c r="T3" s="97" t="s">
        <v>148</v>
      </c>
      <c r="U3" s="97"/>
      <c r="V3" s="97"/>
      <c r="W3" s="97" t="s">
        <v>149</v>
      </c>
      <c r="X3" s="97">
        <v>3</v>
      </c>
      <c r="Y3" s="97"/>
      <c r="Z3" s="261">
        <v>0.09</v>
      </c>
      <c r="AC3" s="55">
        <v>0.3</v>
      </c>
      <c r="AD3" s="55">
        <v>0.49</v>
      </c>
    </row>
    <row r="4" spans="1:31">
      <c r="A4" s="97">
        <v>10</v>
      </c>
      <c r="B4" s="97" t="s">
        <v>747</v>
      </c>
      <c r="C4" s="97"/>
      <c r="D4" s="97" t="str">
        <f>""</f>
        <v/>
      </c>
      <c r="E4" s="97"/>
      <c r="F4" s="97"/>
      <c r="G4" s="97"/>
      <c r="H4" s="97"/>
      <c r="I4" s="97" t="s">
        <v>149</v>
      </c>
      <c r="J4" s="97">
        <v>3</v>
      </c>
      <c r="K4" s="97"/>
      <c r="L4" s="97"/>
      <c r="N4" s="97">
        <v>2311</v>
      </c>
      <c r="O4" s="97" t="s">
        <v>887</v>
      </c>
      <c r="P4" s="97" t="s">
        <v>887</v>
      </c>
      <c r="Q4" s="97"/>
      <c r="R4" s="97" t="str">
        <f>""</f>
        <v/>
      </c>
      <c r="S4" s="97"/>
      <c r="T4" s="97" t="s">
        <v>148</v>
      </c>
      <c r="U4" s="97"/>
      <c r="V4" s="97"/>
      <c r="W4" s="97" t="s">
        <v>149</v>
      </c>
      <c r="X4" s="97">
        <v>4</v>
      </c>
      <c r="Y4" s="97"/>
      <c r="Z4" s="261">
        <v>0.09</v>
      </c>
      <c r="AC4" s="55">
        <v>0.4</v>
      </c>
      <c r="AD4" s="55">
        <v>0.62</v>
      </c>
    </row>
    <row r="5" spans="1:31">
      <c r="A5" s="97">
        <v>10</v>
      </c>
      <c r="B5" s="97" t="s">
        <v>570</v>
      </c>
      <c r="C5" s="97"/>
      <c r="D5" s="97" t="str">
        <f>""</f>
        <v/>
      </c>
      <c r="E5" s="97"/>
      <c r="F5" s="97" t="s">
        <v>633</v>
      </c>
      <c r="G5" s="97"/>
      <c r="H5" s="97"/>
      <c r="I5" s="97" t="s">
        <v>149</v>
      </c>
      <c r="J5" s="97">
        <v>4</v>
      </c>
      <c r="K5" s="97"/>
      <c r="L5" s="97"/>
      <c r="N5" s="258"/>
      <c r="O5" s="97" t="s">
        <v>1107</v>
      </c>
      <c r="P5" s="97" t="s">
        <v>1107</v>
      </c>
      <c r="Q5" s="97" t="s">
        <v>1107</v>
      </c>
      <c r="R5" s="97" t="s">
        <v>667</v>
      </c>
      <c r="S5" s="97"/>
      <c r="T5" s="97"/>
      <c r="U5" s="97"/>
      <c r="V5" s="97"/>
      <c r="W5" s="97"/>
      <c r="X5" s="261">
        <v>5</v>
      </c>
      <c r="Y5" s="97"/>
      <c r="Z5" s="97"/>
      <c r="AC5" s="55" t="s">
        <v>1076</v>
      </c>
      <c r="AD5" s="55">
        <v>220</v>
      </c>
      <c r="AE5" s="55" t="s">
        <v>1258</v>
      </c>
    </row>
    <row r="6" spans="1:31">
      <c r="A6" s="259"/>
      <c r="B6" s="97" t="s">
        <v>1106</v>
      </c>
      <c r="C6" s="97"/>
      <c r="D6" s="97" t="s">
        <v>667</v>
      </c>
      <c r="E6" s="97"/>
      <c r="F6" s="97"/>
      <c r="G6" s="97"/>
      <c r="H6" s="97"/>
      <c r="I6" s="97" t="s">
        <v>149</v>
      </c>
      <c r="J6" s="97">
        <v>5</v>
      </c>
      <c r="K6" s="97"/>
      <c r="L6" s="97"/>
      <c r="N6" s="97">
        <v>2312</v>
      </c>
      <c r="O6" s="97" t="s">
        <v>991</v>
      </c>
      <c r="P6" s="97" t="s">
        <v>991</v>
      </c>
      <c r="Q6" s="97" t="s">
        <v>991</v>
      </c>
      <c r="R6" s="97"/>
      <c r="S6" s="97"/>
      <c r="T6" s="97" t="s">
        <v>151</v>
      </c>
      <c r="U6" s="97"/>
      <c r="V6" s="97"/>
      <c r="W6" s="97" t="s">
        <v>149</v>
      </c>
      <c r="X6" s="261">
        <v>7</v>
      </c>
      <c r="Y6" s="97"/>
      <c r="Z6" s="261">
        <v>0.09</v>
      </c>
    </row>
    <row r="7" spans="1:31">
      <c r="A7" s="97">
        <v>10</v>
      </c>
      <c r="B7" s="97" t="s">
        <v>571</v>
      </c>
      <c r="C7" s="97" t="s">
        <v>1117</v>
      </c>
      <c r="D7" s="262">
        <v>28</v>
      </c>
      <c r="E7" s="97"/>
      <c r="F7" s="97" t="s">
        <v>158</v>
      </c>
      <c r="G7" s="97" t="s">
        <v>561</v>
      </c>
      <c r="H7" s="97" t="s">
        <v>564</v>
      </c>
      <c r="I7" s="97" t="s">
        <v>149</v>
      </c>
      <c r="J7" s="97">
        <v>6</v>
      </c>
      <c r="K7" s="97"/>
      <c r="L7" s="97"/>
      <c r="N7" s="97">
        <v>2313</v>
      </c>
      <c r="O7" s="97" t="s">
        <v>993</v>
      </c>
      <c r="P7" s="97" t="s">
        <v>993</v>
      </c>
      <c r="Q7" s="97" t="s">
        <v>993</v>
      </c>
      <c r="R7" s="97"/>
      <c r="S7" s="97"/>
      <c r="T7" s="97" t="s">
        <v>151</v>
      </c>
      <c r="U7" s="97"/>
      <c r="V7" s="97"/>
      <c r="W7" s="97" t="s">
        <v>149</v>
      </c>
      <c r="X7" s="97">
        <v>9</v>
      </c>
      <c r="Y7" s="97"/>
      <c r="Z7" s="261">
        <v>0.09</v>
      </c>
    </row>
    <row r="8" spans="1:31">
      <c r="A8" s="97">
        <v>10</v>
      </c>
      <c r="B8" s="97" t="s">
        <v>572</v>
      </c>
      <c r="C8" s="97" t="s">
        <v>1118</v>
      </c>
      <c r="D8" s="262">
        <v>56</v>
      </c>
      <c r="E8" s="97"/>
      <c r="F8" s="97" t="s">
        <v>158</v>
      </c>
      <c r="G8" s="97" t="s">
        <v>561</v>
      </c>
      <c r="H8" s="97" t="s">
        <v>634</v>
      </c>
      <c r="I8" s="97" t="s">
        <v>149</v>
      </c>
      <c r="J8" s="97">
        <v>7</v>
      </c>
      <c r="K8" s="97"/>
      <c r="L8" s="97"/>
      <c r="N8" s="97">
        <v>2314</v>
      </c>
      <c r="O8" s="97" t="s">
        <v>992</v>
      </c>
      <c r="P8" s="97" t="s">
        <v>992</v>
      </c>
      <c r="Q8" s="97" t="s">
        <v>992</v>
      </c>
      <c r="R8" s="97"/>
      <c r="S8" s="97"/>
      <c r="T8" s="97" t="s">
        <v>151</v>
      </c>
      <c r="U8" s="97"/>
      <c r="V8" s="97"/>
      <c r="W8" s="97" t="s">
        <v>149</v>
      </c>
      <c r="X8" s="97">
        <v>18</v>
      </c>
      <c r="Y8" s="97"/>
      <c r="Z8" s="261">
        <v>0.09</v>
      </c>
    </row>
    <row r="9" spans="1:31">
      <c r="A9" s="97">
        <v>10</v>
      </c>
      <c r="B9" s="97" t="s">
        <v>573</v>
      </c>
      <c r="C9" s="97" t="s">
        <v>1119</v>
      </c>
      <c r="D9" s="262">
        <v>37</v>
      </c>
      <c r="E9" s="97"/>
      <c r="F9" s="97" t="s">
        <v>158</v>
      </c>
      <c r="G9" s="97" t="s">
        <v>635</v>
      </c>
      <c r="H9" s="97" t="s">
        <v>564</v>
      </c>
      <c r="I9" s="97" t="s">
        <v>149</v>
      </c>
      <c r="J9" s="97">
        <v>8</v>
      </c>
      <c r="K9" s="97"/>
      <c r="L9" s="97"/>
      <c r="N9" s="97">
        <v>2315</v>
      </c>
      <c r="O9" s="97" t="s">
        <v>994</v>
      </c>
      <c r="P9" s="97" t="s">
        <v>994</v>
      </c>
      <c r="Q9" s="97" t="s">
        <v>994</v>
      </c>
      <c r="R9" s="97"/>
      <c r="S9" s="97"/>
      <c r="T9" s="97" t="s">
        <v>151</v>
      </c>
      <c r="U9" s="97"/>
      <c r="V9" s="97"/>
      <c r="W9" s="97" t="s">
        <v>149</v>
      </c>
      <c r="X9" s="261">
        <v>25</v>
      </c>
      <c r="Y9" s="97"/>
      <c r="Z9" s="261">
        <v>0.09</v>
      </c>
    </row>
    <row r="10" spans="1:31">
      <c r="A10" s="97">
        <v>10</v>
      </c>
      <c r="B10" s="97" t="s">
        <v>574</v>
      </c>
      <c r="C10" s="97" t="s">
        <v>1120</v>
      </c>
      <c r="D10" s="262">
        <v>74</v>
      </c>
      <c r="E10" s="97"/>
      <c r="F10" s="97" t="s">
        <v>158</v>
      </c>
      <c r="G10" s="97" t="s">
        <v>635</v>
      </c>
      <c r="H10" s="97" t="s">
        <v>634</v>
      </c>
      <c r="I10" s="97" t="s">
        <v>149</v>
      </c>
      <c r="J10" s="97">
        <v>9</v>
      </c>
      <c r="K10" s="97"/>
      <c r="L10" s="97"/>
      <c r="N10" s="258"/>
      <c r="O10" s="97" t="s">
        <v>1108</v>
      </c>
      <c r="P10" s="97" t="s">
        <v>1108</v>
      </c>
      <c r="Q10" s="97" t="s">
        <v>1108</v>
      </c>
      <c r="R10" s="97" t="s">
        <v>667</v>
      </c>
      <c r="S10" s="97"/>
      <c r="T10" s="97"/>
      <c r="U10" s="97"/>
      <c r="V10" s="97"/>
      <c r="W10" s="97"/>
      <c r="X10" s="97">
        <v>32</v>
      </c>
      <c r="Y10" s="97"/>
      <c r="Z10" s="97"/>
    </row>
    <row r="11" spans="1:31">
      <c r="A11" s="97">
        <v>10</v>
      </c>
      <c r="B11" s="97" t="s">
        <v>575</v>
      </c>
      <c r="C11" s="97" t="s">
        <v>1121</v>
      </c>
      <c r="D11" s="262">
        <v>40</v>
      </c>
      <c r="E11" s="97"/>
      <c r="F11" s="97" t="s">
        <v>158</v>
      </c>
      <c r="G11" s="97" t="s">
        <v>636</v>
      </c>
      <c r="H11" s="97" t="s">
        <v>564</v>
      </c>
      <c r="I11" s="97" t="s">
        <v>149</v>
      </c>
      <c r="J11" s="97">
        <v>10</v>
      </c>
      <c r="K11" s="97"/>
      <c r="L11" s="97"/>
      <c r="N11" s="97">
        <v>2316</v>
      </c>
      <c r="O11" s="97" t="s">
        <v>990</v>
      </c>
      <c r="P11" s="97" t="s">
        <v>990</v>
      </c>
      <c r="Q11" s="97" t="s">
        <v>990</v>
      </c>
      <c r="R11" s="97"/>
      <c r="S11" s="97"/>
      <c r="T11" s="97" t="s">
        <v>150</v>
      </c>
      <c r="U11" s="97"/>
      <c r="V11" s="97"/>
      <c r="W11" s="97" t="s">
        <v>149</v>
      </c>
      <c r="X11" s="97">
        <v>34</v>
      </c>
      <c r="Y11" s="97"/>
      <c r="Z11" s="261">
        <v>0.09</v>
      </c>
    </row>
    <row r="12" spans="1:31">
      <c r="A12" s="97">
        <v>10</v>
      </c>
      <c r="B12" s="97" t="s">
        <v>576</v>
      </c>
      <c r="C12" s="97" t="s">
        <v>1122</v>
      </c>
      <c r="D12" s="262">
        <v>68</v>
      </c>
      <c r="E12" s="97"/>
      <c r="F12" s="97" t="s">
        <v>158</v>
      </c>
      <c r="G12" s="97" t="s">
        <v>636</v>
      </c>
      <c r="H12" s="97" t="s">
        <v>634</v>
      </c>
      <c r="I12" s="97" t="s">
        <v>149</v>
      </c>
      <c r="J12" s="97">
        <v>11</v>
      </c>
      <c r="K12" s="97"/>
      <c r="L12" s="97"/>
      <c r="N12" s="97">
        <v>2317</v>
      </c>
      <c r="O12" s="97" t="s">
        <v>989</v>
      </c>
      <c r="P12" s="97" t="s">
        <v>989</v>
      </c>
      <c r="Q12" s="97" t="s">
        <v>989</v>
      </c>
      <c r="R12" s="97"/>
      <c r="S12" s="97"/>
      <c r="T12" s="97" t="s">
        <v>711</v>
      </c>
      <c r="U12" s="97"/>
      <c r="V12" s="97"/>
      <c r="W12" s="97" t="s">
        <v>149</v>
      </c>
      <c r="X12" s="97">
        <v>38</v>
      </c>
      <c r="Y12" s="97"/>
      <c r="Z12" s="261">
        <v>0.09</v>
      </c>
    </row>
    <row r="13" spans="1:31">
      <c r="A13" s="97">
        <v>10</v>
      </c>
      <c r="B13" s="97" t="s">
        <v>577</v>
      </c>
      <c r="C13" s="97" t="s">
        <v>1123</v>
      </c>
      <c r="D13" s="262">
        <v>110</v>
      </c>
      <c r="E13" s="97"/>
      <c r="F13" s="97" t="s">
        <v>158</v>
      </c>
      <c r="G13" s="97" t="s">
        <v>636</v>
      </c>
      <c r="H13" s="97" t="s">
        <v>637</v>
      </c>
      <c r="I13" s="97" t="s">
        <v>149</v>
      </c>
      <c r="J13" s="97">
        <v>12</v>
      </c>
      <c r="K13" s="97"/>
      <c r="L13" s="97"/>
      <c r="N13" s="258"/>
      <c r="O13" s="97" t="s">
        <v>1112</v>
      </c>
      <c r="P13" s="97" t="s">
        <v>1112</v>
      </c>
      <c r="Q13" s="97" t="s">
        <v>1112</v>
      </c>
      <c r="R13" s="97" t="s">
        <v>667</v>
      </c>
      <c r="S13" s="97"/>
      <c r="T13" s="97"/>
      <c r="U13" s="97"/>
      <c r="V13" s="97"/>
      <c r="W13" s="97"/>
      <c r="X13" s="97">
        <v>44</v>
      </c>
      <c r="Y13" s="97"/>
      <c r="Z13" s="97"/>
    </row>
    <row r="14" spans="1:31">
      <c r="A14" s="97">
        <v>10</v>
      </c>
      <c r="B14" s="97" t="s">
        <v>578</v>
      </c>
      <c r="C14" s="97" t="s">
        <v>1124</v>
      </c>
      <c r="D14" s="262">
        <v>139</v>
      </c>
      <c r="E14" s="97"/>
      <c r="F14" s="97" t="s">
        <v>158</v>
      </c>
      <c r="G14" s="97" t="s">
        <v>636</v>
      </c>
      <c r="H14" s="97" t="s">
        <v>638</v>
      </c>
      <c r="I14" s="97" t="s">
        <v>149</v>
      </c>
      <c r="J14" s="97">
        <v>13</v>
      </c>
      <c r="K14" s="97"/>
      <c r="L14" s="97"/>
      <c r="N14" s="97">
        <v>2318</v>
      </c>
      <c r="O14" s="97" t="s">
        <v>757</v>
      </c>
      <c r="P14" s="97" t="s">
        <v>757</v>
      </c>
      <c r="Q14" s="97" t="s">
        <v>757</v>
      </c>
      <c r="R14" s="97" t="str">
        <f>""</f>
        <v/>
      </c>
      <c r="S14" s="97"/>
      <c r="T14" s="97" t="s">
        <v>759</v>
      </c>
      <c r="U14" s="97"/>
      <c r="V14" s="97"/>
      <c r="W14" s="97" t="s">
        <v>149</v>
      </c>
      <c r="X14" s="97">
        <v>45</v>
      </c>
      <c r="Y14" s="97"/>
      <c r="Z14" s="261">
        <v>0.09</v>
      </c>
    </row>
    <row r="15" spans="1:31">
      <c r="A15" s="97">
        <v>10</v>
      </c>
      <c r="B15" s="97" t="s">
        <v>579</v>
      </c>
      <c r="C15" s="97" t="s">
        <v>1125</v>
      </c>
      <c r="D15" s="262">
        <v>91</v>
      </c>
      <c r="E15" s="97"/>
      <c r="F15" s="97" t="s">
        <v>158</v>
      </c>
      <c r="G15" s="97" t="s">
        <v>639</v>
      </c>
      <c r="H15" s="97" t="s">
        <v>564</v>
      </c>
      <c r="I15" s="97" t="s">
        <v>149</v>
      </c>
      <c r="J15" s="97">
        <v>14</v>
      </c>
      <c r="K15" s="97"/>
      <c r="L15" s="97"/>
      <c r="N15" s="97">
        <v>2319</v>
      </c>
      <c r="O15" s="97" t="s">
        <v>769</v>
      </c>
      <c r="P15" s="97" t="s">
        <v>769</v>
      </c>
      <c r="Q15" s="97" t="s">
        <v>769</v>
      </c>
      <c r="R15" s="97" t="str">
        <f>""</f>
        <v/>
      </c>
      <c r="S15" s="97"/>
      <c r="T15" s="97" t="s">
        <v>769</v>
      </c>
      <c r="U15" s="97"/>
      <c r="V15" s="97"/>
      <c r="W15" s="97" t="s">
        <v>149</v>
      </c>
      <c r="X15" s="97">
        <v>46</v>
      </c>
      <c r="Y15" s="97"/>
      <c r="Z15" s="261">
        <v>0.09</v>
      </c>
    </row>
    <row r="16" spans="1:31">
      <c r="A16" s="97">
        <v>10</v>
      </c>
      <c r="B16" s="97" t="s">
        <v>580</v>
      </c>
      <c r="C16" s="97" t="s">
        <v>1126</v>
      </c>
      <c r="D16" s="262">
        <v>158</v>
      </c>
      <c r="E16" s="97"/>
      <c r="F16" s="97" t="s">
        <v>158</v>
      </c>
      <c r="G16" s="97" t="s">
        <v>639</v>
      </c>
      <c r="H16" s="97" t="s">
        <v>634</v>
      </c>
      <c r="I16" s="97" t="s">
        <v>149</v>
      </c>
      <c r="J16" s="97">
        <v>15</v>
      </c>
      <c r="K16" s="97"/>
      <c r="L16" s="97"/>
      <c r="N16" s="97">
        <v>2321</v>
      </c>
      <c r="O16" s="97" t="s">
        <v>1399</v>
      </c>
      <c r="P16" s="97"/>
      <c r="Q16" s="97" t="s">
        <v>1400</v>
      </c>
      <c r="R16" s="97" t="str">
        <f>""</f>
        <v/>
      </c>
      <c r="S16" s="97"/>
      <c r="T16" s="97" t="s">
        <v>770</v>
      </c>
      <c r="U16" s="97" t="s">
        <v>155</v>
      </c>
      <c r="V16" s="97"/>
      <c r="W16" s="97" t="s">
        <v>149</v>
      </c>
      <c r="X16" s="261">
        <v>47</v>
      </c>
      <c r="Y16" s="97"/>
      <c r="Z16" s="261">
        <v>0.09</v>
      </c>
    </row>
    <row r="17" spans="1:26">
      <c r="A17" s="97">
        <v>10</v>
      </c>
      <c r="B17" s="97" t="s">
        <v>581</v>
      </c>
      <c r="C17" s="97" t="s">
        <v>1138</v>
      </c>
      <c r="D17" s="262">
        <v>237</v>
      </c>
      <c r="E17" s="97"/>
      <c r="F17" s="97" t="s">
        <v>158</v>
      </c>
      <c r="G17" s="97" t="s">
        <v>639</v>
      </c>
      <c r="H17" s="97" t="s">
        <v>637</v>
      </c>
      <c r="I17" s="97" t="s">
        <v>149</v>
      </c>
      <c r="J17" s="97">
        <v>16</v>
      </c>
      <c r="K17" s="97"/>
      <c r="L17" s="97"/>
      <c r="N17" s="97">
        <v>2322</v>
      </c>
      <c r="O17" s="97" t="s">
        <v>1398</v>
      </c>
      <c r="P17" s="97" t="s">
        <v>1076</v>
      </c>
      <c r="Q17" s="97"/>
      <c r="R17" s="97" t="str">
        <f>""</f>
        <v/>
      </c>
      <c r="S17" s="97"/>
      <c r="T17" s="97" t="s">
        <v>770</v>
      </c>
      <c r="U17" s="97" t="s">
        <v>155</v>
      </c>
      <c r="V17" s="97"/>
      <c r="W17" s="97" t="s">
        <v>149</v>
      </c>
      <c r="X17" s="261">
        <v>47</v>
      </c>
      <c r="Y17" s="97"/>
      <c r="Z17" s="261">
        <v>0.09</v>
      </c>
    </row>
    <row r="18" spans="1:26">
      <c r="A18" s="97">
        <v>10</v>
      </c>
      <c r="B18" s="97" t="s">
        <v>582</v>
      </c>
      <c r="C18" s="97" t="s">
        <v>1127</v>
      </c>
      <c r="D18" s="262">
        <v>316</v>
      </c>
      <c r="E18" s="97"/>
      <c r="F18" s="97" t="s">
        <v>158</v>
      </c>
      <c r="G18" s="97" t="s">
        <v>639</v>
      </c>
      <c r="H18" s="97" t="s">
        <v>638</v>
      </c>
      <c r="I18" s="97" t="s">
        <v>149</v>
      </c>
      <c r="J18" s="97">
        <v>17</v>
      </c>
      <c r="K18" s="97"/>
      <c r="L18" s="97"/>
      <c r="N18" s="97"/>
      <c r="O18" s="97"/>
      <c r="P18" s="97"/>
      <c r="Q18" s="97"/>
      <c r="R18" s="97"/>
      <c r="S18" s="97"/>
      <c r="T18" s="97"/>
      <c r="U18" s="97"/>
      <c r="V18" s="97"/>
      <c r="W18" s="97"/>
      <c r="X18" s="261"/>
      <c r="Y18" s="97"/>
      <c r="Z18" s="261"/>
    </row>
    <row r="19" spans="1:26">
      <c r="A19" s="97">
        <v>10</v>
      </c>
      <c r="B19" s="97" t="s">
        <v>583</v>
      </c>
      <c r="C19" s="97" t="s">
        <v>1128</v>
      </c>
      <c r="D19" s="262">
        <v>104</v>
      </c>
      <c r="E19" s="97"/>
      <c r="F19" s="97" t="s">
        <v>640</v>
      </c>
      <c r="G19" s="97" t="s">
        <v>639</v>
      </c>
      <c r="H19" s="97" t="s">
        <v>564</v>
      </c>
      <c r="I19" s="97" t="s">
        <v>149</v>
      </c>
      <c r="J19" s="97">
        <v>18</v>
      </c>
      <c r="K19" s="97"/>
      <c r="L19" s="97"/>
    </row>
    <row r="20" spans="1:26">
      <c r="A20" s="97">
        <v>10</v>
      </c>
      <c r="B20" s="97" t="s">
        <v>584</v>
      </c>
      <c r="C20" s="97" t="s">
        <v>1129</v>
      </c>
      <c r="D20" s="262">
        <v>207</v>
      </c>
      <c r="E20" s="97"/>
      <c r="F20" s="97" t="s">
        <v>640</v>
      </c>
      <c r="G20" s="97" t="s">
        <v>639</v>
      </c>
      <c r="H20" s="97" t="s">
        <v>634</v>
      </c>
      <c r="I20" s="97" t="s">
        <v>149</v>
      </c>
      <c r="J20" s="97">
        <v>19</v>
      </c>
      <c r="K20" s="97"/>
      <c r="L20" s="97"/>
    </row>
    <row r="21" spans="1:26">
      <c r="A21" s="97">
        <v>10</v>
      </c>
      <c r="B21" s="97" t="s">
        <v>585</v>
      </c>
      <c r="C21" s="97" t="s">
        <v>1130</v>
      </c>
      <c r="D21" s="262">
        <v>311</v>
      </c>
      <c r="E21" s="97"/>
      <c r="F21" s="97" t="s">
        <v>640</v>
      </c>
      <c r="G21" s="97" t="s">
        <v>639</v>
      </c>
      <c r="H21" s="97" t="s">
        <v>637</v>
      </c>
      <c r="I21" s="97" t="s">
        <v>149</v>
      </c>
      <c r="J21" s="97">
        <v>20</v>
      </c>
      <c r="K21" s="97"/>
      <c r="L21" s="97"/>
    </row>
    <row r="22" spans="1:26">
      <c r="A22" s="97">
        <v>10</v>
      </c>
      <c r="B22" s="97" t="s">
        <v>586</v>
      </c>
      <c r="C22" s="97" t="s">
        <v>1131</v>
      </c>
      <c r="D22" s="262">
        <v>414</v>
      </c>
      <c r="E22" s="97"/>
      <c r="F22" s="97" t="s">
        <v>640</v>
      </c>
      <c r="G22" s="97" t="s">
        <v>639</v>
      </c>
      <c r="H22" s="97" t="s">
        <v>638</v>
      </c>
      <c r="I22" s="97" t="s">
        <v>149</v>
      </c>
      <c r="J22" s="97">
        <v>21</v>
      </c>
      <c r="K22" s="97"/>
      <c r="L22" s="97"/>
    </row>
    <row r="23" spans="1:26">
      <c r="A23" s="97">
        <v>10</v>
      </c>
      <c r="B23" s="97" t="s">
        <v>587</v>
      </c>
      <c r="C23" s="97" t="s">
        <v>1132</v>
      </c>
      <c r="D23" s="262">
        <v>205</v>
      </c>
      <c r="E23" s="97"/>
      <c r="F23" s="97" t="s">
        <v>641</v>
      </c>
      <c r="G23" s="97" t="s">
        <v>639</v>
      </c>
      <c r="H23" s="97" t="s">
        <v>564</v>
      </c>
      <c r="I23" s="97" t="s">
        <v>149</v>
      </c>
      <c r="J23" s="97">
        <v>22</v>
      </c>
      <c r="K23" s="97"/>
      <c r="L23" s="97"/>
    </row>
    <row r="24" spans="1:26">
      <c r="A24" s="97">
        <v>10</v>
      </c>
      <c r="B24" s="97" t="s">
        <v>588</v>
      </c>
      <c r="C24" s="97" t="s">
        <v>1133</v>
      </c>
      <c r="D24" s="262">
        <v>380</v>
      </c>
      <c r="E24" s="97"/>
      <c r="F24" s="97" t="s">
        <v>641</v>
      </c>
      <c r="G24" s="97" t="s">
        <v>639</v>
      </c>
      <c r="H24" s="97" t="s">
        <v>634</v>
      </c>
      <c r="I24" s="97" t="s">
        <v>149</v>
      </c>
      <c r="J24" s="97">
        <v>23</v>
      </c>
      <c r="K24" s="97"/>
      <c r="L24" s="97"/>
    </row>
    <row r="25" spans="1:26">
      <c r="A25" s="97">
        <v>10</v>
      </c>
      <c r="B25" s="97" t="s">
        <v>589</v>
      </c>
      <c r="C25" s="97" t="s">
        <v>1134</v>
      </c>
      <c r="D25" s="262">
        <v>585</v>
      </c>
      <c r="E25" s="97"/>
      <c r="F25" s="97" t="s">
        <v>641</v>
      </c>
      <c r="G25" s="97" t="s">
        <v>639</v>
      </c>
      <c r="H25" s="97" t="s">
        <v>637</v>
      </c>
      <c r="I25" s="97" t="s">
        <v>149</v>
      </c>
      <c r="J25" s="97">
        <v>24</v>
      </c>
      <c r="K25" s="97"/>
      <c r="L25" s="97"/>
    </row>
    <row r="26" spans="1:26">
      <c r="A26" s="97">
        <v>10</v>
      </c>
      <c r="B26" s="97" t="s">
        <v>565</v>
      </c>
      <c r="C26" s="97" t="s">
        <v>1135</v>
      </c>
      <c r="D26" s="262">
        <v>760</v>
      </c>
      <c r="E26" s="97"/>
      <c r="F26" s="97" t="s">
        <v>641</v>
      </c>
      <c r="G26" s="97" t="s">
        <v>639</v>
      </c>
      <c r="H26" s="97" t="s">
        <v>638</v>
      </c>
      <c r="I26" s="97" t="s">
        <v>149</v>
      </c>
      <c r="J26" s="97">
        <v>25</v>
      </c>
      <c r="K26" s="97"/>
      <c r="L26" s="97"/>
    </row>
    <row r="27" spans="1:26">
      <c r="A27" s="97">
        <v>10</v>
      </c>
      <c r="B27" s="97" t="s">
        <v>170</v>
      </c>
      <c r="C27" s="97" t="s">
        <v>1136</v>
      </c>
      <c r="D27" s="262">
        <v>43</v>
      </c>
      <c r="E27" s="97"/>
      <c r="F27" s="97" t="s">
        <v>158</v>
      </c>
      <c r="G27" s="97" t="s">
        <v>642</v>
      </c>
      <c r="H27" s="97" t="s">
        <v>564</v>
      </c>
      <c r="I27" s="97" t="s">
        <v>149</v>
      </c>
      <c r="J27" s="97">
        <v>26</v>
      </c>
      <c r="K27" s="97"/>
      <c r="L27" s="97"/>
    </row>
    <row r="28" spans="1:26">
      <c r="A28" s="97">
        <v>10</v>
      </c>
      <c r="B28" s="97" t="s">
        <v>171</v>
      </c>
      <c r="C28" s="97" t="s">
        <v>1137</v>
      </c>
      <c r="D28" s="262">
        <v>72</v>
      </c>
      <c r="E28" s="97"/>
      <c r="F28" s="97" t="s">
        <v>158</v>
      </c>
      <c r="G28" s="97" t="s">
        <v>642</v>
      </c>
      <c r="H28" s="97" t="s">
        <v>634</v>
      </c>
      <c r="I28" s="97" t="s">
        <v>149</v>
      </c>
      <c r="J28" s="97">
        <v>27</v>
      </c>
      <c r="K28" s="97"/>
      <c r="L28" s="97"/>
    </row>
    <row r="29" spans="1:26">
      <c r="A29" s="258"/>
      <c r="B29" s="97" t="s">
        <v>1107</v>
      </c>
      <c r="C29" s="97"/>
      <c r="D29" s="97" t="s">
        <v>667</v>
      </c>
      <c r="E29" s="97"/>
      <c r="F29" s="97"/>
      <c r="G29" s="97"/>
      <c r="H29" s="97"/>
      <c r="I29" s="97"/>
      <c r="J29" s="97">
        <v>28</v>
      </c>
      <c r="K29" s="97"/>
      <c r="L29" s="97"/>
    </row>
    <row r="30" spans="1:26">
      <c r="A30" s="97">
        <v>10</v>
      </c>
      <c r="B30" s="97" t="s">
        <v>590</v>
      </c>
      <c r="C30" s="97" t="s">
        <v>668</v>
      </c>
      <c r="D30" s="262">
        <v>16</v>
      </c>
      <c r="E30" s="97"/>
      <c r="F30" s="97" t="s">
        <v>151</v>
      </c>
      <c r="G30" s="97" t="s">
        <v>561</v>
      </c>
      <c r="H30" s="97" t="s">
        <v>564</v>
      </c>
      <c r="I30" s="97" t="s">
        <v>149</v>
      </c>
      <c r="J30" s="97">
        <v>29</v>
      </c>
      <c r="K30" s="97"/>
      <c r="L30" s="97"/>
    </row>
    <row r="31" spans="1:26">
      <c r="A31" s="97">
        <v>10</v>
      </c>
      <c r="B31" s="97" t="s">
        <v>591</v>
      </c>
      <c r="C31" s="97" t="s">
        <v>669</v>
      </c>
      <c r="D31" s="262">
        <v>32</v>
      </c>
      <c r="E31" s="97"/>
      <c r="F31" s="97" t="s">
        <v>151</v>
      </c>
      <c r="G31" s="97" t="s">
        <v>561</v>
      </c>
      <c r="H31" s="97" t="s">
        <v>634</v>
      </c>
      <c r="I31" s="97" t="s">
        <v>149</v>
      </c>
      <c r="J31" s="97">
        <v>30</v>
      </c>
      <c r="K31" s="97"/>
      <c r="L31" s="97"/>
    </row>
    <row r="32" spans="1:26">
      <c r="A32" s="97">
        <v>10</v>
      </c>
      <c r="B32" s="97" t="s">
        <v>592</v>
      </c>
      <c r="C32" s="97" t="s">
        <v>670</v>
      </c>
      <c r="D32" s="262">
        <v>23</v>
      </c>
      <c r="E32" s="97"/>
      <c r="F32" s="97" t="s">
        <v>151</v>
      </c>
      <c r="G32" s="97" t="s">
        <v>635</v>
      </c>
      <c r="H32" s="97" t="s">
        <v>564</v>
      </c>
      <c r="I32" s="97" t="s">
        <v>149</v>
      </c>
      <c r="J32" s="97">
        <v>31</v>
      </c>
      <c r="K32" s="97"/>
      <c r="L32" s="97"/>
    </row>
    <row r="33" spans="1:12">
      <c r="A33" s="97">
        <v>10</v>
      </c>
      <c r="B33" s="97" t="s">
        <v>593</v>
      </c>
      <c r="C33" s="97" t="s">
        <v>671</v>
      </c>
      <c r="D33" s="262">
        <v>46</v>
      </c>
      <c r="E33" s="97"/>
      <c r="F33" s="97" t="s">
        <v>151</v>
      </c>
      <c r="G33" s="97" t="s">
        <v>635</v>
      </c>
      <c r="H33" s="97" t="s">
        <v>634</v>
      </c>
      <c r="I33" s="97" t="s">
        <v>149</v>
      </c>
      <c r="J33" s="97">
        <v>32</v>
      </c>
      <c r="K33" s="97"/>
      <c r="L33" s="97"/>
    </row>
    <row r="34" spans="1:12">
      <c r="A34" s="97">
        <v>10</v>
      </c>
      <c r="B34" s="97" t="s">
        <v>594</v>
      </c>
      <c r="C34" s="97" t="s">
        <v>172</v>
      </c>
      <c r="D34" s="262">
        <v>32</v>
      </c>
      <c r="E34" s="97"/>
      <c r="F34" s="97" t="s">
        <v>151</v>
      </c>
      <c r="G34" s="97" t="s">
        <v>636</v>
      </c>
      <c r="H34" s="97" t="s">
        <v>564</v>
      </c>
      <c r="I34" s="97" t="s">
        <v>149</v>
      </c>
      <c r="J34" s="97">
        <v>33</v>
      </c>
      <c r="K34" s="97"/>
      <c r="L34" s="97"/>
    </row>
    <row r="35" spans="1:12">
      <c r="A35" s="97">
        <v>10</v>
      </c>
      <c r="B35" s="97" t="s">
        <v>595</v>
      </c>
      <c r="C35" s="97" t="s">
        <v>173</v>
      </c>
      <c r="D35" s="262">
        <v>59</v>
      </c>
      <c r="E35" s="97"/>
      <c r="F35" s="97" t="s">
        <v>151</v>
      </c>
      <c r="G35" s="97" t="s">
        <v>636</v>
      </c>
      <c r="H35" s="97" t="s">
        <v>634</v>
      </c>
      <c r="I35" s="97" t="s">
        <v>149</v>
      </c>
      <c r="J35" s="97">
        <v>34</v>
      </c>
      <c r="K35" s="97"/>
      <c r="L35" s="97"/>
    </row>
    <row r="36" spans="1:12">
      <c r="A36" s="97">
        <v>10</v>
      </c>
      <c r="B36" s="97" t="s">
        <v>596</v>
      </c>
      <c r="C36" s="97" t="s">
        <v>174</v>
      </c>
      <c r="D36" s="262">
        <v>88</v>
      </c>
      <c r="E36" s="97"/>
      <c r="F36" s="97" t="s">
        <v>151</v>
      </c>
      <c r="G36" s="97" t="s">
        <v>636</v>
      </c>
      <c r="H36" s="97" t="s">
        <v>637</v>
      </c>
      <c r="I36" s="97" t="s">
        <v>149</v>
      </c>
      <c r="J36" s="97">
        <v>35</v>
      </c>
      <c r="K36" s="97"/>
      <c r="L36" s="97"/>
    </row>
    <row r="37" spans="1:12">
      <c r="A37" s="97">
        <v>10</v>
      </c>
      <c r="B37" s="97" t="s">
        <v>597</v>
      </c>
      <c r="C37" s="97" t="s">
        <v>175</v>
      </c>
      <c r="D37" s="262">
        <v>114</v>
      </c>
      <c r="E37" s="97"/>
      <c r="F37" s="97" t="s">
        <v>151</v>
      </c>
      <c r="G37" s="97" t="s">
        <v>636</v>
      </c>
      <c r="H37" s="97" t="s">
        <v>638</v>
      </c>
      <c r="I37" s="97" t="s">
        <v>149</v>
      </c>
      <c r="J37" s="97">
        <v>36</v>
      </c>
      <c r="K37" s="97"/>
      <c r="L37" s="97"/>
    </row>
    <row r="38" spans="1:12">
      <c r="A38" s="97">
        <v>10</v>
      </c>
      <c r="B38" s="97" t="s">
        <v>1214</v>
      </c>
      <c r="C38" s="97" t="s">
        <v>1216</v>
      </c>
      <c r="D38" s="262">
        <v>175</v>
      </c>
      <c r="E38" s="97"/>
      <c r="F38" s="97" t="s">
        <v>151</v>
      </c>
      <c r="G38" s="97" t="s">
        <v>636</v>
      </c>
      <c r="H38" s="97" t="s">
        <v>1218</v>
      </c>
      <c r="I38" s="97" t="s">
        <v>149</v>
      </c>
      <c r="J38" s="97">
        <v>37</v>
      </c>
      <c r="K38" s="97"/>
      <c r="L38" s="97"/>
    </row>
    <row r="39" spans="1:12">
      <c r="A39" s="97">
        <v>10</v>
      </c>
      <c r="B39" s="97" t="s">
        <v>1215</v>
      </c>
      <c r="C39" s="97" t="s">
        <v>1217</v>
      </c>
      <c r="D39" s="262">
        <v>224</v>
      </c>
      <c r="E39" s="97"/>
      <c r="F39" s="97" t="s">
        <v>151</v>
      </c>
      <c r="G39" s="97" t="s">
        <v>636</v>
      </c>
      <c r="H39" s="97" t="s">
        <v>1219</v>
      </c>
      <c r="I39" s="97" t="s">
        <v>149</v>
      </c>
      <c r="J39" s="97">
        <v>38</v>
      </c>
      <c r="K39" s="97"/>
      <c r="L39" s="97"/>
    </row>
    <row r="40" spans="1:12">
      <c r="A40" s="97">
        <v>10</v>
      </c>
      <c r="B40" s="97" t="s">
        <v>1222</v>
      </c>
      <c r="C40" s="97" t="s">
        <v>1220</v>
      </c>
      <c r="D40" s="318">
        <v>338</v>
      </c>
      <c r="E40" s="317"/>
      <c r="F40" s="97" t="s">
        <v>151</v>
      </c>
      <c r="G40" s="97" t="s">
        <v>636</v>
      </c>
      <c r="H40" s="97" t="s">
        <v>1221</v>
      </c>
      <c r="I40" s="97" t="s">
        <v>149</v>
      </c>
      <c r="J40" s="97">
        <v>39</v>
      </c>
      <c r="K40" s="317"/>
      <c r="L40" s="317"/>
    </row>
    <row r="41" spans="1:12">
      <c r="A41" s="97">
        <v>10</v>
      </c>
      <c r="B41" s="97" t="s">
        <v>598</v>
      </c>
      <c r="C41" s="97" t="s">
        <v>672</v>
      </c>
      <c r="D41" s="262">
        <v>62</v>
      </c>
      <c r="E41" s="97"/>
      <c r="F41" s="97" t="s">
        <v>151</v>
      </c>
      <c r="G41" s="97" t="s">
        <v>639</v>
      </c>
      <c r="H41" s="97" t="s">
        <v>564</v>
      </c>
      <c r="I41" s="97" t="s">
        <v>149</v>
      </c>
      <c r="J41" s="97">
        <v>40</v>
      </c>
      <c r="K41" s="97"/>
      <c r="L41" s="97"/>
    </row>
    <row r="42" spans="1:12">
      <c r="A42" s="97">
        <v>10</v>
      </c>
      <c r="B42" s="97" t="s">
        <v>599</v>
      </c>
      <c r="C42" s="97" t="s">
        <v>673</v>
      </c>
      <c r="D42" s="262">
        <v>124</v>
      </c>
      <c r="E42" s="97"/>
      <c r="F42" s="97" t="s">
        <v>151</v>
      </c>
      <c r="G42" s="97" t="s">
        <v>639</v>
      </c>
      <c r="H42" s="97" t="s">
        <v>634</v>
      </c>
      <c r="I42" s="97" t="s">
        <v>149</v>
      </c>
      <c r="J42" s="97">
        <v>41</v>
      </c>
      <c r="K42" s="97"/>
      <c r="L42" s="97"/>
    </row>
    <row r="43" spans="1:12">
      <c r="A43" s="97">
        <v>10</v>
      </c>
      <c r="B43" s="97" t="s">
        <v>600</v>
      </c>
      <c r="C43" s="97" t="s">
        <v>674</v>
      </c>
      <c r="D43" s="262">
        <v>186</v>
      </c>
      <c r="E43" s="97"/>
      <c r="F43" s="97" t="s">
        <v>151</v>
      </c>
      <c r="G43" s="97" t="s">
        <v>639</v>
      </c>
      <c r="H43" s="97" t="s">
        <v>637</v>
      </c>
      <c r="I43" s="97" t="s">
        <v>149</v>
      </c>
      <c r="J43" s="97">
        <v>42</v>
      </c>
      <c r="K43" s="97"/>
      <c r="L43" s="97"/>
    </row>
    <row r="44" spans="1:12">
      <c r="A44" s="97">
        <v>10</v>
      </c>
      <c r="B44" s="97" t="s">
        <v>601</v>
      </c>
      <c r="C44" s="97" t="s">
        <v>675</v>
      </c>
      <c r="D44" s="262">
        <v>248</v>
      </c>
      <c r="E44" s="97"/>
      <c r="F44" s="97" t="s">
        <v>151</v>
      </c>
      <c r="G44" s="97" t="s">
        <v>639</v>
      </c>
      <c r="H44" s="97" t="s">
        <v>638</v>
      </c>
      <c r="I44" s="97" t="s">
        <v>149</v>
      </c>
      <c r="J44" s="97">
        <v>43</v>
      </c>
      <c r="K44" s="97"/>
      <c r="L44" s="97"/>
    </row>
    <row r="45" spans="1:12">
      <c r="A45" s="97">
        <v>10</v>
      </c>
      <c r="B45" s="97" t="s">
        <v>602</v>
      </c>
      <c r="C45" s="97" t="s">
        <v>676</v>
      </c>
      <c r="D45" s="262">
        <v>85</v>
      </c>
      <c r="E45" s="97"/>
      <c r="F45" s="97" t="s">
        <v>643</v>
      </c>
      <c r="G45" s="97" t="s">
        <v>639</v>
      </c>
      <c r="H45" s="97" t="s">
        <v>564</v>
      </c>
      <c r="I45" s="97" t="s">
        <v>149</v>
      </c>
      <c r="J45" s="97">
        <v>44</v>
      </c>
      <c r="K45" s="97"/>
      <c r="L45" s="97"/>
    </row>
    <row r="46" spans="1:12">
      <c r="A46" s="97">
        <v>10</v>
      </c>
      <c r="B46" s="97" t="s">
        <v>603</v>
      </c>
      <c r="C46" s="97" t="s">
        <v>677</v>
      </c>
      <c r="D46" s="262">
        <v>160</v>
      </c>
      <c r="E46" s="97"/>
      <c r="F46" s="97" t="s">
        <v>643</v>
      </c>
      <c r="G46" s="97" t="s">
        <v>639</v>
      </c>
      <c r="H46" s="97" t="s">
        <v>634</v>
      </c>
      <c r="I46" s="97" t="s">
        <v>149</v>
      </c>
      <c r="J46" s="97">
        <v>45</v>
      </c>
      <c r="K46" s="97"/>
      <c r="L46" s="97"/>
    </row>
    <row r="47" spans="1:12">
      <c r="A47" s="97">
        <v>10</v>
      </c>
      <c r="B47" s="97" t="s">
        <v>604</v>
      </c>
      <c r="C47" s="97" t="s">
        <v>678</v>
      </c>
      <c r="D47" s="97">
        <v>285</v>
      </c>
      <c r="E47" s="97"/>
      <c r="F47" s="97" t="s">
        <v>643</v>
      </c>
      <c r="G47" s="97" t="s">
        <v>639</v>
      </c>
      <c r="H47" s="97" t="s">
        <v>637</v>
      </c>
      <c r="I47" s="97" t="s">
        <v>149</v>
      </c>
      <c r="J47" s="97">
        <v>46</v>
      </c>
      <c r="K47" s="97"/>
      <c r="L47" s="97"/>
    </row>
    <row r="48" spans="1:12">
      <c r="A48" s="97">
        <v>10</v>
      </c>
      <c r="B48" s="97" t="s">
        <v>605</v>
      </c>
      <c r="C48" s="97" t="s">
        <v>679</v>
      </c>
      <c r="D48" s="262">
        <v>320</v>
      </c>
      <c r="E48" s="97"/>
      <c r="F48" s="97" t="s">
        <v>643</v>
      </c>
      <c r="G48" s="97" t="s">
        <v>639</v>
      </c>
      <c r="H48" s="97" t="s">
        <v>638</v>
      </c>
      <c r="I48" s="97" t="s">
        <v>149</v>
      </c>
      <c r="J48" s="97">
        <v>47</v>
      </c>
      <c r="K48" s="97"/>
      <c r="L48" s="97"/>
    </row>
    <row r="49" spans="1:12">
      <c r="A49" s="97">
        <v>10</v>
      </c>
      <c r="B49" s="97" t="s">
        <v>606</v>
      </c>
      <c r="C49" s="97" t="s">
        <v>680</v>
      </c>
      <c r="D49" s="262">
        <v>28</v>
      </c>
      <c r="E49" s="97"/>
      <c r="F49" s="97" t="s">
        <v>151</v>
      </c>
      <c r="G49" s="97" t="s">
        <v>642</v>
      </c>
      <c r="H49" s="97" t="s">
        <v>564</v>
      </c>
      <c r="I49" s="97" t="s">
        <v>149</v>
      </c>
      <c r="J49" s="97">
        <v>48</v>
      </c>
      <c r="K49" s="97"/>
      <c r="L49" s="97"/>
    </row>
    <row r="50" spans="1:12" ht="12.75" customHeight="1">
      <c r="A50" s="97">
        <v>10</v>
      </c>
      <c r="B50" s="97" t="s">
        <v>607</v>
      </c>
      <c r="C50" s="97" t="s">
        <v>681</v>
      </c>
      <c r="D50" s="262">
        <v>56</v>
      </c>
      <c r="E50" s="97"/>
      <c r="F50" s="97" t="s">
        <v>151</v>
      </c>
      <c r="G50" s="97" t="s">
        <v>642</v>
      </c>
      <c r="H50" s="97" t="s">
        <v>634</v>
      </c>
      <c r="I50" s="97" t="s">
        <v>149</v>
      </c>
      <c r="J50" s="97">
        <v>49</v>
      </c>
      <c r="K50" s="97"/>
      <c r="L50" s="97"/>
    </row>
    <row r="51" spans="1:12">
      <c r="A51" s="258"/>
      <c r="B51" s="97" t="s">
        <v>1108</v>
      </c>
      <c r="C51" s="97"/>
      <c r="D51" s="97" t="s">
        <v>667</v>
      </c>
      <c r="E51" s="97"/>
      <c r="F51" s="97"/>
      <c r="G51" s="97"/>
      <c r="H51" s="97"/>
      <c r="I51" s="97"/>
      <c r="J51" s="97">
        <v>50</v>
      </c>
      <c r="K51" s="97"/>
      <c r="L51" s="97"/>
    </row>
    <row r="52" spans="1:12">
      <c r="A52" s="97">
        <v>10</v>
      </c>
      <c r="B52" s="97" t="s">
        <v>748</v>
      </c>
      <c r="C52" s="97"/>
      <c r="D52" s="262">
        <v>32</v>
      </c>
      <c r="E52" s="97"/>
      <c r="F52" s="97" t="s">
        <v>150</v>
      </c>
      <c r="G52" s="97" t="s">
        <v>636</v>
      </c>
      <c r="H52" s="97" t="s">
        <v>564</v>
      </c>
      <c r="I52" s="97" t="s">
        <v>149</v>
      </c>
      <c r="J52" s="97">
        <v>51</v>
      </c>
      <c r="K52" s="97"/>
      <c r="L52" s="97"/>
    </row>
    <row r="53" spans="1:12">
      <c r="A53" s="97">
        <v>10</v>
      </c>
      <c r="B53" s="97" t="s">
        <v>749</v>
      </c>
      <c r="C53" s="97"/>
      <c r="D53" s="262">
        <v>64</v>
      </c>
      <c r="E53" s="97"/>
      <c r="F53" s="97" t="s">
        <v>150</v>
      </c>
      <c r="G53" s="97" t="s">
        <v>636</v>
      </c>
      <c r="H53" s="97" t="s">
        <v>634</v>
      </c>
      <c r="I53" s="97" t="s">
        <v>149</v>
      </c>
      <c r="J53" s="97">
        <v>52</v>
      </c>
      <c r="K53" s="97"/>
      <c r="L53" s="97"/>
    </row>
    <row r="54" spans="1:12">
      <c r="A54" s="97">
        <v>10</v>
      </c>
      <c r="B54" s="97" t="s">
        <v>750</v>
      </c>
      <c r="C54" s="97"/>
      <c r="D54" s="262">
        <v>128</v>
      </c>
      <c r="E54" s="97"/>
      <c r="F54" s="97" t="s">
        <v>150</v>
      </c>
      <c r="G54" s="97" t="s">
        <v>636</v>
      </c>
      <c r="H54" s="97" t="s">
        <v>638</v>
      </c>
      <c r="I54" s="97" t="s">
        <v>149</v>
      </c>
      <c r="J54" s="97">
        <v>53</v>
      </c>
      <c r="K54" s="97"/>
      <c r="L54" s="97"/>
    </row>
    <row r="55" spans="1:12">
      <c r="A55" s="97">
        <v>10</v>
      </c>
      <c r="B55" s="97" t="s">
        <v>751</v>
      </c>
      <c r="C55" s="97"/>
      <c r="D55" s="262">
        <v>192</v>
      </c>
      <c r="E55" s="97"/>
      <c r="F55" s="97" t="s">
        <v>150</v>
      </c>
      <c r="G55" s="97" t="s">
        <v>636</v>
      </c>
      <c r="H55" s="97" t="s">
        <v>644</v>
      </c>
      <c r="I55" s="97" t="s">
        <v>149</v>
      </c>
      <c r="J55" s="97">
        <v>54</v>
      </c>
      <c r="K55" s="97"/>
      <c r="L55" s="97"/>
    </row>
    <row r="56" spans="1:12">
      <c r="A56" s="97">
        <v>10</v>
      </c>
      <c r="B56" s="97" t="s">
        <v>705</v>
      </c>
      <c r="C56" s="97" t="s">
        <v>179</v>
      </c>
      <c r="D56" s="262">
        <v>62</v>
      </c>
      <c r="E56" s="97"/>
      <c r="F56" s="97" t="s">
        <v>711</v>
      </c>
      <c r="G56" s="97" t="s">
        <v>636</v>
      </c>
      <c r="H56" s="97" t="s">
        <v>564</v>
      </c>
      <c r="I56" s="97" t="s">
        <v>149</v>
      </c>
      <c r="J56" s="97">
        <v>55</v>
      </c>
      <c r="K56" s="97"/>
      <c r="L56" s="97"/>
    </row>
    <row r="57" spans="1:12">
      <c r="A57" s="97">
        <v>10</v>
      </c>
      <c r="B57" s="97" t="s">
        <v>706</v>
      </c>
      <c r="C57" s="97" t="s">
        <v>180</v>
      </c>
      <c r="D57" s="262">
        <v>117</v>
      </c>
      <c r="E57" s="97"/>
      <c r="F57" s="97" t="s">
        <v>711</v>
      </c>
      <c r="G57" s="97" t="s">
        <v>636</v>
      </c>
      <c r="H57" s="97" t="s">
        <v>634</v>
      </c>
      <c r="I57" s="97" t="s">
        <v>149</v>
      </c>
      <c r="J57" s="97">
        <v>56</v>
      </c>
      <c r="K57" s="97"/>
      <c r="L57" s="97"/>
    </row>
    <row r="58" spans="1:12">
      <c r="A58" s="97">
        <v>10</v>
      </c>
      <c r="B58" s="97" t="s">
        <v>707</v>
      </c>
      <c r="C58" s="97" t="s">
        <v>181</v>
      </c>
      <c r="D58" s="262">
        <v>240</v>
      </c>
      <c r="E58" s="97"/>
      <c r="F58" s="97" t="s">
        <v>711</v>
      </c>
      <c r="G58" s="97" t="s">
        <v>636</v>
      </c>
      <c r="H58" s="97" t="s">
        <v>638</v>
      </c>
      <c r="I58" s="97" t="s">
        <v>149</v>
      </c>
      <c r="J58" s="97">
        <v>57</v>
      </c>
      <c r="K58" s="97"/>
      <c r="L58" s="97"/>
    </row>
    <row r="59" spans="1:12">
      <c r="A59" s="97">
        <v>10</v>
      </c>
      <c r="B59" s="97" t="s">
        <v>708</v>
      </c>
      <c r="C59" s="97" t="s">
        <v>182</v>
      </c>
      <c r="D59" s="262">
        <v>360</v>
      </c>
      <c r="E59" s="97"/>
      <c r="F59" s="97" t="s">
        <v>711</v>
      </c>
      <c r="G59" s="97" t="s">
        <v>636</v>
      </c>
      <c r="H59" s="97" t="s">
        <v>644</v>
      </c>
      <c r="I59" s="97" t="s">
        <v>149</v>
      </c>
      <c r="J59" s="97">
        <v>58</v>
      </c>
      <c r="K59" s="97"/>
      <c r="L59" s="97"/>
    </row>
    <row r="60" spans="1:12">
      <c r="A60" s="97">
        <v>10</v>
      </c>
      <c r="B60" s="97" t="s">
        <v>709</v>
      </c>
      <c r="C60" s="97" t="s">
        <v>183</v>
      </c>
      <c r="D60" s="262">
        <v>468</v>
      </c>
      <c r="E60" s="97"/>
      <c r="F60" s="97" t="s">
        <v>711</v>
      </c>
      <c r="G60" s="97" t="s">
        <v>636</v>
      </c>
      <c r="H60" s="97" t="s">
        <v>645</v>
      </c>
      <c r="I60" s="97" t="s">
        <v>149</v>
      </c>
      <c r="J60" s="97">
        <v>59</v>
      </c>
      <c r="K60" s="97"/>
      <c r="L60" s="97"/>
    </row>
    <row r="61" spans="1:12">
      <c r="A61" s="97">
        <v>10</v>
      </c>
      <c r="B61" s="97" t="s">
        <v>710</v>
      </c>
      <c r="C61" s="97" t="s">
        <v>184</v>
      </c>
      <c r="D61" s="97">
        <v>577</v>
      </c>
      <c r="E61" s="97"/>
      <c r="F61" s="97" t="s">
        <v>711</v>
      </c>
      <c r="G61" s="97" t="s">
        <v>636</v>
      </c>
      <c r="H61" s="97" t="s">
        <v>646</v>
      </c>
      <c r="I61" s="97" t="s">
        <v>149</v>
      </c>
      <c r="J61" s="97">
        <v>60</v>
      </c>
      <c r="K61" s="97"/>
      <c r="L61" s="97"/>
    </row>
    <row r="62" spans="1:12">
      <c r="A62" s="258"/>
      <c r="B62" s="97" t="s">
        <v>1110</v>
      </c>
      <c r="C62" s="97"/>
      <c r="D62" s="97" t="s">
        <v>667</v>
      </c>
      <c r="E62" s="97"/>
      <c r="F62" s="97"/>
      <c r="G62" s="97"/>
      <c r="H62" s="97"/>
      <c r="I62" s="97"/>
      <c r="J62" s="97">
        <v>61</v>
      </c>
      <c r="K62" s="97"/>
      <c r="L62" s="97"/>
    </row>
    <row r="63" spans="1:12">
      <c r="A63" s="97">
        <v>10</v>
      </c>
      <c r="B63" s="97" t="s">
        <v>608</v>
      </c>
      <c r="C63" s="97" t="s">
        <v>698</v>
      </c>
      <c r="D63" s="262">
        <v>94</v>
      </c>
      <c r="E63" s="97"/>
      <c r="F63" s="97" t="s">
        <v>647</v>
      </c>
      <c r="G63" s="97" t="s">
        <v>648</v>
      </c>
      <c r="H63" s="97"/>
      <c r="I63" s="97" t="s">
        <v>149</v>
      </c>
      <c r="J63" s="97">
        <v>62</v>
      </c>
      <c r="K63" s="97"/>
      <c r="L63" s="97"/>
    </row>
    <row r="64" spans="1:12">
      <c r="A64" s="97">
        <v>10</v>
      </c>
      <c r="B64" s="97" t="s">
        <v>609</v>
      </c>
      <c r="C64" s="97" t="s">
        <v>699</v>
      </c>
      <c r="D64" s="262">
        <v>127</v>
      </c>
      <c r="E64" s="97"/>
      <c r="F64" s="97" t="s">
        <v>647</v>
      </c>
      <c r="G64" s="97" t="s">
        <v>649</v>
      </c>
      <c r="H64" s="97"/>
      <c r="I64" s="97" t="s">
        <v>149</v>
      </c>
      <c r="J64" s="97">
        <v>63</v>
      </c>
      <c r="K64" s="97"/>
      <c r="L64" s="97"/>
    </row>
    <row r="65" spans="1:12">
      <c r="A65" s="97">
        <v>10</v>
      </c>
      <c r="B65" s="97" t="s">
        <v>610</v>
      </c>
      <c r="C65" s="97" t="s">
        <v>700</v>
      </c>
      <c r="D65" s="262">
        <v>210</v>
      </c>
      <c r="E65" s="97"/>
      <c r="F65" s="97" t="s">
        <v>647</v>
      </c>
      <c r="G65" s="97" t="s">
        <v>650</v>
      </c>
      <c r="H65" s="97"/>
      <c r="I65" s="97" t="s">
        <v>149</v>
      </c>
      <c r="J65" s="97">
        <v>64</v>
      </c>
      <c r="K65" s="97"/>
      <c r="L65" s="97"/>
    </row>
    <row r="66" spans="1:12">
      <c r="A66" s="97">
        <v>10</v>
      </c>
      <c r="B66" s="97" t="s">
        <v>611</v>
      </c>
      <c r="C66" s="97" t="s">
        <v>701</v>
      </c>
      <c r="D66" s="262">
        <v>295</v>
      </c>
      <c r="E66" s="97"/>
      <c r="F66" s="97" t="s">
        <v>647</v>
      </c>
      <c r="G66" s="97" t="s">
        <v>651</v>
      </c>
      <c r="H66" s="97"/>
      <c r="I66" s="97" t="s">
        <v>149</v>
      </c>
      <c r="J66" s="97">
        <v>65</v>
      </c>
      <c r="K66" s="97"/>
      <c r="L66" s="97"/>
    </row>
    <row r="67" spans="1:12">
      <c r="A67" s="97">
        <v>10</v>
      </c>
      <c r="B67" s="97" t="s">
        <v>612</v>
      </c>
      <c r="C67" s="97" t="s">
        <v>702</v>
      </c>
      <c r="D67" s="262">
        <v>458</v>
      </c>
      <c r="E67" s="97"/>
      <c r="F67" s="97" t="s">
        <v>647</v>
      </c>
      <c r="G67" s="97" t="s">
        <v>652</v>
      </c>
      <c r="H67" s="97"/>
      <c r="I67" s="97" t="s">
        <v>149</v>
      </c>
      <c r="J67" s="97">
        <v>66</v>
      </c>
      <c r="K67" s="97"/>
      <c r="L67" s="97"/>
    </row>
    <row r="68" spans="1:12">
      <c r="A68" s="97">
        <v>10</v>
      </c>
      <c r="B68" s="97" t="s">
        <v>613</v>
      </c>
      <c r="C68" s="97" t="s">
        <v>703</v>
      </c>
      <c r="D68" s="262">
        <v>1080</v>
      </c>
      <c r="E68" s="97"/>
      <c r="F68" s="97" t="s">
        <v>647</v>
      </c>
      <c r="G68" s="97" t="s">
        <v>653</v>
      </c>
      <c r="H68" s="97"/>
      <c r="I68" s="97" t="s">
        <v>149</v>
      </c>
      <c r="J68" s="97">
        <v>67</v>
      </c>
      <c r="K68" s="97"/>
      <c r="L68" s="97"/>
    </row>
    <row r="69" spans="1:12">
      <c r="A69" s="97">
        <v>10</v>
      </c>
      <c r="B69" s="97" t="s">
        <v>567</v>
      </c>
      <c r="C69" s="97"/>
      <c r="D69" s="262">
        <v>232</v>
      </c>
      <c r="E69" s="97"/>
      <c r="F69" s="97" t="s">
        <v>654</v>
      </c>
      <c r="G69" s="97" t="s">
        <v>655</v>
      </c>
      <c r="H69" s="97"/>
      <c r="I69" s="97" t="s">
        <v>149</v>
      </c>
      <c r="J69" s="97">
        <v>68</v>
      </c>
      <c r="K69" s="97"/>
      <c r="L69" s="97"/>
    </row>
    <row r="70" spans="1:12">
      <c r="A70" s="97">
        <v>10</v>
      </c>
      <c r="B70" s="97" t="s">
        <v>614</v>
      </c>
      <c r="C70" s="97"/>
      <c r="D70" s="97">
        <v>350</v>
      </c>
      <c r="E70" s="97"/>
      <c r="F70" s="97" t="s">
        <v>654</v>
      </c>
      <c r="G70" s="97" t="s">
        <v>656</v>
      </c>
      <c r="H70" s="97"/>
      <c r="I70" s="97" t="s">
        <v>149</v>
      </c>
      <c r="J70" s="97">
        <v>69</v>
      </c>
      <c r="K70" s="97"/>
      <c r="L70" s="97"/>
    </row>
    <row r="71" spans="1:12">
      <c r="A71" s="97">
        <v>10</v>
      </c>
      <c r="B71" s="97" t="s">
        <v>615</v>
      </c>
      <c r="C71" s="97"/>
      <c r="D71" s="262">
        <v>456</v>
      </c>
      <c r="E71" s="97"/>
      <c r="F71" s="97" t="s">
        <v>654</v>
      </c>
      <c r="G71" s="97" t="s">
        <v>652</v>
      </c>
      <c r="H71" s="97"/>
      <c r="I71" s="97" t="s">
        <v>149</v>
      </c>
      <c r="J71" s="97">
        <v>70</v>
      </c>
      <c r="K71" s="97"/>
      <c r="L71" s="97"/>
    </row>
    <row r="72" spans="1:12">
      <c r="A72" s="258"/>
      <c r="B72" s="97" t="s">
        <v>1111</v>
      </c>
      <c r="C72" s="97"/>
      <c r="D72" s="97" t="s">
        <v>667</v>
      </c>
      <c r="E72" s="97"/>
      <c r="F72" s="97"/>
      <c r="G72" s="97"/>
      <c r="H72" s="97"/>
      <c r="I72" s="97"/>
      <c r="J72" s="97">
        <v>71</v>
      </c>
      <c r="K72" s="97"/>
      <c r="L72" s="97"/>
    </row>
    <row r="73" spans="1:12">
      <c r="A73" s="97">
        <v>10</v>
      </c>
      <c r="B73" s="97" t="s">
        <v>616</v>
      </c>
      <c r="C73" s="97" t="s">
        <v>689</v>
      </c>
      <c r="D73" s="97">
        <v>46</v>
      </c>
      <c r="E73" s="97"/>
      <c r="F73" s="97" t="s">
        <v>657</v>
      </c>
      <c r="G73" s="97" t="s">
        <v>658</v>
      </c>
      <c r="H73" s="97"/>
      <c r="I73" s="97" t="s">
        <v>149</v>
      </c>
      <c r="J73" s="97">
        <v>72</v>
      </c>
      <c r="K73" s="97"/>
      <c r="L73" s="97"/>
    </row>
    <row r="74" spans="1:12">
      <c r="A74" s="97">
        <v>10</v>
      </c>
      <c r="B74" s="97" t="s">
        <v>617</v>
      </c>
      <c r="C74" s="97" t="s">
        <v>690</v>
      </c>
      <c r="D74" s="262">
        <v>66</v>
      </c>
      <c r="E74" s="97"/>
      <c r="F74" s="97" t="s">
        <v>657</v>
      </c>
      <c r="G74" s="97" t="s">
        <v>659</v>
      </c>
      <c r="H74" s="97"/>
      <c r="I74" s="97" t="s">
        <v>149</v>
      </c>
      <c r="J74" s="97">
        <v>73</v>
      </c>
      <c r="K74" s="97"/>
      <c r="L74" s="97"/>
    </row>
    <row r="75" spans="1:12">
      <c r="A75" s="97">
        <v>10</v>
      </c>
      <c r="B75" s="97" t="s">
        <v>618</v>
      </c>
      <c r="C75" s="97" t="s">
        <v>691</v>
      </c>
      <c r="D75" s="262">
        <v>95</v>
      </c>
      <c r="E75" s="97"/>
      <c r="F75" s="97" t="s">
        <v>657</v>
      </c>
      <c r="G75" s="97" t="s">
        <v>660</v>
      </c>
      <c r="H75" s="97"/>
      <c r="I75" s="97" t="s">
        <v>149</v>
      </c>
      <c r="J75" s="97">
        <v>74</v>
      </c>
      <c r="K75" s="97"/>
      <c r="L75" s="97"/>
    </row>
    <row r="76" spans="1:12">
      <c r="A76" s="97">
        <v>10</v>
      </c>
      <c r="B76" s="97" t="s">
        <v>619</v>
      </c>
      <c r="C76" s="97" t="s">
        <v>692</v>
      </c>
      <c r="D76" s="262">
        <v>138</v>
      </c>
      <c r="E76" s="97"/>
      <c r="F76" s="97" t="s">
        <v>657</v>
      </c>
      <c r="G76" s="97" t="s">
        <v>649</v>
      </c>
      <c r="H76" s="97"/>
      <c r="I76" s="97" t="s">
        <v>149</v>
      </c>
      <c r="J76" s="97">
        <v>75</v>
      </c>
      <c r="K76" s="97"/>
      <c r="L76" s="97"/>
    </row>
    <row r="77" spans="1:12">
      <c r="A77" s="97">
        <v>10</v>
      </c>
      <c r="B77" s="97" t="s">
        <v>620</v>
      </c>
      <c r="C77" s="97" t="s">
        <v>693</v>
      </c>
      <c r="D77" s="262">
        <v>188</v>
      </c>
      <c r="E77" s="97"/>
      <c r="F77" s="97" t="s">
        <v>657</v>
      </c>
      <c r="G77" s="97" t="s">
        <v>661</v>
      </c>
      <c r="H77" s="97"/>
      <c r="I77" s="97" t="s">
        <v>149</v>
      </c>
      <c r="J77" s="97">
        <v>76</v>
      </c>
      <c r="K77" s="97"/>
      <c r="L77" s="97"/>
    </row>
    <row r="78" spans="1:12">
      <c r="A78" s="97">
        <v>10</v>
      </c>
      <c r="B78" s="97" t="s">
        <v>621</v>
      </c>
      <c r="C78" s="97" t="s">
        <v>694</v>
      </c>
      <c r="D78" s="262">
        <v>250</v>
      </c>
      <c r="E78" s="97"/>
      <c r="F78" s="97" t="s">
        <v>657</v>
      </c>
      <c r="G78" s="97" t="s">
        <v>655</v>
      </c>
      <c r="H78" s="97"/>
      <c r="I78" s="97" t="s">
        <v>149</v>
      </c>
      <c r="J78" s="97">
        <v>77</v>
      </c>
      <c r="K78" s="97"/>
      <c r="L78" s="97"/>
    </row>
    <row r="79" spans="1:12">
      <c r="A79" s="97">
        <v>10</v>
      </c>
      <c r="B79" s="97" t="s">
        <v>622</v>
      </c>
      <c r="C79" s="97" t="s">
        <v>695</v>
      </c>
      <c r="D79" s="262">
        <v>295</v>
      </c>
      <c r="E79" s="97"/>
      <c r="F79" s="97" t="s">
        <v>657</v>
      </c>
      <c r="G79" s="97" t="s">
        <v>651</v>
      </c>
      <c r="H79" s="97"/>
      <c r="I79" s="97" t="s">
        <v>149</v>
      </c>
      <c r="J79" s="97">
        <v>78</v>
      </c>
      <c r="K79" s="97"/>
      <c r="L79" s="97"/>
    </row>
    <row r="80" spans="1:12">
      <c r="A80" s="97">
        <v>10</v>
      </c>
      <c r="B80" s="97" t="s">
        <v>623</v>
      </c>
      <c r="C80" s="97" t="s">
        <v>696</v>
      </c>
      <c r="D80" s="262">
        <v>465</v>
      </c>
      <c r="E80" s="97"/>
      <c r="F80" s="97" t="s">
        <v>657</v>
      </c>
      <c r="G80" s="97" t="s">
        <v>652</v>
      </c>
      <c r="H80" s="97"/>
      <c r="I80" s="97" t="s">
        <v>149</v>
      </c>
      <c r="J80" s="97">
        <v>79</v>
      </c>
      <c r="K80" s="97"/>
      <c r="L80" s="97"/>
    </row>
    <row r="81" spans="1:12">
      <c r="A81" s="97">
        <v>10</v>
      </c>
      <c r="B81" s="97" t="s">
        <v>624</v>
      </c>
      <c r="C81" s="97" t="s">
        <v>697</v>
      </c>
      <c r="D81" s="262">
        <v>1100</v>
      </c>
      <c r="E81" s="97"/>
      <c r="F81" s="97" t="s">
        <v>657</v>
      </c>
      <c r="G81" s="97" t="s">
        <v>653</v>
      </c>
      <c r="H81" s="97"/>
      <c r="I81" s="97" t="s">
        <v>149</v>
      </c>
      <c r="J81" s="97">
        <v>80</v>
      </c>
      <c r="K81" s="97"/>
      <c r="L81" s="97"/>
    </row>
    <row r="82" spans="1:12">
      <c r="A82" s="258"/>
      <c r="B82" s="97" t="s">
        <v>1109</v>
      </c>
      <c r="C82" s="97"/>
      <c r="D82" s="97" t="s">
        <v>667</v>
      </c>
      <c r="E82" s="97"/>
      <c r="F82" s="97"/>
      <c r="G82" s="97"/>
      <c r="H82" s="97"/>
      <c r="I82" s="97" t="s">
        <v>149</v>
      </c>
      <c r="J82" s="97">
        <v>81</v>
      </c>
      <c r="K82" s="97"/>
      <c r="L82" s="97"/>
    </row>
    <row r="83" spans="1:12">
      <c r="A83" s="97">
        <v>10</v>
      </c>
      <c r="B83" s="97" t="s">
        <v>625</v>
      </c>
      <c r="C83" s="97" t="s">
        <v>682</v>
      </c>
      <c r="D83" s="97">
        <v>50</v>
      </c>
      <c r="E83" s="97"/>
      <c r="F83" s="97" t="s">
        <v>662</v>
      </c>
      <c r="G83" s="97" t="s">
        <v>663</v>
      </c>
      <c r="H83" s="97"/>
      <c r="I83" s="97" t="s">
        <v>149</v>
      </c>
      <c r="J83" s="97">
        <v>82</v>
      </c>
      <c r="K83" s="97"/>
      <c r="L83" s="97"/>
    </row>
    <row r="84" spans="1:12">
      <c r="A84" s="97">
        <v>10</v>
      </c>
      <c r="B84" s="97" t="s">
        <v>626</v>
      </c>
      <c r="C84" s="97" t="s">
        <v>683</v>
      </c>
      <c r="D84" s="262">
        <v>74</v>
      </c>
      <c r="E84" s="97"/>
      <c r="F84" s="97" t="s">
        <v>662</v>
      </c>
      <c r="G84" s="97" t="s">
        <v>659</v>
      </c>
      <c r="H84" s="97"/>
      <c r="I84" s="97" t="s">
        <v>149</v>
      </c>
      <c r="J84" s="97">
        <v>83</v>
      </c>
      <c r="K84" s="97"/>
      <c r="L84" s="97"/>
    </row>
    <row r="85" spans="1:12">
      <c r="A85" s="97">
        <v>10</v>
      </c>
      <c r="B85" s="97" t="s">
        <v>627</v>
      </c>
      <c r="C85" s="97" t="s">
        <v>684</v>
      </c>
      <c r="D85" s="262">
        <v>93</v>
      </c>
      <c r="E85" s="97"/>
      <c r="F85" s="97" t="s">
        <v>662</v>
      </c>
      <c r="G85" s="97" t="s">
        <v>664</v>
      </c>
      <c r="H85" s="97"/>
      <c r="I85" s="97" t="s">
        <v>149</v>
      </c>
      <c r="J85" s="97">
        <v>84</v>
      </c>
      <c r="K85" s="97"/>
      <c r="L85" s="97"/>
    </row>
    <row r="86" spans="1:12">
      <c r="A86" s="97">
        <v>10</v>
      </c>
      <c r="B86" s="97" t="s">
        <v>628</v>
      </c>
      <c r="C86" s="97" t="s">
        <v>685</v>
      </c>
      <c r="D86" s="262">
        <v>125</v>
      </c>
      <c r="E86" s="97"/>
      <c r="F86" s="97" t="s">
        <v>662</v>
      </c>
      <c r="G86" s="97" t="s">
        <v>649</v>
      </c>
      <c r="H86" s="97"/>
      <c r="I86" s="97" t="s">
        <v>149</v>
      </c>
      <c r="J86" s="97">
        <v>85</v>
      </c>
      <c r="K86" s="97"/>
      <c r="L86" s="97"/>
    </row>
    <row r="87" spans="1:12">
      <c r="A87" s="97">
        <v>10</v>
      </c>
      <c r="B87" s="97" t="s">
        <v>629</v>
      </c>
      <c r="C87" s="97" t="s">
        <v>686</v>
      </c>
      <c r="D87" s="262">
        <v>205</v>
      </c>
      <c r="E87" s="97"/>
      <c r="F87" s="97" t="s">
        <v>662</v>
      </c>
      <c r="G87" s="97" t="s">
        <v>650</v>
      </c>
      <c r="H87" s="97"/>
      <c r="I87" s="97" t="s">
        <v>149</v>
      </c>
      <c r="J87" s="97">
        <v>86</v>
      </c>
      <c r="K87" s="97"/>
      <c r="L87" s="97"/>
    </row>
    <row r="88" spans="1:12">
      <c r="A88" s="97">
        <v>10</v>
      </c>
      <c r="B88" s="97" t="s">
        <v>630</v>
      </c>
      <c r="C88" s="97" t="s">
        <v>687</v>
      </c>
      <c r="D88" s="262">
        <v>290</v>
      </c>
      <c r="E88" s="97"/>
      <c r="F88" s="97" t="s">
        <v>662</v>
      </c>
      <c r="G88" s="97" t="s">
        <v>651</v>
      </c>
      <c r="H88" s="97"/>
      <c r="I88" s="97" t="s">
        <v>149</v>
      </c>
      <c r="J88" s="97">
        <v>87</v>
      </c>
      <c r="K88" s="97"/>
      <c r="L88" s="97"/>
    </row>
    <row r="89" spans="1:12">
      <c r="A89" s="97">
        <v>10</v>
      </c>
      <c r="B89" s="97" t="s">
        <v>631</v>
      </c>
      <c r="C89" s="97" t="s">
        <v>688</v>
      </c>
      <c r="D89" s="262">
        <v>455</v>
      </c>
      <c r="E89" s="97"/>
      <c r="F89" s="97" t="s">
        <v>662</v>
      </c>
      <c r="G89" s="97" t="s">
        <v>652</v>
      </c>
      <c r="H89" s="97"/>
      <c r="I89" s="97" t="s">
        <v>149</v>
      </c>
      <c r="J89" s="97">
        <v>88</v>
      </c>
      <c r="K89" s="97"/>
      <c r="L89" s="97"/>
    </row>
    <row r="90" spans="1:12">
      <c r="A90" s="258"/>
      <c r="B90" s="97" t="s">
        <v>1112</v>
      </c>
      <c r="C90" s="97"/>
      <c r="D90" s="97" t="s">
        <v>667</v>
      </c>
      <c r="E90" s="97"/>
      <c r="F90" s="97"/>
      <c r="G90" s="97"/>
      <c r="H90" s="97"/>
      <c r="I90" s="97"/>
      <c r="J90" s="97">
        <v>89</v>
      </c>
      <c r="K90" s="97"/>
      <c r="L90" s="97"/>
    </row>
    <row r="91" spans="1:12">
      <c r="A91" s="97">
        <v>10</v>
      </c>
      <c r="B91" s="97" t="s">
        <v>752</v>
      </c>
      <c r="C91" s="97"/>
      <c r="D91" s="97" t="str">
        <f>""</f>
        <v/>
      </c>
      <c r="E91" s="97"/>
      <c r="F91" s="97" t="s">
        <v>755</v>
      </c>
      <c r="G91" s="97"/>
      <c r="H91" s="97"/>
      <c r="I91" s="97" t="s">
        <v>149</v>
      </c>
      <c r="J91" s="97">
        <v>90</v>
      </c>
      <c r="K91" s="97"/>
      <c r="L91" s="97"/>
    </row>
    <row r="92" spans="1:12">
      <c r="A92" s="97">
        <v>10</v>
      </c>
      <c r="B92" s="97" t="s">
        <v>753</v>
      </c>
      <c r="C92" s="97"/>
      <c r="D92" s="97" t="str">
        <f>""</f>
        <v/>
      </c>
      <c r="E92" s="97"/>
      <c r="F92" s="97" t="s">
        <v>756</v>
      </c>
      <c r="G92" s="97"/>
      <c r="H92" s="97"/>
      <c r="I92" s="97" t="s">
        <v>149</v>
      </c>
      <c r="J92" s="97">
        <v>91</v>
      </c>
      <c r="K92" s="97"/>
      <c r="L92" s="97"/>
    </row>
    <row r="93" spans="1:12">
      <c r="A93" s="97">
        <v>10</v>
      </c>
      <c r="B93" s="97" t="s">
        <v>754</v>
      </c>
      <c r="C93" s="97"/>
      <c r="D93" s="97" t="str">
        <f>""</f>
        <v/>
      </c>
      <c r="E93" s="97"/>
      <c r="F93" s="97" t="s">
        <v>758</v>
      </c>
      <c r="G93" s="97"/>
      <c r="H93" s="97"/>
      <c r="I93" s="97" t="s">
        <v>149</v>
      </c>
      <c r="J93" s="97">
        <v>92</v>
      </c>
      <c r="K93" s="97"/>
      <c r="L93" s="97"/>
    </row>
    <row r="94" spans="1:12">
      <c r="A94" s="97">
        <v>10</v>
      </c>
      <c r="B94" s="97" t="s">
        <v>1192</v>
      </c>
      <c r="C94" s="97"/>
      <c r="D94" s="97" t="str">
        <f>""</f>
        <v/>
      </c>
      <c r="E94" s="97"/>
      <c r="F94" s="97" t="s">
        <v>771</v>
      </c>
      <c r="G94" s="97" t="s">
        <v>1194</v>
      </c>
      <c r="H94" s="97"/>
      <c r="I94" s="97" t="s">
        <v>149</v>
      </c>
      <c r="J94" s="97">
        <v>93</v>
      </c>
      <c r="K94" s="97"/>
      <c r="L94" s="97"/>
    </row>
    <row r="95" spans="1:12">
      <c r="A95" s="97">
        <v>10</v>
      </c>
      <c r="B95" s="97" t="s">
        <v>1193</v>
      </c>
      <c r="C95" s="97"/>
      <c r="D95" s="97" t="str">
        <f>""</f>
        <v/>
      </c>
      <c r="E95" s="97"/>
      <c r="F95" s="97" t="s">
        <v>771</v>
      </c>
      <c r="G95" s="97" t="s">
        <v>1195</v>
      </c>
      <c r="H95" s="97"/>
      <c r="I95" s="97" t="s">
        <v>149</v>
      </c>
      <c r="J95" s="97">
        <v>94</v>
      </c>
      <c r="K95" s="311"/>
      <c r="L95" s="311"/>
    </row>
  </sheetData>
  <sheetProtection algorithmName="SHA-512" hashValue="AbLcjJnm9qB+48DnLP/Yz28JucG6qZRHLZk5wnAmt/NGpqv9F0OApbM/TkaNA5kzwiT5ndO/vaaWcFoU6boQ1w==" saltValue="sUNzwQ9q/ykWrJLWU4Ev8A==" spinCount="100000" sheet="1" objects="1" scenarios="1"/>
  <pageMargins left="0.7" right="0.7" top="0.75" bottom="0.75" header="0.3" footer="0.3"/>
  <pageSetup orientation="portrait" r:id="rId1"/>
  <tableParts count="3">
    <tablePart r:id="rId2"/>
    <tablePart r:id="rId3"/>
    <tablePart r:id="rId4"/>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EDEC83-8B4A-4304-9BAC-14B26298EC2E}">
  <sheetPr codeName="Sheet21">
    <pageSetUpPr fitToPage="1"/>
  </sheetPr>
  <dimension ref="A1:BI266"/>
  <sheetViews>
    <sheetView showGridLines="0" showRowColHeaders="0" tabSelected="1" zoomScale="85" zoomScaleNormal="85" workbookViewId="0">
      <pane ySplit="17" topLeftCell="A18" activePane="bottomLeft" state="frozen"/>
      <selection pane="bottomLeft" activeCell="C20" sqref="C20:H20"/>
    </sheetView>
  </sheetViews>
  <sheetFormatPr defaultColWidth="0" defaultRowHeight="0" customHeight="1" zeroHeight="1"/>
  <cols>
    <col min="1" max="45" width="4.7109375" customWidth="1"/>
    <col min="46" max="46" width="9.140625" hidden="1" customWidth="1"/>
    <col min="47" max="49" width="10.42578125" hidden="1" customWidth="1"/>
    <col min="50" max="54" width="9.140625" hidden="1" customWidth="1"/>
    <col min="55" max="55" width="13.5703125" hidden="1" customWidth="1"/>
    <col min="56" max="61" width="9.140625" hidden="1" customWidth="1"/>
    <col min="62" max="16384" width="9.140625" hidden="1"/>
  </cols>
  <sheetData>
    <row r="1" spans="2:47" ht="15.95" customHeight="1">
      <c r="B1" s="407"/>
      <c r="C1" s="407"/>
      <c r="D1" s="407"/>
      <c r="E1" s="407"/>
      <c r="F1" s="407"/>
      <c r="G1" s="407"/>
      <c r="H1" s="407"/>
      <c r="I1" s="407"/>
      <c r="J1" s="407"/>
      <c r="K1" s="407"/>
      <c r="L1" s="407"/>
      <c r="M1" s="407"/>
      <c r="N1" s="407"/>
      <c r="O1" s="407"/>
      <c r="P1" s="407"/>
      <c r="Q1" s="407"/>
      <c r="R1" s="407"/>
      <c r="S1" s="407"/>
      <c r="T1" s="407"/>
      <c r="U1" s="407"/>
      <c r="V1" s="407"/>
      <c r="W1" s="407"/>
      <c r="X1" s="407"/>
      <c r="Y1" s="407"/>
      <c r="Z1" s="407"/>
      <c r="AA1" s="407"/>
      <c r="AB1" s="407"/>
      <c r="AC1" s="407"/>
      <c r="AD1" s="407"/>
      <c r="AE1" s="407"/>
      <c r="AF1" s="407"/>
      <c r="AG1" s="407"/>
      <c r="AH1" s="407"/>
      <c r="AI1" s="407"/>
      <c r="AJ1" s="407"/>
      <c r="AK1" s="407"/>
      <c r="AL1" s="407"/>
      <c r="AM1" s="407"/>
      <c r="AN1" s="407"/>
      <c r="AO1" s="407"/>
      <c r="AP1" s="407"/>
      <c r="AQ1" s="407"/>
      <c r="AR1" s="407"/>
    </row>
    <row r="2" spans="2:47" ht="15.95" customHeight="1">
      <c r="B2" s="407"/>
      <c r="C2" s="407"/>
      <c r="D2" s="407"/>
      <c r="E2" s="673"/>
      <c r="F2" s="673"/>
      <c r="G2" s="673"/>
      <c r="H2" s="673"/>
      <c r="I2" s="673"/>
      <c r="J2" s="673"/>
      <c r="K2" s="673"/>
      <c r="L2" s="673"/>
      <c r="M2" s="673"/>
      <c r="N2" s="673"/>
      <c r="O2" s="673"/>
      <c r="P2" s="673"/>
      <c r="Q2" s="673"/>
      <c r="R2" s="673"/>
      <c r="S2" s="673"/>
      <c r="T2" s="673"/>
      <c r="U2" s="673"/>
      <c r="V2" s="673"/>
      <c r="W2" s="673"/>
      <c r="X2" s="673"/>
      <c r="Y2" s="673"/>
      <c r="Z2" s="673"/>
      <c r="AA2" s="673"/>
      <c r="AB2" s="673"/>
      <c r="AC2" s="673"/>
      <c r="AD2" s="673"/>
      <c r="AE2" s="673"/>
      <c r="AF2" s="673"/>
      <c r="AG2" s="673"/>
      <c r="AH2" s="673"/>
      <c r="AI2" s="673"/>
      <c r="AJ2" s="673"/>
      <c r="AK2" s="673"/>
      <c r="AL2" s="673"/>
      <c r="AM2" s="673"/>
      <c r="AN2" s="673"/>
      <c r="AO2" s="673"/>
      <c r="AP2" s="407"/>
      <c r="AQ2" s="407"/>
      <c r="AR2" s="407"/>
    </row>
    <row r="3" spans="2:47" ht="15.95" customHeight="1">
      <c r="B3" s="407"/>
      <c r="C3" s="407"/>
      <c r="D3" s="407"/>
      <c r="E3" s="673"/>
      <c r="F3" s="673"/>
      <c r="G3" s="673"/>
      <c r="H3" s="673"/>
      <c r="I3" s="673"/>
      <c r="J3" s="673"/>
      <c r="K3" s="673"/>
      <c r="L3" s="673"/>
      <c r="M3" s="673"/>
      <c r="N3" s="673"/>
      <c r="O3" s="673"/>
      <c r="P3" s="673"/>
      <c r="Q3" s="673"/>
      <c r="R3" s="673"/>
      <c r="S3" s="673"/>
      <c r="T3" s="673"/>
      <c r="U3" s="673"/>
      <c r="V3" s="673"/>
      <c r="W3" s="673"/>
      <c r="X3" s="673"/>
      <c r="Y3" s="673"/>
      <c r="Z3" s="673"/>
      <c r="AA3" s="673"/>
      <c r="AB3" s="673"/>
      <c r="AC3" s="673"/>
      <c r="AD3" s="673"/>
      <c r="AE3" s="673"/>
      <c r="AF3" s="673"/>
      <c r="AG3" s="673"/>
      <c r="AH3" s="673"/>
      <c r="AI3" s="673"/>
      <c r="AJ3" s="673"/>
      <c r="AK3" s="673"/>
      <c r="AL3" s="673"/>
      <c r="AM3" s="673"/>
      <c r="AN3" s="673"/>
      <c r="AO3" s="673"/>
      <c r="AP3" s="407"/>
      <c r="AQ3" s="407"/>
      <c r="AR3" s="407"/>
    </row>
    <row r="4" spans="2:47" ht="15.95" customHeight="1">
      <c r="B4" s="407"/>
      <c r="C4" s="407"/>
      <c r="D4" s="407"/>
      <c r="E4" s="673"/>
      <c r="F4" s="673"/>
      <c r="G4" s="673"/>
      <c r="H4" s="673"/>
      <c r="I4" s="673"/>
      <c r="J4" s="673"/>
      <c r="K4" s="673"/>
      <c r="L4" s="673"/>
      <c r="M4" s="673"/>
      <c r="N4" s="673"/>
      <c r="O4" s="673"/>
      <c r="P4" s="673"/>
      <c r="Q4" s="673"/>
      <c r="R4" s="673"/>
      <c r="S4" s="673"/>
      <c r="T4" s="673"/>
      <c r="U4" s="673"/>
      <c r="V4" s="673"/>
      <c r="W4" s="673"/>
      <c r="X4" s="673"/>
      <c r="Y4" s="673"/>
      <c r="Z4" s="673"/>
      <c r="AA4" s="673"/>
      <c r="AB4" s="673"/>
      <c r="AC4" s="673"/>
      <c r="AD4" s="673"/>
      <c r="AE4" s="673"/>
      <c r="AF4" s="673"/>
      <c r="AG4" s="673"/>
      <c r="AH4" s="673"/>
      <c r="AI4" s="673"/>
      <c r="AJ4" s="673"/>
      <c r="AK4" s="673"/>
      <c r="AL4" s="673"/>
      <c r="AM4" s="673"/>
      <c r="AN4" s="673"/>
      <c r="AO4" s="673"/>
      <c r="AP4" s="407"/>
      <c r="AQ4" s="407"/>
      <c r="AR4" s="407"/>
    </row>
    <row r="5" spans="2:47" ht="15.95" customHeight="1">
      <c r="B5" s="407"/>
      <c r="C5" s="407"/>
      <c r="D5" s="407"/>
      <c r="E5" s="673"/>
      <c r="F5" s="673"/>
      <c r="G5" s="673"/>
      <c r="H5" s="673"/>
      <c r="I5" s="673"/>
      <c r="J5" s="673"/>
      <c r="K5" s="673"/>
      <c r="L5" s="673"/>
      <c r="M5" s="673"/>
      <c r="N5" s="673"/>
      <c r="O5" s="673"/>
      <c r="P5" s="673"/>
      <c r="Q5" s="673"/>
      <c r="R5" s="673"/>
      <c r="S5" s="673"/>
      <c r="T5" s="673"/>
      <c r="U5" s="673"/>
      <c r="V5" s="673"/>
      <c r="W5" s="673"/>
      <c r="X5" s="673"/>
      <c r="Y5" s="673"/>
      <c r="Z5" s="673"/>
      <c r="AA5" s="673"/>
      <c r="AB5" s="673"/>
      <c r="AC5" s="673"/>
      <c r="AD5" s="673"/>
      <c r="AE5" s="673"/>
      <c r="AF5" s="673"/>
      <c r="AG5" s="673"/>
      <c r="AH5" s="673"/>
      <c r="AI5" s="673"/>
      <c r="AJ5" s="673"/>
      <c r="AK5" s="673"/>
      <c r="AL5" s="673"/>
      <c r="AM5" s="673"/>
      <c r="AN5" s="673"/>
      <c r="AO5" s="673"/>
      <c r="AP5" s="407"/>
      <c r="AQ5" s="407"/>
      <c r="AR5" s="407"/>
    </row>
    <row r="6" spans="2:47" ht="15.95" customHeight="1">
      <c r="B6" s="407"/>
      <c r="C6" s="407"/>
      <c r="D6" s="407"/>
      <c r="E6" s="673"/>
      <c r="F6" s="673"/>
      <c r="G6" s="673"/>
      <c r="H6" s="673"/>
      <c r="I6" s="673"/>
      <c r="J6" s="673"/>
      <c r="K6" s="673"/>
      <c r="L6" s="673"/>
      <c r="M6" s="673"/>
      <c r="N6" s="673"/>
      <c r="O6" s="673"/>
      <c r="P6" s="673"/>
      <c r="Q6" s="673"/>
      <c r="R6" s="673"/>
      <c r="S6" s="673"/>
      <c r="T6" s="673"/>
      <c r="U6" s="673"/>
      <c r="V6" s="673"/>
      <c r="W6" s="673"/>
      <c r="X6" s="673"/>
      <c r="Y6" s="673"/>
      <c r="Z6" s="673"/>
      <c r="AA6" s="673"/>
      <c r="AB6" s="673"/>
      <c r="AC6" s="673"/>
      <c r="AD6" s="673"/>
      <c r="AE6" s="673"/>
      <c r="AF6" s="673"/>
      <c r="AG6" s="673"/>
      <c r="AH6" s="673"/>
      <c r="AI6" s="673"/>
      <c r="AJ6" s="673"/>
      <c r="AK6" s="673"/>
      <c r="AL6" s="673"/>
      <c r="AM6" s="673"/>
      <c r="AN6" s="673"/>
      <c r="AO6" s="673"/>
      <c r="AP6" s="407"/>
      <c r="AQ6" s="407"/>
      <c r="AR6" s="407"/>
    </row>
    <row r="7" spans="2:47" ht="15.95" customHeight="1">
      <c r="B7" s="407"/>
      <c r="C7" s="407"/>
      <c r="D7" s="407"/>
      <c r="E7" s="673"/>
      <c r="F7" s="673"/>
      <c r="G7" s="673"/>
      <c r="H7" s="673"/>
      <c r="I7" s="673"/>
      <c r="J7" s="673"/>
      <c r="K7" s="673"/>
      <c r="L7" s="673"/>
      <c r="M7" s="673"/>
      <c r="N7" s="673"/>
      <c r="O7" s="673"/>
      <c r="P7" s="673"/>
      <c r="Q7" s="673"/>
      <c r="R7" s="673"/>
      <c r="S7" s="673"/>
      <c r="T7" s="673"/>
      <c r="U7" s="673"/>
      <c r="V7" s="673"/>
      <c r="W7" s="673"/>
      <c r="X7" s="673"/>
      <c r="Y7" s="673"/>
      <c r="Z7" s="673"/>
      <c r="AA7" s="673"/>
      <c r="AB7" s="673"/>
      <c r="AC7" s="673"/>
      <c r="AD7" s="673"/>
      <c r="AE7" s="673"/>
      <c r="AF7" s="673"/>
      <c r="AG7" s="673"/>
      <c r="AH7" s="673"/>
      <c r="AI7" s="673"/>
      <c r="AJ7" s="673"/>
      <c r="AK7" s="673"/>
      <c r="AL7" s="673"/>
      <c r="AM7" s="673"/>
      <c r="AN7" s="673"/>
      <c r="AO7" s="673"/>
      <c r="AP7" s="407"/>
      <c r="AQ7" s="407"/>
      <c r="AR7" s="407"/>
      <c r="AU7" s="356"/>
    </row>
    <row r="8" spans="2:47" ht="15.95" customHeight="1">
      <c r="B8" s="407"/>
      <c r="C8" s="407"/>
      <c r="D8" s="407"/>
      <c r="E8" s="673"/>
      <c r="F8" s="673"/>
      <c r="G8" s="673"/>
      <c r="H8" s="673"/>
      <c r="I8" s="673"/>
      <c r="J8" s="673"/>
      <c r="K8" s="673"/>
      <c r="L8" s="673"/>
      <c r="M8" s="673"/>
      <c r="N8" s="673"/>
      <c r="O8" s="673"/>
      <c r="P8" s="673"/>
      <c r="Q8" s="673"/>
      <c r="R8" s="673"/>
      <c r="S8" s="673"/>
      <c r="T8" s="673"/>
      <c r="U8" s="673"/>
      <c r="V8" s="673"/>
      <c r="W8" s="673"/>
      <c r="X8" s="673"/>
      <c r="Y8" s="673"/>
      <c r="Z8" s="673"/>
      <c r="AA8" s="673"/>
      <c r="AB8" s="673"/>
      <c r="AC8" s="673"/>
      <c r="AD8" s="673"/>
      <c r="AE8" s="673"/>
      <c r="AF8" s="673"/>
      <c r="AG8" s="673"/>
      <c r="AH8" s="673"/>
      <c r="AI8" s="673"/>
      <c r="AJ8" s="673"/>
      <c r="AK8" s="673"/>
      <c r="AL8" s="673"/>
      <c r="AM8" s="673"/>
      <c r="AN8" s="673"/>
      <c r="AO8" s="673"/>
      <c r="AP8" s="407"/>
      <c r="AQ8" s="407"/>
      <c r="AR8" s="407"/>
    </row>
    <row r="9" spans="2:47" ht="15.95" customHeight="1">
      <c r="B9" s="407"/>
      <c r="C9" s="407"/>
      <c r="D9" s="407"/>
      <c r="E9" s="673"/>
      <c r="F9" s="673"/>
      <c r="G9" s="673"/>
      <c r="H9" s="673"/>
      <c r="I9" s="673"/>
      <c r="J9" s="673"/>
      <c r="K9" s="673"/>
      <c r="L9" s="673"/>
      <c r="M9" s="673"/>
      <c r="N9" s="673"/>
      <c r="O9" s="673"/>
      <c r="P9" s="673"/>
      <c r="Q9" s="673"/>
      <c r="R9" s="673"/>
      <c r="S9" s="673"/>
      <c r="T9" s="673"/>
      <c r="U9" s="673"/>
      <c r="V9" s="673"/>
      <c r="W9" s="673"/>
      <c r="X9" s="673"/>
      <c r="Y9" s="673"/>
      <c r="Z9" s="673"/>
      <c r="AA9" s="673"/>
      <c r="AB9" s="673"/>
      <c r="AC9" s="673"/>
      <c r="AD9" s="673"/>
      <c r="AE9" s="673"/>
      <c r="AF9" s="673"/>
      <c r="AG9" s="673"/>
      <c r="AH9" s="673"/>
      <c r="AI9" s="673"/>
      <c r="AJ9" s="673"/>
      <c r="AK9" s="673"/>
      <c r="AL9" s="673"/>
      <c r="AM9" s="673"/>
      <c r="AN9" s="673"/>
      <c r="AO9" s="673"/>
      <c r="AP9" s="407"/>
      <c r="AQ9" s="407"/>
      <c r="AR9" s="407"/>
    </row>
    <row r="10" spans="2:47" ht="15.95" customHeight="1" thickBot="1">
      <c r="B10" s="407"/>
      <c r="C10" s="407"/>
      <c r="D10" s="407"/>
      <c r="E10" s="407"/>
      <c r="F10" s="407"/>
      <c r="G10" s="407"/>
      <c r="H10" s="407"/>
      <c r="I10" s="407"/>
      <c r="J10" s="407"/>
      <c r="K10" s="407"/>
      <c r="L10" s="407"/>
      <c r="M10" s="407"/>
      <c r="N10" s="407"/>
      <c r="O10" s="407"/>
      <c r="P10" s="407"/>
      <c r="Q10" s="407"/>
      <c r="R10" s="407"/>
      <c r="S10" s="407"/>
      <c r="T10" s="407"/>
      <c r="U10" s="407"/>
      <c r="V10" s="407"/>
      <c r="W10" s="407"/>
      <c r="X10" s="407"/>
      <c r="Y10" s="407"/>
      <c r="Z10" s="407"/>
      <c r="AA10" s="407"/>
      <c r="AB10" s="407"/>
      <c r="AC10" s="407"/>
      <c r="AD10" s="407"/>
      <c r="AE10" s="407"/>
      <c r="AF10" s="407"/>
      <c r="AG10" s="407"/>
      <c r="AH10" s="407"/>
      <c r="AI10" s="407"/>
      <c r="AJ10" s="407"/>
      <c r="AK10" s="407"/>
      <c r="AL10" s="407"/>
      <c r="AM10" s="407"/>
      <c r="AN10" s="407"/>
      <c r="AO10" s="407"/>
      <c r="AP10" s="407"/>
      <c r="AQ10" s="407"/>
      <c r="AR10" s="407"/>
    </row>
    <row r="11" spans="2:47" ht="15.95" customHeight="1">
      <c r="B11" s="370"/>
      <c r="C11" s="371"/>
      <c r="D11" s="372"/>
      <c r="E11" s="372"/>
      <c r="F11" s="372"/>
      <c r="G11" s="372"/>
      <c r="H11" s="372"/>
      <c r="I11" s="372"/>
      <c r="J11" s="372"/>
      <c r="K11" s="371"/>
      <c r="L11" s="671" t="s">
        <v>1561</v>
      </c>
      <c r="M11" s="671"/>
      <c r="N11" s="671"/>
      <c r="O11" s="671"/>
      <c r="P11" s="671"/>
      <c r="Q11" s="671"/>
      <c r="R11" s="671"/>
      <c r="S11" s="671"/>
      <c r="T11" s="671"/>
      <c r="U11" s="671"/>
      <c r="V11" s="671"/>
      <c r="W11" s="671"/>
      <c r="X11" s="671"/>
      <c r="Y11" s="671"/>
      <c r="Z11" s="671"/>
      <c r="AA11" s="671"/>
      <c r="AB11" s="671"/>
      <c r="AC11" s="671"/>
      <c r="AD11" s="671"/>
      <c r="AE11" s="671"/>
      <c r="AF11" s="671"/>
      <c r="AG11" s="671"/>
      <c r="AH11" s="671"/>
      <c r="AI11" s="373"/>
      <c r="AJ11" s="372"/>
      <c r="AK11" s="372"/>
      <c r="AL11" s="372"/>
      <c r="AM11" s="372"/>
      <c r="AN11" s="372"/>
      <c r="AO11" s="372"/>
      <c r="AP11" s="372"/>
      <c r="AQ11" s="374" t="s">
        <v>1451</v>
      </c>
      <c r="AR11" s="375"/>
    </row>
    <row r="12" spans="2:47" ht="15.95" customHeight="1">
      <c r="B12" s="376"/>
      <c r="C12" s="362"/>
      <c r="D12" s="361"/>
      <c r="E12" s="362"/>
      <c r="F12" s="361"/>
      <c r="G12" s="362"/>
      <c r="H12" s="361"/>
      <c r="I12" s="362"/>
      <c r="J12" s="361"/>
      <c r="K12" s="180"/>
      <c r="L12" s="672"/>
      <c r="M12" s="672"/>
      <c r="N12" s="672"/>
      <c r="O12" s="672"/>
      <c r="P12" s="672"/>
      <c r="Q12" s="672"/>
      <c r="R12" s="672"/>
      <c r="S12" s="672"/>
      <c r="T12" s="672"/>
      <c r="U12" s="672"/>
      <c r="V12" s="672"/>
      <c r="W12" s="672"/>
      <c r="X12" s="672"/>
      <c r="Y12" s="672"/>
      <c r="Z12" s="672"/>
      <c r="AA12" s="672"/>
      <c r="AB12" s="672"/>
      <c r="AC12" s="672"/>
      <c r="AD12" s="672"/>
      <c r="AE12" s="672"/>
      <c r="AF12" s="672"/>
      <c r="AG12" s="672"/>
      <c r="AH12" s="672"/>
      <c r="AI12" s="180"/>
      <c r="AJ12" s="361"/>
      <c r="AK12" s="362"/>
      <c r="AL12" s="361"/>
      <c r="AM12" s="362"/>
      <c r="AN12" s="361"/>
      <c r="AO12" s="362"/>
      <c r="AP12" s="361"/>
      <c r="AQ12" s="362"/>
      <c r="AR12" s="377"/>
    </row>
    <row r="13" spans="2:47" ht="15.95" customHeight="1" thickBot="1">
      <c r="B13" s="376"/>
      <c r="C13" s="362"/>
      <c r="D13" s="361"/>
      <c r="E13" s="362"/>
      <c r="F13" s="361"/>
      <c r="G13" s="362"/>
      <c r="H13" s="361"/>
      <c r="I13" s="362"/>
      <c r="J13" s="361"/>
      <c r="K13" s="180"/>
      <c r="L13" s="672"/>
      <c r="M13" s="672"/>
      <c r="N13" s="672"/>
      <c r="O13" s="672"/>
      <c r="P13" s="672"/>
      <c r="Q13" s="672"/>
      <c r="R13" s="672"/>
      <c r="S13" s="672"/>
      <c r="T13" s="672"/>
      <c r="U13" s="672"/>
      <c r="V13" s="672"/>
      <c r="W13" s="672"/>
      <c r="X13" s="672"/>
      <c r="Y13" s="672"/>
      <c r="Z13" s="672"/>
      <c r="AA13" s="672"/>
      <c r="AB13" s="672"/>
      <c r="AC13" s="672"/>
      <c r="AD13" s="672"/>
      <c r="AE13" s="672"/>
      <c r="AF13" s="672"/>
      <c r="AG13" s="672"/>
      <c r="AH13" s="672"/>
      <c r="AI13" s="180"/>
      <c r="AJ13" s="361"/>
      <c r="AK13" s="362"/>
      <c r="AL13" s="361"/>
      <c r="AM13" s="362"/>
      <c r="AN13" s="361"/>
      <c r="AO13" s="362"/>
      <c r="AP13" s="361"/>
      <c r="AQ13" s="362"/>
      <c r="AR13" s="377"/>
    </row>
    <row r="14" spans="2:47" ht="15.95" customHeight="1">
      <c r="B14" s="414"/>
      <c r="C14" s="466" t="str" cm="1">
        <f t="array" ref="C14">IF(AND(SUM(AN40:AQ79)&gt;10000,ISNUMBER(SEARCH("YES, ",M02S02F44))),"Total Incentive (Capped)", "Total Incentive")</f>
        <v>Total Incentive</v>
      </c>
      <c r="D14" s="466"/>
      <c r="E14" s="466"/>
      <c r="F14" s="466"/>
      <c r="G14" s="466"/>
      <c r="H14" s="466"/>
      <c r="I14" s="466"/>
      <c r="J14" s="466"/>
      <c r="K14" s="415"/>
      <c r="L14" s="415"/>
      <c r="M14" s="415"/>
      <c r="N14" s="415"/>
      <c r="O14" s="415"/>
      <c r="P14" s="415"/>
      <c r="Q14" s="415"/>
      <c r="R14" s="415"/>
      <c r="S14" s="468" t="s">
        <v>713</v>
      </c>
      <c r="T14" s="468"/>
      <c r="U14" s="468"/>
      <c r="V14" s="468"/>
      <c r="W14" s="468"/>
      <c r="X14" s="468"/>
      <c r="Y14" s="468"/>
      <c r="Z14" s="468"/>
      <c r="AA14" s="415"/>
      <c r="AB14" s="415"/>
      <c r="AC14" s="415"/>
      <c r="AD14" s="415"/>
      <c r="AE14" s="415"/>
      <c r="AF14" s="415"/>
      <c r="AG14" s="415"/>
      <c r="AH14" s="415"/>
      <c r="AI14" s="466" t="s">
        <v>452</v>
      </c>
      <c r="AJ14" s="466"/>
      <c r="AK14" s="466"/>
      <c r="AL14" s="466"/>
      <c r="AM14" s="466"/>
      <c r="AN14" s="466"/>
      <c r="AO14" s="466"/>
      <c r="AP14" s="466"/>
      <c r="AQ14" s="466"/>
      <c r="AR14" s="416"/>
    </row>
    <row r="15" spans="2:47" ht="15.95" customHeight="1">
      <c r="B15" s="417"/>
      <c r="C15" s="467"/>
      <c r="D15" s="467"/>
      <c r="E15" s="467"/>
      <c r="F15" s="467"/>
      <c r="G15" s="467"/>
      <c r="H15" s="467"/>
      <c r="I15" s="467"/>
      <c r="J15" s="467"/>
      <c r="K15" s="418"/>
      <c r="L15" s="418"/>
      <c r="M15" s="418"/>
      <c r="N15" s="418"/>
      <c r="O15" s="418"/>
      <c r="P15" s="418"/>
      <c r="Q15" s="418"/>
      <c r="R15" s="418"/>
      <c r="S15" s="469"/>
      <c r="T15" s="469"/>
      <c r="U15" s="469"/>
      <c r="V15" s="469"/>
      <c r="W15" s="469"/>
      <c r="X15" s="469"/>
      <c r="Y15" s="469"/>
      <c r="Z15" s="469"/>
      <c r="AA15" s="418"/>
      <c r="AB15" s="418"/>
      <c r="AC15" s="418"/>
      <c r="AD15" s="418"/>
      <c r="AE15" s="418"/>
      <c r="AF15" s="418"/>
      <c r="AG15" s="418"/>
      <c r="AH15" s="418"/>
      <c r="AI15" s="467"/>
      <c r="AJ15" s="467"/>
      <c r="AK15" s="467"/>
      <c r="AL15" s="467"/>
      <c r="AM15" s="467"/>
      <c r="AN15" s="467"/>
      <c r="AO15" s="467"/>
      <c r="AP15" s="467"/>
      <c r="AQ15" s="467"/>
      <c r="AR15" s="419"/>
    </row>
    <row r="16" spans="2:47" ht="15.95" customHeight="1">
      <c r="B16" s="417"/>
      <c r="C16" s="470" t="str">
        <f ca="1">INCENSTATUS</f>
        <v>---</v>
      </c>
      <c r="D16" s="470"/>
      <c r="E16" s="470"/>
      <c r="F16" s="470"/>
      <c r="G16" s="470"/>
      <c r="H16" s="470"/>
      <c r="I16" s="470"/>
      <c r="J16" s="470"/>
      <c r="K16" s="418"/>
      <c r="L16" s="418"/>
      <c r="M16" s="418"/>
      <c r="N16" s="418"/>
      <c r="O16" s="418"/>
      <c r="P16" s="418"/>
      <c r="Q16" s="418"/>
      <c r="R16" s="474" t="str">
        <f ca="1">PROJSTATUS</f>
        <v>Enter Measures</v>
      </c>
      <c r="S16" s="474"/>
      <c r="T16" s="474"/>
      <c r="U16" s="474"/>
      <c r="V16" s="474"/>
      <c r="W16" s="474"/>
      <c r="X16" s="474"/>
      <c r="Y16" s="474"/>
      <c r="Z16" s="474"/>
      <c r="AA16" s="474"/>
      <c r="AB16" s="418"/>
      <c r="AC16" s="418"/>
      <c r="AD16" s="418"/>
      <c r="AE16" s="418"/>
      <c r="AF16" s="418"/>
      <c r="AG16" s="418"/>
      <c r="AH16" s="418"/>
      <c r="AI16" s="472">
        <f ca="1">PROGRESSSTATUS</f>
        <v>4.4117647058823532E-2</v>
      </c>
      <c r="AJ16" s="472"/>
      <c r="AK16" s="472"/>
      <c r="AL16" s="472"/>
      <c r="AM16" s="472"/>
      <c r="AN16" s="472"/>
      <c r="AO16" s="472"/>
      <c r="AP16" s="472"/>
      <c r="AQ16" s="472"/>
      <c r="AR16" s="419"/>
    </row>
    <row r="17" spans="2:44" ht="15.95" customHeight="1" thickBot="1">
      <c r="B17" s="420"/>
      <c r="C17" s="471"/>
      <c r="D17" s="471"/>
      <c r="E17" s="471"/>
      <c r="F17" s="471"/>
      <c r="G17" s="471"/>
      <c r="H17" s="471"/>
      <c r="I17" s="471"/>
      <c r="J17" s="471"/>
      <c r="K17" s="421"/>
      <c r="L17" s="421"/>
      <c r="M17" s="421"/>
      <c r="N17" s="421"/>
      <c r="O17" s="421"/>
      <c r="P17" s="421"/>
      <c r="Q17" s="421"/>
      <c r="R17" s="475"/>
      <c r="S17" s="475"/>
      <c r="T17" s="475"/>
      <c r="U17" s="475"/>
      <c r="V17" s="475"/>
      <c r="W17" s="475"/>
      <c r="X17" s="475"/>
      <c r="Y17" s="475"/>
      <c r="Z17" s="475"/>
      <c r="AA17" s="475"/>
      <c r="AB17" s="421"/>
      <c r="AC17" s="421"/>
      <c r="AD17" s="421"/>
      <c r="AE17" s="421"/>
      <c r="AF17" s="421"/>
      <c r="AG17" s="421"/>
      <c r="AH17" s="421"/>
      <c r="AI17" s="473"/>
      <c r="AJ17" s="473"/>
      <c r="AK17" s="473"/>
      <c r="AL17" s="473"/>
      <c r="AM17" s="473"/>
      <c r="AN17" s="473"/>
      <c r="AO17" s="473"/>
      <c r="AP17" s="473"/>
      <c r="AQ17" s="473"/>
      <c r="AR17" s="422"/>
    </row>
    <row r="18" spans="2:44" ht="15.95" customHeight="1">
      <c r="B18" s="376"/>
      <c r="D18" s="361"/>
      <c r="E18" s="361"/>
      <c r="F18" s="497" t="s">
        <v>1452</v>
      </c>
      <c r="G18" s="497"/>
      <c r="H18" s="497"/>
      <c r="I18" s="497"/>
      <c r="J18" s="497"/>
      <c r="K18" s="497"/>
      <c r="L18" s="497"/>
      <c r="M18" s="497"/>
      <c r="N18" s="497"/>
      <c r="O18" s="497"/>
      <c r="P18" s="497"/>
      <c r="Q18" s="497"/>
      <c r="R18" s="497"/>
      <c r="S18" s="497"/>
      <c r="T18" s="497"/>
      <c r="U18" s="497"/>
      <c r="V18" s="497"/>
      <c r="W18" s="497"/>
      <c r="X18" s="497"/>
      <c r="Y18" s="497"/>
      <c r="Z18" s="497"/>
      <c r="AA18" s="497"/>
      <c r="AB18" s="497"/>
      <c r="AC18" s="497"/>
      <c r="AD18" s="497"/>
      <c r="AE18" s="497"/>
      <c r="AF18" s="497"/>
      <c r="AG18" s="497"/>
      <c r="AH18" s="497"/>
      <c r="AI18" s="497"/>
      <c r="AJ18" s="497"/>
      <c r="AK18" s="497"/>
      <c r="AL18" s="497"/>
      <c r="AM18" s="497"/>
      <c r="AN18" s="497"/>
      <c r="AO18" s="361"/>
      <c r="AP18" s="361"/>
      <c r="AQ18" s="361"/>
      <c r="AR18" s="377"/>
    </row>
    <row r="19" spans="2:44" ht="15.95" customHeight="1">
      <c r="B19" s="376"/>
      <c r="C19" s="490" t="s">
        <v>1453</v>
      </c>
      <c r="D19" s="490"/>
      <c r="E19" s="490"/>
      <c r="F19" s="490"/>
      <c r="G19" s="490"/>
      <c r="H19" s="490"/>
      <c r="I19" s="490"/>
      <c r="J19" s="490"/>
      <c r="K19" s="363"/>
      <c r="L19" s="363"/>
      <c r="M19" s="363"/>
      <c r="N19" s="363"/>
      <c r="O19" s="363"/>
      <c r="P19" s="363"/>
      <c r="Q19" s="363"/>
      <c r="R19" s="363"/>
      <c r="S19" s="363"/>
      <c r="T19" s="363"/>
      <c r="U19" s="363"/>
      <c r="V19" s="363"/>
      <c r="W19" s="363"/>
      <c r="X19" s="363"/>
      <c r="Y19" s="363"/>
      <c r="Z19" s="363"/>
      <c r="AA19" s="363"/>
      <c r="AB19" s="363"/>
      <c r="AC19" s="363"/>
      <c r="AD19" s="363"/>
      <c r="AE19" s="363"/>
      <c r="AF19" s="363"/>
      <c r="AG19" s="363"/>
      <c r="AH19" s="363"/>
      <c r="AI19" s="363"/>
      <c r="AJ19" s="363"/>
      <c r="AK19" s="363"/>
      <c r="AL19" s="363"/>
      <c r="AM19" s="363"/>
      <c r="AN19" s="363"/>
      <c r="AO19" s="361"/>
      <c r="AP19" s="361"/>
      <c r="AQ19" s="361"/>
      <c r="AR19" s="377"/>
    </row>
    <row r="20" spans="2:44" ht="15.95" customHeight="1">
      <c r="B20" s="376"/>
      <c r="C20" s="498"/>
      <c r="D20" s="499"/>
      <c r="E20" s="499"/>
      <c r="F20" s="499"/>
      <c r="G20" s="499"/>
      <c r="H20" s="500"/>
      <c r="I20" s="363"/>
      <c r="J20" s="363"/>
      <c r="K20" s="363"/>
      <c r="L20" s="363"/>
      <c r="M20" s="363"/>
      <c r="N20" s="363"/>
      <c r="O20" s="363"/>
      <c r="P20" s="363"/>
      <c r="Q20" s="363"/>
      <c r="R20" s="363"/>
      <c r="S20" s="363"/>
      <c r="T20" s="363"/>
      <c r="U20" s="363"/>
      <c r="V20" s="363"/>
      <c r="W20" s="363"/>
      <c r="X20" s="363"/>
      <c r="Y20" s="363"/>
      <c r="Z20" s="363"/>
      <c r="AA20" s="363"/>
      <c r="AB20" s="363"/>
      <c r="AC20" s="363"/>
      <c r="AD20" s="363"/>
      <c r="AE20" s="363"/>
      <c r="AF20" s="363"/>
      <c r="AG20" s="363"/>
      <c r="AH20" s="363"/>
      <c r="AI20" s="363"/>
      <c r="AJ20" s="363"/>
      <c r="AK20" s="363"/>
      <c r="AL20" s="363"/>
      <c r="AM20" s="363"/>
      <c r="AN20" s="363"/>
      <c r="AO20" s="361"/>
      <c r="AP20" s="361"/>
      <c r="AQ20" s="361"/>
      <c r="AR20" s="377"/>
    </row>
    <row r="21" spans="2:44" ht="15.95" customHeight="1">
      <c r="B21" s="376"/>
      <c r="C21" s="361"/>
      <c r="D21" s="361"/>
      <c r="E21" s="361"/>
      <c r="F21" s="361"/>
      <c r="G21" s="361"/>
      <c r="H21" s="361"/>
      <c r="I21" s="361"/>
      <c r="J21" s="361"/>
      <c r="K21" s="361"/>
      <c r="L21" s="361"/>
      <c r="M21" s="361"/>
      <c r="N21" s="361"/>
      <c r="O21" s="361"/>
      <c r="P21" s="361"/>
      <c r="Q21" s="361"/>
      <c r="R21" s="361"/>
      <c r="S21" s="361"/>
      <c r="T21" s="361"/>
      <c r="U21" s="361"/>
      <c r="V21" s="361"/>
      <c r="W21" s="361"/>
      <c r="X21" s="361"/>
      <c r="Y21" s="361"/>
      <c r="Z21" s="361"/>
      <c r="AA21" s="361"/>
      <c r="AB21" s="361"/>
      <c r="AC21" s="361"/>
      <c r="AD21" s="361"/>
      <c r="AE21" s="361"/>
      <c r="AF21" s="361"/>
      <c r="AG21" s="361"/>
      <c r="AH21" s="361"/>
      <c r="AI21" s="361"/>
      <c r="AJ21" s="361"/>
      <c r="AK21" s="361"/>
      <c r="AL21" s="361"/>
      <c r="AM21" s="361"/>
      <c r="AN21" s="361"/>
      <c r="AO21" s="361"/>
      <c r="AP21" s="361"/>
      <c r="AQ21" s="361"/>
      <c r="AR21" s="377"/>
    </row>
    <row r="22" spans="2:44" ht="15.95" customHeight="1" thickBot="1">
      <c r="B22" s="378"/>
      <c r="C22" s="490" t="s">
        <v>1454</v>
      </c>
      <c r="D22" s="490"/>
      <c r="E22" s="490"/>
      <c r="F22" s="490"/>
      <c r="G22" s="490"/>
      <c r="H22" s="490"/>
      <c r="I22" s="57"/>
      <c r="J22" s="490" t="s">
        <v>715</v>
      </c>
      <c r="K22" s="490"/>
      <c r="L22" s="490"/>
      <c r="M22" s="490"/>
      <c r="N22" s="490"/>
      <c r="O22" s="490"/>
      <c r="P22" s="57"/>
      <c r="Q22" s="490" t="s">
        <v>716</v>
      </c>
      <c r="R22" s="490"/>
      <c r="S22" s="490"/>
      <c r="T22" s="490"/>
      <c r="U22" s="490"/>
      <c r="V22" s="490"/>
      <c r="W22" s="57"/>
      <c r="X22" s="490" t="s">
        <v>717</v>
      </c>
      <c r="Y22" s="490"/>
      <c r="Z22" s="490"/>
      <c r="AA22" s="490"/>
      <c r="AB22" s="490"/>
      <c r="AC22" s="490"/>
      <c r="AD22" s="57"/>
      <c r="AE22" s="490" t="s">
        <v>718</v>
      </c>
      <c r="AF22" s="490"/>
      <c r="AG22" s="490"/>
      <c r="AH22" s="490"/>
      <c r="AI22" s="490"/>
      <c r="AJ22" s="490"/>
      <c r="AK22" s="57"/>
      <c r="AL22" s="490" t="s">
        <v>1480</v>
      </c>
      <c r="AM22" s="490"/>
      <c r="AN22" s="490"/>
      <c r="AO22" s="490"/>
      <c r="AP22" s="490"/>
      <c r="AQ22" s="490"/>
      <c r="AR22" s="379"/>
    </row>
    <row r="23" spans="2:44" ht="15.95" customHeight="1" thickBot="1">
      <c r="B23" s="378"/>
      <c r="C23" s="491"/>
      <c r="D23" s="492"/>
      <c r="E23" s="492"/>
      <c r="F23" s="492"/>
      <c r="G23" s="492"/>
      <c r="H23" s="493"/>
      <c r="I23" s="57"/>
      <c r="J23" s="491"/>
      <c r="K23" s="492"/>
      <c r="L23" s="492"/>
      <c r="M23" s="492"/>
      <c r="N23" s="492"/>
      <c r="O23" s="493"/>
      <c r="P23" s="57"/>
      <c r="Q23" s="491"/>
      <c r="R23" s="492"/>
      <c r="S23" s="492"/>
      <c r="T23" s="492"/>
      <c r="U23" s="492"/>
      <c r="V23" s="493"/>
      <c r="W23" s="57"/>
      <c r="X23" s="491"/>
      <c r="Y23" s="492"/>
      <c r="Z23" s="492"/>
      <c r="AA23" s="492"/>
      <c r="AB23" s="492"/>
      <c r="AC23" s="493"/>
      <c r="AD23" s="57"/>
      <c r="AE23" s="494"/>
      <c r="AF23" s="495"/>
      <c r="AG23" s="495"/>
      <c r="AH23" s="495"/>
      <c r="AI23" s="495"/>
      <c r="AJ23" s="496"/>
      <c r="AK23" s="57"/>
      <c r="AL23" s="494"/>
      <c r="AM23" s="495"/>
      <c r="AN23" s="495"/>
      <c r="AO23" s="495"/>
      <c r="AP23" s="495"/>
      <c r="AQ23" s="496"/>
      <c r="AR23" s="379"/>
    </row>
    <row r="24" spans="2:44" ht="15.95" customHeight="1">
      <c r="B24" s="378"/>
      <c r="C24" s="477"/>
      <c r="D24" s="477"/>
      <c r="E24" s="477"/>
      <c r="F24" s="477"/>
      <c r="G24" s="477"/>
      <c r="H24" s="477"/>
      <c r="I24" s="477"/>
      <c r="J24" s="477"/>
      <c r="K24" s="477"/>
      <c r="L24" s="477"/>
      <c r="M24" s="477"/>
      <c r="N24" s="477"/>
      <c r="O24" s="477"/>
      <c r="P24" s="477"/>
      <c r="Q24" s="477"/>
      <c r="R24" s="477"/>
      <c r="S24" s="477"/>
      <c r="T24" s="477"/>
      <c r="U24" s="477"/>
      <c r="V24" s="477"/>
      <c r="W24" s="477"/>
      <c r="X24" s="477"/>
      <c r="Y24" s="477"/>
      <c r="Z24" s="477"/>
      <c r="AA24" s="477"/>
      <c r="AB24" s="477"/>
      <c r="AC24" s="477"/>
      <c r="AD24" s="477"/>
      <c r="AE24" s="477"/>
      <c r="AF24" s="477"/>
      <c r="AG24" s="477"/>
      <c r="AH24" s="477"/>
      <c r="AI24" s="477"/>
      <c r="AJ24" s="477"/>
      <c r="AK24" s="477"/>
      <c r="AL24" s="477"/>
      <c r="AM24" s="477"/>
      <c r="AN24" s="477"/>
      <c r="AO24" s="477"/>
      <c r="AP24" s="477"/>
      <c r="AQ24" s="477"/>
      <c r="AR24" s="379"/>
    </row>
    <row r="25" spans="2:44" ht="15.95" customHeight="1" thickBot="1">
      <c r="B25" s="378"/>
      <c r="C25" s="490" t="s">
        <v>719</v>
      </c>
      <c r="D25" s="490"/>
      <c r="E25" s="490"/>
      <c r="F25" s="490"/>
      <c r="G25" s="490"/>
      <c r="H25" s="490"/>
      <c r="I25" s="57"/>
      <c r="J25" s="490" t="s">
        <v>733</v>
      </c>
      <c r="K25" s="490"/>
      <c r="L25" s="490"/>
      <c r="M25" s="490"/>
      <c r="N25" s="490"/>
      <c r="O25" s="490"/>
      <c r="P25" s="57"/>
      <c r="Q25" s="490" t="s">
        <v>721</v>
      </c>
      <c r="R25" s="490"/>
      <c r="S25" s="490"/>
      <c r="T25" s="490"/>
      <c r="U25" s="490"/>
      <c r="V25" s="490"/>
      <c r="W25" s="57"/>
      <c r="X25" s="490" t="s">
        <v>722</v>
      </c>
      <c r="Y25" s="490"/>
      <c r="Z25" s="490"/>
      <c r="AA25" s="490"/>
      <c r="AB25" s="490"/>
      <c r="AC25" s="490"/>
      <c r="AD25" s="57"/>
      <c r="AE25" s="490" t="s">
        <v>723</v>
      </c>
      <c r="AF25" s="490"/>
      <c r="AG25" s="490"/>
      <c r="AH25" s="490"/>
      <c r="AI25" s="490"/>
      <c r="AJ25" s="490"/>
      <c r="AK25" s="57"/>
      <c r="AL25" s="490"/>
      <c r="AM25" s="490"/>
      <c r="AN25" s="490"/>
      <c r="AO25" s="490"/>
      <c r="AP25" s="490"/>
      <c r="AQ25" s="490"/>
      <c r="AR25" s="379"/>
    </row>
    <row r="26" spans="2:44" ht="15.95" customHeight="1" thickBot="1">
      <c r="B26" s="378"/>
      <c r="C26" s="576"/>
      <c r="D26" s="492"/>
      <c r="E26" s="492"/>
      <c r="F26" s="492"/>
      <c r="G26" s="492"/>
      <c r="H26" s="493"/>
      <c r="I26" s="57"/>
      <c r="J26" s="491"/>
      <c r="K26" s="492"/>
      <c r="L26" s="492"/>
      <c r="M26" s="492"/>
      <c r="N26" s="492"/>
      <c r="O26" s="493"/>
      <c r="P26" s="57"/>
      <c r="Q26" s="491"/>
      <c r="R26" s="492"/>
      <c r="S26" s="492"/>
      <c r="T26" s="492"/>
      <c r="U26" s="492"/>
      <c r="V26" s="493"/>
      <c r="W26" s="57"/>
      <c r="X26" s="491"/>
      <c r="Y26" s="492"/>
      <c r="Z26" s="492"/>
      <c r="AA26" s="492"/>
      <c r="AB26" s="492"/>
      <c r="AC26" s="493"/>
      <c r="AD26" s="57"/>
      <c r="AE26" s="579"/>
      <c r="AF26" s="580"/>
      <c r="AG26" s="580"/>
      <c r="AH26" s="580"/>
      <c r="AI26" s="580"/>
      <c r="AJ26" s="581"/>
      <c r="AK26" s="57"/>
      <c r="AL26" s="490"/>
      <c r="AM26" s="490"/>
      <c r="AN26" s="490"/>
      <c r="AO26" s="490"/>
      <c r="AP26" s="490"/>
      <c r="AQ26" s="490"/>
      <c r="AR26" s="379"/>
    </row>
    <row r="27" spans="2:44" ht="15.95" customHeight="1">
      <c r="B27" s="378"/>
      <c r="C27" s="55"/>
      <c r="D27" s="55"/>
      <c r="E27" s="55"/>
      <c r="F27" s="55"/>
      <c r="G27" s="55"/>
      <c r="H27" s="55"/>
      <c r="I27" s="55"/>
      <c r="J27" s="55"/>
      <c r="K27" s="55"/>
      <c r="L27" s="55"/>
      <c r="M27" s="55"/>
      <c r="N27" s="55"/>
      <c r="O27" s="55"/>
      <c r="P27" s="55"/>
      <c r="Q27" s="55"/>
      <c r="R27" s="55"/>
      <c r="S27" s="55"/>
      <c r="T27" s="55"/>
      <c r="U27" s="55"/>
      <c r="V27" s="55"/>
      <c r="W27" s="55"/>
      <c r="X27" s="55"/>
      <c r="Y27" s="55"/>
      <c r="Z27" s="55"/>
      <c r="AA27" s="55"/>
      <c r="AB27" s="55"/>
      <c r="AC27" s="55"/>
      <c r="AD27" s="55"/>
      <c r="AE27" s="55"/>
      <c r="AF27" s="55"/>
      <c r="AG27" s="55"/>
      <c r="AH27" s="55"/>
      <c r="AI27" s="55"/>
      <c r="AJ27" s="55"/>
      <c r="AK27" s="55"/>
      <c r="AL27" s="55"/>
      <c r="AM27" s="55"/>
      <c r="AN27" s="55"/>
      <c r="AO27" s="55"/>
      <c r="AP27" s="55"/>
      <c r="AQ27" s="55"/>
      <c r="AR27" s="379"/>
    </row>
    <row r="28" spans="2:44" ht="15.95" customHeight="1">
      <c r="B28" s="378"/>
      <c r="C28" s="55"/>
      <c r="D28" s="55"/>
      <c r="E28" s="55"/>
      <c r="F28" s="615" t="s">
        <v>1418</v>
      </c>
      <c r="G28" s="615"/>
      <c r="H28" s="615"/>
      <c r="I28" s="615"/>
      <c r="J28" s="615"/>
      <c r="K28" s="615"/>
      <c r="L28" s="615"/>
      <c r="M28" s="615"/>
      <c r="N28" s="615"/>
      <c r="O28" s="615"/>
      <c r="P28" s="615"/>
      <c r="Q28" s="615"/>
      <c r="R28" s="615"/>
      <c r="S28" s="615"/>
      <c r="T28" s="615"/>
      <c r="U28" s="615"/>
      <c r="V28" s="615"/>
      <c r="W28" s="615"/>
      <c r="X28" s="615"/>
      <c r="Y28" s="615"/>
      <c r="Z28" s="615"/>
      <c r="AA28" s="615"/>
      <c r="AB28" s="615"/>
      <c r="AC28" s="615"/>
      <c r="AD28" s="615"/>
      <c r="AE28" s="615"/>
      <c r="AF28" s="615"/>
      <c r="AG28" s="615"/>
      <c r="AH28" s="615"/>
      <c r="AI28" s="615"/>
      <c r="AJ28" s="615"/>
      <c r="AK28" s="615"/>
      <c r="AL28" s="615"/>
      <c r="AM28" s="615"/>
      <c r="AN28" s="615"/>
      <c r="AO28" s="55"/>
      <c r="AP28" s="55"/>
      <c r="AQ28" s="55"/>
      <c r="AR28" s="379"/>
    </row>
    <row r="29" spans="2:44" ht="15.95" customHeight="1">
      <c r="B29" s="378"/>
      <c r="C29" s="55"/>
      <c r="D29" s="55"/>
      <c r="E29" s="55"/>
      <c r="F29" s="606" t="s">
        <v>1411</v>
      </c>
      <c r="G29" s="606"/>
      <c r="H29" s="606"/>
      <c r="I29" s="606"/>
      <c r="J29" s="606"/>
      <c r="K29" s="606"/>
      <c r="L29" s="606"/>
      <c r="M29" s="606"/>
      <c r="N29" s="606"/>
      <c r="O29" s="606"/>
      <c r="P29" s="606"/>
      <c r="Q29" s="606"/>
      <c r="R29" s="606"/>
      <c r="S29" s="606"/>
      <c r="T29" s="606"/>
      <c r="U29" s="606"/>
      <c r="V29" s="606"/>
      <c r="W29" s="606"/>
      <c r="X29" s="606"/>
      <c r="Y29" s="606"/>
      <c r="Z29" s="606"/>
      <c r="AA29" s="606"/>
      <c r="AB29" s="606"/>
      <c r="AC29" s="606"/>
      <c r="AD29" s="606"/>
      <c r="AE29" s="606"/>
      <c r="AF29" s="606"/>
      <c r="AG29" s="606"/>
      <c r="AH29" s="606"/>
      <c r="AI29" s="606"/>
      <c r="AJ29" s="606"/>
      <c r="AK29" s="606"/>
      <c r="AL29" s="606"/>
      <c r="AM29" s="606"/>
      <c r="AN29" s="606"/>
      <c r="AO29" s="55"/>
      <c r="AP29" s="55"/>
      <c r="AQ29" s="55"/>
      <c r="AR29" s="379"/>
    </row>
    <row r="30" spans="2:44" ht="15.95" customHeight="1">
      <c r="B30" s="378"/>
      <c r="C30" s="65"/>
      <c r="D30" s="57"/>
      <c r="E30" s="57"/>
      <c r="F30" s="119"/>
      <c r="G30" s="119"/>
      <c r="H30" s="119"/>
      <c r="I30" s="119"/>
      <c r="J30" s="119"/>
      <c r="K30" s="119"/>
      <c r="L30" s="119"/>
      <c r="M30" s="119"/>
      <c r="N30" s="119"/>
      <c r="O30" s="119"/>
      <c r="P30" s="119"/>
      <c r="Q30" s="119"/>
      <c r="R30" s="119"/>
      <c r="S30" s="119"/>
      <c r="T30" s="119"/>
      <c r="U30" s="119"/>
      <c r="V30" s="119"/>
      <c r="W30" s="119"/>
      <c r="X30" s="119"/>
      <c r="Y30" s="119"/>
      <c r="Z30" s="119"/>
      <c r="AA30" s="119"/>
      <c r="AB30" s="119"/>
      <c r="AC30" s="119"/>
      <c r="AD30" s="119"/>
      <c r="AE30" s="119"/>
      <c r="AF30" s="119"/>
      <c r="AG30" s="119"/>
      <c r="AH30" s="119"/>
      <c r="AI30" s="119"/>
      <c r="AJ30" s="119"/>
      <c r="AK30" s="119"/>
      <c r="AL30" s="119"/>
      <c r="AM30" s="119"/>
      <c r="AN30" s="119"/>
      <c r="AO30" s="57"/>
      <c r="AP30" s="57"/>
      <c r="AQ30" s="57"/>
      <c r="AR30" s="379"/>
    </row>
    <row r="31" spans="2:44" ht="15.95" customHeight="1" thickBot="1">
      <c r="B31" s="378"/>
      <c r="C31" s="490" t="s">
        <v>1412</v>
      </c>
      <c r="D31" s="490"/>
      <c r="E31" s="490"/>
      <c r="F31" s="490"/>
      <c r="G31" s="490"/>
      <c r="H31" s="490"/>
      <c r="I31" s="119"/>
      <c r="P31" s="119"/>
      <c r="Q31" s="490" t="s">
        <v>1426</v>
      </c>
      <c r="R31" s="490"/>
      <c r="S31" s="490"/>
      <c r="T31" s="490"/>
      <c r="U31" s="490"/>
      <c r="V31" s="490"/>
      <c r="W31" s="119"/>
      <c r="X31" s="490" t="s">
        <v>1427</v>
      </c>
      <c r="Y31" s="490"/>
      <c r="Z31" s="490"/>
      <c r="AA31" s="490"/>
      <c r="AB31" s="490"/>
      <c r="AC31" s="490"/>
      <c r="AD31" s="119"/>
      <c r="AE31" s="490" t="s">
        <v>1428</v>
      </c>
      <c r="AF31" s="490"/>
      <c r="AG31" s="490"/>
      <c r="AH31" s="490"/>
      <c r="AI31" s="490"/>
      <c r="AJ31" s="490"/>
      <c r="AK31" s="119"/>
      <c r="AL31" s="490" t="s">
        <v>1429</v>
      </c>
      <c r="AM31" s="490"/>
      <c r="AN31" s="490"/>
      <c r="AO31" s="490"/>
      <c r="AP31" s="490"/>
      <c r="AQ31" s="490"/>
      <c r="AR31" s="379"/>
    </row>
    <row r="32" spans="2:44" ht="15.75" customHeight="1" thickBot="1">
      <c r="B32" s="378"/>
      <c r="C32" s="638"/>
      <c r="D32" s="639"/>
      <c r="E32" s="639"/>
      <c r="F32" s="639"/>
      <c r="G32" s="639"/>
      <c r="H32" s="639"/>
      <c r="I32" s="639"/>
      <c r="J32" s="639"/>
      <c r="K32" s="639"/>
      <c r="L32" s="639"/>
      <c r="M32" s="639"/>
      <c r="N32" s="639"/>
      <c r="O32" s="640"/>
      <c r="P32" s="119"/>
      <c r="Q32" s="491"/>
      <c r="R32" s="492"/>
      <c r="S32" s="492"/>
      <c r="T32" s="492"/>
      <c r="U32" s="492"/>
      <c r="V32" s="493"/>
      <c r="W32" s="119"/>
      <c r="X32" s="626"/>
      <c r="Y32" s="627"/>
      <c r="Z32" s="627"/>
      <c r="AA32" s="627"/>
      <c r="AB32" s="627"/>
      <c r="AC32" s="628"/>
      <c r="AD32" s="119"/>
      <c r="AE32" s="629"/>
      <c r="AF32" s="630"/>
      <c r="AG32" s="630"/>
      <c r="AH32" s="630"/>
      <c r="AI32" s="630"/>
      <c r="AJ32" s="631"/>
      <c r="AK32" s="119"/>
      <c r="AL32" s="629"/>
      <c r="AM32" s="630"/>
      <c r="AN32" s="630"/>
      <c r="AO32" s="630"/>
      <c r="AP32" s="630"/>
      <c r="AQ32" s="631"/>
      <c r="AR32" s="379"/>
    </row>
    <row r="33" spans="2:58" ht="15.75" customHeight="1">
      <c r="B33" s="378"/>
      <c r="C33" s="355"/>
      <c r="D33" s="355"/>
      <c r="E33" s="355"/>
      <c r="F33" s="355"/>
      <c r="G33" s="355"/>
      <c r="H33" s="355"/>
      <c r="I33" s="355"/>
      <c r="J33" s="355"/>
      <c r="K33" s="355"/>
      <c r="L33" s="355"/>
      <c r="M33" s="355"/>
      <c r="N33" s="355"/>
      <c r="O33" s="355"/>
      <c r="P33" s="355"/>
      <c r="Q33" s="355"/>
      <c r="R33" s="355"/>
      <c r="S33" s="355"/>
      <c r="T33" s="355"/>
      <c r="U33" s="355"/>
      <c r="V33" s="355"/>
      <c r="W33" s="355"/>
      <c r="X33" s="355"/>
      <c r="Y33" s="355"/>
      <c r="Z33" s="355"/>
      <c r="AA33" s="355"/>
      <c r="AB33" s="355"/>
      <c r="AC33" s="355"/>
      <c r="AD33" s="355"/>
      <c r="AE33" s="355"/>
      <c r="AF33" s="355"/>
      <c r="AG33" s="355"/>
      <c r="AH33" s="355"/>
      <c r="AI33" s="355"/>
      <c r="AJ33" s="355"/>
      <c r="AK33" s="355"/>
      <c r="AL33" s="355"/>
      <c r="AM33" s="355"/>
      <c r="AN33" s="355"/>
      <c r="AO33" s="355"/>
      <c r="AP33" s="355"/>
      <c r="AQ33" s="355"/>
      <c r="AR33" s="379"/>
    </row>
    <row r="34" spans="2:58" ht="15.95" customHeight="1">
      <c r="B34" s="378"/>
      <c r="C34" s="355"/>
      <c r="D34" s="478" t="s">
        <v>1455</v>
      </c>
      <c r="E34" s="478"/>
      <c r="F34" s="478"/>
      <c r="G34" s="478"/>
      <c r="H34" s="478"/>
      <c r="I34" s="478"/>
      <c r="J34" s="478"/>
      <c r="K34" s="478"/>
      <c r="L34" s="478"/>
      <c r="M34" s="478"/>
      <c r="N34" s="478"/>
      <c r="O34" s="478"/>
      <c r="P34" s="478"/>
      <c r="R34" s="479" t="s">
        <v>1481</v>
      </c>
      <c r="S34" s="479"/>
      <c r="T34" s="479"/>
      <c r="U34" s="479"/>
      <c r="V34" s="479"/>
      <c r="W34" s="479"/>
      <c r="X34" s="479"/>
      <c r="Y34" s="479"/>
      <c r="Z34" s="479"/>
      <c r="AA34" s="479"/>
      <c r="AB34" s="479"/>
      <c r="AC34" s="479"/>
      <c r="AD34" s="479"/>
      <c r="AF34" s="659" t="s">
        <v>1499</v>
      </c>
      <c r="AG34" s="659"/>
      <c r="AH34" s="659"/>
      <c r="AI34" s="659"/>
      <c r="AJ34" s="659" t="s">
        <v>105</v>
      </c>
      <c r="AK34" s="659"/>
      <c r="AL34" s="659"/>
      <c r="AM34" s="674"/>
      <c r="AN34" s="676" t="s">
        <v>1436</v>
      </c>
      <c r="AO34" s="676"/>
      <c r="AP34" s="676"/>
      <c r="AQ34" s="676"/>
      <c r="AR34" s="379"/>
      <c r="AT34" t="s">
        <v>1324</v>
      </c>
    </row>
    <row r="35" spans="2:58" ht="15.95" customHeight="1">
      <c r="B35" s="378"/>
      <c r="C35" s="355"/>
      <c r="D35" s="481"/>
      <c r="E35" s="482"/>
      <c r="F35" s="482"/>
      <c r="G35" s="482"/>
      <c r="H35" s="482"/>
      <c r="I35" s="482"/>
      <c r="J35" s="482"/>
      <c r="K35" s="482"/>
      <c r="L35" s="482"/>
      <c r="M35" s="482"/>
      <c r="N35" s="482"/>
      <c r="O35" s="482"/>
      <c r="P35" s="483"/>
      <c r="R35" s="480"/>
      <c r="S35" s="480"/>
      <c r="T35" s="480"/>
      <c r="U35" s="480"/>
      <c r="V35" s="480"/>
      <c r="W35" s="480"/>
      <c r="X35" s="480"/>
      <c r="Y35" s="480"/>
      <c r="Z35" s="480"/>
      <c r="AA35" s="480"/>
      <c r="AB35" s="480"/>
      <c r="AC35" s="480"/>
      <c r="AD35" s="480"/>
      <c r="AF35" s="660">
        <f>SUM(AN40:AQ135)</f>
        <v>0</v>
      </c>
      <c r="AG35" s="660"/>
      <c r="AH35" s="660"/>
      <c r="AI35" s="660"/>
      <c r="AJ35" s="660">
        <f ca="1">SUM(AU40:AU137)</f>
        <v>0</v>
      </c>
      <c r="AK35" s="660"/>
      <c r="AL35" s="660"/>
      <c r="AM35" s="675"/>
      <c r="AN35" s="677">
        <f ca="1">IFERROR(IF(AND(AN136="",AN138=""),0,AN136+AN138),0)</f>
        <v>0</v>
      </c>
      <c r="AO35" s="677"/>
      <c r="AP35" s="677"/>
      <c r="AQ35" s="677"/>
      <c r="AR35" s="379"/>
      <c r="AT35" t="s">
        <v>1478</v>
      </c>
    </row>
    <row r="36" spans="2:58" ht="15.95" customHeight="1">
      <c r="B36" s="378"/>
      <c r="C36" s="355"/>
      <c r="D36" s="484"/>
      <c r="E36" s="485"/>
      <c r="F36" s="485"/>
      <c r="G36" s="485"/>
      <c r="H36" s="485"/>
      <c r="I36" s="485"/>
      <c r="J36" s="485"/>
      <c r="K36" s="485"/>
      <c r="L36" s="485"/>
      <c r="M36" s="485"/>
      <c r="N36" s="485"/>
      <c r="O36" s="485"/>
      <c r="P36" s="486"/>
      <c r="R36" s="487"/>
      <c r="S36" s="488"/>
      <c r="T36" s="488"/>
      <c r="U36" s="488"/>
      <c r="V36" s="488"/>
      <c r="W36" s="488"/>
      <c r="X36" s="488"/>
      <c r="Y36" s="488"/>
      <c r="Z36" s="488"/>
      <c r="AA36" s="488"/>
      <c r="AB36" s="488"/>
      <c r="AC36" s="488"/>
      <c r="AD36" s="489"/>
      <c r="AF36" s="660"/>
      <c r="AG36" s="660"/>
      <c r="AH36" s="660"/>
      <c r="AI36" s="660"/>
      <c r="AJ36" s="660"/>
      <c r="AK36" s="660"/>
      <c r="AL36" s="660"/>
      <c r="AM36" s="675"/>
      <c r="AN36" s="677"/>
      <c r="AO36" s="677"/>
      <c r="AP36" s="677"/>
      <c r="AQ36" s="677"/>
      <c r="AR36" s="379"/>
      <c r="AT36" t="s">
        <v>1479</v>
      </c>
    </row>
    <row r="37" spans="2:58" ht="15.95" customHeight="1">
      <c r="B37" s="378"/>
      <c r="C37" s="476"/>
      <c r="D37" s="476"/>
      <c r="E37" s="476"/>
      <c r="F37" s="476"/>
      <c r="G37" s="476"/>
      <c r="H37" s="476"/>
      <c r="I37" s="476"/>
      <c r="J37" s="476"/>
      <c r="K37" s="476"/>
      <c r="L37" s="476"/>
      <c r="M37" s="476"/>
      <c r="AR37" s="379"/>
    </row>
    <row r="38" spans="2:58" ht="15.95" customHeight="1">
      <c r="B38" s="378"/>
      <c r="C38" s="524" t="s">
        <v>88</v>
      </c>
      <c r="D38" s="524"/>
      <c r="E38" s="524"/>
      <c r="F38" s="524"/>
      <c r="G38" s="524"/>
      <c r="H38" s="524"/>
      <c r="I38" s="524" t="s">
        <v>94</v>
      </c>
      <c r="J38" s="524"/>
      <c r="K38" s="524" t="s">
        <v>89</v>
      </c>
      <c r="L38" s="524"/>
      <c r="M38" s="524"/>
      <c r="N38" s="524"/>
      <c r="O38" s="524"/>
      <c r="P38" s="524"/>
      <c r="Q38" s="524" t="s">
        <v>90</v>
      </c>
      <c r="R38" s="524"/>
      <c r="S38" s="524" t="s">
        <v>91</v>
      </c>
      <c r="T38" s="524"/>
      <c r="U38" s="524" t="s">
        <v>108</v>
      </c>
      <c r="V38" s="524"/>
      <c r="W38" s="524"/>
      <c r="X38" s="524"/>
      <c r="Y38" s="524" t="s">
        <v>100</v>
      </c>
      <c r="Z38" s="524"/>
      <c r="AA38" s="524"/>
      <c r="AB38" s="524" t="s">
        <v>96</v>
      </c>
      <c r="AC38" s="524"/>
      <c r="AD38" s="524"/>
      <c r="AE38" s="524" t="s">
        <v>97</v>
      </c>
      <c r="AF38" s="524"/>
      <c r="AG38" s="524" t="s">
        <v>98</v>
      </c>
      <c r="AH38" s="524"/>
      <c r="AI38" s="524" t="s">
        <v>93</v>
      </c>
      <c r="AJ38" s="524"/>
      <c r="AK38" s="524" t="s">
        <v>92</v>
      </c>
      <c r="AL38" s="524"/>
      <c r="AM38" s="524"/>
      <c r="AN38" s="524" t="s">
        <v>104</v>
      </c>
      <c r="AO38" s="524"/>
      <c r="AP38" s="524"/>
      <c r="AQ38" s="524"/>
      <c r="AR38" s="379"/>
      <c r="AU38" s="524" t="s">
        <v>185</v>
      </c>
      <c r="AV38" s="524" t="s">
        <v>186</v>
      </c>
      <c r="AW38" s="524" t="s">
        <v>206</v>
      </c>
      <c r="AX38" s="524" t="s">
        <v>187</v>
      </c>
      <c r="AY38" s="524" t="s">
        <v>1319</v>
      </c>
      <c r="AZ38" s="524" t="s">
        <v>1318</v>
      </c>
      <c r="BA38" s="524" t="s">
        <v>1320</v>
      </c>
      <c r="BB38" s="55"/>
      <c r="BC38" s="524" t="s">
        <v>467</v>
      </c>
      <c r="BD38" s="55"/>
      <c r="BE38" s="524" t="s">
        <v>1408</v>
      </c>
      <c r="BF38" s="524" t="s">
        <v>1408</v>
      </c>
    </row>
    <row r="39" spans="2:58" ht="15.95" customHeight="1" thickBot="1">
      <c r="B39" s="378"/>
      <c r="C39" s="525"/>
      <c r="D39" s="525"/>
      <c r="E39" s="525"/>
      <c r="F39" s="525"/>
      <c r="G39" s="525"/>
      <c r="H39" s="525"/>
      <c r="I39" s="525"/>
      <c r="J39" s="525"/>
      <c r="K39" s="525"/>
      <c r="L39" s="525"/>
      <c r="M39" s="525"/>
      <c r="N39" s="525"/>
      <c r="O39" s="525"/>
      <c r="P39" s="525"/>
      <c r="Q39" s="525"/>
      <c r="R39" s="525"/>
      <c r="S39" s="525"/>
      <c r="T39" s="525"/>
      <c r="U39" s="525"/>
      <c r="V39" s="525"/>
      <c r="W39" s="525"/>
      <c r="X39" s="525"/>
      <c r="Y39" s="525"/>
      <c r="Z39" s="525"/>
      <c r="AA39" s="525"/>
      <c r="AB39" s="525"/>
      <c r="AC39" s="525"/>
      <c r="AD39" s="525"/>
      <c r="AE39" s="525"/>
      <c r="AF39" s="525"/>
      <c r="AG39" s="525"/>
      <c r="AH39" s="525"/>
      <c r="AI39" s="525"/>
      <c r="AJ39" s="525"/>
      <c r="AK39" s="525"/>
      <c r="AL39" s="525"/>
      <c r="AM39" s="525"/>
      <c r="AN39" s="525"/>
      <c r="AO39" s="525"/>
      <c r="AP39" s="525"/>
      <c r="AQ39" s="525"/>
      <c r="AR39" s="379"/>
      <c r="AU39" s="525"/>
      <c r="AV39" s="525"/>
      <c r="AW39" s="525"/>
      <c r="AX39" s="525"/>
      <c r="AY39" s="525"/>
      <c r="AZ39" s="525"/>
      <c r="BA39" s="525"/>
      <c r="BB39" s="55"/>
      <c r="BC39" s="525"/>
      <c r="BD39" s="55"/>
      <c r="BE39" s="525"/>
      <c r="BF39" s="525"/>
    </row>
    <row r="40" spans="2:58" ht="15.95" customHeight="1">
      <c r="B40" s="501">
        <v>1</v>
      </c>
      <c r="C40" s="530"/>
      <c r="D40" s="531"/>
      <c r="E40" s="531"/>
      <c r="F40" s="531"/>
      <c r="G40" s="531"/>
      <c r="H40" s="535"/>
      <c r="I40" s="560" t="str">
        <f>IFERROR(IF(C40="","",IF(INDEX(PMELIGHTTYPE[Base Autofill],MATCH(C40,PMELIGHTTYPE[Base Desc 1],0))="","",INDEX(PMELIGHTTYPE[Base Autofill],MATCH(C40,PMELIGHTTYPE[Base Desc 1],0)))),"")</f>
        <v/>
      </c>
      <c r="J40" s="561"/>
      <c r="K40" s="564"/>
      <c r="L40" s="531"/>
      <c r="M40" s="531"/>
      <c r="N40" s="531"/>
      <c r="O40" s="531"/>
      <c r="P40" s="535"/>
      <c r="Q40" s="560" t="str">
        <f t="shared" ref="Q40" si="0">IFERROR(IF(ISNUMBER(SEARCH("Removed",K40)),0,""),"")</f>
        <v/>
      </c>
      <c r="R40" s="566"/>
      <c r="S40" s="526"/>
      <c r="T40" s="527"/>
      <c r="U40" s="530"/>
      <c r="V40" s="531"/>
      <c r="W40" s="531"/>
      <c r="X40" s="531"/>
      <c r="Y40" s="534"/>
      <c r="Z40" s="531"/>
      <c r="AA40" s="535"/>
      <c r="AB40" s="526"/>
      <c r="AC40" s="538"/>
      <c r="AD40" s="527"/>
      <c r="AE40" s="540" t="str">
        <f t="shared" ref="AE40" si="1">IF(ISNUMBER(SEARCH("Removed",K40)),0,"")</f>
        <v/>
      </c>
      <c r="AF40" s="541"/>
      <c r="AG40" s="544"/>
      <c r="AH40" s="545"/>
      <c r="AI40" s="514" t="str">
        <f>IFERROR(IF(K40="","",IF(C40&lt;&gt;INDEX(PMELIGHT[Base Desc 1],MATCH(K40,PMELIGHT[Eff Desc 1],0)),0,INDEX(PMELIGHT[Inc Rate Unit],MATCH(K40,PMELIGHT[Eff Desc 1],0)))),"")</f>
        <v/>
      </c>
      <c r="AJ40" s="515"/>
      <c r="AK40" s="518" t="str">
        <f>IFERROR(IF(OR(C40="",I40="",K40="",Q40="",S40="",U40="",Y40="",AB40="",AE40="",AG40=""),"",IFERROR(ROUND(IF(I40-Q40&lt;=0,0,(((I40-Q40)*S40*AB40/1000)+AZ40)*BA40),2),"")),"")</f>
        <v/>
      </c>
      <c r="AL40" s="519"/>
      <c r="AM40" s="520"/>
      <c r="AN40" s="504" t="str">
        <f>IFERROR(IF(OR(C40="",I40="",K40="",Q40="",S40="",U40="",Y40="",AB40="",AE40="",AG40=""),"",IF(BC40&lt;&gt;"",BC40,ROUND(IF(I40-Q40&lt;=0,0,MIN(AU40,AI40*S40)),2))),"")</f>
        <v/>
      </c>
      <c r="AO40" s="505"/>
      <c r="AP40" s="505"/>
      <c r="AQ40" s="506"/>
      <c r="AR40" s="379"/>
      <c r="AU40" s="510" t="str">
        <f>IF(OR(I40="",Q40="",S40="",U40="",Y40="",AB40="",AE40="",AG40=""),"",IF(AK40=0,"",(ROUND((AE40+AG40)*S40,2))))</f>
        <v/>
      </c>
      <c r="AV40" s="512" t="str">
        <f>IFERROR(IF(OR(I40="",Q40="",S40="",U40="",Y40="",AB40="",AE40="",AG40="",AK40=0),"",IF(ISNUMBER(SEARCH("Exterior",K40)),0,ROUND(((I40-Q40)*S40/1000)*INDEX(LightingWHF[Coincidence Factor CF],MATCH(M02S02F26,LightingWHF[Building/Space Type],0))*
IF(OR(M02S02F32="AC with Natural Gas Heat",M02S02F32="AC with Electric Heat",M02S02F32="Heat Pump"),INDEX(LightingWHF[Waste Heat Cooling Demand WHFd],MATCH(M02S02F26,LightingWHF[Building/Space Type],0)),1),3))),"")</f>
        <v/>
      </c>
      <c r="AW40" s="502" t="str">
        <f>IF(OR(I40="",Q40="",S40="",U40="",Y40="",AB40="",AE40="",AG40=""),"",ROUND(I40*S40*AB40/1000,0))</f>
        <v/>
      </c>
      <c r="AX40" s="502" t="str">
        <f>IF(OR(I40="",Q40="",S40="",U40="",Y40="",AB40="",AE40="",AG40=""),"",ROUND(Q40*S40*AB40/1000,0))</f>
        <v/>
      </c>
      <c r="AY40" s="502" t="str">
        <f>IF(OR(I40="",Q40="",S40="",U40="",Y40="",AB40="",AE40="",AG40=""),"",ROUND(IF(ISNUMBER(SEARCH("Exterior",K40)),0,IF(M02S02F46="Electric Only",0,IF(OR(M02S02F32="AC with Natural Gas Heat",M02S02F32="Natural Gas Heat Only"),(((I40-Q40)/1000)*S40*AB40*-INDEX(LightingWHF[Waste Heat Gas Heating IFTherms],MATCH(M02S02F26,LightingWHF[Building/Space Type],0))),0))),0))</f>
        <v/>
      </c>
      <c r="AZ40" s="502" t="str">
        <f>IF(OR(I40="",Q40="",S40="",U40="",Y40="",AB40="",AE40="",AG40=""),"",IF(M02S02F46="Gas Only",0,IF(ISNUMBER(SEARCH("Exterior",K40)),0,IF(M02S02F32="Heat Pump",(((I40-Q40)/1000)*S40*AB40*-INDEX(LightingWHF[Waste Heat Electric Heat Pump Heating IFkWh],MATCH(M02S02F26,LightingWHF[Building/Space Type],0))),
IF(OR(M02S02F32="AC with Electric Heat",M02S02F32="Electric Heat Only"),(((I40-Q40)/1000)*S40*AB40*-INDEX(LightingWHF[Waste Heat Electric Resistance Heating IFkWh],MATCH(M02S02F26,LightingWHF[Building/Space Type],0))),0
)))))</f>
        <v/>
      </c>
      <c r="BA40" s="552" t="str">
        <f>IF(OR(I40="",Q40="",S40="",U40="",Y40="",AB40="",AE40="",AG40=""),"",IF(M02S02F46="Gas Only",0,IF(ISNUMBER(SEARCH("Exterior",K40)),1,IF(OR(M02S02F32="Heat Pump",M02S02F32="AC with Natural Gas Heat",M02S02F32="AC with Electric Heat"),(INDEX(LightingWHF[Waste Heat Cooling Energy WHFe],MATCH(M02S02F26,LightingWHF[Building/Space Type],0))),1))))</f>
        <v/>
      </c>
      <c r="BB40" s="55"/>
      <c r="BC40" s="554" t="str">
        <f>IFERROR(IF(OR(C40="",I40="",K40="",Q40="",S40="",U40="",Y40="",AB40="",AE40="",AG40=""),"",IF(OR(ISBLANK(M02S02F26),ISBLANK(M02S02F32),ISBLANK(M02S02F46)),MEASUREBLDG,IF((I40*S40)&lt;=(Q40*S40),MEASURESAVE,""))),MEASURESUBMIT)</f>
        <v/>
      </c>
      <c r="BD40" s="55"/>
      <c r="BE40" s="556" t="str">
        <f ca="1">IF(OR(I40="",Q40="",S40="",U40="",Y40="",AB40="",AE40="",AG40=""),"",IF('M01-S01'!$V$82&lt;TODAY(),0,IF(M02S02F46="Gas Only",0,IF(OR(AK40="",AK40&lt;0,AU40&lt;=AN40),0,IF(BF40&gt;0,MIN(AU40-AN40-BF40,ROUND((AN40+BF40)*0.2,2)),MIN(AU40-AN40,ROUND(AN40*0.2,2)))))))</f>
        <v/>
      </c>
      <c r="BF40" s="556" t="str">
        <f ca="1">IF(OR(I40="",Q40="",S40="",U40="",Y40="",AB40="",AE40="",AG40=""),"",IF('M01-S012'!$V$258&lt;TODAY(),0,IF(MSF20270="Gas Only",0,IF(OR(AK40="",AK40&lt;0,AU40&lt;=AN40),0,IF(ISNUMBER(SEARCH("LED Tube Relamp",K40)),MIN(AU40-AN40,ROUND(IF(ISNUMBER(SEARCH("1-Lamp 4FT Fluor.",C40)),(S40*2),IF(ISNUMBER(SEARCH("1-Lamp 4FT HO Fluor.",C40)),(S40*2))),2)),0)))))</f>
        <v/>
      </c>
    </row>
    <row r="41" spans="2:58" ht="15.95" customHeight="1">
      <c r="B41" s="501"/>
      <c r="C41" s="532"/>
      <c r="D41" s="533"/>
      <c r="E41" s="533"/>
      <c r="F41" s="533"/>
      <c r="G41" s="533"/>
      <c r="H41" s="537"/>
      <c r="I41" s="562"/>
      <c r="J41" s="563"/>
      <c r="K41" s="565"/>
      <c r="L41" s="533"/>
      <c r="M41" s="533"/>
      <c r="N41" s="533"/>
      <c r="O41" s="533"/>
      <c r="P41" s="537"/>
      <c r="Q41" s="562"/>
      <c r="R41" s="567"/>
      <c r="S41" s="528"/>
      <c r="T41" s="529"/>
      <c r="U41" s="532"/>
      <c r="V41" s="533"/>
      <c r="W41" s="533"/>
      <c r="X41" s="533"/>
      <c r="Y41" s="536"/>
      <c r="Z41" s="533"/>
      <c r="AA41" s="537"/>
      <c r="AB41" s="528"/>
      <c r="AC41" s="539"/>
      <c r="AD41" s="529"/>
      <c r="AE41" s="542"/>
      <c r="AF41" s="543"/>
      <c r="AG41" s="546"/>
      <c r="AH41" s="547"/>
      <c r="AI41" s="516"/>
      <c r="AJ41" s="517"/>
      <c r="AK41" s="521"/>
      <c r="AL41" s="522"/>
      <c r="AM41" s="523"/>
      <c r="AN41" s="507"/>
      <c r="AO41" s="508"/>
      <c r="AP41" s="508"/>
      <c r="AQ41" s="509"/>
      <c r="AR41" s="379"/>
      <c r="AU41" s="511"/>
      <c r="AV41" s="513"/>
      <c r="AW41" s="503"/>
      <c r="AX41" s="503"/>
      <c r="AY41" s="503"/>
      <c r="AZ41" s="503"/>
      <c r="BA41" s="553"/>
      <c r="BB41" s="55"/>
      <c r="BC41" s="555"/>
      <c r="BD41" s="55"/>
      <c r="BE41" s="553"/>
      <c r="BF41" s="553"/>
    </row>
    <row r="42" spans="2:58" ht="15.95" customHeight="1">
      <c r="B42" s="501">
        <v>2</v>
      </c>
      <c r="C42" s="530"/>
      <c r="D42" s="531"/>
      <c r="E42" s="531"/>
      <c r="F42" s="531"/>
      <c r="G42" s="531"/>
      <c r="H42" s="535"/>
      <c r="I42" s="560" t="str">
        <f>IFERROR(IF(C42="","",IF(INDEX(PMELIGHTTYPE[Base Autofill],MATCH(C42,PMELIGHTTYPE[Base Desc 1],0))="","",INDEX(PMELIGHTTYPE[Base Autofill],MATCH(C42,PMELIGHTTYPE[Base Desc 1],0)))),"")</f>
        <v/>
      </c>
      <c r="J42" s="561"/>
      <c r="K42" s="564"/>
      <c r="L42" s="531"/>
      <c r="M42" s="531"/>
      <c r="N42" s="531"/>
      <c r="O42" s="531"/>
      <c r="P42" s="535"/>
      <c r="Q42" s="560" t="str">
        <f t="shared" ref="Q42" si="2">IFERROR(IF(ISNUMBER(SEARCH("Removed",K42)),0,""),"")</f>
        <v/>
      </c>
      <c r="R42" s="566"/>
      <c r="S42" s="526"/>
      <c r="T42" s="527"/>
      <c r="U42" s="530"/>
      <c r="V42" s="531"/>
      <c r="W42" s="531"/>
      <c r="X42" s="531"/>
      <c r="Y42" s="534"/>
      <c r="Z42" s="531"/>
      <c r="AA42" s="535"/>
      <c r="AB42" s="526"/>
      <c r="AC42" s="538"/>
      <c r="AD42" s="527"/>
      <c r="AE42" s="540" t="str">
        <f t="shared" ref="AE42" si="3">IF(ISNUMBER(SEARCH("Removed",K42)),0,"")</f>
        <v/>
      </c>
      <c r="AF42" s="541"/>
      <c r="AG42" s="544"/>
      <c r="AH42" s="545"/>
      <c r="AI42" s="550" t="str">
        <f>IFERROR(IF(K42="","",IF(C42&lt;&gt;INDEX(PMELIGHT[Base Desc 1],MATCH(K42,PMELIGHT[Eff Desc 1],0)),0,INDEX(PMELIGHT[Inc Rate Unit],MATCH(K42,PMELIGHT[Eff Desc 1],0)))),"")</f>
        <v/>
      </c>
      <c r="AJ42" s="551"/>
      <c r="AK42" s="518" t="str">
        <f t="shared" ref="AK42" si="4">IFERROR(IF(OR(C42="",I42="",K42="",Q42="",S42="",U42="",Y42="",AB42="",AE42="",AG42=""),"",IFERROR(ROUND(IF(I42-Q42&lt;=0,0,(((I42-Q42)*S42*AB42/1000)+AZ42)*BA42),2),"")),"")</f>
        <v/>
      </c>
      <c r="AL42" s="519"/>
      <c r="AM42" s="520"/>
      <c r="AN42" s="504" t="str">
        <f t="shared" ref="AN42" si="5">IFERROR(IF(OR(C42="",I42="",K42="",Q42="",S42="",U42="",Y42="",AB42="",AE42="",AG42=""),"",IF(BC42&lt;&gt;"",BC42,ROUND(IF(I42-Q42&lt;=0,0,MIN(AU42,AI42*S42)),2))),"")</f>
        <v/>
      </c>
      <c r="AO42" s="505"/>
      <c r="AP42" s="505"/>
      <c r="AQ42" s="506"/>
      <c r="AR42" s="379"/>
      <c r="AU42" s="510" t="str">
        <f t="shared" ref="AU42" si="6">IF(OR(I42="",Q42="",S42="",U42="",Y42="",AB42="",AE42="",AG42=""),"",IF(AK42=0,"",(ROUND((AE42+AG42)*S42,2))))</f>
        <v/>
      </c>
      <c r="AV42" s="512" t="str">
        <f>IFERROR(IF(OR(I42="",Q42="",S42="",U42="",Y42="",AB42="",AE42="",AG42="",AK42=0),"",IF(ISNUMBER(SEARCH("Exterior",K42)),0,ROUND(((I42-Q42)*S42/1000)*INDEX(LightingWHF[Coincidence Factor CF],MATCH(M02S02F26,LightingWHF[Building/Space Type],0))*
IF(OR(M02S02F32="AC with Natural Gas Heat",M02S02F32="AC with Electric Heat",M02S02F32="Heat Pump"),INDEX(LightingWHF[Waste Heat Cooling Demand WHFd],MATCH(M02S02F26,LightingWHF[Building/Space Type],0)),1),3))),"")</f>
        <v/>
      </c>
      <c r="AW42" s="502" t="str">
        <f t="shared" ref="AW42" si="7">IF(OR(I42="",Q42="",S42="",U42="",Y42="",AB42="",AE42="",AG42=""),"",ROUND(I42*S42*AB42/1000,0))</f>
        <v/>
      </c>
      <c r="AX42" s="502" t="str">
        <f t="shared" ref="AX42" si="8">IF(OR(I42="",Q42="",S42="",U42="",Y42="",AB42="",AE42="",AG42=""),"",ROUND(Q42*S42*AB42/1000,0))</f>
        <v/>
      </c>
      <c r="AY42" s="502" t="str">
        <f>IF(OR(I42="",Q42="",S42="",U42="",Y42="",AB42="",AE42="",AG42=""),"",ROUND(IF(ISNUMBER(SEARCH("Exterior",K42)),0,IF(M02S02F46="Electric Only",0,IF(OR(M02S02F32="AC with Natural Gas Heat",M02S02F32="Natural Gas Heat Only"),(((I42-Q42)/1000)*S42*AB42*-INDEX(LightingWHF[Waste Heat Gas Heating IFTherms],MATCH(M02S02F26,LightingWHF[Building/Space Type],0))),0))),0))</f>
        <v/>
      </c>
      <c r="AZ42" s="502" t="str">
        <f>IF(OR(I42="",Q42="",S42="",U42="",Y42="",AB42="",AE42="",AG42=""),"",IF(M02S02F46="Gas Only",0,IF(ISNUMBER(SEARCH("Exterior",K42)),0,IF(M02S02F32="Heat Pump",(((I42-Q42)/1000)*S42*AB42*-INDEX(LightingWHF[Waste Heat Electric Heat Pump Heating IFkWh],MATCH(M02S02F26,LightingWHF[Building/Space Type],0))),
IF(OR(M02S02F32="AC with Electric Heat",M02S02F32="Electric Heat Only"),(((I42-Q42)/1000)*S42*AB42*-INDEX(LightingWHF[Waste Heat Electric Resistance Heating IFkWh],MATCH(M02S02F26,LightingWHF[Building/Space Type],0))),0
)))))</f>
        <v/>
      </c>
      <c r="BA42" s="552" t="str">
        <f>IF(OR(I42="",Q42="",S42="",U42="",Y42="",AB42="",AE42="",AG42=""),"",IF(M02S02F46="Gas Only",0,IF(ISNUMBER(SEARCH("Exterior",K42)),1,IF(OR(M02S02F32="Heat Pump",M02S02F32="AC with Natural Gas Heat",M02S02F32="AC with Electric Heat"),(INDEX(LightingWHF[Waste Heat Cooling Energy WHFe],MATCH(M02S02F26,LightingWHF[Building/Space Type],0))),1))))</f>
        <v/>
      </c>
      <c r="BB42" s="55"/>
      <c r="BC42" s="554" t="str">
        <f>IFERROR(IF(OR(C42="",I42="",K42="",Q42="",S42="",U42="",Y42="",AB42="",AE42="",AG42=""),"",IF(OR(ISBLANK(M02S02F26),ISBLANK(M02S02F32),ISBLANK(M02S02F46)),MEASUREBLDG,IF((I42*S42)&lt;=(Q42*S42),MEASURESAVE,""))),MEASURESUBMIT)</f>
        <v/>
      </c>
      <c r="BD42" s="55"/>
      <c r="BE42" s="556" t="str">
        <f ca="1">IF(OR(I42="",Q42="",S42="",U42="",Y42="",AB42="",AE42="",AG42=""),"",IF('M01-S01'!$V$82&lt;TODAY(),0,IF(M02S02F46="Gas Only",0,IF(OR(AK42="",AK42&lt;0,AU42&lt;=AN42),0,IF(BF42&gt;0,MIN(AU42-AN42-BF42,ROUND((AN42+BF42)*0.2,2)),MIN(AU42-AN42,ROUND(AN42*0.2,2)))))))</f>
        <v/>
      </c>
      <c r="BF42" s="556" t="str">
        <f ca="1">IF(OR(I42="",Q42="",S42="",U42="",Y42="",AB42="",AE42="",AG42=""),"",IF('M01-S012'!$V$258&lt;TODAY(),0,IF(MSF20272="Gas Only",0,IF(OR(AK42="",AK42&lt;0,AU42&lt;=AN42),0,IF(ISNUMBER(SEARCH("LED Tube Relamp",K42)),MIN(AU42-AN42,ROUND(IF(ISNUMBER(SEARCH("1-Lamp 4FT Fluor.",C42)),(S42*2),IF(ISNUMBER(SEARCH("1-Lamp 4FT HO Fluor.",C42)),(S42*2))),2)),0)))))</f>
        <v/>
      </c>
    </row>
    <row r="43" spans="2:58" ht="15.95" customHeight="1">
      <c r="B43" s="501"/>
      <c r="C43" s="532"/>
      <c r="D43" s="533"/>
      <c r="E43" s="533"/>
      <c r="F43" s="533"/>
      <c r="G43" s="533"/>
      <c r="H43" s="537"/>
      <c r="I43" s="562"/>
      <c r="J43" s="563"/>
      <c r="K43" s="565"/>
      <c r="L43" s="533"/>
      <c r="M43" s="533"/>
      <c r="N43" s="533"/>
      <c r="O43" s="533"/>
      <c r="P43" s="537"/>
      <c r="Q43" s="562"/>
      <c r="R43" s="567"/>
      <c r="S43" s="528"/>
      <c r="T43" s="529"/>
      <c r="U43" s="532"/>
      <c r="V43" s="533"/>
      <c r="W43" s="533"/>
      <c r="X43" s="533"/>
      <c r="Y43" s="536"/>
      <c r="Z43" s="533"/>
      <c r="AA43" s="537"/>
      <c r="AB43" s="528"/>
      <c r="AC43" s="539"/>
      <c r="AD43" s="529"/>
      <c r="AE43" s="542"/>
      <c r="AF43" s="543"/>
      <c r="AG43" s="546"/>
      <c r="AH43" s="547"/>
      <c r="AI43" s="516"/>
      <c r="AJ43" s="517"/>
      <c r="AK43" s="521"/>
      <c r="AL43" s="522"/>
      <c r="AM43" s="523"/>
      <c r="AN43" s="507"/>
      <c r="AO43" s="508"/>
      <c r="AP43" s="508"/>
      <c r="AQ43" s="509"/>
      <c r="AR43" s="379"/>
      <c r="AU43" s="511"/>
      <c r="AV43" s="513"/>
      <c r="AW43" s="503"/>
      <c r="AX43" s="503"/>
      <c r="AY43" s="503"/>
      <c r="AZ43" s="503"/>
      <c r="BA43" s="553"/>
      <c r="BB43" s="55"/>
      <c r="BC43" s="555"/>
      <c r="BD43" s="55"/>
      <c r="BE43" s="553"/>
      <c r="BF43" s="553"/>
    </row>
    <row r="44" spans="2:58" ht="15.95" customHeight="1">
      <c r="B44" s="501">
        <v>3</v>
      </c>
      <c r="C44" s="530"/>
      <c r="D44" s="531"/>
      <c r="E44" s="531"/>
      <c r="F44" s="531"/>
      <c r="G44" s="531"/>
      <c r="H44" s="535"/>
      <c r="I44" s="560" t="str">
        <f>IFERROR(IF(C44="","",IF(INDEX(PMELIGHTTYPE[Base Autofill],MATCH(C44,PMELIGHTTYPE[Base Desc 1],0))="","",INDEX(PMELIGHTTYPE[Base Autofill],MATCH(C44,PMELIGHTTYPE[Base Desc 1],0)))),"")</f>
        <v/>
      </c>
      <c r="J44" s="561"/>
      <c r="K44" s="564"/>
      <c r="L44" s="531"/>
      <c r="M44" s="531"/>
      <c r="N44" s="531"/>
      <c r="O44" s="531"/>
      <c r="P44" s="535"/>
      <c r="Q44" s="560" t="str">
        <f t="shared" ref="Q44" si="9">IFERROR(IF(ISNUMBER(SEARCH("Removed",K44)),0,""),"")</f>
        <v/>
      </c>
      <c r="R44" s="566"/>
      <c r="S44" s="526"/>
      <c r="T44" s="527"/>
      <c r="U44" s="530"/>
      <c r="V44" s="531"/>
      <c r="W44" s="531"/>
      <c r="X44" s="535"/>
      <c r="Y44" s="534"/>
      <c r="Z44" s="531"/>
      <c r="AA44" s="535"/>
      <c r="AB44" s="526"/>
      <c r="AC44" s="538"/>
      <c r="AD44" s="527"/>
      <c r="AE44" s="540" t="str">
        <f t="shared" ref="AE44" si="10">IF(ISNUMBER(SEARCH("Removed",K44)),0,"")</f>
        <v/>
      </c>
      <c r="AF44" s="541"/>
      <c r="AG44" s="544"/>
      <c r="AH44" s="548"/>
      <c r="AI44" s="550" t="str">
        <f>IFERROR(IF(K44="","",IF(C44&lt;&gt;INDEX(PMELIGHT[Base Desc 1],MATCH(K44,PMELIGHT[Eff Desc 1],0)),0,INDEX(PMELIGHT[Inc Rate Unit],MATCH(K44,PMELIGHT[Eff Desc 1],0)))),"")</f>
        <v/>
      </c>
      <c r="AJ44" s="551"/>
      <c r="AK44" s="518" t="str">
        <f t="shared" ref="AK44" si="11">IFERROR(IF(OR(C44="",I44="",K44="",Q44="",S44="",U44="",Y44="",AB44="",AE44="",AG44=""),"",IFERROR(ROUND(IF(I44-Q44&lt;=0,0,(((I44-Q44)*S44*AB44/1000)+AZ44)*BA44),2),"")),"")</f>
        <v/>
      </c>
      <c r="AL44" s="519"/>
      <c r="AM44" s="520"/>
      <c r="AN44" s="504" t="str">
        <f t="shared" ref="AN44" si="12">IFERROR(IF(OR(C44="",I44="",K44="",Q44="",S44="",U44="",Y44="",AB44="",AE44="",AG44=""),"",IF(BC44&lt;&gt;"",BC44,ROUND(IF(I44-Q44&lt;=0,0,MIN(AU44,AI44*S44)),2))),"")</f>
        <v/>
      </c>
      <c r="AO44" s="505"/>
      <c r="AP44" s="505"/>
      <c r="AQ44" s="506"/>
      <c r="AR44" s="379"/>
      <c r="AU44" s="510" t="str">
        <f t="shared" ref="AU44" si="13">IF(OR(I44="",Q44="",S44="",U44="",Y44="",AB44="",AE44="",AG44=""),"",IF(AK44=0,"",(ROUND((AE44+AG44)*S44,2))))</f>
        <v/>
      </c>
      <c r="AV44" s="512" t="str">
        <f>IFERROR(IF(OR(I44="",Q44="",S44="",U44="",Y44="",AB44="",AE44="",AG44="",AK44=0),"",IF(ISNUMBER(SEARCH("Exterior",K44)),0,ROUND(((I44-Q44)*S44/1000)*INDEX(LightingWHF[Coincidence Factor CF],MATCH(M02S02F26,LightingWHF[Building/Space Type],0))*
IF(OR(M02S02F32="AC with Natural Gas Heat",M02S02F32="AC with Electric Heat",M02S02F32="Heat Pump"),INDEX(LightingWHF[Waste Heat Cooling Demand WHFd],MATCH(M02S02F26,LightingWHF[Building/Space Type],0)),1),3))),"")</f>
        <v/>
      </c>
      <c r="AW44" s="502" t="str">
        <f t="shared" ref="AW44" si="14">IF(OR(I44="",Q44="",S44="",U44="",Y44="",AB44="",AE44="",AG44=""),"",ROUND(I44*S44*AB44/1000,0))</f>
        <v/>
      </c>
      <c r="AX44" s="502" t="str">
        <f t="shared" ref="AX44" si="15">IF(OR(I44="",Q44="",S44="",U44="",Y44="",AB44="",AE44="",AG44=""),"",ROUND(Q44*S44*AB44/1000,0))</f>
        <v/>
      </c>
      <c r="AY44" s="502" t="str">
        <f>IF(OR(I44="",Q44="",S44="",U44="",Y44="",AB44="",AE44="",AG44=""),"",ROUND(IF(ISNUMBER(SEARCH("Exterior",K44)),0,IF(M02S02F46="Electric Only",0,IF(OR(M02S02F32="AC with Natural Gas Heat",M02S02F32="Natural Gas Heat Only"),(((I44-Q44)/1000)*S44*AB44*-INDEX(LightingWHF[Waste Heat Gas Heating IFTherms],MATCH(M02S02F26,LightingWHF[Building/Space Type],0))),0))),0))</f>
        <v/>
      </c>
      <c r="AZ44" s="502" t="str">
        <f>IF(OR(I44="",Q44="",S44="",U44="",Y44="",AB44="",AE44="",AG44=""),"",IF(M02S02F46="Gas Only",0,IF(ISNUMBER(SEARCH("Exterior",K44)),0,IF(M02S02F32="Heat Pump",(((I44-Q44)/1000)*S44*AB44*-INDEX(LightingWHF[Waste Heat Electric Heat Pump Heating IFkWh],MATCH(M02S02F26,LightingWHF[Building/Space Type],0))),
IF(OR(M02S02F32="AC with Electric Heat",M02S02F32="Electric Heat Only"),(((I44-Q44)/1000)*S44*AB44*-INDEX(LightingWHF[Waste Heat Electric Resistance Heating IFkWh],MATCH(M02S02F26,LightingWHF[Building/Space Type],0))),0
)))))</f>
        <v/>
      </c>
      <c r="BA44" s="552" t="str">
        <f>IF(OR(I44="",Q44="",S44="",U44="",Y44="",AB44="",AE44="",AG44=""),"",IF(M02S02F46="Gas Only",0,IF(ISNUMBER(SEARCH("Exterior",K44)),1,IF(OR(M02S02F32="Heat Pump",M02S02F32="AC with Natural Gas Heat",M02S02F32="AC with Electric Heat"),(INDEX(LightingWHF[Waste Heat Cooling Energy WHFe],MATCH(M02S02F26,LightingWHF[Building/Space Type],0))),1))))</f>
        <v/>
      </c>
      <c r="BB44" s="55"/>
      <c r="BC44" s="554" t="str">
        <f>IFERROR(IF(OR(C44="",I44="",K44="",Q44="",S44="",U44="",Y44="",AB44="",AE44="",AG44=""),"",IF(OR(ISBLANK(M02S02F26),ISBLANK(M02S02F32),ISBLANK(M02S02F46)),MEASUREBLDG,IF((I44*S44)&lt;=(Q44*S44),MEASURESAVE,""))),MEASURESUBMIT)</f>
        <v/>
      </c>
      <c r="BD44" s="55"/>
      <c r="BE44" s="556" t="str">
        <f ca="1">IF(OR(I44="",Q44="",S44="",U44="",Y44="",AB44="",AE44="",AG44=""),"",IF('M01-S01'!$V$82&lt;TODAY(),0,IF(M02S02F46="Gas Only",0,IF(OR(AK44="",AK44&lt;0,AU44&lt;=AN44),0,IF(BF44&gt;0,MIN(AU44-AN44-BF44,ROUND((AN44+BF44)*0.2,2)),MIN(AU44-AN44,ROUND(AN44*0.2,2)))))))</f>
        <v/>
      </c>
      <c r="BF44" s="556" t="str">
        <f ca="1">IF(OR(I44="",Q44="",S44="",U44="",Y44="",AB44="",AE44="",AG44=""),"",IF('M01-S012'!$V$258&lt;TODAY(),0,IF(MSF20274="Gas Only",0,IF(OR(AK44="",AK44&lt;0,AU44&lt;=AN44),0,IF(ISNUMBER(SEARCH("LED Tube Relamp",K44)),MIN(AU44-AN44,ROUND(IF(ISNUMBER(SEARCH("1-Lamp 4FT Fluor.",C44)),(S44*2),IF(ISNUMBER(SEARCH("1-Lamp 4FT HO Fluor.",C44)),(S44*2))),2)),0)))))</f>
        <v/>
      </c>
    </row>
    <row r="45" spans="2:58" ht="15.95" customHeight="1">
      <c r="B45" s="501"/>
      <c r="C45" s="532"/>
      <c r="D45" s="533"/>
      <c r="E45" s="533"/>
      <c r="F45" s="533"/>
      <c r="G45" s="533"/>
      <c r="H45" s="537"/>
      <c r="I45" s="562"/>
      <c r="J45" s="563"/>
      <c r="K45" s="565"/>
      <c r="L45" s="533"/>
      <c r="M45" s="533"/>
      <c r="N45" s="533"/>
      <c r="O45" s="533"/>
      <c r="P45" s="537"/>
      <c r="Q45" s="562"/>
      <c r="R45" s="567"/>
      <c r="S45" s="528"/>
      <c r="T45" s="529"/>
      <c r="U45" s="532"/>
      <c r="V45" s="533"/>
      <c r="W45" s="533"/>
      <c r="X45" s="537"/>
      <c r="Y45" s="536"/>
      <c r="Z45" s="533"/>
      <c r="AA45" s="537"/>
      <c r="AB45" s="528"/>
      <c r="AC45" s="539"/>
      <c r="AD45" s="529"/>
      <c r="AE45" s="542"/>
      <c r="AF45" s="543"/>
      <c r="AG45" s="546"/>
      <c r="AH45" s="549"/>
      <c r="AI45" s="516"/>
      <c r="AJ45" s="517"/>
      <c r="AK45" s="521"/>
      <c r="AL45" s="522"/>
      <c r="AM45" s="523"/>
      <c r="AN45" s="507"/>
      <c r="AO45" s="508"/>
      <c r="AP45" s="508"/>
      <c r="AQ45" s="509"/>
      <c r="AR45" s="379"/>
      <c r="AU45" s="511"/>
      <c r="AV45" s="513"/>
      <c r="AW45" s="503"/>
      <c r="AX45" s="503"/>
      <c r="AY45" s="503"/>
      <c r="AZ45" s="503"/>
      <c r="BA45" s="553"/>
      <c r="BB45" s="55"/>
      <c r="BC45" s="555"/>
      <c r="BD45" s="55"/>
      <c r="BE45" s="553"/>
      <c r="BF45" s="553"/>
    </row>
    <row r="46" spans="2:58" ht="15.95" customHeight="1">
      <c r="B46" s="501">
        <v>4</v>
      </c>
      <c r="C46" s="530"/>
      <c r="D46" s="531"/>
      <c r="E46" s="531"/>
      <c r="F46" s="531"/>
      <c r="G46" s="531"/>
      <c r="H46" s="535"/>
      <c r="I46" s="560" t="str">
        <f>IFERROR(IF(C46="","",IF(INDEX(PMELIGHTTYPE[Base Autofill],MATCH(C46,PMELIGHTTYPE[Base Desc 1],0))="","",INDEX(PMELIGHTTYPE[Base Autofill],MATCH(C46,PMELIGHTTYPE[Base Desc 1],0)))),"")</f>
        <v/>
      </c>
      <c r="J46" s="561"/>
      <c r="K46" s="564"/>
      <c r="L46" s="531"/>
      <c r="M46" s="531"/>
      <c r="N46" s="531"/>
      <c r="O46" s="531"/>
      <c r="P46" s="535"/>
      <c r="Q46" s="560" t="str">
        <f t="shared" ref="Q46" si="16">IFERROR(IF(ISNUMBER(SEARCH("Removed",K46)),0,""),"")</f>
        <v/>
      </c>
      <c r="R46" s="566"/>
      <c r="S46" s="526"/>
      <c r="T46" s="527"/>
      <c r="U46" s="530"/>
      <c r="V46" s="531"/>
      <c r="W46" s="531"/>
      <c r="X46" s="535"/>
      <c r="Y46" s="534"/>
      <c r="Z46" s="531"/>
      <c r="AA46" s="535"/>
      <c r="AB46" s="526"/>
      <c r="AC46" s="538"/>
      <c r="AD46" s="527"/>
      <c r="AE46" s="540" t="str">
        <f t="shared" ref="AE46" si="17">IF(ISNUMBER(SEARCH("Removed",K46)),0,"")</f>
        <v/>
      </c>
      <c r="AF46" s="541"/>
      <c r="AG46" s="544"/>
      <c r="AH46" s="548"/>
      <c r="AI46" s="550" t="str">
        <f>IFERROR(IF(K46="","",IF(C46&lt;&gt;INDEX(PMELIGHT[Base Desc 1],MATCH(K46,PMELIGHT[Eff Desc 1],0)),0,INDEX(PMELIGHT[Inc Rate Unit],MATCH(K46,PMELIGHT[Eff Desc 1],0)))),"")</f>
        <v/>
      </c>
      <c r="AJ46" s="551"/>
      <c r="AK46" s="518" t="str">
        <f t="shared" ref="AK46" si="18">IFERROR(IF(OR(C46="",I46="",K46="",Q46="",S46="",U46="",Y46="",AB46="",AE46="",AG46=""),"",IFERROR(ROUND(IF(I46-Q46&lt;=0,0,(((I46-Q46)*S46*AB46/1000)+AZ46)*BA46),2),"")),"")</f>
        <v/>
      </c>
      <c r="AL46" s="519"/>
      <c r="AM46" s="520"/>
      <c r="AN46" s="504" t="str">
        <f>IFERROR(IF(OR(C46="",I46="",K46="",Q46="",S46="",U46="",Y46="",AB46="",AE46="",AG46=""),"",IF(BC46&lt;&gt;"",BC46,ROUND(IF(I46-Q46&lt;=0,0,MIN(AU46,AI46*S46)),2))),"")</f>
        <v/>
      </c>
      <c r="AO46" s="505"/>
      <c r="AP46" s="505"/>
      <c r="AQ46" s="506"/>
      <c r="AR46" s="379"/>
      <c r="AU46" s="510" t="str">
        <f t="shared" ref="AU46" si="19">IF(OR(I46="",Q46="",S46="",U46="",Y46="",AB46="",AE46="",AG46=""),"",IF(AK46=0,"",(ROUND((AE46+AG46)*S46,2))))</f>
        <v/>
      </c>
      <c r="AV46" s="512" t="str">
        <f>IFERROR(IF(OR(I46="",Q46="",S46="",U46="",Y46="",AB46="",AE46="",AG46="",AK46=0),"",IF(ISNUMBER(SEARCH("Exterior",K46)),0,ROUND(((I46-Q46)*S46/1000)*INDEX(LightingWHF[Coincidence Factor CF],MATCH(M02S02F26,LightingWHF[Building/Space Type],0))*
IF(OR(M02S02F32="AC with Natural Gas Heat",M02S02F32="AC with Electric Heat",M02S02F32="Heat Pump"),INDEX(LightingWHF[Waste Heat Cooling Demand WHFd],MATCH(M02S02F26,LightingWHF[Building/Space Type],0)),1),3))),"")</f>
        <v/>
      </c>
      <c r="AW46" s="502" t="str">
        <f t="shared" ref="AW46" si="20">IF(OR(I46="",Q46="",S46="",U46="",Y46="",AB46="",AE46="",AG46=""),"",ROUND(I46*S46*AB46/1000,0))</f>
        <v/>
      </c>
      <c r="AX46" s="502" t="str">
        <f t="shared" ref="AX46" si="21">IF(OR(I46="",Q46="",S46="",U46="",Y46="",AB46="",AE46="",AG46=""),"",ROUND(Q46*S46*AB46/1000,0))</f>
        <v/>
      </c>
      <c r="AY46" s="502" t="str">
        <f>IF(OR(I46="",Q46="",S46="",U46="",Y46="",AB46="",AE46="",AG46=""),"",ROUND(IF(ISNUMBER(SEARCH("Exterior",K46)),0,IF(M02S02F46="Electric Only",0,IF(OR(M02S02F32="AC with Natural Gas Heat",M02S02F32="Natural Gas Heat Only"),(((I46-Q46)/1000)*S46*AB46*-INDEX(LightingWHF[Waste Heat Gas Heating IFTherms],MATCH(M02S02F26,LightingWHF[Building/Space Type],0))),0))),0))</f>
        <v/>
      </c>
      <c r="AZ46" s="502" t="str">
        <f>IF(OR(I46="",Q46="",S46="",U46="",Y46="",AB46="",AE46="",AG46=""),"",IF(M02S02F46="Gas Only",0,IF(ISNUMBER(SEARCH("Exterior",K46)),0,IF(M02S02F32="Heat Pump",(((I46-Q46)/1000)*S46*AB46*-INDEX(LightingWHF[Waste Heat Electric Heat Pump Heating IFkWh],MATCH(M02S02F26,LightingWHF[Building/Space Type],0))),
IF(OR(M02S02F32="AC with Electric Heat",M02S02F32="Electric Heat Only"),(((I46-Q46)/1000)*S46*AB46*-INDEX(LightingWHF[Waste Heat Electric Resistance Heating IFkWh],MATCH(M02S02F26,LightingWHF[Building/Space Type],0))),0
)))))</f>
        <v/>
      </c>
      <c r="BA46" s="552" t="str">
        <f>IF(OR(I46="",Q46="",S46="",U46="",Y46="",AB46="",AE46="",AG46=""),"",IF(M02S02F46="Gas Only",0,IF(ISNUMBER(SEARCH("Exterior",K46)),1,IF(OR(M02S02F32="Heat Pump",M02S02F32="AC with Natural Gas Heat",M02S02F32="AC with Electric Heat"),(INDEX(LightingWHF[Waste Heat Cooling Energy WHFe],MATCH(M02S02F26,LightingWHF[Building/Space Type],0))),1))))</f>
        <v/>
      </c>
      <c r="BB46" s="55"/>
      <c r="BC46" s="554" t="str">
        <f>IFERROR(IF(OR(C46="",I46="",K46="",Q46="",S46="",U46="",Y46="",AB46="",AE46="",AG46=""),"",IF(OR(ISBLANK(M02S02F26),ISBLANK(M02S02F32),ISBLANK(M02S02F46)),MEASUREBLDG,IF((I46*S46)&lt;=(Q46*S46),MEASURESAVE,""))),MEASURESUBMIT)</f>
        <v/>
      </c>
      <c r="BD46" s="55"/>
      <c r="BE46" s="556" t="str">
        <f ca="1">IF(OR(I46="",Q46="",S46="",U46="",Y46="",AB46="",AE46="",AG46=""),"",IF('M01-S01'!$V$82&lt;TODAY(),0,IF(M02S02F46="Gas Only",0,IF(OR(AK46="",AK46&lt;0,AU46&lt;=AN46),0,IF(BF46&gt;0,MIN(AU46-AN46-BF46,ROUND((AN46+BF46)*0.2,2)),MIN(AU46-AN46,ROUND(AN46*0.2,2)))))))</f>
        <v/>
      </c>
      <c r="BF46" s="556" t="str">
        <f ca="1">IF(OR(I46="",Q46="",S46="",U46="",Y46="",AB46="",AE46="",AG46=""),"",IF('M01-S012'!$V$258&lt;TODAY(),0,IF(MSF20276="Gas Only",0,IF(OR(AK46="",AK46&lt;0,AU46&lt;=AN46),0,IF(ISNUMBER(SEARCH("LED Tube Relamp",K46)),MIN(AU46-AN46,ROUND(IF(ISNUMBER(SEARCH("1-Lamp 4FT Fluor.",C46)),(S46*2),IF(ISNUMBER(SEARCH("1-Lamp 4FT HO Fluor.",C46)),(S46*2))),2)),0)))))</f>
        <v/>
      </c>
    </row>
    <row r="47" spans="2:58" ht="15.95" customHeight="1">
      <c r="B47" s="501"/>
      <c r="C47" s="532"/>
      <c r="D47" s="533"/>
      <c r="E47" s="533"/>
      <c r="F47" s="533"/>
      <c r="G47" s="533"/>
      <c r="H47" s="537"/>
      <c r="I47" s="562"/>
      <c r="J47" s="563"/>
      <c r="K47" s="565"/>
      <c r="L47" s="533"/>
      <c r="M47" s="533"/>
      <c r="N47" s="533"/>
      <c r="O47" s="533"/>
      <c r="P47" s="537"/>
      <c r="Q47" s="562"/>
      <c r="R47" s="567"/>
      <c r="S47" s="528"/>
      <c r="T47" s="529"/>
      <c r="U47" s="532"/>
      <c r="V47" s="533"/>
      <c r="W47" s="533"/>
      <c r="X47" s="537"/>
      <c r="Y47" s="536"/>
      <c r="Z47" s="533"/>
      <c r="AA47" s="537"/>
      <c r="AB47" s="528"/>
      <c r="AC47" s="539"/>
      <c r="AD47" s="529"/>
      <c r="AE47" s="542"/>
      <c r="AF47" s="543"/>
      <c r="AG47" s="546"/>
      <c r="AH47" s="549"/>
      <c r="AI47" s="516"/>
      <c r="AJ47" s="517"/>
      <c r="AK47" s="521"/>
      <c r="AL47" s="522"/>
      <c r="AM47" s="523"/>
      <c r="AN47" s="507"/>
      <c r="AO47" s="508"/>
      <c r="AP47" s="508"/>
      <c r="AQ47" s="509"/>
      <c r="AR47" s="379"/>
      <c r="AU47" s="511"/>
      <c r="AV47" s="513"/>
      <c r="AW47" s="503"/>
      <c r="AX47" s="503"/>
      <c r="AY47" s="503"/>
      <c r="AZ47" s="503"/>
      <c r="BA47" s="553"/>
      <c r="BB47" s="55"/>
      <c r="BC47" s="555"/>
      <c r="BD47" s="55"/>
      <c r="BE47" s="553"/>
      <c r="BF47" s="553"/>
    </row>
    <row r="48" spans="2:58" ht="15.95" customHeight="1">
      <c r="B48" s="501">
        <v>5</v>
      </c>
      <c r="C48" s="557"/>
      <c r="D48" s="558"/>
      <c r="E48" s="558"/>
      <c r="F48" s="558"/>
      <c r="G48" s="558"/>
      <c r="H48" s="559"/>
      <c r="I48" s="560" t="str">
        <f>IFERROR(IF(C48="","",IF(INDEX(PMELIGHTTYPE[Base Autofill],MATCH(C48,PMELIGHTTYPE[Base Desc 1],0))="","",INDEX(PMELIGHTTYPE[Base Autofill],MATCH(C48,PMELIGHTTYPE[Base Desc 1],0)))),"")</f>
        <v/>
      </c>
      <c r="J48" s="561"/>
      <c r="K48" s="564"/>
      <c r="L48" s="531"/>
      <c r="M48" s="531"/>
      <c r="N48" s="531"/>
      <c r="O48" s="531"/>
      <c r="P48" s="535"/>
      <c r="Q48" s="560" t="str">
        <f t="shared" ref="Q48" si="22">IFERROR(IF(ISNUMBER(SEARCH("Removed",K48)),0,""),"")</f>
        <v/>
      </c>
      <c r="R48" s="566"/>
      <c r="S48" s="526"/>
      <c r="T48" s="527"/>
      <c r="U48" s="530"/>
      <c r="V48" s="531"/>
      <c r="W48" s="531"/>
      <c r="X48" s="535"/>
      <c r="Y48" s="534"/>
      <c r="Z48" s="531"/>
      <c r="AA48" s="535"/>
      <c r="AB48" s="526"/>
      <c r="AC48" s="538"/>
      <c r="AD48" s="527"/>
      <c r="AE48" s="540" t="str">
        <f t="shared" ref="AE48" si="23">IF(ISNUMBER(SEARCH("Removed",K48)),0,"")</f>
        <v/>
      </c>
      <c r="AF48" s="541"/>
      <c r="AG48" s="544"/>
      <c r="AH48" s="548"/>
      <c r="AI48" s="550" t="str">
        <f>IFERROR(IF(K48="","",IF(C48&lt;&gt;INDEX(PMELIGHT[Base Desc 1],MATCH(K48,PMELIGHT[Eff Desc 1],0)),0,INDEX(PMELIGHT[Inc Rate Unit],MATCH(K48,PMELIGHT[Eff Desc 1],0)))),"")</f>
        <v/>
      </c>
      <c r="AJ48" s="551"/>
      <c r="AK48" s="518" t="str">
        <f t="shared" ref="AK48" si="24">IFERROR(IF(OR(C48="",I48="",K48="",Q48="",S48="",U48="",Y48="",AB48="",AE48="",AG48=""),"",IFERROR(ROUND(IF(I48-Q48&lt;=0,0,(((I48-Q48)*S48*AB48/1000)+AZ48)*BA48),2),"")),"")</f>
        <v/>
      </c>
      <c r="AL48" s="519"/>
      <c r="AM48" s="520"/>
      <c r="AN48" s="504" t="str">
        <f t="shared" ref="AN48" si="25">IFERROR(IF(OR(C48="",I48="",K48="",Q48="",S48="",U48="",Y48="",AB48="",AE48="",AG48=""),"",IF(BC48&lt;&gt;"",BC48,ROUND(IF(I48-Q48&lt;=0,0,MIN(AU48,AI48*S48)),2))),"")</f>
        <v/>
      </c>
      <c r="AO48" s="505"/>
      <c r="AP48" s="505"/>
      <c r="AQ48" s="506"/>
      <c r="AR48" s="379"/>
      <c r="AU48" s="510" t="str">
        <f t="shared" ref="AU48" si="26">IF(OR(I48="",Q48="",S48="",U48="",Y48="",AB48="",AE48="",AG48=""),"",IF(AK48=0,"",(ROUND((AE48+AG48)*S48,2))))</f>
        <v/>
      </c>
      <c r="AV48" s="512" t="str">
        <f>IFERROR(IF(OR(I48="",Q48="",S48="",U48="",Y48="",AB48="",AE48="",AG48="",AK48=0),"",IF(ISNUMBER(SEARCH("Exterior",K48)),0,ROUND(((I48-Q48)*S48/1000)*INDEX(LightingWHF[Coincidence Factor CF],MATCH(M02S02F26,LightingWHF[Building/Space Type],0))*
IF(OR(M02S02F32="AC with Natural Gas Heat",M02S02F32="AC with Electric Heat",M02S02F32="Heat Pump"),INDEX(LightingWHF[Waste Heat Cooling Demand WHFd],MATCH(M02S02F26,LightingWHF[Building/Space Type],0)),1),3))),"")</f>
        <v/>
      </c>
      <c r="AW48" s="502" t="str">
        <f t="shared" ref="AW48" si="27">IF(OR(I48="",Q48="",S48="",U48="",Y48="",AB48="",AE48="",AG48=""),"",ROUND(I48*S48*AB48/1000,0))</f>
        <v/>
      </c>
      <c r="AX48" s="502" t="str">
        <f t="shared" ref="AX48" si="28">IF(OR(I48="",Q48="",S48="",U48="",Y48="",AB48="",AE48="",AG48=""),"",ROUND(Q48*S48*AB48/1000,0))</f>
        <v/>
      </c>
      <c r="AY48" s="502" t="str">
        <f>IF(OR(I48="",Q48="",S48="",U48="",Y48="",AB48="",AE48="",AG48=""),"",ROUND(IF(ISNUMBER(SEARCH("Exterior",K48)),0,IF(M02S02F46="Electric Only",0,IF(OR(M02S02F32="AC with Natural Gas Heat",M02S02F32="Natural Gas Heat Only"),(((I48-Q48)/1000)*S48*AB48*-INDEX(LightingWHF[Waste Heat Gas Heating IFTherms],MATCH(M02S02F26,LightingWHF[Building/Space Type],0))),0))),0))</f>
        <v/>
      </c>
      <c r="AZ48" s="502" t="str">
        <f>IF(OR(I48="",Q48="",S48="",U48="",Y48="",AB48="",AE48="",AG48=""),"",IF(M02S02F46="Gas Only",0,IF(ISNUMBER(SEARCH("Exterior",K48)),0,IF(M02S02F32="Heat Pump",(((I48-Q48)/1000)*S48*AB48*-INDEX(LightingWHF[Waste Heat Electric Heat Pump Heating IFkWh],MATCH(M02S02F26,LightingWHF[Building/Space Type],0))),
IF(OR(M02S02F32="AC with Electric Heat",M02S02F32="Electric Heat Only"),(((I48-Q48)/1000)*S48*AB48*-INDEX(LightingWHF[Waste Heat Electric Resistance Heating IFkWh],MATCH(M02S02F26,LightingWHF[Building/Space Type],0))),0
)))))</f>
        <v/>
      </c>
      <c r="BA48" s="552" t="str">
        <f>IF(OR(I48="",Q48="",S48="",U48="",Y48="",AB48="",AE48="",AG48=""),"",IF(M02S02F46="Gas Only",0,IF(ISNUMBER(SEARCH("Exterior",K48)),1,IF(OR(M02S02F32="Heat Pump",M02S02F32="AC with Natural Gas Heat",M02S02F32="AC with Electric Heat"),(INDEX(LightingWHF[Waste Heat Cooling Energy WHFe],MATCH(M02S02F26,LightingWHF[Building/Space Type],0))),1))))</f>
        <v/>
      </c>
      <c r="BB48" s="55"/>
      <c r="BC48" s="554" t="str">
        <f>IFERROR(IF(OR(C48="",I48="",K48="",Q48="",S48="",U48="",Y48="",AB48="",AE48="",AG48=""),"",IF(OR(ISBLANK(M02S02F26),ISBLANK(M02S02F32),ISBLANK(M02S02F46)),MEASUREBLDG,IF((I48*S48)&lt;=(Q48*S48),MEASURESAVE,""))),MEASURESUBMIT)</f>
        <v/>
      </c>
      <c r="BD48" s="55"/>
      <c r="BE48" s="556" t="str">
        <f ca="1">IF(OR(I48="",Q48="",S48="",U48="",Y48="",AB48="",AE48="",AG48=""),"",IF('M01-S01'!$V$82&lt;TODAY(),0,IF(M02S02F46="Gas Only",0,IF(OR(AK48="",AK48&lt;0,AU48&lt;=AN48),0,IF(BF48&gt;0,MIN(AU48-AN48-BF48,ROUND((AN48+BF48)*0.2,2)),MIN(AU48-AN48,ROUND(AN48*0.2,2)))))))</f>
        <v/>
      </c>
      <c r="BF48" s="556" t="str">
        <f ca="1">IF(OR(I48="",Q48="",S48="",U48="",Y48="",AB48="",AE48="",AG48=""),"",IF('M01-S012'!$V$258&lt;TODAY(),0,IF(MSF20278="Gas Only",0,IF(OR(AK48="",AK48&lt;0,AU48&lt;=AN48),0,IF(ISNUMBER(SEARCH("LED Tube Relamp",K48)),MIN(AU48-AN48,ROUND(IF(ISNUMBER(SEARCH("1-Lamp 4FT Fluor.",C48)),(S48*2),IF(ISNUMBER(SEARCH("1-Lamp 4FT HO Fluor.",C48)),(S48*2))),2)),0)))))</f>
        <v/>
      </c>
    </row>
    <row r="49" spans="2:58" ht="15.95" customHeight="1">
      <c r="B49" s="501"/>
      <c r="C49" s="532"/>
      <c r="D49" s="533"/>
      <c r="E49" s="533"/>
      <c r="F49" s="533"/>
      <c r="G49" s="533"/>
      <c r="H49" s="537"/>
      <c r="I49" s="562"/>
      <c r="J49" s="563"/>
      <c r="K49" s="565"/>
      <c r="L49" s="533"/>
      <c r="M49" s="533"/>
      <c r="N49" s="533"/>
      <c r="O49" s="533"/>
      <c r="P49" s="537"/>
      <c r="Q49" s="562"/>
      <c r="R49" s="567"/>
      <c r="S49" s="528"/>
      <c r="T49" s="529"/>
      <c r="U49" s="532"/>
      <c r="V49" s="533"/>
      <c r="W49" s="533"/>
      <c r="X49" s="537"/>
      <c r="Y49" s="536"/>
      <c r="Z49" s="533"/>
      <c r="AA49" s="537"/>
      <c r="AB49" s="528"/>
      <c r="AC49" s="539"/>
      <c r="AD49" s="529"/>
      <c r="AE49" s="542"/>
      <c r="AF49" s="543"/>
      <c r="AG49" s="546"/>
      <c r="AH49" s="549"/>
      <c r="AI49" s="516"/>
      <c r="AJ49" s="517"/>
      <c r="AK49" s="521"/>
      <c r="AL49" s="522"/>
      <c r="AM49" s="523"/>
      <c r="AN49" s="507"/>
      <c r="AO49" s="508"/>
      <c r="AP49" s="508"/>
      <c r="AQ49" s="509"/>
      <c r="AR49" s="379"/>
      <c r="AU49" s="511"/>
      <c r="AV49" s="513"/>
      <c r="AW49" s="503"/>
      <c r="AX49" s="503"/>
      <c r="AY49" s="503"/>
      <c r="AZ49" s="503"/>
      <c r="BA49" s="553"/>
      <c r="BB49" s="55"/>
      <c r="BC49" s="555"/>
      <c r="BD49" s="55"/>
      <c r="BE49" s="553"/>
      <c r="BF49" s="553"/>
    </row>
    <row r="50" spans="2:58" ht="15.95" customHeight="1">
      <c r="B50" s="501">
        <v>6</v>
      </c>
      <c r="C50" s="557"/>
      <c r="D50" s="558"/>
      <c r="E50" s="558"/>
      <c r="F50" s="558"/>
      <c r="G50" s="558"/>
      <c r="H50" s="559"/>
      <c r="I50" s="560" t="str">
        <f>IFERROR(IF(C50="","",IF(INDEX(PMELIGHTTYPE[Base Autofill],MATCH(C50,PMELIGHTTYPE[Base Desc 1],0))="","",INDEX(PMELIGHTTYPE[Base Autofill],MATCH(C50,PMELIGHTTYPE[Base Desc 1],0)))),"")</f>
        <v/>
      </c>
      <c r="J50" s="561"/>
      <c r="K50" s="564"/>
      <c r="L50" s="531"/>
      <c r="M50" s="531"/>
      <c r="N50" s="531"/>
      <c r="O50" s="531"/>
      <c r="P50" s="535"/>
      <c r="Q50" s="560" t="str">
        <f t="shared" ref="Q50" si="29">IFERROR(IF(ISNUMBER(SEARCH("Removed",K50)),0,""),"")</f>
        <v/>
      </c>
      <c r="R50" s="566"/>
      <c r="S50" s="526"/>
      <c r="T50" s="527"/>
      <c r="U50" s="530"/>
      <c r="V50" s="531"/>
      <c r="W50" s="531"/>
      <c r="X50" s="535"/>
      <c r="Y50" s="534"/>
      <c r="Z50" s="531"/>
      <c r="AA50" s="535"/>
      <c r="AB50" s="526"/>
      <c r="AC50" s="538"/>
      <c r="AD50" s="527"/>
      <c r="AE50" s="540" t="str">
        <f t="shared" ref="AE50" si="30">IF(ISNUMBER(SEARCH("Removed",K50)),0,"")</f>
        <v/>
      </c>
      <c r="AF50" s="541"/>
      <c r="AG50" s="544"/>
      <c r="AH50" s="548"/>
      <c r="AI50" s="550" t="str">
        <f>IFERROR(IF(K50="","",IF(C50&lt;&gt;INDEX(PMELIGHT[Base Desc 1],MATCH(K50,PMELIGHT[Eff Desc 1],0)),0,INDEX(PMELIGHT[Inc Rate Unit],MATCH(K50,PMELIGHT[Eff Desc 1],0)))),"")</f>
        <v/>
      </c>
      <c r="AJ50" s="551"/>
      <c r="AK50" s="518" t="str">
        <f t="shared" ref="AK50" si="31">IFERROR(IF(OR(C50="",I50="",K50="",Q50="",S50="",U50="",Y50="",AB50="",AE50="",AG50=""),"",IFERROR(ROUND(IF(I50-Q50&lt;=0,0,(((I50-Q50)*S50*AB50/1000)+AZ50)*BA50),2),"")),"")</f>
        <v/>
      </c>
      <c r="AL50" s="519"/>
      <c r="AM50" s="520"/>
      <c r="AN50" s="504" t="str">
        <f t="shared" ref="AN50" si="32">IFERROR(IF(OR(C50="",I50="",K50="",Q50="",S50="",U50="",Y50="",AB50="",AE50="",AG50=""),"",IF(BC50&lt;&gt;"",BC50,ROUND(IF(I50-Q50&lt;=0,0,MIN(AU50,AI50*S50)),2))),"")</f>
        <v/>
      </c>
      <c r="AO50" s="505"/>
      <c r="AP50" s="505"/>
      <c r="AQ50" s="506"/>
      <c r="AR50" s="379"/>
      <c r="AU50" s="510" t="str">
        <f t="shared" ref="AU50" si="33">IF(OR(I50="",Q50="",S50="",U50="",Y50="",AB50="",AE50="",AG50=""),"",IF(AK50=0,"",(ROUND((AE50+AG50)*S50,2))))</f>
        <v/>
      </c>
      <c r="AV50" s="512" t="str">
        <f>IFERROR(IF(OR(I50="",Q50="",S50="",U50="",Y50="",AB50="",AE50="",AG50="",AK50=0),"",IF(ISNUMBER(SEARCH("Exterior",K50)),0,ROUND(((I50-Q50)*S50/1000)*INDEX(LightingWHF[Coincidence Factor CF],MATCH(M02S02F26,LightingWHF[Building/Space Type],0))*
IF(OR(M02S02F32="AC with Natural Gas Heat",M02S02F32="AC with Electric Heat",M02S02F32="Heat Pump"),INDEX(LightingWHF[Waste Heat Cooling Demand WHFd],MATCH(M02S02F26,LightingWHF[Building/Space Type],0)),1),3))),"")</f>
        <v/>
      </c>
      <c r="AW50" s="502" t="str">
        <f t="shared" ref="AW50" si="34">IF(OR(I50="",Q50="",S50="",U50="",Y50="",AB50="",AE50="",AG50=""),"",ROUND(I50*S50*AB50/1000,0))</f>
        <v/>
      </c>
      <c r="AX50" s="502" t="str">
        <f t="shared" ref="AX50" si="35">IF(OR(I50="",Q50="",S50="",U50="",Y50="",AB50="",AE50="",AG50=""),"",ROUND(Q50*S50*AB50/1000,0))</f>
        <v/>
      </c>
      <c r="AY50" s="502" t="str">
        <f>IF(OR(I50="",Q50="",S50="",U50="",Y50="",AB50="",AE50="",AG50=""),"",ROUND(IF(ISNUMBER(SEARCH("Exterior",K50)),0,IF(M02S02F46="Electric Only",0,IF(OR(M02S02F32="AC with Natural Gas Heat",M02S02F32="Natural Gas Heat Only"),(((I50-Q50)/1000)*S50*AB50*-INDEX(LightingWHF[Waste Heat Gas Heating IFTherms],MATCH(M02S02F26,LightingWHF[Building/Space Type],0))),0))),0))</f>
        <v/>
      </c>
      <c r="AZ50" s="502" t="str">
        <f>IF(OR(I50="",Q50="",S50="",U50="",Y50="",AB50="",AE50="",AG50=""),"",IF(M02S02F46="Gas Only",0,IF(ISNUMBER(SEARCH("Exterior",K50)),0,IF(M02S02F32="Heat Pump",(((I50-Q50)/1000)*S50*AB50*-INDEX(LightingWHF[Waste Heat Electric Heat Pump Heating IFkWh],MATCH(M02S02F26,LightingWHF[Building/Space Type],0))),
IF(OR(M02S02F32="AC with Electric Heat",M02S02F32="Electric Heat Only"),(((I50-Q50)/1000)*S50*AB50*-INDEX(LightingWHF[Waste Heat Electric Resistance Heating IFkWh],MATCH(M02S02F26,LightingWHF[Building/Space Type],0))),0
)))))</f>
        <v/>
      </c>
      <c r="BA50" s="552" t="str">
        <f>IF(OR(I50="",Q50="",S50="",U50="",Y50="",AB50="",AE50="",AG50=""),"",IF(M02S02F46="Gas Only",0,IF(ISNUMBER(SEARCH("Exterior",K50)),1,IF(OR(M02S02F32="Heat Pump",M02S02F32="AC with Natural Gas Heat",M02S02F32="AC with Electric Heat"),(INDEX(LightingWHF[Waste Heat Cooling Energy WHFe],MATCH(M02S02F26,LightingWHF[Building/Space Type],0))),1))))</f>
        <v/>
      </c>
      <c r="BB50" s="55"/>
      <c r="BC50" s="554" t="str">
        <f>IFERROR(IF(OR(C50="",I50="",K50="",Q50="",S50="",U50="",Y50="",AB50="",AE50="",AG50=""),"",IF(OR(ISBLANK(M02S02F26),ISBLANK(M02S02F32),ISBLANK(M02S02F46)),MEASUREBLDG,IF((I50*S50)&lt;=(Q50*S50),MEASURESAVE,""))),MEASURESUBMIT)</f>
        <v/>
      </c>
      <c r="BD50" s="55"/>
      <c r="BE50" s="556" t="str">
        <f ca="1">IF(OR(I50="",Q50="",S50="",U50="",Y50="",AB50="",AE50="",AG50=""),"",IF('M01-S01'!$V$82&lt;TODAY(),0,IF(M02S02F46="Gas Only",0,IF(OR(AK50="",AK50&lt;0,AU50&lt;=AN50),0,IF(BF50&gt;0,MIN(AU50-AN50-BF50,ROUND((AN50+BF50)*0.2,2)),MIN(AU50-AN50,ROUND(AN50*0.2,2)))))))</f>
        <v/>
      </c>
      <c r="BF50" s="556" t="str">
        <f ca="1">IF(OR(I50="",Q50="",S50="",U50="",Y50="",AB50="",AE50="",AG50=""),"",IF('M01-S012'!$V$258&lt;TODAY(),0,IF(MSF20280="Gas Only",0,IF(OR(AK50="",AK50&lt;0,AU50&lt;=AN50),0,IF(ISNUMBER(SEARCH("LED Tube Relamp",K50)),MIN(AU50-AN50,ROUND(IF(ISNUMBER(SEARCH("1-Lamp 4FT Fluor.",C50)),(S50*2),IF(ISNUMBER(SEARCH("1-Lamp 4FT HO Fluor.",C50)),(S50*2))),2)),0)))))</f>
        <v/>
      </c>
    </row>
    <row r="51" spans="2:58" ht="15.95" customHeight="1">
      <c r="B51" s="501"/>
      <c r="C51" s="532"/>
      <c r="D51" s="533"/>
      <c r="E51" s="533"/>
      <c r="F51" s="533"/>
      <c r="G51" s="533"/>
      <c r="H51" s="537"/>
      <c r="I51" s="562"/>
      <c r="J51" s="563"/>
      <c r="K51" s="565"/>
      <c r="L51" s="533"/>
      <c r="M51" s="533"/>
      <c r="N51" s="533"/>
      <c r="O51" s="533"/>
      <c r="P51" s="537"/>
      <c r="Q51" s="562"/>
      <c r="R51" s="567"/>
      <c r="S51" s="528"/>
      <c r="T51" s="529"/>
      <c r="U51" s="532"/>
      <c r="V51" s="533"/>
      <c r="W51" s="533"/>
      <c r="X51" s="537"/>
      <c r="Y51" s="536"/>
      <c r="Z51" s="533"/>
      <c r="AA51" s="537"/>
      <c r="AB51" s="528"/>
      <c r="AC51" s="539"/>
      <c r="AD51" s="529"/>
      <c r="AE51" s="542"/>
      <c r="AF51" s="543"/>
      <c r="AG51" s="546"/>
      <c r="AH51" s="549"/>
      <c r="AI51" s="516"/>
      <c r="AJ51" s="517"/>
      <c r="AK51" s="521"/>
      <c r="AL51" s="522"/>
      <c r="AM51" s="523"/>
      <c r="AN51" s="507"/>
      <c r="AO51" s="508"/>
      <c r="AP51" s="508"/>
      <c r="AQ51" s="509"/>
      <c r="AR51" s="379"/>
      <c r="AU51" s="511"/>
      <c r="AV51" s="513"/>
      <c r="AW51" s="503"/>
      <c r="AX51" s="503"/>
      <c r="AY51" s="503"/>
      <c r="AZ51" s="503"/>
      <c r="BA51" s="553"/>
      <c r="BB51" s="55"/>
      <c r="BC51" s="555"/>
      <c r="BD51" s="55"/>
      <c r="BE51" s="553"/>
      <c r="BF51" s="553"/>
    </row>
    <row r="52" spans="2:58" ht="15.95" customHeight="1">
      <c r="B52" s="501">
        <v>7</v>
      </c>
      <c r="C52" s="557"/>
      <c r="D52" s="558"/>
      <c r="E52" s="558"/>
      <c r="F52" s="558"/>
      <c r="G52" s="558"/>
      <c r="H52" s="559"/>
      <c r="I52" s="560" t="str">
        <f>IFERROR(IF(C52="","",IF(INDEX(PMELIGHTTYPE[Base Autofill],MATCH(C52,PMELIGHTTYPE[Base Desc 1],0))="","",INDEX(PMELIGHTTYPE[Base Autofill],MATCH(C52,PMELIGHTTYPE[Base Desc 1],0)))),"")</f>
        <v/>
      </c>
      <c r="J52" s="561"/>
      <c r="K52" s="564"/>
      <c r="L52" s="531"/>
      <c r="M52" s="531"/>
      <c r="N52" s="531"/>
      <c r="O52" s="531"/>
      <c r="P52" s="535"/>
      <c r="Q52" s="560" t="str">
        <f t="shared" ref="Q52" si="36">IFERROR(IF(ISNUMBER(SEARCH("Removed",K52)),0,""),"")</f>
        <v/>
      </c>
      <c r="R52" s="566"/>
      <c r="S52" s="568"/>
      <c r="T52" s="569"/>
      <c r="U52" s="530"/>
      <c r="V52" s="531"/>
      <c r="W52" s="531"/>
      <c r="X52" s="535"/>
      <c r="Y52" s="534"/>
      <c r="Z52" s="531"/>
      <c r="AA52" s="535"/>
      <c r="AB52" s="526"/>
      <c r="AC52" s="538"/>
      <c r="AD52" s="527"/>
      <c r="AE52" s="540" t="str">
        <f t="shared" ref="AE52" si="37">IF(ISNUMBER(SEARCH("Removed",K52)),0,"")</f>
        <v/>
      </c>
      <c r="AF52" s="541"/>
      <c r="AG52" s="544"/>
      <c r="AH52" s="548"/>
      <c r="AI52" s="550" t="str">
        <f>IFERROR(IF(K52="","",IF(C52&lt;&gt;INDEX(PMELIGHT[Base Desc 1],MATCH(K52,PMELIGHT[Eff Desc 1],0)),0,INDEX(PMELIGHT[Inc Rate Unit],MATCH(K52,PMELIGHT[Eff Desc 1],0)))),"")</f>
        <v/>
      </c>
      <c r="AJ52" s="551"/>
      <c r="AK52" s="518" t="str">
        <f t="shared" ref="AK52" si="38">IFERROR(IF(OR(C52="",I52="",K52="",Q52="",S52="",U52="",Y52="",AB52="",AE52="",AG52=""),"",IFERROR(ROUND(IF(I52-Q52&lt;=0,0,(((I52-Q52)*S52*AB52/1000)+AZ52)*BA52),2),"")),"")</f>
        <v/>
      </c>
      <c r="AL52" s="519"/>
      <c r="AM52" s="520"/>
      <c r="AN52" s="504" t="str">
        <f t="shared" ref="AN52" si="39">IFERROR(IF(OR(C52="",I52="",K52="",Q52="",S52="",U52="",Y52="",AB52="",AE52="",AG52=""),"",IF(BC52&lt;&gt;"",BC52,ROUND(IF(I52-Q52&lt;=0,0,MIN(AU52,AI52*S52)),2))),"")</f>
        <v/>
      </c>
      <c r="AO52" s="505"/>
      <c r="AP52" s="505"/>
      <c r="AQ52" s="506"/>
      <c r="AR52" s="379"/>
      <c r="AU52" s="510" t="str">
        <f t="shared" ref="AU52" si="40">IF(OR(I52="",Q52="",S52="",U52="",Y52="",AB52="",AE52="",AG52=""),"",IF(AK52=0,"",(ROUND((AE52+AG52)*S52,2))))</f>
        <v/>
      </c>
      <c r="AV52" s="512" t="str">
        <f>IFERROR(IF(OR(I52="",Q52="",S52="",U52="",Y52="",AB52="",AE52="",AG52="",AK52=0),"",IF(ISNUMBER(SEARCH("Exterior",K52)),0,ROUND(((I52-Q52)*S52/1000)*INDEX(LightingWHF[Coincidence Factor CF],MATCH(M02S02F26,LightingWHF[Building/Space Type],0))*
IF(OR(M02S02F32="AC with Natural Gas Heat",M02S02F32="AC with Electric Heat",M02S02F32="Heat Pump"),INDEX(LightingWHF[Waste Heat Cooling Demand WHFd],MATCH(M02S02F26,LightingWHF[Building/Space Type],0)),1),3))),"")</f>
        <v/>
      </c>
      <c r="AW52" s="502" t="str">
        <f t="shared" ref="AW52" si="41">IF(OR(I52="",Q52="",S52="",U52="",Y52="",AB52="",AE52="",AG52=""),"",ROUND(I52*S52*AB52/1000,0))</f>
        <v/>
      </c>
      <c r="AX52" s="502" t="str">
        <f t="shared" ref="AX52" si="42">IF(OR(I52="",Q52="",S52="",U52="",Y52="",AB52="",AE52="",AG52=""),"",ROUND(Q52*S52*AB52/1000,0))</f>
        <v/>
      </c>
      <c r="AY52" s="502" t="str">
        <f>IF(OR(I52="",Q52="",S52="",U52="",Y52="",AB52="",AE52="",AG52=""),"",ROUND(IF(ISNUMBER(SEARCH("Exterior",K52)),0,IF(M02S02F46="Electric Only",0,IF(OR(M02S02F32="AC with Natural Gas Heat",M02S02F32="Natural Gas Heat Only"),(((I52-Q52)/1000)*S52*AB52*-INDEX(LightingWHF[Waste Heat Gas Heating IFTherms],MATCH(M02S02F26,LightingWHF[Building/Space Type],0))),0))),0))</f>
        <v/>
      </c>
      <c r="AZ52" s="502" t="str">
        <f>IF(OR(I52="",Q52="",S52="",U52="",Y52="",AB52="",AE52="",AG52=""),"",IF(M02S02F46="Gas Only",0,IF(ISNUMBER(SEARCH("Exterior",K52)),0,IF(M02S02F32="Heat Pump",(((I52-Q52)/1000)*S52*AB52*-INDEX(LightingWHF[Waste Heat Electric Heat Pump Heating IFkWh],MATCH(M02S02F26,LightingWHF[Building/Space Type],0))),
IF(OR(M02S02F32="AC with Electric Heat",M02S02F32="Electric Heat Only"),(((I52-Q52)/1000)*S52*AB52*-INDEX(LightingWHF[Waste Heat Electric Resistance Heating IFkWh],MATCH(M02S02F26,LightingWHF[Building/Space Type],0))),0
)))))</f>
        <v/>
      </c>
      <c r="BA52" s="552" t="str">
        <f>IF(OR(I52="",Q52="",S52="",U52="",Y52="",AB52="",AE52="",AG52=""),"",IF(M02S02F46="Gas Only",0,IF(ISNUMBER(SEARCH("Exterior",K52)),1,IF(OR(M02S02F32="Heat Pump",M02S02F32="AC with Natural Gas Heat",M02S02F32="AC with Electric Heat"),(INDEX(LightingWHF[Waste Heat Cooling Energy WHFe],MATCH(M02S02F26,LightingWHF[Building/Space Type],0))),1))))</f>
        <v/>
      </c>
      <c r="BB52" s="55"/>
      <c r="BC52" s="554" t="str">
        <f>IFERROR(IF(OR(C52="",I52="",K52="",Q52="",S52="",U52="",Y52="",AB52="",AE52="",AG52=""),"",IF(OR(ISBLANK(M02S02F26),ISBLANK(M02S02F32),ISBLANK(M02S02F46)),MEASUREBLDG,IF((I52*S52)&lt;=(Q52*S52),MEASURESAVE,""))),MEASURESUBMIT)</f>
        <v/>
      </c>
      <c r="BD52" s="55"/>
      <c r="BE52" s="556" t="str">
        <f ca="1">IF(OR(I52="",Q52="",S52="",U52="",Y52="",AB52="",AE52="",AG52=""),"",IF('M01-S01'!$V$82&lt;TODAY(),0,IF(M02S02F46="Gas Only",0,IF(OR(AK52="",AK52&lt;0,AU52&lt;=AN52),0,IF(BF52&gt;0,MIN(AU52-AN52-BF52,ROUND((AN52+BF52)*0.2,2)),MIN(AU52-AN52,ROUND(AN52*0.2,2)))))))</f>
        <v/>
      </c>
      <c r="BF52" s="556" t="str">
        <f ca="1">IF(OR(I52="",Q52="",S52="",U52="",Y52="",AB52="",AE52="",AG52=""),"",IF('M01-S012'!$V$258&lt;TODAY(),0,IF(MSF20282="Gas Only",0,IF(OR(AK52="",AK52&lt;0,AU52&lt;=AN52),0,IF(ISNUMBER(SEARCH("LED Tube Relamp",K52)),MIN(AU52-AN52,ROUND(IF(ISNUMBER(SEARCH("1-Lamp 4FT Fluor.",C52)),(S52*2),IF(ISNUMBER(SEARCH("1-Lamp 4FT HO Fluor.",C52)),(S52*2))),2)),0)))))</f>
        <v/>
      </c>
    </row>
    <row r="53" spans="2:58" ht="15.95" customHeight="1">
      <c r="B53" s="501"/>
      <c r="C53" s="532"/>
      <c r="D53" s="533"/>
      <c r="E53" s="533"/>
      <c r="F53" s="533"/>
      <c r="G53" s="533"/>
      <c r="H53" s="537"/>
      <c r="I53" s="562"/>
      <c r="J53" s="563"/>
      <c r="K53" s="565"/>
      <c r="L53" s="533"/>
      <c r="M53" s="533"/>
      <c r="N53" s="533"/>
      <c r="O53" s="533"/>
      <c r="P53" s="537"/>
      <c r="Q53" s="562"/>
      <c r="R53" s="567"/>
      <c r="S53" s="528"/>
      <c r="T53" s="529"/>
      <c r="U53" s="532"/>
      <c r="V53" s="533"/>
      <c r="W53" s="533"/>
      <c r="X53" s="537"/>
      <c r="Y53" s="536"/>
      <c r="Z53" s="533"/>
      <c r="AA53" s="537"/>
      <c r="AB53" s="528"/>
      <c r="AC53" s="539"/>
      <c r="AD53" s="529"/>
      <c r="AE53" s="542"/>
      <c r="AF53" s="543"/>
      <c r="AG53" s="546"/>
      <c r="AH53" s="549"/>
      <c r="AI53" s="516"/>
      <c r="AJ53" s="517"/>
      <c r="AK53" s="521"/>
      <c r="AL53" s="522"/>
      <c r="AM53" s="523"/>
      <c r="AN53" s="507"/>
      <c r="AO53" s="508"/>
      <c r="AP53" s="508"/>
      <c r="AQ53" s="509"/>
      <c r="AR53" s="379"/>
      <c r="AU53" s="511"/>
      <c r="AV53" s="513"/>
      <c r="AW53" s="503"/>
      <c r="AX53" s="503"/>
      <c r="AY53" s="503"/>
      <c r="AZ53" s="503"/>
      <c r="BA53" s="553"/>
      <c r="BB53" s="55"/>
      <c r="BC53" s="555"/>
      <c r="BD53" s="55"/>
      <c r="BE53" s="553"/>
      <c r="BF53" s="553"/>
    </row>
    <row r="54" spans="2:58" ht="15.95" customHeight="1">
      <c r="B54" s="501">
        <v>8</v>
      </c>
      <c r="C54" s="557"/>
      <c r="D54" s="558"/>
      <c r="E54" s="558"/>
      <c r="F54" s="558"/>
      <c r="G54" s="558"/>
      <c r="H54" s="559"/>
      <c r="I54" s="560" t="str">
        <f>IFERROR(IF(C54="","",IF(INDEX(PMELIGHTTYPE[Base Autofill],MATCH(C54,PMELIGHTTYPE[Base Desc 1],0))="","",INDEX(PMELIGHTTYPE[Base Autofill],MATCH(C54,PMELIGHTTYPE[Base Desc 1],0)))),"")</f>
        <v/>
      </c>
      <c r="J54" s="561"/>
      <c r="K54" s="564"/>
      <c r="L54" s="531"/>
      <c r="M54" s="531"/>
      <c r="N54" s="531"/>
      <c r="O54" s="531"/>
      <c r="P54" s="535"/>
      <c r="Q54" s="560" t="str">
        <f t="shared" ref="Q54" si="43">IFERROR(IF(ISNUMBER(SEARCH("Removed",K54)),0,""),"")</f>
        <v/>
      </c>
      <c r="R54" s="566"/>
      <c r="S54" s="526"/>
      <c r="T54" s="527"/>
      <c r="U54" s="530"/>
      <c r="V54" s="531"/>
      <c r="W54" s="531"/>
      <c r="X54" s="535"/>
      <c r="Y54" s="534"/>
      <c r="Z54" s="531"/>
      <c r="AA54" s="535"/>
      <c r="AB54" s="526"/>
      <c r="AC54" s="538"/>
      <c r="AD54" s="527"/>
      <c r="AE54" s="540" t="str">
        <f t="shared" ref="AE54" si="44">IF(ISNUMBER(SEARCH("Removed",K54)),0,"")</f>
        <v/>
      </c>
      <c r="AF54" s="541"/>
      <c r="AG54" s="544"/>
      <c r="AH54" s="548"/>
      <c r="AI54" s="550" t="str">
        <f>IFERROR(IF(K54="","",IF(C54&lt;&gt;INDEX(PMELIGHT[Base Desc 1],MATCH(K54,PMELIGHT[Eff Desc 1],0)),0,INDEX(PMELIGHT[Inc Rate Unit],MATCH(K54,PMELIGHT[Eff Desc 1],0)))),"")</f>
        <v/>
      </c>
      <c r="AJ54" s="551"/>
      <c r="AK54" s="518" t="str">
        <f t="shared" ref="AK54" si="45">IFERROR(IF(OR(C54="",I54="",K54="",Q54="",S54="",U54="",Y54="",AB54="",AE54="",AG54=""),"",IFERROR(ROUND(IF(I54-Q54&lt;=0,0,(((I54-Q54)*S54*AB54/1000)+AZ54)*BA54),2),"")),"")</f>
        <v/>
      </c>
      <c r="AL54" s="519"/>
      <c r="AM54" s="520"/>
      <c r="AN54" s="504" t="str">
        <f t="shared" ref="AN54" si="46">IFERROR(IF(OR(C54="",I54="",K54="",Q54="",S54="",U54="",Y54="",AB54="",AE54="",AG54=""),"",IF(BC54&lt;&gt;"",BC54,ROUND(IF(I54-Q54&lt;=0,0,MIN(AU54,AI54*S54)),2))),"")</f>
        <v/>
      </c>
      <c r="AO54" s="505"/>
      <c r="AP54" s="505"/>
      <c r="AQ54" s="506"/>
      <c r="AR54" s="379"/>
      <c r="AU54" s="510" t="str">
        <f t="shared" ref="AU54" si="47">IF(OR(I54="",Q54="",S54="",U54="",Y54="",AB54="",AE54="",AG54=""),"",IF(AK54=0,"",(ROUND((AE54+AG54)*S54,2))))</f>
        <v/>
      </c>
      <c r="AV54" s="512" t="str">
        <f>IFERROR(IF(OR(I54="",Q54="",S54="",U54="",Y54="",AB54="",AE54="",AG54="",AK54=0),"",IF(ISNUMBER(SEARCH("Exterior",K54)),0,ROUND(((I54-Q54)*S54/1000)*INDEX(LightingWHF[Coincidence Factor CF],MATCH(M02S02F26,LightingWHF[Building/Space Type],0))*
IF(OR(M02S02F32="AC with Natural Gas Heat",M02S02F32="AC with Electric Heat",M02S02F32="Heat Pump"),INDEX(LightingWHF[Waste Heat Cooling Demand WHFd],MATCH(M02S02F26,LightingWHF[Building/Space Type],0)),1),3))),"")</f>
        <v/>
      </c>
      <c r="AW54" s="502" t="str">
        <f t="shared" ref="AW54" si="48">IF(OR(I54="",Q54="",S54="",U54="",Y54="",AB54="",AE54="",AG54=""),"",ROUND(I54*S54*AB54/1000,0))</f>
        <v/>
      </c>
      <c r="AX54" s="502" t="str">
        <f t="shared" ref="AX54" si="49">IF(OR(I54="",Q54="",S54="",U54="",Y54="",AB54="",AE54="",AG54=""),"",ROUND(Q54*S54*AB54/1000,0))</f>
        <v/>
      </c>
      <c r="AY54" s="502" t="str">
        <f>IF(OR(I54="",Q54="",S54="",U54="",Y54="",AB54="",AE54="",AG54=""),"",ROUND(IF(ISNUMBER(SEARCH("Exterior",K54)),0,IF(M02S02F46="Electric Only",0,IF(OR(M02S02F32="AC with Natural Gas Heat",M02S02F32="Natural Gas Heat Only"),(((I54-Q54)/1000)*S54*AB54*-INDEX(LightingWHF[Waste Heat Gas Heating IFTherms],MATCH(M02S02F26,LightingWHF[Building/Space Type],0))),0))),0))</f>
        <v/>
      </c>
      <c r="AZ54" s="502" t="str">
        <f>IF(OR(I54="",Q54="",S54="",U54="",Y54="",AB54="",AE54="",AG54=""),"",IF(M02S02F46="Gas Only",0,IF(ISNUMBER(SEARCH("Exterior",K54)),0,IF(M02S02F32="Heat Pump",(((I54-Q54)/1000)*S54*AB54*-INDEX(LightingWHF[Waste Heat Electric Heat Pump Heating IFkWh],MATCH(M02S02F26,LightingWHF[Building/Space Type],0))),
IF(OR(M02S02F32="AC with Electric Heat",M02S02F32="Electric Heat Only"),(((I54-Q54)/1000)*S54*AB54*-INDEX(LightingWHF[Waste Heat Electric Resistance Heating IFkWh],MATCH(M02S02F26,LightingWHF[Building/Space Type],0))),0
)))))</f>
        <v/>
      </c>
      <c r="BA54" s="552" t="str">
        <f>IF(OR(I54="",Q54="",S54="",U54="",Y54="",AB54="",AE54="",AG54=""),"",IF(M02S02F46="Gas Only",0,IF(ISNUMBER(SEARCH("Exterior",K54)),1,IF(OR(M02S02F32="Heat Pump",M02S02F32="AC with Natural Gas Heat",M02S02F32="AC with Electric Heat"),(INDEX(LightingWHF[Waste Heat Cooling Energy WHFe],MATCH(M02S02F26,LightingWHF[Building/Space Type],0))),1))))</f>
        <v/>
      </c>
      <c r="BB54" s="55"/>
      <c r="BC54" s="554" t="str">
        <f>IFERROR(IF(OR(C54="",I54="",K54="",Q54="",S54="",U54="",Y54="",AB54="",AE54="",AG54=""),"",IF(OR(ISBLANK(M02S02F26),ISBLANK(M02S02F32),ISBLANK(M02S02F46)),MEASUREBLDG,IF((I54*S54)&lt;=(Q54*S54),MEASURESAVE,""))),MEASURESUBMIT)</f>
        <v/>
      </c>
      <c r="BD54" s="55"/>
      <c r="BE54" s="556" t="str">
        <f ca="1">IF(OR(I54="",Q54="",S54="",U54="",Y54="",AB54="",AE54="",AG54=""),"",IF('M01-S01'!$V$82&lt;TODAY(),0,IF(M02S02F46="Gas Only",0,IF(OR(AK54="",AK54&lt;0,AU54&lt;=AN54),0,IF(BF54&gt;0,MIN(AU54-AN54-BF54,ROUND((AN54+BF54)*0.2,2)),MIN(AU54-AN54,ROUND(AN54*0.2,2)))))))</f>
        <v/>
      </c>
      <c r="BF54" s="556" t="str">
        <f ca="1">IF(OR(I54="",Q54="",S54="",U54="",Y54="",AB54="",AE54="",AG54=""),"",IF('M01-S012'!$V$258&lt;TODAY(),0,IF(MSF20284="Gas Only",0,IF(OR(AK54="",AK54&lt;0,AU54&lt;=AN54),0,IF(ISNUMBER(SEARCH("LED Tube Relamp",K54)),MIN(AU54-AN54,ROUND(IF(ISNUMBER(SEARCH("1-Lamp 4FT Fluor.",C54)),(S54*2),IF(ISNUMBER(SEARCH("1-Lamp 4FT HO Fluor.",C54)),(S54*2))),2)),0)))))</f>
        <v/>
      </c>
    </row>
    <row r="55" spans="2:58" ht="15.95" customHeight="1">
      <c r="B55" s="501"/>
      <c r="C55" s="532"/>
      <c r="D55" s="533"/>
      <c r="E55" s="533"/>
      <c r="F55" s="533"/>
      <c r="G55" s="533"/>
      <c r="H55" s="537"/>
      <c r="I55" s="562"/>
      <c r="J55" s="563"/>
      <c r="K55" s="565"/>
      <c r="L55" s="533"/>
      <c r="M55" s="533"/>
      <c r="N55" s="533"/>
      <c r="O55" s="533"/>
      <c r="P55" s="537"/>
      <c r="Q55" s="562"/>
      <c r="R55" s="567"/>
      <c r="S55" s="528"/>
      <c r="T55" s="529"/>
      <c r="U55" s="532"/>
      <c r="V55" s="533"/>
      <c r="W55" s="533"/>
      <c r="X55" s="537"/>
      <c r="Y55" s="536"/>
      <c r="Z55" s="533"/>
      <c r="AA55" s="537"/>
      <c r="AB55" s="528"/>
      <c r="AC55" s="539"/>
      <c r="AD55" s="529"/>
      <c r="AE55" s="542"/>
      <c r="AF55" s="543"/>
      <c r="AG55" s="546"/>
      <c r="AH55" s="549"/>
      <c r="AI55" s="516"/>
      <c r="AJ55" s="517"/>
      <c r="AK55" s="521"/>
      <c r="AL55" s="522"/>
      <c r="AM55" s="523"/>
      <c r="AN55" s="507"/>
      <c r="AO55" s="508"/>
      <c r="AP55" s="508"/>
      <c r="AQ55" s="509"/>
      <c r="AR55" s="379"/>
      <c r="AU55" s="511"/>
      <c r="AV55" s="513"/>
      <c r="AW55" s="503"/>
      <c r="AX55" s="503"/>
      <c r="AY55" s="503"/>
      <c r="AZ55" s="503"/>
      <c r="BA55" s="553"/>
      <c r="BB55" s="55"/>
      <c r="BC55" s="555"/>
      <c r="BD55" s="55"/>
      <c r="BE55" s="553"/>
      <c r="BF55" s="553"/>
    </row>
    <row r="56" spans="2:58" ht="15.95" customHeight="1">
      <c r="B56" s="501">
        <v>9</v>
      </c>
      <c r="C56" s="557"/>
      <c r="D56" s="558"/>
      <c r="E56" s="558"/>
      <c r="F56" s="558"/>
      <c r="G56" s="558"/>
      <c r="H56" s="559"/>
      <c r="I56" s="560" t="str">
        <f>IFERROR(IF(C56="","",IF(INDEX(PMELIGHTTYPE[Base Autofill],MATCH(C56,PMELIGHTTYPE[Base Desc 1],0))="","",INDEX(PMELIGHTTYPE[Base Autofill],MATCH(C56,PMELIGHTTYPE[Base Desc 1],0)))),"")</f>
        <v/>
      </c>
      <c r="J56" s="561"/>
      <c r="K56" s="564"/>
      <c r="L56" s="531"/>
      <c r="M56" s="531"/>
      <c r="N56" s="531"/>
      <c r="O56" s="531"/>
      <c r="P56" s="535"/>
      <c r="Q56" s="560" t="str">
        <f t="shared" ref="Q56" si="50">IFERROR(IF(ISNUMBER(SEARCH("Removed",K56)),0,""),"")</f>
        <v/>
      </c>
      <c r="R56" s="566"/>
      <c r="S56" s="526"/>
      <c r="T56" s="527"/>
      <c r="U56" s="530"/>
      <c r="V56" s="531"/>
      <c r="W56" s="531"/>
      <c r="X56" s="535"/>
      <c r="Y56" s="534"/>
      <c r="Z56" s="531"/>
      <c r="AA56" s="535"/>
      <c r="AB56" s="526"/>
      <c r="AC56" s="538"/>
      <c r="AD56" s="527"/>
      <c r="AE56" s="540" t="str">
        <f t="shared" ref="AE56" si="51">IF(ISNUMBER(SEARCH("Removed",K56)),0,"")</f>
        <v/>
      </c>
      <c r="AF56" s="541"/>
      <c r="AG56" s="544"/>
      <c r="AH56" s="548"/>
      <c r="AI56" s="550" t="str">
        <f>IFERROR(IF(K56="","",IF(C56&lt;&gt;INDEX(PMELIGHT[Base Desc 1],MATCH(K56,PMELIGHT[Eff Desc 1],0)),0,INDEX(PMELIGHT[Inc Rate Unit],MATCH(K56,PMELIGHT[Eff Desc 1],0)))),"")</f>
        <v/>
      </c>
      <c r="AJ56" s="551"/>
      <c r="AK56" s="518" t="str">
        <f t="shared" ref="AK56" si="52">IFERROR(IF(OR(C56="",I56="",K56="",Q56="",S56="",U56="",Y56="",AB56="",AE56="",AG56=""),"",IFERROR(ROUND(IF(I56-Q56&lt;=0,0,(((I56-Q56)*S56*AB56/1000)+AZ56)*BA56),2),"")),"")</f>
        <v/>
      </c>
      <c r="AL56" s="519"/>
      <c r="AM56" s="520"/>
      <c r="AN56" s="504" t="str">
        <f t="shared" ref="AN56" si="53">IFERROR(IF(OR(C56="",I56="",K56="",Q56="",S56="",U56="",Y56="",AB56="",AE56="",AG56=""),"",IF(BC56&lt;&gt;"",BC56,ROUND(IF(I56-Q56&lt;=0,0,MIN(AU56,AI56*S56)),2))),"")</f>
        <v/>
      </c>
      <c r="AO56" s="505"/>
      <c r="AP56" s="505"/>
      <c r="AQ56" s="506"/>
      <c r="AR56" s="379"/>
      <c r="AU56" s="510" t="str">
        <f t="shared" ref="AU56" si="54">IF(OR(I56="",Q56="",S56="",U56="",Y56="",AB56="",AE56="",AG56=""),"",IF(AK56=0,"",(ROUND((AE56+AG56)*S56,2))))</f>
        <v/>
      </c>
      <c r="AV56" s="512" t="str">
        <f>IFERROR(IF(OR(I56="",Q56="",S56="",U56="",Y56="",AB56="",AE56="",AG56="",AK56=0),"",IF(ISNUMBER(SEARCH("Exterior",K56)),0,ROUND(((I56-Q56)*S56/1000)*INDEX(LightingWHF[Coincidence Factor CF],MATCH(M02S02F26,LightingWHF[Building/Space Type],0))*
IF(OR(M02S02F32="AC with Natural Gas Heat",M02S02F32="AC with Electric Heat",M02S02F32="Heat Pump"),INDEX(LightingWHF[Waste Heat Cooling Demand WHFd],MATCH(M02S02F26,LightingWHF[Building/Space Type],0)),1),3))),"")</f>
        <v/>
      </c>
      <c r="AW56" s="502" t="str">
        <f t="shared" ref="AW56" si="55">IF(OR(I56="",Q56="",S56="",U56="",Y56="",AB56="",AE56="",AG56=""),"",ROUND(I56*S56*AB56/1000,0))</f>
        <v/>
      </c>
      <c r="AX56" s="502" t="str">
        <f t="shared" ref="AX56" si="56">IF(OR(I56="",Q56="",S56="",U56="",Y56="",AB56="",AE56="",AG56=""),"",ROUND(Q56*S56*AB56/1000,0))</f>
        <v/>
      </c>
      <c r="AY56" s="502" t="str">
        <f>IF(OR(I56="",Q56="",S56="",U56="",Y56="",AB56="",AE56="",AG56=""),"",ROUND(IF(ISNUMBER(SEARCH("Exterior",K56)),0,IF(M02S02F46="Electric Only",0,IF(OR(M02S02F32="AC with Natural Gas Heat",M02S02F32="Natural Gas Heat Only"),(((I56-Q56)/1000)*S56*AB56*-INDEX(LightingWHF[Waste Heat Gas Heating IFTherms],MATCH(M02S02F26,LightingWHF[Building/Space Type],0))),0))),0))</f>
        <v/>
      </c>
      <c r="AZ56" s="502" t="str">
        <f>IF(OR(I56="",Q56="",S56="",U56="",Y56="",AB56="",AE56="",AG56=""),"",IF(M02S02F46="Gas Only",0,IF(ISNUMBER(SEARCH("Exterior",K56)),0,IF(M02S02F32="Heat Pump",(((I56-Q56)/1000)*S56*AB56*-INDEX(LightingWHF[Waste Heat Electric Heat Pump Heating IFkWh],MATCH(M02S02F26,LightingWHF[Building/Space Type],0))),
IF(OR(M02S02F32="AC with Electric Heat",M02S02F32="Electric Heat Only"),(((I56-Q56)/1000)*S56*AB56*-INDEX(LightingWHF[Waste Heat Electric Resistance Heating IFkWh],MATCH(M02S02F26,LightingWHF[Building/Space Type],0))),0
)))))</f>
        <v/>
      </c>
      <c r="BA56" s="552" t="str">
        <f>IF(OR(I56="",Q56="",S56="",U56="",Y56="",AB56="",AE56="",AG56=""),"",IF(M02S02F46="Gas Only",0,IF(ISNUMBER(SEARCH("Exterior",K56)),1,IF(OR(M02S02F32="Heat Pump",M02S02F32="AC with Natural Gas Heat",M02S02F32="AC with Electric Heat"),(INDEX(LightingWHF[Waste Heat Cooling Energy WHFe],MATCH(M02S02F26,LightingWHF[Building/Space Type],0))),1))))</f>
        <v/>
      </c>
      <c r="BB56" s="55"/>
      <c r="BC56" s="554" t="str">
        <f>IFERROR(IF(OR(C56="",I56="",K56="",Q56="",S56="",U56="",Y56="",AB56="",AE56="",AG56=""),"",IF(OR(ISBLANK(M02S02F26),ISBLANK(M02S02F32),ISBLANK(M02S02F46)),MEASUREBLDG,IF((I56*S56)&lt;=(Q56*S56),MEASURESAVE,""))),MEASURESUBMIT)</f>
        <v/>
      </c>
      <c r="BD56" s="55"/>
      <c r="BE56" s="556" t="str">
        <f ca="1">IF(OR(I56="",Q56="",S56="",U56="",Y56="",AB56="",AE56="",AG56=""),"",IF('M01-S01'!$V$82&lt;TODAY(),0,IF(M02S02F46="Gas Only",0,IF(OR(AK56="",AK56&lt;0,AU56&lt;=AN56),0,IF(BF56&gt;0,MIN(AU56-AN56-BF56,ROUND((AN56+BF56)*0.2,2)),MIN(AU56-AN56,ROUND(AN56*0.2,2)))))))</f>
        <v/>
      </c>
      <c r="BF56" s="556" t="str">
        <f ca="1">IF(OR(I56="",Q56="",S56="",U56="",Y56="",AB56="",AE56="",AG56=""),"",IF('M01-S012'!$V$258&lt;TODAY(),0,IF(MSF20286="Gas Only",0,IF(OR(AK56="",AK56&lt;0,AU56&lt;=AN56),0,IF(ISNUMBER(SEARCH("LED Tube Relamp",K56)),MIN(AU56-AN56,ROUND(IF(ISNUMBER(SEARCH("1-Lamp 4FT Fluor.",C56)),(S56*2),IF(ISNUMBER(SEARCH("1-Lamp 4FT HO Fluor.",C56)),(S56*2))),2)),0)))))</f>
        <v/>
      </c>
    </row>
    <row r="57" spans="2:58" ht="15.95" customHeight="1">
      <c r="B57" s="501"/>
      <c r="C57" s="532"/>
      <c r="D57" s="533"/>
      <c r="E57" s="533"/>
      <c r="F57" s="533"/>
      <c r="G57" s="533"/>
      <c r="H57" s="537"/>
      <c r="I57" s="562"/>
      <c r="J57" s="563"/>
      <c r="K57" s="565"/>
      <c r="L57" s="533"/>
      <c r="M57" s="533"/>
      <c r="N57" s="533"/>
      <c r="O57" s="533"/>
      <c r="P57" s="537"/>
      <c r="Q57" s="562"/>
      <c r="R57" s="567"/>
      <c r="S57" s="528"/>
      <c r="T57" s="529"/>
      <c r="U57" s="532"/>
      <c r="V57" s="533"/>
      <c r="W57" s="533"/>
      <c r="X57" s="537"/>
      <c r="Y57" s="536"/>
      <c r="Z57" s="533"/>
      <c r="AA57" s="537"/>
      <c r="AB57" s="528"/>
      <c r="AC57" s="539"/>
      <c r="AD57" s="529"/>
      <c r="AE57" s="542"/>
      <c r="AF57" s="543"/>
      <c r="AG57" s="546"/>
      <c r="AH57" s="549"/>
      <c r="AI57" s="516"/>
      <c r="AJ57" s="517"/>
      <c r="AK57" s="521"/>
      <c r="AL57" s="522"/>
      <c r="AM57" s="523"/>
      <c r="AN57" s="507"/>
      <c r="AO57" s="508"/>
      <c r="AP57" s="508"/>
      <c r="AQ57" s="509"/>
      <c r="AR57" s="379"/>
      <c r="AU57" s="511"/>
      <c r="AV57" s="513"/>
      <c r="AW57" s="503"/>
      <c r="AX57" s="503"/>
      <c r="AY57" s="503"/>
      <c r="AZ57" s="503"/>
      <c r="BA57" s="553"/>
      <c r="BB57" s="55"/>
      <c r="BC57" s="555"/>
      <c r="BD57" s="55"/>
      <c r="BE57" s="553"/>
      <c r="BF57" s="553"/>
    </row>
    <row r="58" spans="2:58" ht="15.95" customHeight="1">
      <c r="B58" s="501">
        <v>10</v>
      </c>
      <c r="C58" s="557"/>
      <c r="D58" s="558"/>
      <c r="E58" s="558"/>
      <c r="F58" s="558"/>
      <c r="G58" s="558"/>
      <c r="H58" s="559"/>
      <c r="I58" s="560" t="str">
        <f>IFERROR(IF(C58="","",IF(INDEX(PMELIGHTTYPE[Base Autofill],MATCH(C58,PMELIGHTTYPE[Base Desc 1],0))="","",INDEX(PMELIGHTTYPE[Base Autofill],MATCH(C58,PMELIGHTTYPE[Base Desc 1],0)))),"")</f>
        <v/>
      </c>
      <c r="J58" s="561"/>
      <c r="K58" s="564"/>
      <c r="L58" s="531"/>
      <c r="M58" s="531"/>
      <c r="N58" s="531"/>
      <c r="O58" s="531"/>
      <c r="P58" s="535"/>
      <c r="Q58" s="560" t="str">
        <f t="shared" ref="Q58" si="57">IFERROR(IF(ISNUMBER(SEARCH("Removed",K58)),0,""),"")</f>
        <v/>
      </c>
      <c r="R58" s="566"/>
      <c r="S58" s="526"/>
      <c r="T58" s="527"/>
      <c r="U58" s="530"/>
      <c r="V58" s="531"/>
      <c r="W58" s="531"/>
      <c r="X58" s="535"/>
      <c r="Y58" s="534"/>
      <c r="Z58" s="531"/>
      <c r="AA58" s="535"/>
      <c r="AB58" s="526"/>
      <c r="AC58" s="538"/>
      <c r="AD58" s="527"/>
      <c r="AE58" s="540" t="str">
        <f t="shared" ref="AE58" si="58">IF(ISNUMBER(SEARCH("Removed",K58)),0,"")</f>
        <v/>
      </c>
      <c r="AF58" s="541"/>
      <c r="AG58" s="544"/>
      <c r="AH58" s="548"/>
      <c r="AI58" s="550" t="str">
        <f>IFERROR(IF(K58="","",IF(C58&lt;&gt;INDEX(PMELIGHT[Base Desc 1],MATCH(K58,PMELIGHT[Eff Desc 1],0)),0,INDEX(PMELIGHT[Inc Rate Unit],MATCH(K58,PMELIGHT[Eff Desc 1],0)))),"")</f>
        <v/>
      </c>
      <c r="AJ58" s="551"/>
      <c r="AK58" s="518" t="str">
        <f t="shared" ref="AK58" si="59">IFERROR(IF(OR(C58="",I58="",K58="",Q58="",S58="",U58="",Y58="",AB58="",AE58="",AG58=""),"",IFERROR(ROUND(IF(I58-Q58&lt;=0,0,(((I58-Q58)*S58*AB58/1000)+AZ58)*BA58),2),"")),"")</f>
        <v/>
      </c>
      <c r="AL58" s="519"/>
      <c r="AM58" s="520"/>
      <c r="AN58" s="504" t="str">
        <f t="shared" ref="AN58" si="60">IFERROR(IF(OR(C58="",I58="",K58="",Q58="",S58="",U58="",Y58="",AB58="",AE58="",AG58=""),"",IF(BC58&lt;&gt;"",BC58,ROUND(IF(I58-Q58&lt;=0,0,MIN(AU58,AI58*S58)),2))),"")</f>
        <v/>
      </c>
      <c r="AO58" s="505"/>
      <c r="AP58" s="505"/>
      <c r="AQ58" s="506"/>
      <c r="AR58" s="379"/>
      <c r="AU58" s="510" t="str">
        <f t="shared" ref="AU58" si="61">IF(OR(I58="",Q58="",S58="",U58="",Y58="",AB58="",AE58="",AG58=""),"",IF(AK58=0,"",(ROUND((AE58+AG58)*S58,2))))</f>
        <v/>
      </c>
      <c r="AV58" s="512" t="str">
        <f>IFERROR(IF(OR(I58="",Q58="",S58="",U58="",Y58="",AB58="",AE58="",AG58="",AK58=0),"",IF(ISNUMBER(SEARCH("Exterior",K58)),0,ROUND(((I58-Q58)*S58/1000)*INDEX(LightingWHF[Coincidence Factor CF],MATCH(M02S02F26,LightingWHF[Building/Space Type],0))*
IF(OR(M02S02F32="AC with Natural Gas Heat",M02S02F32="AC with Electric Heat",M02S02F32="Heat Pump"),INDEX(LightingWHF[Waste Heat Cooling Demand WHFd],MATCH(M02S02F26,LightingWHF[Building/Space Type],0)),1),3))),"")</f>
        <v/>
      </c>
      <c r="AW58" s="502" t="str">
        <f t="shared" ref="AW58" si="62">IF(OR(I58="",Q58="",S58="",U58="",Y58="",AB58="",AE58="",AG58=""),"",ROUND(I58*S58*AB58/1000,0))</f>
        <v/>
      </c>
      <c r="AX58" s="502" t="str">
        <f t="shared" ref="AX58" si="63">IF(OR(I58="",Q58="",S58="",U58="",Y58="",AB58="",AE58="",AG58=""),"",ROUND(Q58*S58*AB58/1000,0))</f>
        <v/>
      </c>
      <c r="AY58" s="502" t="str">
        <f>IF(OR(I58="",Q58="",S58="",U58="",Y58="",AB58="",AE58="",AG58=""),"",ROUND(IF(ISNUMBER(SEARCH("Exterior",K58)),0,IF(M02S02F46="Electric Only",0,IF(OR(M02S02F32="AC with Natural Gas Heat",M02S02F32="Natural Gas Heat Only"),(((I58-Q58)/1000)*S58*AB58*-INDEX(LightingWHF[Waste Heat Gas Heating IFTherms],MATCH(M02S02F26,LightingWHF[Building/Space Type],0))),0))),0))</f>
        <v/>
      </c>
      <c r="AZ58" s="502" t="str">
        <f>IF(OR(I58="",Q58="",S58="",U58="",Y58="",AB58="",AE58="",AG58=""),"",IF(M02S02F46="Gas Only",0,IF(ISNUMBER(SEARCH("Exterior",K58)),0,IF(M02S02F32="Heat Pump",(((I58-Q58)/1000)*S58*AB58*-INDEX(LightingWHF[Waste Heat Electric Heat Pump Heating IFkWh],MATCH(M02S02F26,LightingWHF[Building/Space Type],0))),
IF(OR(M02S02F32="AC with Electric Heat",M02S02F32="Electric Heat Only"),(((I58-Q58)/1000)*S58*AB58*-INDEX(LightingWHF[Waste Heat Electric Resistance Heating IFkWh],MATCH(M02S02F26,LightingWHF[Building/Space Type],0))),0
)))))</f>
        <v/>
      </c>
      <c r="BA58" s="552" t="str">
        <f>IF(OR(I58="",Q58="",S58="",U58="",Y58="",AB58="",AE58="",AG58=""),"",IF(M02S02F46="Gas Only",0,IF(ISNUMBER(SEARCH("Exterior",K58)),1,IF(OR(M02S02F32="Heat Pump",M02S02F32="AC with Natural Gas Heat",M02S02F32="AC with Electric Heat"),(INDEX(LightingWHF[Waste Heat Cooling Energy WHFe],MATCH(M02S02F26,LightingWHF[Building/Space Type],0))),1))))</f>
        <v/>
      </c>
      <c r="BB58" s="55"/>
      <c r="BC58" s="554" t="str">
        <f>IFERROR(IF(OR(C58="",I58="",K58="",Q58="",S58="",U58="",Y58="",AB58="",AE58="",AG58=""),"",IF(OR(ISBLANK(M02S02F26),ISBLANK(M02S02F32),ISBLANK(M02S02F46)),MEASUREBLDG,IF((I58*S58)&lt;=(Q58*S58),MEASURESAVE,""))),MEASURESUBMIT)</f>
        <v/>
      </c>
      <c r="BD58" s="55"/>
      <c r="BE58" s="556" t="str">
        <f ca="1">IF(OR(I58="",Q58="",S58="",U58="",Y58="",AB58="",AE58="",AG58=""),"",IF('M01-S01'!$V$82&lt;TODAY(),0,IF(M02S02F46="Gas Only",0,IF(OR(AK58="",AK58&lt;0,AU58&lt;=AN58),0,IF(BF58&gt;0,MIN(AU58-AN58-BF58,ROUND((AN58+BF58)*0.2,2)),MIN(AU58-AN58,ROUND(AN58*0.2,2)))))))</f>
        <v/>
      </c>
      <c r="BF58" s="556" t="str">
        <f ca="1">IF(OR(I58="",Q58="",S58="",U58="",Y58="",AB58="",AE58="",AG58=""),"",IF('M01-S012'!$V$258&lt;TODAY(),0,IF(MSF20288="Gas Only",0,IF(OR(AK58="",AK58&lt;0,AU58&lt;=AN58),0,IF(ISNUMBER(SEARCH("LED Tube Relamp",K58)),MIN(AU58-AN58,ROUND(IF(ISNUMBER(SEARCH("1-Lamp 4FT Fluor.",C58)),(S58*2),IF(ISNUMBER(SEARCH("1-Lamp 4FT HO Fluor.",C58)),(S58*2))),2)),0)))))</f>
        <v/>
      </c>
    </row>
    <row r="59" spans="2:58" ht="15.95" customHeight="1">
      <c r="B59" s="501"/>
      <c r="C59" s="532"/>
      <c r="D59" s="533"/>
      <c r="E59" s="533"/>
      <c r="F59" s="533"/>
      <c r="G59" s="533"/>
      <c r="H59" s="537"/>
      <c r="I59" s="562"/>
      <c r="J59" s="563"/>
      <c r="K59" s="565"/>
      <c r="L59" s="533"/>
      <c r="M59" s="533"/>
      <c r="N59" s="533"/>
      <c r="O59" s="533"/>
      <c r="P59" s="537"/>
      <c r="Q59" s="562"/>
      <c r="R59" s="567"/>
      <c r="S59" s="528"/>
      <c r="T59" s="529"/>
      <c r="U59" s="532"/>
      <c r="V59" s="533"/>
      <c r="W59" s="533"/>
      <c r="X59" s="537"/>
      <c r="Y59" s="536"/>
      <c r="Z59" s="533"/>
      <c r="AA59" s="537"/>
      <c r="AB59" s="528"/>
      <c r="AC59" s="539"/>
      <c r="AD59" s="529"/>
      <c r="AE59" s="542"/>
      <c r="AF59" s="543"/>
      <c r="AG59" s="546"/>
      <c r="AH59" s="549"/>
      <c r="AI59" s="516"/>
      <c r="AJ59" s="517"/>
      <c r="AK59" s="521"/>
      <c r="AL59" s="522"/>
      <c r="AM59" s="523"/>
      <c r="AN59" s="507"/>
      <c r="AO59" s="508"/>
      <c r="AP59" s="508"/>
      <c r="AQ59" s="509"/>
      <c r="AR59" s="379"/>
      <c r="AU59" s="511"/>
      <c r="AV59" s="513"/>
      <c r="AW59" s="503"/>
      <c r="AX59" s="503"/>
      <c r="AY59" s="503"/>
      <c r="AZ59" s="503"/>
      <c r="BA59" s="553"/>
      <c r="BB59" s="55"/>
      <c r="BC59" s="555"/>
      <c r="BD59" s="55"/>
      <c r="BE59" s="553"/>
      <c r="BF59" s="553"/>
    </row>
    <row r="60" spans="2:58" ht="15.95" customHeight="1">
      <c r="B60" s="501">
        <v>11</v>
      </c>
      <c r="C60" s="557"/>
      <c r="D60" s="558"/>
      <c r="E60" s="558"/>
      <c r="F60" s="558"/>
      <c r="G60" s="558"/>
      <c r="H60" s="559"/>
      <c r="I60" s="560" t="str">
        <f>IFERROR(IF(C60="","",IF(INDEX(PMELIGHTTYPE[Base Autofill],MATCH(C60,PMELIGHTTYPE[Base Desc 1],0))="","",INDEX(PMELIGHTTYPE[Base Autofill],MATCH(C60,PMELIGHTTYPE[Base Desc 1],0)))),"")</f>
        <v/>
      </c>
      <c r="J60" s="561"/>
      <c r="K60" s="564"/>
      <c r="L60" s="531"/>
      <c r="M60" s="531"/>
      <c r="N60" s="531"/>
      <c r="O60" s="531"/>
      <c r="P60" s="535"/>
      <c r="Q60" s="560" t="str">
        <f t="shared" ref="Q60" si="64">IFERROR(IF(ISNUMBER(SEARCH("Removed",K60)),0,""),"")</f>
        <v/>
      </c>
      <c r="R60" s="566"/>
      <c r="S60" s="526"/>
      <c r="T60" s="527"/>
      <c r="U60" s="530"/>
      <c r="V60" s="531"/>
      <c r="W60" s="531"/>
      <c r="X60" s="535"/>
      <c r="Y60" s="534"/>
      <c r="Z60" s="531"/>
      <c r="AA60" s="535"/>
      <c r="AB60" s="526"/>
      <c r="AC60" s="538"/>
      <c r="AD60" s="527"/>
      <c r="AE60" s="540" t="str">
        <f t="shared" ref="AE60" si="65">IF(ISNUMBER(SEARCH("Removed",K60)),0,"")</f>
        <v/>
      </c>
      <c r="AF60" s="541"/>
      <c r="AG60" s="544"/>
      <c r="AH60" s="548"/>
      <c r="AI60" s="550" t="str">
        <f>IFERROR(IF(K60="","",IF(C60&lt;&gt;INDEX(PMELIGHT[Base Desc 1],MATCH(K60,PMELIGHT[Eff Desc 1],0)),0,INDEX(PMELIGHT[Inc Rate Unit],MATCH(K60,PMELIGHT[Eff Desc 1],0)))),"")</f>
        <v/>
      </c>
      <c r="AJ60" s="551"/>
      <c r="AK60" s="518" t="str">
        <f t="shared" ref="AK60" si="66">IFERROR(IF(OR(C60="",I60="",K60="",Q60="",S60="",U60="",Y60="",AB60="",AE60="",AG60=""),"",IFERROR(ROUND(IF(I60-Q60&lt;=0,0,(((I60-Q60)*S60*AB60/1000)+AZ60)*BA60),2),"")),"")</f>
        <v/>
      </c>
      <c r="AL60" s="519"/>
      <c r="AM60" s="520"/>
      <c r="AN60" s="504" t="str">
        <f t="shared" ref="AN60" si="67">IFERROR(IF(OR(C60="",I60="",K60="",Q60="",S60="",U60="",Y60="",AB60="",AE60="",AG60=""),"",IF(BC60&lt;&gt;"",BC60,ROUND(IF(I60-Q60&lt;=0,0,MIN(AU60,AI60*S60)),2))),"")</f>
        <v/>
      </c>
      <c r="AO60" s="505"/>
      <c r="AP60" s="505"/>
      <c r="AQ60" s="506"/>
      <c r="AR60" s="379"/>
      <c r="AU60" s="510" t="str">
        <f t="shared" ref="AU60" si="68">IF(OR(I60="",Q60="",S60="",U60="",Y60="",AB60="",AE60="",AG60=""),"",IF(AK60=0,"",(ROUND((AE60+AG60)*S60,2))))</f>
        <v/>
      </c>
      <c r="AV60" s="512" t="str">
        <f>IFERROR(IF(OR(I60="",Q60="",S60="",U60="",Y60="",AB60="",AE60="",AG60="",AK60=0),"",IF(ISNUMBER(SEARCH("Exterior",K60)),0,ROUND(((I60-Q60)*S60/1000)*INDEX(LightingWHF[Coincidence Factor CF],MATCH(M02S02F26,LightingWHF[Building/Space Type],0))*
IF(OR(M02S02F32="AC with Natural Gas Heat",M02S02F32="AC with Electric Heat",M02S02F32="Heat Pump"),INDEX(LightingWHF[Waste Heat Cooling Demand WHFd],MATCH(M02S02F26,LightingWHF[Building/Space Type],0)),1),3))),"")</f>
        <v/>
      </c>
      <c r="AW60" s="502" t="str">
        <f t="shared" ref="AW60" si="69">IF(OR(I60="",Q60="",S60="",U60="",Y60="",AB60="",AE60="",AG60=""),"",ROUND(I60*S60*AB60/1000,0))</f>
        <v/>
      </c>
      <c r="AX60" s="502" t="str">
        <f t="shared" ref="AX60" si="70">IF(OR(I60="",Q60="",S60="",U60="",Y60="",AB60="",AE60="",AG60=""),"",ROUND(Q60*S60*AB60/1000,0))</f>
        <v/>
      </c>
      <c r="AY60" s="502" t="str">
        <f>IF(OR(I60="",Q60="",S60="",U60="",Y60="",AB60="",AE60="",AG60=""),"",ROUND(IF(ISNUMBER(SEARCH("Exterior",K60)),0,IF(M02S02F46="Electric Only",0,IF(OR(M02S02F32="AC with Natural Gas Heat",M02S02F32="Natural Gas Heat Only"),(((I60-Q60)/1000)*S60*AB60*-INDEX(LightingWHF[Waste Heat Gas Heating IFTherms],MATCH(M02S02F26,LightingWHF[Building/Space Type],0))),0))),0))</f>
        <v/>
      </c>
      <c r="AZ60" s="502" t="str">
        <f>IF(OR(I60="",Q60="",S60="",U60="",Y60="",AB60="",AE60="",AG60=""),"",IF(M02S02F46="Gas Only",0,IF(ISNUMBER(SEARCH("Exterior",K60)),0,IF(M02S02F32="Heat Pump",(((I60-Q60)/1000)*S60*AB60*-INDEX(LightingWHF[Waste Heat Electric Heat Pump Heating IFkWh],MATCH(M02S02F26,LightingWHF[Building/Space Type],0))),
IF(OR(M02S02F32="AC with Electric Heat",M02S02F32="Electric Heat Only"),(((I60-Q60)/1000)*S60*AB60*-INDEX(LightingWHF[Waste Heat Electric Resistance Heating IFkWh],MATCH(M02S02F26,LightingWHF[Building/Space Type],0))),0
)))))</f>
        <v/>
      </c>
      <c r="BA60" s="552" t="str">
        <f>IF(OR(I60="",Q60="",S60="",U60="",Y60="",AB60="",AE60="",AG60=""),"",IF(M02S02F46="Gas Only",0,IF(ISNUMBER(SEARCH("Exterior",K60)),1,IF(OR(M02S02F32="Heat Pump",M02S02F32="AC with Natural Gas Heat",M02S02F32="AC with Electric Heat"),(INDEX(LightingWHF[Waste Heat Cooling Energy WHFe],MATCH(M02S02F26,LightingWHF[Building/Space Type],0))),1))))</f>
        <v/>
      </c>
      <c r="BB60" s="55"/>
      <c r="BC60" s="554" t="str">
        <f>IFERROR(IF(OR(C60="",I60="",K60="",Q60="",S60="",U60="",Y60="",AB60="",AE60="",AG60=""),"",IF(OR(ISBLANK(M02S02F26),ISBLANK(M02S02F32),ISBLANK(M02S02F46)),MEASUREBLDG,IF((I60*S60)&lt;=(Q60*S60),MEASURESAVE,""))),MEASURESUBMIT)</f>
        <v/>
      </c>
      <c r="BD60" s="55"/>
      <c r="BE60" s="556" t="str">
        <f ca="1">IF(OR(I60="",Q60="",S60="",U60="",Y60="",AB60="",AE60="",AG60=""),"",IF('M01-S01'!$V$82&lt;TODAY(),0,IF(M02S02F46="Gas Only",0,IF(OR(AK60="",AK60&lt;0,AU60&lt;=AN60),0,IF(BF60&gt;0,MIN(AU60-AN60-BF60,ROUND((AN60+BF60)*0.2,2)),MIN(AU60-AN60,ROUND(AN60*0.2,2)))))))</f>
        <v/>
      </c>
      <c r="BF60" s="556" t="str">
        <f ca="1">IF(OR(I60="",Q60="",S60="",U60="",Y60="",AB60="",AE60="",AG60=""),"",IF('M01-S012'!$V$258&lt;TODAY(),0,IF(MSF20290="Gas Only",0,IF(OR(AK60="",AK60&lt;0,AU60&lt;=AN60),0,IF(ISNUMBER(SEARCH("LED Tube Relamp",K60)),MIN(AU60-AN60,ROUND(IF(ISNUMBER(SEARCH("1-Lamp 4FT Fluor.",C60)),(S60*2),IF(ISNUMBER(SEARCH("1-Lamp 4FT HO Fluor.",C60)),(S60*2))),2)),0)))))</f>
        <v/>
      </c>
    </row>
    <row r="61" spans="2:58" ht="15.95" customHeight="1">
      <c r="B61" s="501"/>
      <c r="C61" s="532"/>
      <c r="D61" s="533"/>
      <c r="E61" s="533"/>
      <c r="F61" s="533"/>
      <c r="G61" s="533"/>
      <c r="H61" s="537"/>
      <c r="I61" s="562"/>
      <c r="J61" s="563"/>
      <c r="K61" s="565"/>
      <c r="L61" s="533"/>
      <c r="M61" s="533"/>
      <c r="N61" s="533"/>
      <c r="O61" s="533"/>
      <c r="P61" s="537"/>
      <c r="Q61" s="562"/>
      <c r="R61" s="567"/>
      <c r="S61" s="528"/>
      <c r="T61" s="529"/>
      <c r="U61" s="532"/>
      <c r="V61" s="533"/>
      <c r="W61" s="533"/>
      <c r="X61" s="537"/>
      <c r="Y61" s="536"/>
      <c r="Z61" s="533"/>
      <c r="AA61" s="537"/>
      <c r="AB61" s="528"/>
      <c r="AC61" s="539"/>
      <c r="AD61" s="529"/>
      <c r="AE61" s="542"/>
      <c r="AF61" s="543"/>
      <c r="AG61" s="546"/>
      <c r="AH61" s="549"/>
      <c r="AI61" s="516"/>
      <c r="AJ61" s="517"/>
      <c r="AK61" s="521"/>
      <c r="AL61" s="522"/>
      <c r="AM61" s="523"/>
      <c r="AN61" s="507"/>
      <c r="AO61" s="508"/>
      <c r="AP61" s="508"/>
      <c r="AQ61" s="509"/>
      <c r="AR61" s="379"/>
      <c r="AU61" s="511"/>
      <c r="AV61" s="513"/>
      <c r="AW61" s="503"/>
      <c r="AX61" s="503"/>
      <c r="AY61" s="503"/>
      <c r="AZ61" s="503"/>
      <c r="BA61" s="553"/>
      <c r="BB61" s="55"/>
      <c r="BC61" s="555"/>
      <c r="BD61" s="55"/>
      <c r="BE61" s="553"/>
      <c r="BF61" s="553"/>
    </row>
    <row r="62" spans="2:58" ht="15.95" customHeight="1">
      <c r="B62" s="501">
        <v>12</v>
      </c>
      <c r="C62" s="557"/>
      <c r="D62" s="558"/>
      <c r="E62" s="558"/>
      <c r="F62" s="558"/>
      <c r="G62" s="558"/>
      <c r="H62" s="559"/>
      <c r="I62" s="560" t="str">
        <f>IFERROR(IF(C62="","",IF(INDEX(PMELIGHTTYPE[Base Autofill],MATCH(C62,PMELIGHTTYPE[Base Desc 1],0))="","",INDEX(PMELIGHTTYPE[Base Autofill],MATCH(C62,PMELIGHTTYPE[Base Desc 1],0)))),"")</f>
        <v/>
      </c>
      <c r="J62" s="561"/>
      <c r="K62" s="564"/>
      <c r="L62" s="531"/>
      <c r="M62" s="531"/>
      <c r="N62" s="531"/>
      <c r="O62" s="531"/>
      <c r="P62" s="535"/>
      <c r="Q62" s="560" t="str">
        <f t="shared" ref="Q62" si="71">IFERROR(IF(ISNUMBER(SEARCH("Removed",K62)),0,""),"")</f>
        <v/>
      </c>
      <c r="R62" s="566"/>
      <c r="S62" s="526"/>
      <c r="T62" s="527"/>
      <c r="U62" s="530"/>
      <c r="V62" s="531"/>
      <c r="W62" s="531"/>
      <c r="X62" s="535"/>
      <c r="Y62" s="534"/>
      <c r="Z62" s="531"/>
      <c r="AA62" s="535"/>
      <c r="AB62" s="526"/>
      <c r="AC62" s="538"/>
      <c r="AD62" s="527"/>
      <c r="AE62" s="540" t="str">
        <f t="shared" ref="AE62" si="72">IF(ISNUMBER(SEARCH("Removed",K62)),0,"")</f>
        <v/>
      </c>
      <c r="AF62" s="541"/>
      <c r="AG62" s="544"/>
      <c r="AH62" s="548"/>
      <c r="AI62" s="550" t="str">
        <f>IFERROR(IF(K62="","",IF(C62&lt;&gt;INDEX(PMELIGHT[Base Desc 1],MATCH(K62,PMELIGHT[Eff Desc 1],0)),0,INDEX(PMELIGHT[Inc Rate Unit],MATCH(K62,PMELIGHT[Eff Desc 1],0)))),"")</f>
        <v/>
      </c>
      <c r="AJ62" s="551"/>
      <c r="AK62" s="518" t="str">
        <f t="shared" ref="AK62" si="73">IFERROR(IF(OR(C62="",I62="",K62="",Q62="",S62="",U62="",Y62="",AB62="",AE62="",AG62=""),"",IFERROR(ROUND(IF(I62-Q62&lt;=0,0,(((I62-Q62)*S62*AB62/1000)+AZ62)*BA62),2),"")),"")</f>
        <v/>
      </c>
      <c r="AL62" s="519"/>
      <c r="AM62" s="520"/>
      <c r="AN62" s="504" t="str">
        <f t="shared" ref="AN62" si="74">IFERROR(IF(OR(C62="",I62="",K62="",Q62="",S62="",U62="",Y62="",AB62="",AE62="",AG62=""),"",IF(BC62&lt;&gt;"",BC62,ROUND(IF(I62-Q62&lt;=0,0,MIN(AU62,AI62*S62)),2))),"")</f>
        <v/>
      </c>
      <c r="AO62" s="505"/>
      <c r="AP62" s="505"/>
      <c r="AQ62" s="506"/>
      <c r="AR62" s="379"/>
      <c r="AU62" s="510" t="str">
        <f t="shared" ref="AU62" si="75">IF(OR(I62="",Q62="",S62="",U62="",Y62="",AB62="",AE62="",AG62=""),"",IF(AK62=0,"",(ROUND((AE62+AG62)*S62,2))))</f>
        <v/>
      </c>
      <c r="AV62" s="512" t="str">
        <f>IFERROR(IF(OR(I62="",Q62="",S62="",U62="",Y62="",AB62="",AE62="",AG62="",AK62=0),"",IF(ISNUMBER(SEARCH("Exterior",K62)),0,ROUND(((I62-Q62)*S62/1000)*INDEX(LightingWHF[Coincidence Factor CF],MATCH(M02S02F26,LightingWHF[Building/Space Type],0))*
IF(OR(M02S02F32="AC with Natural Gas Heat",M02S02F32="AC with Electric Heat",M02S02F32="Heat Pump"),INDEX(LightingWHF[Waste Heat Cooling Demand WHFd],MATCH(M02S02F26,LightingWHF[Building/Space Type],0)),1),3))),"")</f>
        <v/>
      </c>
      <c r="AW62" s="502" t="str">
        <f t="shared" ref="AW62" si="76">IF(OR(I62="",Q62="",S62="",U62="",Y62="",AB62="",AE62="",AG62=""),"",ROUND(I62*S62*AB62/1000,0))</f>
        <v/>
      </c>
      <c r="AX62" s="502" t="str">
        <f t="shared" ref="AX62" si="77">IF(OR(I62="",Q62="",S62="",U62="",Y62="",AB62="",AE62="",AG62=""),"",ROUND(Q62*S62*AB62/1000,0))</f>
        <v/>
      </c>
      <c r="AY62" s="502" t="str">
        <f>IF(OR(I62="",Q62="",S62="",U62="",Y62="",AB62="",AE62="",AG62=""),"",ROUND(IF(ISNUMBER(SEARCH("Exterior",K62)),0,IF(M02S02F46="Electric Only",0,IF(OR(M02S02F32="AC with Natural Gas Heat",M02S02F32="Natural Gas Heat Only"),(((I62-Q62)/1000)*S62*AB62*-INDEX(LightingWHF[Waste Heat Gas Heating IFTherms],MATCH(M02S02F26,LightingWHF[Building/Space Type],0))),0))),0))</f>
        <v/>
      </c>
      <c r="AZ62" s="502" t="str">
        <f>IF(OR(I62="",Q62="",S62="",U62="",Y62="",AB62="",AE62="",AG62=""),"",IF(M02S02F46="Gas Only",0,IF(ISNUMBER(SEARCH("Exterior",K62)),0,IF(M02S02F32="Heat Pump",(((I62-Q62)/1000)*S62*AB62*-INDEX(LightingWHF[Waste Heat Electric Heat Pump Heating IFkWh],MATCH(M02S02F26,LightingWHF[Building/Space Type],0))),
IF(OR(M02S02F32="AC with Electric Heat",M02S02F32="Electric Heat Only"),(((I62-Q62)/1000)*S62*AB62*-INDEX(LightingWHF[Waste Heat Electric Resistance Heating IFkWh],MATCH(M02S02F26,LightingWHF[Building/Space Type],0))),0
)))))</f>
        <v/>
      </c>
      <c r="BA62" s="552" t="str">
        <f>IF(OR(I62="",Q62="",S62="",U62="",Y62="",AB62="",AE62="",AG62=""),"",IF(M02S02F46="Gas Only",0,IF(ISNUMBER(SEARCH("Exterior",K62)),1,IF(OR(M02S02F32="Heat Pump",M02S02F32="AC with Natural Gas Heat",M02S02F32="AC with Electric Heat"),(INDEX(LightingWHF[Waste Heat Cooling Energy WHFe],MATCH(M02S02F26,LightingWHF[Building/Space Type],0))),1))))</f>
        <v/>
      </c>
      <c r="BB62" s="55"/>
      <c r="BC62" s="554" t="str">
        <f>IFERROR(IF(OR(C62="",I62="",K62="",Q62="",S62="",U62="",Y62="",AB62="",AE62="",AG62=""),"",IF(OR(ISBLANK(M02S02F26),ISBLANK(M02S02F32),ISBLANK(M02S02F46)),MEASUREBLDG,IF((I62*S62)&lt;=(Q62*S62),MEASURESAVE,""))),MEASURESUBMIT)</f>
        <v/>
      </c>
      <c r="BD62" s="55"/>
      <c r="BE62" s="556" t="str">
        <f ca="1">IF(OR(I62="",Q62="",S62="",U62="",Y62="",AB62="",AE62="",AG62=""),"",IF('M01-S01'!$V$82&lt;TODAY(),0,IF(M02S02F46="Gas Only",0,IF(OR(AK62="",AK62&lt;0,AU62&lt;=AN62),0,IF(BF62&gt;0,MIN(AU62-AN62-BF62,ROUND((AN62+BF62)*0.2,2)),MIN(AU62-AN62,ROUND(AN62*0.2,2)))))))</f>
        <v/>
      </c>
      <c r="BF62" s="556" t="str">
        <f ca="1">IF(OR(I62="",Q62="",S62="",U62="",Y62="",AB62="",AE62="",AG62=""),"",IF('M01-S012'!$V$258&lt;TODAY(),0,IF(MSF20292="Gas Only",0,IF(OR(AK62="",AK62&lt;0,AU62&lt;=AN62),0,IF(ISNUMBER(SEARCH("LED Tube Relamp",K62)),MIN(AU62-AN62,ROUND(IF(ISNUMBER(SEARCH("1-Lamp 4FT Fluor.",C62)),(S62*2),IF(ISNUMBER(SEARCH("1-Lamp 4FT HO Fluor.",C62)),(S62*2))),2)),0)))))</f>
        <v/>
      </c>
    </row>
    <row r="63" spans="2:58" ht="15.95" customHeight="1">
      <c r="B63" s="501"/>
      <c r="C63" s="532"/>
      <c r="D63" s="533"/>
      <c r="E63" s="533"/>
      <c r="F63" s="533"/>
      <c r="G63" s="533"/>
      <c r="H63" s="537"/>
      <c r="I63" s="562"/>
      <c r="J63" s="563"/>
      <c r="K63" s="565"/>
      <c r="L63" s="533"/>
      <c r="M63" s="533"/>
      <c r="N63" s="533"/>
      <c r="O63" s="533"/>
      <c r="P63" s="537"/>
      <c r="Q63" s="562"/>
      <c r="R63" s="567"/>
      <c r="S63" s="528"/>
      <c r="T63" s="529"/>
      <c r="U63" s="532"/>
      <c r="V63" s="533"/>
      <c r="W63" s="533"/>
      <c r="X63" s="537"/>
      <c r="Y63" s="536"/>
      <c r="Z63" s="533"/>
      <c r="AA63" s="537"/>
      <c r="AB63" s="528"/>
      <c r="AC63" s="539"/>
      <c r="AD63" s="529"/>
      <c r="AE63" s="542"/>
      <c r="AF63" s="543"/>
      <c r="AG63" s="546"/>
      <c r="AH63" s="549"/>
      <c r="AI63" s="516"/>
      <c r="AJ63" s="517"/>
      <c r="AK63" s="521"/>
      <c r="AL63" s="522"/>
      <c r="AM63" s="523"/>
      <c r="AN63" s="507"/>
      <c r="AO63" s="508"/>
      <c r="AP63" s="508"/>
      <c r="AQ63" s="509"/>
      <c r="AR63" s="379"/>
      <c r="AU63" s="511"/>
      <c r="AV63" s="513"/>
      <c r="AW63" s="503"/>
      <c r="AX63" s="503"/>
      <c r="AY63" s="503"/>
      <c r="AZ63" s="503"/>
      <c r="BA63" s="553"/>
      <c r="BB63" s="55"/>
      <c r="BC63" s="555"/>
      <c r="BD63" s="55"/>
      <c r="BE63" s="553"/>
      <c r="BF63" s="553"/>
    </row>
    <row r="64" spans="2:58" ht="15.95" customHeight="1">
      <c r="B64" s="501">
        <v>13</v>
      </c>
      <c r="C64" s="557"/>
      <c r="D64" s="558"/>
      <c r="E64" s="558"/>
      <c r="F64" s="558"/>
      <c r="G64" s="558"/>
      <c r="H64" s="559"/>
      <c r="I64" s="560" t="str">
        <f>IFERROR(IF(C64="","",IF(INDEX(PMELIGHTTYPE[Base Autofill],MATCH(C64,PMELIGHTTYPE[Base Desc 1],0))="","",INDEX(PMELIGHTTYPE[Base Autofill],MATCH(C64,PMELIGHTTYPE[Base Desc 1],0)))),"")</f>
        <v/>
      </c>
      <c r="J64" s="561"/>
      <c r="K64" s="564"/>
      <c r="L64" s="531"/>
      <c r="M64" s="531"/>
      <c r="N64" s="531"/>
      <c r="O64" s="531"/>
      <c r="P64" s="535"/>
      <c r="Q64" s="560" t="str">
        <f t="shared" ref="Q64" si="78">IFERROR(IF(ISNUMBER(SEARCH("Removed",K64)),0,""),"")</f>
        <v/>
      </c>
      <c r="R64" s="566"/>
      <c r="S64" s="526"/>
      <c r="T64" s="527"/>
      <c r="U64" s="530"/>
      <c r="V64" s="531"/>
      <c r="W64" s="531"/>
      <c r="X64" s="535"/>
      <c r="Y64" s="534"/>
      <c r="Z64" s="531"/>
      <c r="AA64" s="535"/>
      <c r="AB64" s="526"/>
      <c r="AC64" s="538"/>
      <c r="AD64" s="527"/>
      <c r="AE64" s="540" t="str">
        <f t="shared" ref="AE64" si="79">IF(ISNUMBER(SEARCH("Removed",K64)),0,"")</f>
        <v/>
      </c>
      <c r="AF64" s="541"/>
      <c r="AG64" s="544"/>
      <c r="AH64" s="548"/>
      <c r="AI64" s="550" t="str">
        <f>IFERROR(IF(K64="","",IF(C64&lt;&gt;INDEX(PMELIGHT[Base Desc 1],MATCH(K64,PMELIGHT[Eff Desc 1],0)),0,INDEX(PMELIGHT[Inc Rate Unit],MATCH(K64,PMELIGHT[Eff Desc 1],0)))),"")</f>
        <v/>
      </c>
      <c r="AJ64" s="551"/>
      <c r="AK64" s="518" t="str">
        <f t="shared" ref="AK64" si="80">IFERROR(IF(OR(C64="",I64="",K64="",Q64="",S64="",U64="",Y64="",AB64="",AE64="",AG64=""),"",IFERROR(ROUND(IF(I64-Q64&lt;=0,0,(((I64-Q64)*S64*AB64/1000)+AZ64)*BA64),2),"")),"")</f>
        <v/>
      </c>
      <c r="AL64" s="519"/>
      <c r="AM64" s="520"/>
      <c r="AN64" s="504" t="str">
        <f t="shared" ref="AN64" si="81">IFERROR(IF(OR(C64="",I64="",K64="",Q64="",S64="",U64="",Y64="",AB64="",AE64="",AG64=""),"",IF(BC64&lt;&gt;"",BC64,ROUND(IF(I64-Q64&lt;=0,0,MIN(AU64,AI64*S64)),2))),"")</f>
        <v/>
      </c>
      <c r="AO64" s="505"/>
      <c r="AP64" s="505"/>
      <c r="AQ64" s="506"/>
      <c r="AR64" s="379"/>
      <c r="AU64" s="510" t="str">
        <f t="shared" ref="AU64" si="82">IF(OR(I64="",Q64="",S64="",U64="",Y64="",AB64="",AE64="",AG64=""),"",IF(AK64=0,"",(ROUND((AE64+AG64)*S64,2))))</f>
        <v/>
      </c>
      <c r="AV64" s="512" t="str">
        <f>IFERROR(IF(OR(I64="",Q64="",S64="",U64="",Y64="",AB64="",AE64="",AG64="",AK64=0),"",IF(ISNUMBER(SEARCH("Exterior",K64)),0,ROUND(((I64-Q64)*S64/1000)*INDEX(LightingWHF[Coincidence Factor CF],MATCH(M02S02F26,LightingWHF[Building/Space Type],0))*
IF(OR(M02S02F32="AC with Natural Gas Heat",M02S02F32="AC with Electric Heat",M02S02F32="Heat Pump"),INDEX(LightingWHF[Waste Heat Cooling Demand WHFd],MATCH(M02S02F26,LightingWHF[Building/Space Type],0)),1),3))),"")</f>
        <v/>
      </c>
      <c r="AW64" s="502" t="str">
        <f t="shared" ref="AW64" si="83">IF(OR(I64="",Q64="",S64="",U64="",Y64="",AB64="",AE64="",AG64=""),"",ROUND(I64*S64*AB64/1000,0))</f>
        <v/>
      </c>
      <c r="AX64" s="502" t="str">
        <f t="shared" ref="AX64" si="84">IF(OR(I64="",Q64="",S64="",U64="",Y64="",AB64="",AE64="",AG64=""),"",ROUND(Q64*S64*AB64/1000,0))</f>
        <v/>
      </c>
      <c r="AY64" s="502" t="str">
        <f>IF(OR(I64="",Q64="",S64="",U64="",Y64="",AB64="",AE64="",AG64=""),"",ROUND(IF(ISNUMBER(SEARCH("Exterior",K64)),0,IF(M02S02F46="Electric Only",0,IF(OR(M02S02F32="AC with Natural Gas Heat",M02S02F32="Natural Gas Heat Only"),(((I64-Q64)/1000)*S64*AB64*-INDEX(LightingWHF[Waste Heat Gas Heating IFTherms],MATCH(M02S02F26,LightingWHF[Building/Space Type],0))),0))),0))</f>
        <v/>
      </c>
      <c r="AZ64" s="502" t="str">
        <f>IF(OR(I64="",Q64="",S64="",U64="",Y64="",AB64="",AE64="",AG64=""),"",IF(M02S02F46="Gas Only",0,IF(ISNUMBER(SEARCH("Exterior",K64)),0,IF(M02S02F32="Heat Pump",(((I64-Q64)/1000)*S64*AB64*-INDEX(LightingWHF[Waste Heat Electric Heat Pump Heating IFkWh],MATCH(M02S02F26,LightingWHF[Building/Space Type],0))),
IF(OR(M02S02F32="AC with Electric Heat",M02S02F32="Electric Heat Only"),(((I64-Q64)/1000)*S64*AB64*-INDEX(LightingWHF[Waste Heat Electric Resistance Heating IFkWh],MATCH(M02S02F26,LightingWHF[Building/Space Type],0))),0
)))))</f>
        <v/>
      </c>
      <c r="BA64" s="552" t="str">
        <f>IF(OR(I64="",Q64="",S64="",U64="",Y64="",AB64="",AE64="",AG64=""),"",IF(M02S02F46="Gas Only",0,IF(ISNUMBER(SEARCH("Exterior",K64)),1,IF(OR(M02S02F32="Heat Pump",M02S02F32="AC with Natural Gas Heat",M02S02F32="AC with Electric Heat"),(INDEX(LightingWHF[Waste Heat Cooling Energy WHFe],MATCH(M02S02F26,LightingWHF[Building/Space Type],0))),1))))</f>
        <v/>
      </c>
      <c r="BB64" s="55"/>
      <c r="BC64" s="554" t="str">
        <f>IFERROR(IF(OR(C64="",I64="",K64="",Q64="",S64="",U64="",Y64="",AB64="",AE64="",AG64=""),"",IF(OR(ISBLANK(M02S02F26),ISBLANK(M02S02F32),ISBLANK(M02S02F46)),MEASUREBLDG,IF((I64*S64)&lt;=(Q64*S64),MEASURESAVE,""))),MEASURESUBMIT)</f>
        <v/>
      </c>
      <c r="BD64" s="55"/>
      <c r="BE64" s="556" t="str">
        <f ca="1">IF(OR(I64="",Q64="",S64="",U64="",Y64="",AB64="",AE64="",AG64=""),"",IF('M01-S01'!$V$82&lt;TODAY(),0,IF(M02S02F46="Gas Only",0,IF(OR(AK64="",AK64&lt;0,AU64&lt;=AN64),0,IF(BF64&gt;0,MIN(AU64-AN64-BF64,ROUND((AN64+BF64)*0.2,2)),MIN(AU64-AN64,ROUND(AN64*0.2,2)))))))</f>
        <v/>
      </c>
      <c r="BF64" s="556" t="str">
        <f ca="1">IF(OR(I64="",Q64="",S64="",U64="",Y64="",AB64="",AE64="",AG64=""),"",IF('M01-S012'!$V$258&lt;TODAY(),0,IF(MSF20294="Gas Only",0,IF(OR(AK64="",AK64&lt;0,AU64&lt;=AN64),0,IF(ISNUMBER(SEARCH("LED Tube Relamp",K64)),MIN(AU64-AN64,ROUND(IF(ISNUMBER(SEARCH("1-Lamp 4FT Fluor.",C64)),(S64*2),IF(ISNUMBER(SEARCH("1-Lamp 4FT HO Fluor.",C64)),(S64*2))),2)),0)))))</f>
        <v/>
      </c>
    </row>
    <row r="65" spans="2:61" ht="15.95" customHeight="1">
      <c r="B65" s="501"/>
      <c r="C65" s="532"/>
      <c r="D65" s="533"/>
      <c r="E65" s="533"/>
      <c r="F65" s="533"/>
      <c r="G65" s="533"/>
      <c r="H65" s="537"/>
      <c r="I65" s="562"/>
      <c r="J65" s="563"/>
      <c r="K65" s="565"/>
      <c r="L65" s="533"/>
      <c r="M65" s="533"/>
      <c r="N65" s="533"/>
      <c r="O65" s="533"/>
      <c r="P65" s="537"/>
      <c r="Q65" s="562"/>
      <c r="R65" s="567"/>
      <c r="S65" s="528"/>
      <c r="T65" s="529"/>
      <c r="U65" s="532"/>
      <c r="V65" s="533"/>
      <c r="W65" s="533"/>
      <c r="X65" s="537"/>
      <c r="Y65" s="536"/>
      <c r="Z65" s="533"/>
      <c r="AA65" s="537"/>
      <c r="AB65" s="528"/>
      <c r="AC65" s="539"/>
      <c r="AD65" s="529"/>
      <c r="AE65" s="542"/>
      <c r="AF65" s="543"/>
      <c r="AG65" s="546"/>
      <c r="AH65" s="549"/>
      <c r="AI65" s="516"/>
      <c r="AJ65" s="517"/>
      <c r="AK65" s="521"/>
      <c r="AL65" s="522"/>
      <c r="AM65" s="523"/>
      <c r="AN65" s="507"/>
      <c r="AO65" s="508"/>
      <c r="AP65" s="508"/>
      <c r="AQ65" s="509"/>
      <c r="AR65" s="379"/>
      <c r="AU65" s="511"/>
      <c r="AV65" s="513"/>
      <c r="AW65" s="503"/>
      <c r="AX65" s="503"/>
      <c r="AY65" s="503"/>
      <c r="AZ65" s="503"/>
      <c r="BA65" s="553"/>
      <c r="BB65" s="55"/>
      <c r="BC65" s="555"/>
      <c r="BD65" s="55"/>
      <c r="BE65" s="553"/>
      <c r="BF65" s="553"/>
    </row>
    <row r="66" spans="2:61" ht="15.95" customHeight="1">
      <c r="B66" s="501">
        <v>14</v>
      </c>
      <c r="C66" s="530"/>
      <c r="D66" s="531"/>
      <c r="E66" s="531"/>
      <c r="F66" s="531"/>
      <c r="G66" s="531"/>
      <c r="H66" s="535"/>
      <c r="I66" s="560" t="str">
        <f>IFERROR(IF(C66="","",IF(INDEX(PMELIGHTTYPE[Base Autofill],MATCH(C66,PMELIGHTTYPE[Base Desc 1],0))="","",INDEX(PMELIGHTTYPE[Base Autofill],MATCH(C66,PMELIGHTTYPE[Base Desc 1],0)))),"")</f>
        <v/>
      </c>
      <c r="J66" s="561"/>
      <c r="K66" s="564"/>
      <c r="L66" s="531"/>
      <c r="M66" s="531"/>
      <c r="N66" s="531"/>
      <c r="O66" s="531"/>
      <c r="P66" s="535"/>
      <c r="Q66" s="560" t="str">
        <f t="shared" ref="Q66" si="85">IFERROR(IF(ISNUMBER(SEARCH("Removed",K66)),0,""),"")</f>
        <v/>
      </c>
      <c r="R66" s="566"/>
      <c r="S66" s="526"/>
      <c r="T66" s="527"/>
      <c r="U66" s="530"/>
      <c r="V66" s="531"/>
      <c r="W66" s="531"/>
      <c r="X66" s="535"/>
      <c r="Y66" s="534"/>
      <c r="Z66" s="531"/>
      <c r="AA66" s="535"/>
      <c r="AB66" s="526"/>
      <c r="AC66" s="538"/>
      <c r="AD66" s="527"/>
      <c r="AE66" s="540" t="str">
        <f t="shared" ref="AE66" si="86">IF(ISNUMBER(SEARCH("Removed",K66)),0,"")</f>
        <v/>
      </c>
      <c r="AF66" s="541"/>
      <c r="AG66" s="544"/>
      <c r="AH66" s="548"/>
      <c r="AI66" s="550" t="str">
        <f>IFERROR(IF(K66="","",IF(C66&lt;&gt;INDEX(PMELIGHT[Base Desc 1],MATCH(K66,PMELIGHT[Eff Desc 1],0)),0,INDEX(PMELIGHT[Inc Rate Unit],MATCH(K66,PMELIGHT[Eff Desc 1],0)))),"")</f>
        <v/>
      </c>
      <c r="AJ66" s="551"/>
      <c r="AK66" s="518" t="str">
        <f t="shared" ref="AK66" si="87">IFERROR(IF(OR(C66="",I66="",K66="",Q66="",S66="",U66="",Y66="",AB66="",AE66="",AG66=""),"",IFERROR(ROUND(IF(I66-Q66&lt;=0,0,(((I66-Q66)*S66*AB66/1000)+AZ66)*BA66),2),"")),"")</f>
        <v/>
      </c>
      <c r="AL66" s="519"/>
      <c r="AM66" s="520"/>
      <c r="AN66" s="504" t="str">
        <f t="shared" ref="AN66" si="88">IFERROR(IF(OR(C66="",I66="",K66="",Q66="",S66="",U66="",Y66="",AB66="",AE66="",AG66=""),"",IF(BC66&lt;&gt;"",BC66,ROUND(IF(I66-Q66&lt;=0,0,MIN(AU66,AI66*S66)),2))),"")</f>
        <v/>
      </c>
      <c r="AO66" s="505"/>
      <c r="AP66" s="505"/>
      <c r="AQ66" s="506"/>
      <c r="AR66" s="379"/>
      <c r="AU66" s="510" t="str">
        <f t="shared" ref="AU66" si="89">IF(OR(I66="",Q66="",S66="",U66="",Y66="",AB66="",AE66="",AG66=""),"",IF(AK66=0,"",(ROUND((AE66+AG66)*S66,2))))</f>
        <v/>
      </c>
      <c r="AV66" s="512" t="str">
        <f>IFERROR(IF(OR(I66="",Q66="",S66="",U66="",Y66="",AB66="",AE66="",AG66="",AK66=0),"",IF(ISNUMBER(SEARCH("Exterior",K66)),0,ROUND(((I66-Q66)*S66/1000)*INDEX(LightingWHF[Coincidence Factor CF],MATCH(M02S02F26,LightingWHF[Building/Space Type],0))*
IF(OR(M02S02F32="AC with Natural Gas Heat",M02S02F32="AC with Electric Heat",M02S02F32="Heat Pump"),INDEX(LightingWHF[Waste Heat Cooling Demand WHFd],MATCH(M02S02F26,LightingWHF[Building/Space Type],0)),1),3))),"")</f>
        <v/>
      </c>
      <c r="AW66" s="502" t="str">
        <f t="shared" ref="AW66" si="90">IF(OR(I66="",Q66="",S66="",U66="",Y66="",AB66="",AE66="",AG66=""),"",ROUND(I66*S66*AB66/1000,0))</f>
        <v/>
      </c>
      <c r="AX66" s="502" t="str">
        <f t="shared" ref="AX66" si="91">IF(OR(I66="",Q66="",S66="",U66="",Y66="",AB66="",AE66="",AG66=""),"",ROUND(Q66*S66*AB66/1000,0))</f>
        <v/>
      </c>
      <c r="AY66" s="502" t="str">
        <f>IF(OR(I66="",Q66="",S66="",U66="",Y66="",AB66="",AE66="",AG66=""),"",ROUND(IF(ISNUMBER(SEARCH("Exterior",K66)),0,IF(M02S02F46="Electric Only",0,IF(OR(M02S02F32="AC with Natural Gas Heat",M02S02F32="Natural Gas Heat Only"),(((I66-Q66)/1000)*S66*AB66*-INDEX(LightingWHF[Waste Heat Gas Heating IFTherms],MATCH(M02S02F26,LightingWHF[Building/Space Type],0))),0))),0))</f>
        <v/>
      </c>
      <c r="AZ66" s="502" t="str">
        <f>IF(OR(I66="",Q66="",S66="",U66="",Y66="",AB66="",AE66="",AG66=""),"",IF(M02S02F46="Gas Only",0,IF(ISNUMBER(SEARCH("Exterior",K66)),0,IF(M02S02F32="Heat Pump",(((I66-Q66)/1000)*S66*AB66*-INDEX(LightingWHF[Waste Heat Electric Heat Pump Heating IFkWh],MATCH(M02S02F26,LightingWHF[Building/Space Type],0))),
IF(OR(M02S02F32="AC with Electric Heat",M02S02F32="Electric Heat Only"),(((I66-Q66)/1000)*S66*AB66*-INDEX(LightingWHF[Waste Heat Electric Resistance Heating IFkWh],MATCH(M02S02F26,LightingWHF[Building/Space Type],0))),0
)))))</f>
        <v/>
      </c>
      <c r="BA66" s="552" t="str">
        <f>IF(OR(I66="",Q66="",S66="",U66="",Y66="",AB66="",AE66="",AG66=""),"",IF(M02S02F46="Gas Only",0,IF(ISNUMBER(SEARCH("Exterior",K66)),1,IF(OR(M02S02F32="Heat Pump",M02S02F32="AC with Natural Gas Heat",M02S02F32="AC with Electric Heat"),(INDEX(LightingWHF[Waste Heat Cooling Energy WHFe],MATCH(M02S02F26,LightingWHF[Building/Space Type],0))),1))))</f>
        <v/>
      </c>
      <c r="BB66" s="55"/>
      <c r="BC66" s="554" t="str">
        <f>IFERROR(IF(OR(C66="",I66="",K66="",Q66="",S66="",U66="",Y66="",AB66="",AE66="",AG66=""),"",IF(OR(ISBLANK(M02S02F26),ISBLANK(M02S02F32),ISBLANK(M02S02F46)),MEASUREBLDG,IF((I66*S66)&lt;=(Q66*S66),MEASURESAVE,""))),MEASURESUBMIT)</f>
        <v/>
      </c>
      <c r="BD66" s="55"/>
      <c r="BE66" s="556" t="str">
        <f ca="1">IF(OR(I66="",Q66="",S66="",U66="",Y66="",AB66="",AE66="",AG66=""),"",IF('M01-S01'!$V$82&lt;TODAY(),0,IF(M02S02F46="Gas Only",0,IF(OR(AK66="",AK66&lt;0,AU66&lt;=AN66),0,IF(BF66&gt;0,MIN(AU66-AN66-BF66,ROUND((AN66+BF66)*0.2,2)),MIN(AU66-AN66,ROUND(AN66*0.2,2)))))))</f>
        <v/>
      </c>
      <c r="BF66" s="556" t="str">
        <f ca="1">IF(OR(I66="",Q66="",S66="",U66="",Y66="",AB66="",AE66="",AG66=""),"",IF('M01-S012'!$V$258&lt;TODAY(),0,IF(MSF20296="Gas Only",0,IF(OR(AK66="",AK66&lt;0,AU66&lt;=AN66),0,IF(ISNUMBER(SEARCH("LED Tube Relamp",K66)),MIN(AU66-AN66,ROUND(IF(ISNUMBER(SEARCH("1-Lamp 4FT Fluor.",C66)),(S66*2),IF(ISNUMBER(SEARCH("1-Lamp 4FT HO Fluor.",C66)),(S66*2))),2)),0)))))</f>
        <v/>
      </c>
    </row>
    <row r="67" spans="2:61" ht="15.95" customHeight="1">
      <c r="B67" s="501"/>
      <c r="C67" s="532"/>
      <c r="D67" s="533"/>
      <c r="E67" s="533"/>
      <c r="F67" s="533"/>
      <c r="G67" s="533"/>
      <c r="H67" s="537"/>
      <c r="I67" s="562"/>
      <c r="J67" s="563"/>
      <c r="K67" s="565"/>
      <c r="L67" s="533"/>
      <c r="M67" s="533"/>
      <c r="N67" s="533"/>
      <c r="O67" s="533"/>
      <c r="P67" s="537"/>
      <c r="Q67" s="562"/>
      <c r="R67" s="567"/>
      <c r="S67" s="528"/>
      <c r="T67" s="529"/>
      <c r="U67" s="532"/>
      <c r="V67" s="533"/>
      <c r="W67" s="533"/>
      <c r="X67" s="537"/>
      <c r="Y67" s="536"/>
      <c r="Z67" s="533"/>
      <c r="AA67" s="537"/>
      <c r="AB67" s="528"/>
      <c r="AC67" s="539"/>
      <c r="AD67" s="529"/>
      <c r="AE67" s="542"/>
      <c r="AF67" s="543"/>
      <c r="AG67" s="546"/>
      <c r="AH67" s="549"/>
      <c r="AI67" s="516"/>
      <c r="AJ67" s="517"/>
      <c r="AK67" s="521"/>
      <c r="AL67" s="522"/>
      <c r="AM67" s="523"/>
      <c r="AN67" s="507"/>
      <c r="AO67" s="508"/>
      <c r="AP67" s="508"/>
      <c r="AQ67" s="509"/>
      <c r="AR67" s="379"/>
      <c r="AU67" s="511"/>
      <c r="AV67" s="513"/>
      <c r="AW67" s="503"/>
      <c r="AX67" s="503"/>
      <c r="AY67" s="503"/>
      <c r="AZ67" s="503"/>
      <c r="BA67" s="553"/>
      <c r="BB67" s="55"/>
      <c r="BC67" s="555"/>
      <c r="BD67" s="55"/>
      <c r="BE67" s="553"/>
      <c r="BF67" s="553"/>
    </row>
    <row r="68" spans="2:61" ht="15.95" customHeight="1">
      <c r="B68" s="501">
        <v>15</v>
      </c>
      <c r="C68" s="530"/>
      <c r="D68" s="531"/>
      <c r="E68" s="531"/>
      <c r="F68" s="531"/>
      <c r="G68" s="531"/>
      <c r="H68" s="535"/>
      <c r="I68" s="560" t="str">
        <f>IFERROR(IF(C68="","",IF(INDEX(PMELIGHTTYPE[Base Autofill],MATCH(C68,PMELIGHTTYPE[Base Desc 1],0))="","",INDEX(PMELIGHTTYPE[Base Autofill],MATCH(C68,PMELIGHTTYPE[Base Desc 1],0)))),"")</f>
        <v/>
      </c>
      <c r="J68" s="561"/>
      <c r="K68" s="564"/>
      <c r="L68" s="531"/>
      <c r="M68" s="531"/>
      <c r="N68" s="531"/>
      <c r="O68" s="531"/>
      <c r="P68" s="535"/>
      <c r="Q68" s="560" t="str">
        <f t="shared" ref="Q68" si="92">IFERROR(IF(ISNUMBER(SEARCH("Removed",K68)),0,""),"")</f>
        <v/>
      </c>
      <c r="R68" s="566"/>
      <c r="S68" s="526"/>
      <c r="T68" s="527"/>
      <c r="U68" s="530"/>
      <c r="V68" s="531"/>
      <c r="W68" s="531"/>
      <c r="X68" s="535"/>
      <c r="Y68" s="534"/>
      <c r="Z68" s="531"/>
      <c r="AA68" s="535"/>
      <c r="AB68" s="526"/>
      <c r="AC68" s="538"/>
      <c r="AD68" s="527"/>
      <c r="AE68" s="540" t="str">
        <f t="shared" ref="AE68" si="93">IF(ISNUMBER(SEARCH("Removed",K68)),0,"")</f>
        <v/>
      </c>
      <c r="AF68" s="541"/>
      <c r="AG68" s="544"/>
      <c r="AH68" s="548"/>
      <c r="AI68" s="550" t="str">
        <f>IFERROR(IF(K68="","",IF(C68&lt;&gt;INDEX(PMELIGHT[Base Desc 1],MATCH(K68,PMELIGHT[Eff Desc 1],0)),0,INDEX(PMELIGHT[Inc Rate Unit],MATCH(K68,PMELIGHT[Eff Desc 1],0)))),"")</f>
        <v/>
      </c>
      <c r="AJ68" s="551"/>
      <c r="AK68" s="518" t="str">
        <f t="shared" ref="AK68" si="94">IFERROR(IF(OR(C68="",I68="",K68="",Q68="",S68="",U68="",Y68="",AB68="",AE68="",AG68=""),"",IFERROR(ROUND(IF(I68-Q68&lt;=0,0,(((I68-Q68)*S68*AB68/1000)+AZ68)*BA68),2),"")),"")</f>
        <v/>
      </c>
      <c r="AL68" s="519"/>
      <c r="AM68" s="520"/>
      <c r="AN68" s="504" t="str">
        <f t="shared" ref="AN68" si="95">IFERROR(IF(OR(C68="",I68="",K68="",Q68="",S68="",U68="",Y68="",AB68="",AE68="",AG68=""),"",IF(BC68&lt;&gt;"",BC68,ROUND(IF(I68-Q68&lt;=0,0,MIN(AU68,AI68*S68)),2))),"")</f>
        <v/>
      </c>
      <c r="AO68" s="505"/>
      <c r="AP68" s="505"/>
      <c r="AQ68" s="506"/>
      <c r="AR68" s="379"/>
      <c r="AU68" s="510" t="str">
        <f t="shared" ref="AU68" si="96">IF(OR(I68="",Q68="",S68="",U68="",Y68="",AB68="",AE68="",AG68=""),"",IF(AK68=0,"",(ROUND((AE68+AG68)*S68,2))))</f>
        <v/>
      </c>
      <c r="AV68" s="512" t="str">
        <f>IFERROR(IF(OR(I68="",Q68="",S68="",U68="",Y68="",AB68="",AE68="",AG68="",AK68=0),"",IF(ISNUMBER(SEARCH("Exterior",K68)),0,ROUND(((I68-Q68)*S68/1000)*INDEX(LightingWHF[Coincidence Factor CF],MATCH(M02S02F26,LightingWHF[Building/Space Type],0))*
IF(OR(M02S02F32="AC with Natural Gas Heat",M02S02F32="AC with Electric Heat",M02S02F32="Heat Pump"),INDEX(LightingWHF[Waste Heat Cooling Demand WHFd],MATCH(M02S02F26,LightingWHF[Building/Space Type],0)),1),3))),"")</f>
        <v/>
      </c>
      <c r="AW68" s="502" t="str">
        <f t="shared" ref="AW68" si="97">IF(OR(I68="",Q68="",S68="",U68="",Y68="",AB68="",AE68="",AG68=""),"",ROUND(I68*S68*AB68/1000,0))</f>
        <v/>
      </c>
      <c r="AX68" s="502" t="str">
        <f t="shared" ref="AX68" si="98">IF(OR(I68="",Q68="",S68="",U68="",Y68="",AB68="",AE68="",AG68=""),"",ROUND(Q68*S68*AB68/1000,0))</f>
        <v/>
      </c>
      <c r="AY68" s="502" t="str">
        <f>IF(OR(I68="",Q68="",S68="",U68="",Y68="",AB68="",AE68="",AG68=""),"",ROUND(IF(ISNUMBER(SEARCH("Exterior",K68)),0,IF(M02S02F46="Electric Only",0,IF(OR(M02S02F32="AC with Natural Gas Heat",M02S02F32="Natural Gas Heat Only"),(((I68-Q68)/1000)*S68*AB68*-INDEX(LightingWHF[Waste Heat Gas Heating IFTherms],MATCH(M02S02F26,LightingWHF[Building/Space Type],0))),0))),0))</f>
        <v/>
      </c>
      <c r="AZ68" s="502" t="str">
        <f>IF(OR(I68="",Q68="",S68="",U68="",Y68="",AB68="",AE68="",AG68=""),"",IF(M02S02F46="Gas Only",0,IF(ISNUMBER(SEARCH("Exterior",K68)),0,IF(M02S02F32="Heat Pump",(((I68-Q68)/1000)*S68*AB68*-INDEX(LightingWHF[Waste Heat Electric Heat Pump Heating IFkWh],MATCH(M02S02F26,LightingWHF[Building/Space Type],0))),
IF(OR(M02S02F32="AC with Electric Heat",M02S02F32="Electric Heat Only"),(((I68-Q68)/1000)*S68*AB68*-INDEX(LightingWHF[Waste Heat Electric Resistance Heating IFkWh],MATCH(M02S02F26,LightingWHF[Building/Space Type],0))),0
)))))</f>
        <v/>
      </c>
      <c r="BA68" s="552" t="str">
        <f>IF(OR(I68="",Q68="",S68="",U68="",Y68="",AB68="",AE68="",AG68=""),"",IF(M02S02F46="Gas Only",0,IF(ISNUMBER(SEARCH("Exterior",K68)),1,IF(OR(M02S02F32="Heat Pump",M02S02F32="AC with Natural Gas Heat",M02S02F32="AC with Electric Heat"),(INDEX(LightingWHF[Waste Heat Cooling Energy WHFe],MATCH(M02S02F26,LightingWHF[Building/Space Type],0))),1))))</f>
        <v/>
      </c>
      <c r="BB68" s="55"/>
      <c r="BC68" s="554" t="str">
        <f>IFERROR(IF(OR(C68="",I68="",K68="",Q68="",S68="",U68="",Y68="",AB68="",AE68="",AG68=""),"",IF(OR(ISBLANK(M02S02F26),ISBLANK(M02S02F32),ISBLANK(M02S02F46)),MEASUREBLDG,IF((I68*S68)&lt;=(Q68*S68),MEASURESAVE,""))),MEASURESUBMIT)</f>
        <v/>
      </c>
      <c r="BD68" s="55"/>
      <c r="BE68" s="556" t="str">
        <f ca="1">IF(OR(I68="",Q68="",S68="",U68="",Y68="",AB68="",AE68="",AG68=""),"",IF('M01-S01'!$V$82&lt;TODAY(),0,IF(M02S02F46="Gas Only",0,IF(OR(AK68="",AK68&lt;0,AU68&lt;=AN68),0,IF(BF68&gt;0,MIN(AU68-AN68-BF68,ROUND((AN68+BF68)*0.2,2)),MIN(AU68-AN68,ROUND(AN68*0.2,2)))))))</f>
        <v/>
      </c>
      <c r="BF68" s="556" t="str">
        <f ca="1">IF(OR(I68="",Q68="",S68="",U68="",Y68="",AB68="",AE68="",AG68=""),"",IF('M01-S012'!$V$258&lt;TODAY(),0,IF(MSF20298="Gas Only",0,IF(OR(AK68="",AK68&lt;0,AU68&lt;=AN68),0,IF(ISNUMBER(SEARCH("LED Tube Relamp",K68)),MIN(AU68-AN68,ROUND(IF(ISNUMBER(SEARCH("1-Lamp 4FT Fluor.",C68)),(S68*2),IF(ISNUMBER(SEARCH("1-Lamp 4FT HO Fluor.",C68)),(S68*2))),2)),0)))))</f>
        <v/>
      </c>
    </row>
    <row r="69" spans="2:61" ht="15.95" customHeight="1">
      <c r="B69" s="501"/>
      <c r="C69" s="532"/>
      <c r="D69" s="533"/>
      <c r="E69" s="533"/>
      <c r="F69" s="533"/>
      <c r="G69" s="533"/>
      <c r="H69" s="537"/>
      <c r="I69" s="562"/>
      <c r="J69" s="563"/>
      <c r="K69" s="565"/>
      <c r="L69" s="533"/>
      <c r="M69" s="533"/>
      <c r="N69" s="533"/>
      <c r="O69" s="533"/>
      <c r="P69" s="537"/>
      <c r="Q69" s="562"/>
      <c r="R69" s="567"/>
      <c r="S69" s="528"/>
      <c r="T69" s="529"/>
      <c r="U69" s="532"/>
      <c r="V69" s="533"/>
      <c r="W69" s="533"/>
      <c r="X69" s="537"/>
      <c r="Y69" s="536"/>
      <c r="Z69" s="533"/>
      <c r="AA69" s="537"/>
      <c r="AB69" s="528"/>
      <c r="AC69" s="539"/>
      <c r="AD69" s="529"/>
      <c r="AE69" s="542"/>
      <c r="AF69" s="543"/>
      <c r="AG69" s="546"/>
      <c r="AH69" s="549"/>
      <c r="AI69" s="516"/>
      <c r="AJ69" s="517"/>
      <c r="AK69" s="521"/>
      <c r="AL69" s="522"/>
      <c r="AM69" s="523"/>
      <c r="AN69" s="507"/>
      <c r="AO69" s="508"/>
      <c r="AP69" s="508"/>
      <c r="AQ69" s="509"/>
      <c r="AR69" s="379"/>
      <c r="AU69" s="511"/>
      <c r="AV69" s="513"/>
      <c r="AW69" s="503"/>
      <c r="AX69" s="503"/>
      <c r="AY69" s="503"/>
      <c r="AZ69" s="503"/>
      <c r="BA69" s="553"/>
      <c r="BB69" s="55"/>
      <c r="BC69" s="555"/>
      <c r="BD69" s="55"/>
      <c r="BE69" s="553"/>
      <c r="BF69" s="553"/>
    </row>
    <row r="70" spans="2:61" ht="15.95" customHeight="1">
      <c r="B70" s="501">
        <v>16</v>
      </c>
      <c r="C70" s="530"/>
      <c r="D70" s="531"/>
      <c r="E70" s="531"/>
      <c r="F70" s="531"/>
      <c r="G70" s="531"/>
      <c r="H70" s="535"/>
      <c r="I70" s="560" t="str">
        <f>IFERROR(IF(C70="","",IF(INDEX(PMELIGHTTYPE[Base Autofill],MATCH(C70,PMELIGHTTYPE[Base Desc 1],0))="","",INDEX(PMELIGHTTYPE[Base Autofill],MATCH(C70,PMELIGHTTYPE[Base Desc 1],0)))),"")</f>
        <v/>
      </c>
      <c r="J70" s="561"/>
      <c r="K70" s="564"/>
      <c r="L70" s="531"/>
      <c r="M70" s="531"/>
      <c r="N70" s="531"/>
      <c r="O70" s="531"/>
      <c r="P70" s="535"/>
      <c r="Q70" s="560" t="str">
        <f t="shared" ref="Q70" si="99">IFERROR(IF(ISNUMBER(SEARCH("Removed",K70)),0,""),"")</f>
        <v/>
      </c>
      <c r="R70" s="566"/>
      <c r="S70" s="526"/>
      <c r="T70" s="527"/>
      <c r="U70" s="530"/>
      <c r="V70" s="531"/>
      <c r="W70" s="531"/>
      <c r="X70" s="535"/>
      <c r="Y70" s="534"/>
      <c r="Z70" s="531"/>
      <c r="AA70" s="535"/>
      <c r="AB70" s="526"/>
      <c r="AC70" s="538"/>
      <c r="AD70" s="527"/>
      <c r="AE70" s="540" t="str">
        <f t="shared" ref="AE70" si="100">IF(ISNUMBER(SEARCH("Removed",K70)),0,"")</f>
        <v/>
      </c>
      <c r="AF70" s="541"/>
      <c r="AG70" s="544"/>
      <c r="AH70" s="548"/>
      <c r="AI70" s="550" t="str">
        <f>IFERROR(IF(K70="","",IF(C70&lt;&gt;INDEX(PMELIGHT[Base Desc 1],MATCH(K70,PMELIGHT[Eff Desc 1],0)),0,INDEX(PMELIGHT[Inc Rate Unit],MATCH(K70,PMELIGHT[Eff Desc 1],0)))),"")</f>
        <v/>
      </c>
      <c r="AJ70" s="551"/>
      <c r="AK70" s="518" t="str">
        <f t="shared" ref="AK70" si="101">IFERROR(IF(OR(C70="",I70="",K70="",Q70="",S70="",U70="",Y70="",AB70="",AE70="",AG70=""),"",IFERROR(ROUND(IF(I70-Q70&lt;=0,0,(((I70-Q70)*S70*AB70/1000)+AZ70)*BA70),2),"")),"")</f>
        <v/>
      </c>
      <c r="AL70" s="519"/>
      <c r="AM70" s="520"/>
      <c r="AN70" s="504" t="str">
        <f t="shared" ref="AN70" si="102">IFERROR(IF(OR(C70="",I70="",K70="",Q70="",S70="",U70="",Y70="",AB70="",AE70="",AG70=""),"",IF(BC70&lt;&gt;"",BC70,ROUND(IF(I70-Q70&lt;=0,0,MIN(AU70,AI70*S70)),2))),"")</f>
        <v/>
      </c>
      <c r="AO70" s="505"/>
      <c r="AP70" s="505"/>
      <c r="AQ70" s="506"/>
      <c r="AR70" s="379"/>
      <c r="AU70" s="510" t="str">
        <f t="shared" ref="AU70:AU130" si="103">IF(OR(I70="",Q70="",S70="",U70="",Y70="",AB70="",AE70="",AG70=""),"",IF(AK70=0,"",(ROUND((AE70+AG70)*S70,2))))</f>
        <v/>
      </c>
      <c r="AV70" s="512" t="str">
        <f>IFERROR(IF(OR(I70="",Q70="",S70="",U70="",Y70="",AB70="",AE70="",AG70="",AK70=0),"",IF(ISNUMBER(SEARCH("Exterior",K70)),0,ROUND(((I70-Q70)*S70/1000)*INDEX(BUILDINGTYPE[Lighting Coincidence Factor],MATCH(M02S02F26,BUILDINGTYPE[Building Type],0)),3))),"")</f>
        <v/>
      </c>
      <c r="AW70" s="502" t="str">
        <f t="shared" ref="AW70:AW130" si="104">IF(OR(I70="",Q70="",S70="",U70="",Y70="",AB70="",AE70="",AG70=""),"",ROUND(I70*S70*AB70/1000,2))</f>
        <v/>
      </c>
      <c r="AX70" s="502" t="str">
        <f t="shared" ref="AX70:AX130" si="105">IF(OR(I70="",Q70="",S70="",U70="",Y70="",AB70="",AE70="",AG70=""),"",ROUND(Q70*S70*AB70/1000,2))</f>
        <v/>
      </c>
      <c r="AY70" s="502" t="str">
        <f>IF(OR(I70="",Q70="",S70="",U70="",Y70="",AB70="",AE70="",AG70=""),"",ROUND(IF(ISNUMBER(SEARCH("Exterior",K70)),0,IF(M02S02F46="Electric Only",0,IF(OR(M02S02F32="AC with Natural Gas Heat",M02S02F32="Natural Gas Heat Only"),(((I70-Q70)/1000)*S70*AB70*-INDEX(LightingWHF[Waste Heat Gas Heating IFTherms],MATCH(M02S02F26,LightingWHF[Building/Space Type],0))),0))),0))</f>
        <v/>
      </c>
      <c r="AZ70" s="502" t="str">
        <f>IF(OR(I70="",Q70="",S70="",U70="",Y70="",AB70="",AE70="",AG70=""),"",IF(M02S02F46="Gas Only",0,IF(ISNUMBER(SEARCH("Exterior",K70)),0,IF(M02S02F32="Heat Pump",(((I70-Q70)/1000)*S70*AB70*-INDEX(LightingWHF[Waste Heat Electric Heat Pump Heating IFkWh],MATCH(M02S02F26,LightingWHF[Building/Space Type],0))),
IF(OR(M02S02F32="AC with Electric Heat",M02S02F32="Electric Heat Only"),(((I70-Q70)/1000)*S70*AB70*-INDEX(LightingWHF[Waste Heat Electric Resistance Heating IFkWh],MATCH(M02S02F26,LightingWHF[Building/Space Type],0))),0
)))))</f>
        <v/>
      </c>
      <c r="BA70" s="552" t="str">
        <f>IF(OR(I70="",Q70="",S70="",U70="",Y70="",AB70="",AE70="",AG70=""),"",IF(M02S02F46="Gas Only",0,IF(ISNUMBER(SEARCH("Exterior",K70)),1,IF(OR(M02S02F32="Heat Pump",M02S02F32="AC with Natural Gas Heat",M02S02F32="AC with Electric Heat"),(INDEX(LightingWHF[Waste Heat Cooling Energy WHFe],MATCH(M02S02F26,LightingWHF[Building/Space Type],0))),1))))</f>
        <v/>
      </c>
      <c r="BB70" s="55"/>
      <c r="BC70" s="554" t="str">
        <f>IFERROR(IF(OR(C70="",I70="",K70="",Q70="",S70="",U70="",Y70="",AB70="",AE70="",AG70=""),"",IF(ISBLANK(M02S02F26),MEASUREBLDG,IF((I70*S70)&lt;=(Q70*S70),MEASURESAVE,""))),MEASURESUBMIT)</f>
        <v/>
      </c>
      <c r="BD70" s="55"/>
      <c r="BE70" s="556" t="str">
        <f ca="1">IF(OR(I70="",Q70="",S70="",U70="",Y70="",AB70="",AE70="",AG70=""),"",IF('M01-S01'!$V$82&lt;TODAY(),0,IF(M02S02F46="Gas Only",0,IF(OR(AK70="",AK70&lt;0,AU70&lt;=AN70),0,IF(BF70&gt;0,MIN(AU70-AN70-BF70,ROUND((AN70+BF70)*0.2,2)),MIN(AU70-AN70,ROUND(AN70*0.2,2)))))))</f>
        <v/>
      </c>
      <c r="BF70" s="556" t="str">
        <f ca="1">IF(OR(I70="",Q70="",S70="",U70="",Y70="",AB70="",AE70="",AG70=""),"",IF('M01-S012'!$V$258&lt;TODAY(),0,IF(MSF20300="Gas Only",0,IF(OR(AK70="",AK70&lt;0,AU70&lt;=AN70),0,IF(ISNUMBER(SEARCH("LED Tube Relamp",K70)),MIN(AU70-AN70,ROUND(IF(ISNUMBER(SEARCH("1-Lamp 4FT Fluor.",C70)),(S70*2),IF(ISNUMBER(SEARCH("1-Lamp 4FT HO Fluor.",C70)),(S70*2))),2)),0)))))</f>
        <v/>
      </c>
    </row>
    <row r="71" spans="2:61" ht="15.95" customHeight="1">
      <c r="B71" s="501"/>
      <c r="C71" s="532"/>
      <c r="D71" s="533"/>
      <c r="E71" s="533"/>
      <c r="F71" s="533"/>
      <c r="G71" s="533"/>
      <c r="H71" s="537"/>
      <c r="I71" s="562"/>
      <c r="J71" s="563"/>
      <c r="K71" s="565"/>
      <c r="L71" s="533"/>
      <c r="M71" s="533"/>
      <c r="N71" s="533"/>
      <c r="O71" s="533"/>
      <c r="P71" s="537"/>
      <c r="Q71" s="562"/>
      <c r="R71" s="567"/>
      <c r="S71" s="528"/>
      <c r="T71" s="529"/>
      <c r="U71" s="532"/>
      <c r="V71" s="533"/>
      <c r="W71" s="533"/>
      <c r="X71" s="537"/>
      <c r="Y71" s="536"/>
      <c r="Z71" s="533"/>
      <c r="AA71" s="537"/>
      <c r="AB71" s="528"/>
      <c r="AC71" s="539"/>
      <c r="AD71" s="529"/>
      <c r="AE71" s="542"/>
      <c r="AF71" s="543"/>
      <c r="AG71" s="546"/>
      <c r="AH71" s="549"/>
      <c r="AI71" s="516"/>
      <c r="AJ71" s="517"/>
      <c r="AK71" s="521"/>
      <c r="AL71" s="522"/>
      <c r="AM71" s="523"/>
      <c r="AN71" s="507"/>
      <c r="AO71" s="508"/>
      <c r="AP71" s="508"/>
      <c r="AQ71" s="509"/>
      <c r="AR71" s="379"/>
      <c r="AU71" s="511"/>
      <c r="AV71" s="513"/>
      <c r="AW71" s="503"/>
      <c r="AX71" s="503"/>
      <c r="AY71" s="503"/>
      <c r="AZ71" s="503"/>
      <c r="BA71" s="553"/>
      <c r="BB71" s="55"/>
      <c r="BC71" s="555"/>
      <c r="BD71" s="55"/>
      <c r="BE71" s="553"/>
      <c r="BF71" s="553"/>
    </row>
    <row r="72" spans="2:61" ht="15.95" customHeight="1">
      <c r="B72" s="501">
        <v>17</v>
      </c>
      <c r="C72" s="530"/>
      <c r="D72" s="531"/>
      <c r="E72" s="531"/>
      <c r="F72" s="531"/>
      <c r="G72" s="531"/>
      <c r="H72" s="535"/>
      <c r="I72" s="560" t="str">
        <f>IFERROR(IF(C72="","",IF(INDEX(PMELIGHTTYPE[Base Autofill],MATCH(C72,PMELIGHTTYPE[Base Desc 1],0))="","",INDEX(PMELIGHTTYPE[Base Autofill],MATCH(C72,PMELIGHTTYPE[Base Desc 1],0)))),"")</f>
        <v/>
      </c>
      <c r="J72" s="561"/>
      <c r="K72" s="564"/>
      <c r="L72" s="531"/>
      <c r="M72" s="531"/>
      <c r="N72" s="531"/>
      <c r="O72" s="531"/>
      <c r="P72" s="535"/>
      <c r="Q72" s="560" t="str">
        <f t="shared" ref="Q72" si="106">IFERROR(IF(ISNUMBER(SEARCH("Removed",K72)),0,""),"")</f>
        <v/>
      </c>
      <c r="R72" s="566"/>
      <c r="S72" s="526"/>
      <c r="T72" s="527"/>
      <c r="U72" s="530"/>
      <c r="V72" s="531"/>
      <c r="W72" s="531"/>
      <c r="X72" s="535"/>
      <c r="Y72" s="534"/>
      <c r="Z72" s="531"/>
      <c r="AA72" s="535"/>
      <c r="AB72" s="526"/>
      <c r="AC72" s="538"/>
      <c r="AD72" s="527"/>
      <c r="AE72" s="540" t="str">
        <f t="shared" ref="AE72" si="107">IF(ISNUMBER(SEARCH("Removed",K72)),0,"")</f>
        <v/>
      </c>
      <c r="AF72" s="541"/>
      <c r="AG72" s="544"/>
      <c r="AH72" s="548"/>
      <c r="AI72" s="550" t="str">
        <f>IFERROR(IF(K72="","",IF(C72&lt;&gt;INDEX(PMELIGHT[Base Desc 1],MATCH(K72,PMELIGHT[Eff Desc 1],0)),0,INDEX(PMELIGHT[Inc Rate Unit],MATCH(K72,PMELIGHT[Eff Desc 1],0)))),"")</f>
        <v/>
      </c>
      <c r="AJ72" s="551"/>
      <c r="AK72" s="518" t="str">
        <f t="shared" ref="AK72" si="108">IFERROR(IF(OR(C72="",I72="",K72="",Q72="",S72="",U72="",Y72="",AB72="",AE72="",AG72=""),"",IFERROR(ROUND(IF(I72-Q72&lt;=0,0,(((I72-Q72)*S72*AB72/1000)+AZ72)*BA72),2),"")),"")</f>
        <v/>
      </c>
      <c r="AL72" s="519"/>
      <c r="AM72" s="520"/>
      <c r="AN72" s="504" t="str">
        <f t="shared" ref="AN72" si="109">IFERROR(IF(OR(C72="",I72="",K72="",Q72="",S72="",U72="",Y72="",AB72="",AE72="",AG72=""),"",IF(BC72&lt;&gt;"",BC72,ROUND(IF(I72-Q72&lt;=0,0,MIN(AU72,AI72*S72)),2))),"")</f>
        <v/>
      </c>
      <c r="AO72" s="505"/>
      <c r="AP72" s="505"/>
      <c r="AQ72" s="506"/>
      <c r="AR72" s="379"/>
      <c r="AU72" s="510" t="str">
        <f t="shared" si="103"/>
        <v/>
      </c>
      <c r="AV72" s="512" t="str">
        <f>IFERROR(IF(OR(I72="",Q72="",S72="",U72="",Y72="",AB72="",AE72="",AG72="",AK72=0),"",IF(ISNUMBER(SEARCH("Exterior",K72)),0,ROUND(((I72-Q72)*S72/1000)*INDEX(BUILDINGTYPE[Lighting Coincidence Factor],MATCH(M02S02F26,BUILDINGTYPE[Building Type],0)),3))),"")</f>
        <v/>
      </c>
      <c r="AW72" s="502" t="str">
        <f t="shared" si="104"/>
        <v/>
      </c>
      <c r="AX72" s="502" t="str">
        <f t="shared" si="105"/>
        <v/>
      </c>
      <c r="AY72" s="502" t="str">
        <f>IF(OR(I72="",Q72="",S72="",U72="",Y72="",AB72="",AE72="",AG72=""),"",ROUND(IF(ISNUMBER(SEARCH("Exterior",K72)),0,IF(M02S02F46="Electric Only",0,IF(OR(M02S02F32="AC with Natural Gas Heat",M02S02F32="Natural Gas Heat Only"),(((I72-Q72)/1000)*S72*AB72*-INDEX(LightingWHF[Waste Heat Gas Heating IFTherms],MATCH(M02S02F26,LightingWHF[Building/Space Type],0))),0))),0))</f>
        <v/>
      </c>
      <c r="AZ72" s="502" t="str">
        <f>IF(OR(I72="",Q72="",S72="",U72="",Y72="",AB72="",AE72="",AG72=""),"",IF(M02S02F46="Gas Only",0,IF(ISNUMBER(SEARCH("Exterior",K72)),0,IF(M02S02F32="Heat Pump",(((I72-Q72)/1000)*S72*AB72*-INDEX(LightingWHF[Waste Heat Electric Heat Pump Heating IFkWh],MATCH(M02S02F26,LightingWHF[Building/Space Type],0))),
IF(OR(M02S02F32="AC with Electric Heat",M02S02F32="Electric Heat Only"),(((I72-Q72)/1000)*S72*AB72*-INDEX(LightingWHF[Waste Heat Electric Resistance Heating IFkWh],MATCH(M02S02F26,LightingWHF[Building/Space Type],0))),0
)))))</f>
        <v/>
      </c>
      <c r="BA72" s="552" t="str">
        <f>IF(OR(I72="",Q72="",S72="",U72="",Y72="",AB72="",AE72="",AG72=""),"",IF(M02S02F46="Gas Only",0,IF(ISNUMBER(SEARCH("Exterior",K72)),1,IF(OR(M02S02F32="Heat Pump",M02S02F32="AC with Natural Gas Heat",M02S02F32="AC with Electric Heat"),(INDEX(LightingWHF[Waste Heat Cooling Energy WHFe],MATCH(M02S02F26,LightingWHF[Building/Space Type],0))),1))))</f>
        <v/>
      </c>
      <c r="BB72" s="55"/>
      <c r="BC72" s="554" t="str">
        <f>IFERROR(IF(OR(C72="",I72="",K72="",Q72="",S72="",U72="",Y72="",AB72="",AE72="",AG72=""),"",IF(ISBLANK(M02S02F26),MEASUREBLDG,IF((I72*S72)&lt;=(Q72*S72),MEASURESAVE,""))),MEASURESUBMIT)</f>
        <v/>
      </c>
      <c r="BD72" s="55"/>
      <c r="BE72" s="556" t="str">
        <f ca="1">IF(OR(I72="",Q72="",S72="",U72="",Y72="",AB72="",AE72="",AG72=""),"",IF('M01-S01'!$V$82&lt;TODAY(),0,IF(M02S02F46="Gas Only",0,IF(OR(AK72="",AK72&lt;0,AU72&lt;=AN72),0,IF(BF72&gt;0,MIN(AU72-AN72-BF72,ROUND((AN72+BF72)*0.2,2)),MIN(AU72-AN72,ROUND(AN72*0.2,2)))))))</f>
        <v/>
      </c>
      <c r="BF72" s="556" t="str">
        <f ca="1">IF(OR(I72="",Q72="",S72="",U72="",Y72="",AB72="",AE72="",AG72=""),"",IF('M01-S012'!$V$258&lt;TODAY(),0,IF(MSF20302="Gas Only",0,IF(OR(AK72="",AK72&lt;0,AU72&lt;=AN72),0,IF(ISNUMBER(SEARCH("LED Tube Relamp",K72)),MIN(AU72-AN72,ROUND(IF(ISNUMBER(SEARCH("1-Lamp 4FT Fluor.",C72)),(S72*2),IF(ISNUMBER(SEARCH("1-Lamp 4FT HO Fluor.",C72)),(S72*2))),2)),0)))))</f>
        <v/>
      </c>
    </row>
    <row r="73" spans="2:61" ht="15.95" customHeight="1">
      <c r="B73" s="501"/>
      <c r="C73" s="532"/>
      <c r="D73" s="533"/>
      <c r="E73" s="533"/>
      <c r="F73" s="533"/>
      <c r="G73" s="533"/>
      <c r="H73" s="537"/>
      <c r="I73" s="562"/>
      <c r="J73" s="563"/>
      <c r="K73" s="565"/>
      <c r="L73" s="533"/>
      <c r="M73" s="533"/>
      <c r="N73" s="533"/>
      <c r="O73" s="533"/>
      <c r="P73" s="537"/>
      <c r="Q73" s="562"/>
      <c r="R73" s="567"/>
      <c r="S73" s="528"/>
      <c r="T73" s="529"/>
      <c r="U73" s="532"/>
      <c r="V73" s="533"/>
      <c r="W73" s="533"/>
      <c r="X73" s="537"/>
      <c r="Y73" s="536"/>
      <c r="Z73" s="533"/>
      <c r="AA73" s="537"/>
      <c r="AB73" s="528"/>
      <c r="AC73" s="539"/>
      <c r="AD73" s="529"/>
      <c r="AE73" s="542"/>
      <c r="AF73" s="543"/>
      <c r="AG73" s="546"/>
      <c r="AH73" s="549"/>
      <c r="AI73" s="516"/>
      <c r="AJ73" s="517"/>
      <c r="AK73" s="521"/>
      <c r="AL73" s="522"/>
      <c r="AM73" s="523"/>
      <c r="AN73" s="507"/>
      <c r="AO73" s="508"/>
      <c r="AP73" s="508"/>
      <c r="AQ73" s="509"/>
      <c r="AR73" s="379"/>
      <c r="AU73" s="511"/>
      <c r="AV73" s="513"/>
      <c r="AW73" s="503"/>
      <c r="AX73" s="503"/>
      <c r="AY73" s="503"/>
      <c r="AZ73" s="503"/>
      <c r="BA73" s="553"/>
      <c r="BB73" s="55"/>
      <c r="BC73" s="555"/>
      <c r="BD73" s="55"/>
      <c r="BE73" s="553"/>
      <c r="BF73" s="553"/>
    </row>
    <row r="74" spans="2:61" ht="15.95" customHeight="1">
      <c r="B74" s="501">
        <v>18</v>
      </c>
      <c r="C74" s="530"/>
      <c r="D74" s="531"/>
      <c r="E74" s="531"/>
      <c r="F74" s="531"/>
      <c r="G74" s="531"/>
      <c r="H74" s="535"/>
      <c r="I74" s="560" t="str">
        <f>IFERROR(IF(C74="","",IF(INDEX(PMELIGHTTYPE[Base Autofill],MATCH(C74,PMELIGHTTYPE[Base Desc 1],0))="","",INDEX(PMELIGHTTYPE[Base Autofill],MATCH(C74,PMELIGHTTYPE[Base Desc 1],0)))),"")</f>
        <v/>
      </c>
      <c r="J74" s="561"/>
      <c r="K74" s="564"/>
      <c r="L74" s="531"/>
      <c r="M74" s="531"/>
      <c r="N74" s="531"/>
      <c r="O74" s="531"/>
      <c r="P74" s="535"/>
      <c r="Q74" s="560" t="str">
        <f t="shared" ref="Q74" si="110">IFERROR(IF(ISNUMBER(SEARCH("Removed",K74)),0,""),"")</f>
        <v/>
      </c>
      <c r="R74" s="566"/>
      <c r="S74" s="526"/>
      <c r="T74" s="527"/>
      <c r="U74" s="530"/>
      <c r="V74" s="531"/>
      <c r="W74" s="531"/>
      <c r="X74" s="535"/>
      <c r="Y74" s="534"/>
      <c r="Z74" s="531"/>
      <c r="AA74" s="535"/>
      <c r="AB74" s="526"/>
      <c r="AC74" s="538"/>
      <c r="AD74" s="527"/>
      <c r="AE74" s="540" t="str">
        <f t="shared" ref="AE74" si="111">IF(ISNUMBER(SEARCH("Removed",K74)),0,"")</f>
        <v/>
      </c>
      <c r="AF74" s="541"/>
      <c r="AG74" s="544"/>
      <c r="AH74" s="548"/>
      <c r="AI74" s="550" t="str">
        <f>IFERROR(IF(K74="","",IF(C74&lt;&gt;INDEX(PMELIGHT[Base Desc 1],MATCH(K74,PMELIGHT[Eff Desc 1],0)),0,INDEX(PMELIGHT[Inc Rate Unit],MATCH(K74,PMELIGHT[Eff Desc 1],0)))),"")</f>
        <v/>
      </c>
      <c r="AJ74" s="551"/>
      <c r="AK74" s="518" t="str">
        <f t="shared" ref="AK74" si="112">IFERROR(IF(OR(C74="",I74="",K74="",Q74="",S74="",U74="",Y74="",AB74="",AE74="",AG74=""),"",IFERROR(ROUND(IF(I74-Q74&lt;=0,0,(((I74-Q74)*S74*AB74/1000)+AZ74)*BA74),2),"")),"")</f>
        <v/>
      </c>
      <c r="AL74" s="519"/>
      <c r="AM74" s="520"/>
      <c r="AN74" s="504" t="str">
        <f t="shared" ref="AN74" si="113">IFERROR(IF(OR(C74="",I74="",K74="",Q74="",S74="",U74="",Y74="",AB74="",AE74="",AG74=""),"",IF(BC74&lt;&gt;"",BC74,ROUND(IF(I74-Q74&lt;=0,0,MIN(AU74,AI74*S74)),2))),"")</f>
        <v/>
      </c>
      <c r="AO74" s="505"/>
      <c r="AP74" s="505"/>
      <c r="AQ74" s="506"/>
      <c r="AR74" s="379"/>
      <c r="AU74" s="510" t="str">
        <f t="shared" si="103"/>
        <v/>
      </c>
      <c r="AV74" s="512" t="str">
        <f>IFERROR(IF(OR(I74="",Q74="",S74="",U74="",Y74="",AB74="",AE74="",AG74="",AK74=0),"",IF(ISNUMBER(SEARCH("Exterior",K74)),0,ROUND(((I74-Q74)*S74/1000)*INDEX(BUILDINGTYPE[Lighting Coincidence Factor],MATCH(M02S02F26,BUILDINGTYPE[Building Type],0)),3))),"")</f>
        <v/>
      </c>
      <c r="AW74" s="502" t="str">
        <f t="shared" si="104"/>
        <v/>
      </c>
      <c r="AX74" s="502" t="str">
        <f t="shared" si="105"/>
        <v/>
      </c>
      <c r="AY74" s="502" t="str">
        <f>IF(OR(I74="",Q74="",S74="",U74="",Y74="",AB74="",AE74="",AG74=""),"",ROUND(IF(ISNUMBER(SEARCH("Exterior",K74)),0,IF(M02S02F46="Electric Only",0,IF(OR(M02S02F32="AC with Natural Gas Heat",M02S02F32="Natural Gas Heat Only"),(((I74-Q74)/1000)*S74*AB74*-INDEX(LightingWHF[Waste Heat Gas Heating IFTherms],MATCH(M02S02F26,LightingWHF[Building/Space Type],0))),0))),0))</f>
        <v/>
      </c>
      <c r="AZ74" s="502" t="str">
        <f>IF(OR(I74="",Q74="",S74="",U74="",Y74="",AB74="",AE74="",AG74=""),"",IF(M02S02F46="Gas Only",0,IF(ISNUMBER(SEARCH("Exterior",K74)),0,IF(M02S02F32="Heat Pump",(((I74-Q74)/1000)*S74*AB74*-INDEX(LightingWHF[Waste Heat Electric Heat Pump Heating IFkWh],MATCH(M02S02F26,LightingWHF[Building/Space Type],0))),
IF(OR(M02S02F32="AC with Electric Heat",M02S02F32="Electric Heat Only"),(((I74-Q74)/1000)*S74*AB74*-INDEX(LightingWHF[Waste Heat Electric Resistance Heating IFkWh],MATCH(M02S02F26,LightingWHF[Building/Space Type],0))),0
)))))</f>
        <v/>
      </c>
      <c r="BA74" s="552" t="str">
        <f>IF(OR(I74="",Q74="",S74="",U74="",Y74="",AB74="",AE74="",AG74=""),"",IF(M02S02F46="Gas Only",0,IF(ISNUMBER(SEARCH("Exterior",K74)),1,IF(OR(M02S02F32="Heat Pump",M02S02F32="AC with Natural Gas Heat",M02S02F32="AC with Electric Heat"),(INDEX(LightingWHF[Waste Heat Cooling Energy WHFe],MATCH(M02S02F26,LightingWHF[Building/Space Type],0))),1))))</f>
        <v/>
      </c>
      <c r="BB74" s="55"/>
      <c r="BC74" s="554" t="str">
        <f>IFERROR(IF(OR(C74="",I74="",K74="",Q74="",S74="",U74="",Y74="",AB74="",AE74="",AG74=""),"",IF(ISBLANK(M02S02F26),MEASUREBLDG,IF((I74*S74)&lt;=(Q74*S74),MEASURESAVE,""))),MEASURESUBMIT)</f>
        <v/>
      </c>
      <c r="BD74" s="55"/>
      <c r="BE74" s="556" t="str">
        <f ca="1">IF(OR(I74="",Q74="",S74="",U74="",Y74="",AB74="",AE74="",AG74=""),"",IF('M01-S01'!$V$82&lt;TODAY(),0,IF(M02S02F46="Gas Only",0,IF(OR(AK74="",AK74&lt;0,AU74&lt;=AN74),0,IF(BF74&gt;0,MIN(AU74-AN74-BF74,ROUND((AN74+BF74)*0.2,2)),MIN(AU74-AN74,ROUND(AN74*0.2,2)))))))</f>
        <v/>
      </c>
      <c r="BF74" s="556" t="str">
        <f ca="1">IF(OR(I74="",Q74="",S74="",U74="",Y74="",AB74="",AE74="",AG74=""),"",IF('M01-S012'!$V$258&lt;TODAY(),0,IF(MSF20304="Gas Only",0,IF(OR(AK74="",AK74&lt;0,AU74&lt;=AN74),0,IF(ISNUMBER(SEARCH("LED Tube Relamp",K74)),MIN(AU74-AN74,ROUND(IF(ISNUMBER(SEARCH("1-Lamp 4FT Fluor.",C74)),(S74*2),IF(ISNUMBER(SEARCH("1-Lamp 4FT HO Fluor.",C74)),(S74*2))),2)),0)))))</f>
        <v/>
      </c>
    </row>
    <row r="75" spans="2:61" ht="15.95" customHeight="1">
      <c r="B75" s="501"/>
      <c r="C75" s="532"/>
      <c r="D75" s="533"/>
      <c r="E75" s="533"/>
      <c r="F75" s="533"/>
      <c r="G75" s="533"/>
      <c r="H75" s="537"/>
      <c r="I75" s="562"/>
      <c r="J75" s="563"/>
      <c r="K75" s="565"/>
      <c r="L75" s="533"/>
      <c r="M75" s="533"/>
      <c r="N75" s="533"/>
      <c r="O75" s="533"/>
      <c r="P75" s="537"/>
      <c r="Q75" s="562"/>
      <c r="R75" s="567"/>
      <c r="S75" s="528"/>
      <c r="T75" s="529"/>
      <c r="U75" s="532"/>
      <c r="V75" s="533"/>
      <c r="W75" s="533"/>
      <c r="X75" s="537"/>
      <c r="Y75" s="536"/>
      <c r="Z75" s="533"/>
      <c r="AA75" s="537"/>
      <c r="AB75" s="528"/>
      <c r="AC75" s="539"/>
      <c r="AD75" s="529"/>
      <c r="AE75" s="542"/>
      <c r="AF75" s="543"/>
      <c r="AG75" s="546"/>
      <c r="AH75" s="549"/>
      <c r="AI75" s="516"/>
      <c r="AJ75" s="517"/>
      <c r="AK75" s="521"/>
      <c r="AL75" s="522"/>
      <c r="AM75" s="523"/>
      <c r="AN75" s="507"/>
      <c r="AO75" s="508"/>
      <c r="AP75" s="508"/>
      <c r="AQ75" s="509"/>
      <c r="AR75" s="379"/>
      <c r="AU75" s="511"/>
      <c r="AV75" s="513"/>
      <c r="AW75" s="503"/>
      <c r="AX75" s="503"/>
      <c r="AY75" s="503"/>
      <c r="AZ75" s="503"/>
      <c r="BA75" s="553"/>
      <c r="BB75" s="55"/>
      <c r="BC75" s="555"/>
      <c r="BD75" s="55"/>
      <c r="BE75" s="553"/>
      <c r="BF75" s="553"/>
    </row>
    <row r="76" spans="2:61" ht="15.95" customHeight="1">
      <c r="B76" s="501">
        <v>19</v>
      </c>
      <c r="C76" s="530"/>
      <c r="D76" s="531"/>
      <c r="E76" s="531"/>
      <c r="F76" s="531"/>
      <c r="G76" s="531"/>
      <c r="H76" s="535"/>
      <c r="I76" s="560" t="str">
        <f>IFERROR(IF(C76="","",IF(INDEX(PMELIGHTTYPE[Base Autofill],MATCH(C76,PMELIGHTTYPE[Base Desc 1],0))="","",INDEX(PMELIGHTTYPE[Base Autofill],MATCH(C76,PMELIGHTTYPE[Base Desc 1],0)))),"")</f>
        <v/>
      </c>
      <c r="J76" s="561"/>
      <c r="K76" s="564"/>
      <c r="L76" s="531"/>
      <c r="M76" s="531"/>
      <c r="N76" s="531"/>
      <c r="O76" s="531"/>
      <c r="P76" s="535"/>
      <c r="Q76" s="560" t="str">
        <f t="shared" ref="Q76" si="114">IFERROR(IF(ISNUMBER(SEARCH("Removed",K76)),0,""),"")</f>
        <v/>
      </c>
      <c r="R76" s="566"/>
      <c r="S76" s="526"/>
      <c r="T76" s="527"/>
      <c r="U76" s="530"/>
      <c r="V76" s="531"/>
      <c r="W76" s="531"/>
      <c r="X76" s="535"/>
      <c r="Y76" s="534"/>
      <c r="Z76" s="531"/>
      <c r="AA76" s="535"/>
      <c r="AB76" s="526"/>
      <c r="AC76" s="538"/>
      <c r="AD76" s="527"/>
      <c r="AE76" s="540" t="str">
        <f t="shared" ref="AE76" si="115">IF(ISNUMBER(SEARCH("Removed",K76)),0,"")</f>
        <v/>
      </c>
      <c r="AF76" s="541"/>
      <c r="AG76" s="544"/>
      <c r="AH76" s="548"/>
      <c r="AI76" s="550" t="str">
        <f>IFERROR(IF(K76="","",IF(C76&lt;&gt;INDEX(PMELIGHT[Base Desc 1],MATCH(K76,PMELIGHT[Eff Desc 1],0)),0,INDEX(PMELIGHT[Inc Rate Unit],MATCH(K76,PMELIGHT[Eff Desc 1],0)))),"")</f>
        <v/>
      </c>
      <c r="AJ76" s="551"/>
      <c r="AK76" s="518" t="str">
        <f t="shared" ref="AK76" si="116">IFERROR(IF(OR(C76="",I76="",K76="",Q76="",S76="",U76="",Y76="",AB76="",AE76="",AG76=""),"",IFERROR(ROUND(IF(I76-Q76&lt;=0,0,(((I76-Q76)*S76*AB76/1000)+AZ76)*BA76),2),"")),"")</f>
        <v/>
      </c>
      <c r="AL76" s="519"/>
      <c r="AM76" s="520"/>
      <c r="AN76" s="504" t="str">
        <f t="shared" ref="AN76" si="117">IFERROR(IF(OR(C76="",I76="",K76="",Q76="",S76="",U76="",Y76="",AB76="",AE76="",AG76=""),"",IF(BC76&lt;&gt;"",BC76,ROUND(IF(I76-Q76&lt;=0,0,MIN(AU76,AI76*S76)),2))),"")</f>
        <v/>
      </c>
      <c r="AO76" s="505"/>
      <c r="AP76" s="505"/>
      <c r="AQ76" s="506"/>
      <c r="AR76" s="379"/>
      <c r="AU76" s="510" t="str">
        <f t="shared" si="103"/>
        <v/>
      </c>
      <c r="AV76" s="512" t="str">
        <f>IFERROR(IF(OR(I76="",Q76="",S76="",U76="",Y76="",AB76="",AE76="",AG76="",AK76=0),"",IF(ISNUMBER(SEARCH("Exterior",K76)),0,ROUND(((I76-Q76)*S76/1000)*INDEX(BUILDINGTYPE[Lighting Coincidence Factor],MATCH(M02S02F26,BUILDINGTYPE[Building Type],0)),3))),"")</f>
        <v/>
      </c>
      <c r="AW76" s="502" t="str">
        <f t="shared" si="104"/>
        <v/>
      </c>
      <c r="AX76" s="502" t="str">
        <f t="shared" si="105"/>
        <v/>
      </c>
      <c r="AY76" s="502" t="str">
        <f>IF(OR(I76="",Q76="",S76="",U76="",Y76="",AB76="",AE76="",AG76=""),"",ROUND(IF(ISNUMBER(SEARCH("Exterior",K76)),0,IF(M02S02F46="Electric Only",0,IF(OR(M02S02F32="AC with Natural Gas Heat",M02S02F32="Natural Gas Heat Only"),(((I76-Q76)/1000)*S76*AB76*-INDEX(LightingWHF[Waste Heat Gas Heating IFTherms],MATCH(M02S02F26,LightingWHF[Building/Space Type],0))),0))),0))</f>
        <v/>
      </c>
      <c r="AZ76" s="502" t="str">
        <f>IF(OR(I76="",Q76="",S76="",U76="",Y76="",AB76="",AE76="",AG76=""),"",IF(M02S02F46="Gas Only",0,IF(ISNUMBER(SEARCH("Exterior",K76)),0,IF(M02S02F32="Heat Pump",(((I76-Q76)/1000)*S76*AB76*-INDEX(LightingWHF[Waste Heat Electric Heat Pump Heating IFkWh],MATCH(M02S02F26,LightingWHF[Building/Space Type],0))),
IF(OR(M02S02F32="AC with Electric Heat",M02S02F32="Electric Heat Only"),(((I76-Q76)/1000)*S76*AB76*-INDEX(LightingWHF[Waste Heat Electric Resistance Heating IFkWh],MATCH(M02S02F26,LightingWHF[Building/Space Type],0))),0
)))))</f>
        <v/>
      </c>
      <c r="BA76" s="552" t="str">
        <f>IF(OR(I76="",Q76="",S76="",U76="",Y76="",AB76="",AE76="",AG76=""),"",IF(M02S02F46="Gas Only",0,IF(ISNUMBER(SEARCH("Exterior",K76)),1,IF(OR(M02S02F32="Heat Pump",M02S02F32="AC with Natural Gas Heat",M02S02F32="AC with Electric Heat"),(INDEX(LightingWHF[Waste Heat Cooling Energy WHFe],MATCH(M02S02F26,LightingWHF[Building/Space Type],0))),1))))</f>
        <v/>
      </c>
      <c r="BB76" s="55"/>
      <c r="BC76" s="554" t="str">
        <f>IFERROR(IF(OR(C76="",I76="",K76="",Q76="",S76="",U76="",Y76="",AB76="",AE76="",AG76=""),"",IF(ISBLANK(M02S02F26),MEASUREBLDG,IF((I76*S76)&lt;=(Q76*S76),MEASURESAVE,""))),MEASURESUBMIT)</f>
        <v/>
      </c>
      <c r="BD76" s="55"/>
      <c r="BE76" s="556" t="str">
        <f ca="1">IF(OR(I76="",Q76="",S76="",U76="",Y76="",AB76="",AE76="",AG76=""),"",IF('M01-S01'!$V$82&lt;TODAY(),0,IF(M02S02F46="Gas Only",0,IF(OR(AK76="",AK76&lt;0,AU76&lt;=AN76),0,IF(BF76&gt;0,MIN(AU76-AN76-BF76,ROUND((AN76+BF76)*0.2,2)),MIN(AU76-AN76,ROUND(AN76*0.2,2)))))))</f>
        <v/>
      </c>
      <c r="BF76" s="556" t="str">
        <f ca="1">IF(OR(I76="",Q76="",S76="",U76="",Y76="",AB76="",AE76="",AG76=""),"",IF('M01-S012'!$V$258&lt;TODAY(),0,IF(MSF20306="Gas Only",0,IF(OR(AK76="",AK76&lt;0,AU76&lt;=AN76),0,IF(ISNUMBER(SEARCH("LED Tube Relamp",K76)),MIN(AU76-AN76,ROUND(IF(ISNUMBER(SEARCH("1-Lamp 4FT Fluor.",C76)),(S76*2),IF(ISNUMBER(SEARCH("1-Lamp 4FT HO Fluor.",C76)),(S76*2))),2)),0)))))</f>
        <v/>
      </c>
    </row>
    <row r="77" spans="2:61" ht="15.95" customHeight="1">
      <c r="B77" s="501"/>
      <c r="C77" s="532"/>
      <c r="D77" s="533"/>
      <c r="E77" s="533"/>
      <c r="F77" s="533"/>
      <c r="G77" s="533"/>
      <c r="H77" s="537"/>
      <c r="I77" s="562"/>
      <c r="J77" s="563"/>
      <c r="K77" s="565"/>
      <c r="L77" s="533"/>
      <c r="M77" s="533"/>
      <c r="N77" s="533"/>
      <c r="O77" s="533"/>
      <c r="P77" s="537"/>
      <c r="Q77" s="562"/>
      <c r="R77" s="567"/>
      <c r="S77" s="528"/>
      <c r="T77" s="529"/>
      <c r="U77" s="532"/>
      <c r="V77" s="533"/>
      <c r="W77" s="533"/>
      <c r="X77" s="537"/>
      <c r="Y77" s="536"/>
      <c r="Z77" s="533"/>
      <c r="AA77" s="537"/>
      <c r="AB77" s="528"/>
      <c r="AC77" s="539"/>
      <c r="AD77" s="529"/>
      <c r="AE77" s="542"/>
      <c r="AF77" s="543"/>
      <c r="AG77" s="546"/>
      <c r="AH77" s="549"/>
      <c r="AI77" s="516"/>
      <c r="AJ77" s="517"/>
      <c r="AK77" s="521"/>
      <c r="AL77" s="522"/>
      <c r="AM77" s="523"/>
      <c r="AN77" s="507"/>
      <c r="AO77" s="508"/>
      <c r="AP77" s="508"/>
      <c r="AQ77" s="509"/>
      <c r="AR77" s="379"/>
      <c r="AU77" s="511"/>
      <c r="AV77" s="513"/>
      <c r="AW77" s="503"/>
      <c r="AX77" s="503"/>
      <c r="AY77" s="503"/>
      <c r="AZ77" s="503"/>
      <c r="BA77" s="553"/>
      <c r="BB77" s="55"/>
      <c r="BC77" s="555"/>
      <c r="BD77" s="55"/>
      <c r="BE77" s="553"/>
      <c r="BF77" s="553"/>
    </row>
    <row r="78" spans="2:61" ht="15.95" customHeight="1">
      <c r="B78" s="501">
        <v>20</v>
      </c>
      <c r="C78" s="530"/>
      <c r="D78" s="531"/>
      <c r="E78" s="531"/>
      <c r="F78" s="531"/>
      <c r="G78" s="531"/>
      <c r="H78" s="535"/>
      <c r="I78" s="560" t="str">
        <f>IFERROR(IF(C78="","",IF(INDEX(PMELIGHTTYPE[Base Autofill],MATCH(C78,PMELIGHTTYPE[Base Desc 1],0))="","",INDEX(PMELIGHTTYPE[Base Autofill],MATCH(C78,PMELIGHTTYPE[Base Desc 1],0)))),"")</f>
        <v/>
      </c>
      <c r="J78" s="561"/>
      <c r="K78" s="564"/>
      <c r="L78" s="531"/>
      <c r="M78" s="531"/>
      <c r="N78" s="531"/>
      <c r="O78" s="531"/>
      <c r="P78" s="535"/>
      <c r="Q78" s="560" t="str">
        <f t="shared" ref="Q78" si="118">IFERROR(IF(ISNUMBER(SEARCH("Removed",K78)),0,""),"")</f>
        <v/>
      </c>
      <c r="R78" s="566"/>
      <c r="S78" s="526"/>
      <c r="T78" s="527"/>
      <c r="U78" s="530"/>
      <c r="V78" s="531"/>
      <c r="W78" s="531"/>
      <c r="X78" s="535"/>
      <c r="Y78" s="534"/>
      <c r="Z78" s="531"/>
      <c r="AA78" s="535"/>
      <c r="AB78" s="526"/>
      <c r="AC78" s="538"/>
      <c r="AD78" s="527"/>
      <c r="AE78" s="540" t="str">
        <f t="shared" ref="AE78" si="119">IF(ISNUMBER(SEARCH("Removed",K78)),0,"")</f>
        <v/>
      </c>
      <c r="AF78" s="541"/>
      <c r="AG78" s="544"/>
      <c r="AH78" s="548"/>
      <c r="AI78" s="550" t="str">
        <f>IFERROR(IF(K78="","",IF(C78&lt;&gt;INDEX(PMELIGHT[Base Desc 1],MATCH(K78,PMELIGHT[Eff Desc 1],0)),0,INDEX(PMELIGHT[Inc Rate Unit],MATCH(K78,PMELIGHT[Eff Desc 1],0)))),"")</f>
        <v/>
      </c>
      <c r="AJ78" s="551"/>
      <c r="AK78" s="518" t="str">
        <f t="shared" ref="AK78" si="120">IFERROR(IF(OR(C78="",I78="",K78="",Q78="",S78="",U78="",Y78="",AB78="",AE78="",AG78=""),"",IFERROR(ROUND(IF(I78-Q78&lt;=0,0,(((I78-Q78)*S78*AB78/1000)+AZ78)*BA78),2),"")),"")</f>
        <v/>
      </c>
      <c r="AL78" s="519"/>
      <c r="AM78" s="520"/>
      <c r="AN78" s="504" t="str">
        <f t="shared" ref="AN78" si="121">IFERROR(IF(OR(C78="",I78="",K78="",Q78="",S78="",U78="",Y78="",AB78="",AE78="",AG78=""),"",IF(BC78&lt;&gt;"",BC78,ROUND(IF(I78-Q78&lt;=0,0,MIN(AU78,AI78*S78)),2))),"")</f>
        <v/>
      </c>
      <c r="AO78" s="505"/>
      <c r="AP78" s="505"/>
      <c r="AQ78" s="506"/>
      <c r="AR78" s="379"/>
      <c r="AU78" s="510" t="str">
        <f t="shared" si="103"/>
        <v/>
      </c>
      <c r="AV78" s="512" t="str">
        <f>IFERROR(IF(OR(I78="",Q78="",S78="",U78="",Y78="",AB78="",AE78="",AG78="",AK78=0),"",IF(ISNUMBER(SEARCH("Exterior",K78)),0,ROUND(((I78-Q78)*S78/1000)*INDEX(BUILDINGTYPE[Lighting Coincidence Factor],MATCH(M02S02F26,BUILDINGTYPE[Building Type],0)),3))),"")</f>
        <v/>
      </c>
      <c r="AW78" s="502" t="str">
        <f t="shared" si="104"/>
        <v/>
      </c>
      <c r="AX78" s="502" t="str">
        <f t="shared" si="105"/>
        <v/>
      </c>
      <c r="AY78" s="502" t="str">
        <f>IF(OR(I78="",Q78="",S78="",U78="",Y78="",AB78="",AE78="",AG78=""),"",ROUND(IF(ISNUMBER(SEARCH("Exterior",K78)),0,IF(M02S02F46="Electric Only",0,IF(OR(M02S02F32="AC with Natural Gas Heat",M02S02F32="Natural Gas Heat Only"),(((I78-Q78)/1000)*S78*AB78*-INDEX(LightingWHF[Waste Heat Gas Heating IFTherms],MATCH(M02S02F26,LightingWHF[Building/Space Type],0))),0))),0))</f>
        <v/>
      </c>
      <c r="AZ78" s="502" t="str">
        <f>IF(OR(I78="",Q78="",S78="",U78="",Y78="",AB78="",AE78="",AG78=""),"",IF(M02S02F46="Gas Only",0,IF(ISNUMBER(SEARCH("Exterior",K78)),0,IF(M02S02F32="Heat Pump",(((I78-Q78)/1000)*S78*AB78*-INDEX(LightingWHF[Waste Heat Electric Heat Pump Heating IFkWh],MATCH(M02S02F26,LightingWHF[Building/Space Type],0))),
IF(OR(M02S02F32="AC with Electric Heat",M02S02F32="Electric Heat Only"),(((I78-Q78)/1000)*S78*AB78*-INDEX(LightingWHF[Waste Heat Electric Resistance Heating IFkWh],MATCH(M02S02F26,LightingWHF[Building/Space Type],0))),0
)))))</f>
        <v/>
      </c>
      <c r="BA78" s="552" t="str">
        <f>IF(OR(I78="",Q78="",S78="",U78="",Y78="",AB78="",AE78="",AG78=""),"",IF(M02S02F46="Gas Only",0,IF(ISNUMBER(SEARCH("Exterior",K78)),1,IF(OR(M02S02F32="Heat Pump",M02S02F32="AC with Natural Gas Heat",M02S02F32="AC with Electric Heat"),(INDEX(LightingWHF[Waste Heat Cooling Energy WHFe],MATCH(M02S02F26,LightingWHF[Building/Space Type],0))),1))))</f>
        <v/>
      </c>
      <c r="BB78" s="55"/>
      <c r="BC78" s="554" t="str">
        <f>IFERROR(IF(OR(C78="",I78="",K78="",Q78="",S78="",U78="",Y78="",AB78="",AE78="",AG78=""),"",IF(ISBLANK(M02S02F26),MEASUREBLDG,IF((I78*S78)&lt;=(Q78*S78),MEASURESAVE,""))),MEASURESUBMIT)</f>
        <v/>
      </c>
      <c r="BD78" s="55"/>
      <c r="BE78" s="556" t="str">
        <f ca="1">IF(OR(I78="",Q78="",S78="",U78="",Y78="",AB78="",AE78="",AG78=""),"",IF('M01-S01'!$V$82&lt;TODAY(),0,IF(M02S02F46="Gas Only",0,IF(OR(AK78="",AK78&lt;0,AU78&lt;=AN78),0,IF(BF78&gt;0,MIN(AU78-AN78-BF78,ROUND((AN78+BF78)*0.2,2)),MIN(AU78-AN78,ROUND(AN78*0.2,2)))))))</f>
        <v/>
      </c>
      <c r="BF78" s="556" t="str">
        <f ca="1">IF(OR(I78="",Q78="",S78="",U78="",Y78="",AB78="",AE78="",AG78=""),"",IF('M01-S012'!$V$258&lt;TODAY(),0,IF(MSF20308="Gas Only",0,IF(OR(AK78="",AK78&lt;0,AU78&lt;=AN78),0,IF(ISNUMBER(SEARCH("LED Tube Relamp",K78)),MIN(AU78-AN78,ROUND(IF(ISNUMBER(SEARCH("1-Lamp 4FT Fluor.",C78)),(S78*2),IF(ISNUMBER(SEARCH("1-Lamp 4FT HO Fluor.",C78)),(S78*2))),2)),0)))))</f>
        <v/>
      </c>
    </row>
    <row r="79" spans="2:61" ht="15.95" customHeight="1">
      <c r="B79" s="501"/>
      <c r="C79" s="532"/>
      <c r="D79" s="533"/>
      <c r="E79" s="533"/>
      <c r="F79" s="533"/>
      <c r="G79" s="533"/>
      <c r="H79" s="537"/>
      <c r="I79" s="562"/>
      <c r="J79" s="563"/>
      <c r="K79" s="565"/>
      <c r="L79" s="533"/>
      <c r="M79" s="533"/>
      <c r="N79" s="533"/>
      <c r="O79" s="533"/>
      <c r="P79" s="537"/>
      <c r="Q79" s="562"/>
      <c r="R79" s="567"/>
      <c r="S79" s="528"/>
      <c r="T79" s="529"/>
      <c r="U79" s="532"/>
      <c r="V79" s="533"/>
      <c r="W79" s="533"/>
      <c r="X79" s="537"/>
      <c r="Y79" s="536"/>
      <c r="Z79" s="533"/>
      <c r="AA79" s="537"/>
      <c r="AB79" s="528"/>
      <c r="AC79" s="539"/>
      <c r="AD79" s="529"/>
      <c r="AE79" s="542"/>
      <c r="AF79" s="543"/>
      <c r="AG79" s="546"/>
      <c r="AH79" s="549"/>
      <c r="AI79" s="516"/>
      <c r="AJ79" s="517"/>
      <c r="AK79" s="521"/>
      <c r="AL79" s="522"/>
      <c r="AM79" s="523"/>
      <c r="AN79" s="507"/>
      <c r="AO79" s="508"/>
      <c r="AP79" s="508"/>
      <c r="AQ79" s="509"/>
      <c r="AR79" s="379"/>
      <c r="AU79" s="511"/>
      <c r="AV79" s="513"/>
      <c r="AW79" s="503"/>
      <c r="AX79" s="503"/>
      <c r="AY79" s="503"/>
      <c r="AZ79" s="503"/>
      <c r="BA79" s="553"/>
      <c r="BB79" s="55"/>
      <c r="BC79" s="555"/>
      <c r="BD79" s="55"/>
      <c r="BE79" s="553"/>
      <c r="BF79" s="553"/>
    </row>
    <row r="80" spans="2:61" ht="15.95" customHeight="1">
      <c r="B80" s="501">
        <v>21</v>
      </c>
      <c r="C80" s="530"/>
      <c r="D80" s="531"/>
      <c r="E80" s="531"/>
      <c r="F80" s="531"/>
      <c r="G80" s="531"/>
      <c r="H80" s="535"/>
      <c r="I80" s="560" t="str">
        <f>IFERROR(IF(C80="","",IF(INDEX(PMELIGHTTYPE[Base Autofill],MATCH(C80,PMELIGHTTYPE[Base Desc 1],0))="","",INDEX(PMELIGHTTYPE[Base Autofill],MATCH(C80,PMELIGHTTYPE[Base Desc 1],0)))),"")</f>
        <v/>
      </c>
      <c r="J80" s="561"/>
      <c r="K80" s="564"/>
      <c r="L80" s="531"/>
      <c r="M80" s="531"/>
      <c r="N80" s="531"/>
      <c r="O80" s="531"/>
      <c r="P80" s="535"/>
      <c r="Q80" s="560" t="str">
        <f t="shared" ref="Q80" si="122">IFERROR(IF(ISNUMBER(SEARCH("Removed",K80)),0,""),"")</f>
        <v/>
      </c>
      <c r="R80" s="566"/>
      <c r="S80" s="526"/>
      <c r="T80" s="527"/>
      <c r="U80" s="530"/>
      <c r="V80" s="531"/>
      <c r="W80" s="531"/>
      <c r="X80" s="535"/>
      <c r="Y80" s="534"/>
      <c r="Z80" s="531"/>
      <c r="AA80" s="535"/>
      <c r="AB80" s="526"/>
      <c r="AC80" s="538"/>
      <c r="AD80" s="527"/>
      <c r="AE80" s="540" t="str">
        <f t="shared" ref="AE80" si="123">IF(ISNUMBER(SEARCH("Removed",K80)),0,"")</f>
        <v/>
      </c>
      <c r="AF80" s="541"/>
      <c r="AG80" s="544"/>
      <c r="AH80" s="548"/>
      <c r="AI80" s="550" t="str">
        <f>IFERROR(IF(K80="","",IF(C80&lt;&gt;INDEX(PMELIGHT[Base Desc 1],MATCH(K80,PMELIGHT[Eff Desc 1],0)),0,INDEX(PMELIGHT[Inc Rate Unit],MATCH(K80,PMELIGHT[Eff Desc 1],0)))),"")</f>
        <v/>
      </c>
      <c r="AJ80" s="551"/>
      <c r="AK80" s="518" t="str">
        <f t="shared" ref="AK80" si="124">IFERROR(IF(OR(C80="",I80="",K80="",Q80="",S80="",U80="",Y80="",AB80="",AE80="",AG80=""),"",IFERROR(ROUND(IF(I80-Q80&lt;=0,0,(((I80-Q80)*S80*AB80/1000)+AZ80)*BA80),2),"")),"")</f>
        <v/>
      </c>
      <c r="AL80" s="519"/>
      <c r="AM80" s="520"/>
      <c r="AN80" s="504" t="str">
        <f t="shared" ref="AN80" si="125">IFERROR(IF(OR(C80="",I80="",K80="",Q80="",S80="",U80="",Y80="",AB80="",AE80="",AG80=""),"",IF(BC80&lt;&gt;"",BC80,ROUND(IF(I80-Q80&lt;=0,0,MIN(AU80,AI80*S80)),2))),"")</f>
        <v/>
      </c>
      <c r="AO80" s="505"/>
      <c r="AP80" s="505"/>
      <c r="AQ80" s="506"/>
      <c r="AR80" s="379"/>
      <c r="AU80" s="510" t="str">
        <f t="shared" si="103"/>
        <v/>
      </c>
      <c r="AV80" s="512" t="str">
        <f>IFERROR(IF(OR(I80="",Q80="",S80="",U80="",Y80="",AB80="",AE80="",AG80="",AK80=0),"",IF(ISNUMBER(SEARCH("Exterior",K80)),0,ROUND(((I80-Q80)*S80/1000)*INDEX(BUILDINGTYPE[Lighting Coincidence Factor],MATCH(M02S02F26,BUILDINGTYPE[Building Type],0)),3))),"")</f>
        <v/>
      </c>
      <c r="AW80" s="502" t="str">
        <f t="shared" si="104"/>
        <v/>
      </c>
      <c r="AX80" s="502" t="str">
        <f t="shared" si="105"/>
        <v/>
      </c>
      <c r="AY80" s="502" t="str">
        <f>IF(OR(I80="",Q80="",S80="",U80="",Y80="",AB80="",AE80="",AG80=""),"",ROUND(IF(ISNUMBER(SEARCH("Exterior",K80)),0,IF(M02S02F46="Electric Only",0,IF(OR(M02S02F32="AC with Natural Gas Heat",M02S02F32="Natural Gas Heat Only"),(((I80-Q80)/1000)*S80*AB80*-INDEX(LightingWHF[Waste Heat Gas Heating IFTherms],MATCH(M02S02F26,LightingWHF[Building/Space Type],0))),0))),0))</f>
        <v/>
      </c>
      <c r="AZ80" s="502" t="str">
        <f>IF(OR(I80="",Q80="",S80="",U80="",Y80="",AB80="",AE80="",AG80=""),"",IF(M02S02F46="Gas Only",0,IF(ISNUMBER(SEARCH("Exterior",K80)),0,IF(M02S02F32="Heat Pump",(((I80-Q80)/1000)*S80*AB80*-INDEX(LightingWHF[Waste Heat Electric Heat Pump Heating IFkWh],MATCH(M02S02F26,LightingWHF[Building/Space Type],0))),
IF(OR(M02S02F32="AC with Electric Heat",M02S02F32="Electric Heat Only"),(((I80-Q80)/1000)*S80*AB80*-INDEX(LightingWHF[Waste Heat Electric Resistance Heating IFkWh],MATCH(M02S02F26,LightingWHF[Building/Space Type],0))),0
)))))</f>
        <v/>
      </c>
      <c r="BA80" s="552" t="str">
        <f>IF(OR(I80="",Q80="",S80="",U80="",Y80="",AB80="",AE80="",AG80=""),"",IF(M02S02F46="Gas Only",0,IF(ISNUMBER(SEARCH("Exterior",K80)),1,IF(OR(M02S02F32="Heat Pump",M02S02F32="AC with Natural Gas Heat",M02S02F32="AC with Electric Heat"),(INDEX(LightingWHF[Waste Heat Cooling Energy WHFe],MATCH(M02S02F26,LightingWHF[Building/Space Type],0))),1))))</f>
        <v/>
      </c>
      <c r="BB80" s="55"/>
      <c r="BC80" s="554" t="str">
        <f>IFERROR(IF(OR(C80="",I80="",K80="",Q80="",S80="",U80="",Y80="",AB80="",AE80="",AG80=""),"",IF(ISBLANK(M02S02F26),MEASUREBLDG,IF((I80*S80)&lt;=(Q80*S80),MEASURESAVE,""))),MEASURESUBMIT)</f>
        <v/>
      </c>
      <c r="BD80" s="55"/>
      <c r="BE80" s="556" t="str">
        <f ca="1">IF(OR(I80="",Q80="",S80="",U80="",Y80="",AB80="",AE80="",AG80=""),"",IF('M01-S01'!$V$82&lt;TODAY(),0,IF(M02S02F46="Gas Only",0,IF(OR(AK80="",AK80&lt;0,AU80&lt;=AN80),0,IF(BF80&gt;0,MIN(AU80-AN80-BF80,ROUND((AN80+BF80)*0.2,2)),MIN(AU80-AN80,ROUND(AN80*0.2,2)))))))</f>
        <v/>
      </c>
      <c r="BF80" s="556" t="str">
        <f ca="1">IF(OR(I80="",Q80="",S80="",U80="",Y80="",AB80="",AE80="",AG80=""),"",IF('M01-S012'!$V$258&lt;TODAY(),0,IF(MSF20310="Gas Only",0,IF(OR(AK80="",AK80&lt;0,AU80&lt;=AN80),0,IF(ISNUMBER(SEARCH("LED Tube Relamp",K80)),MIN(AU80-AN80,ROUND(IF(ISNUMBER(SEARCH("1-Lamp 4FT Fluor.",C80)),(S80*2),IF(ISNUMBER(SEARCH("1-Lamp 4FT HO Fluor.",C80)),(S80*2))),2)),0)))))</f>
        <v/>
      </c>
      <c r="BI80" s="357"/>
    </row>
    <row r="81" spans="2:61" ht="15.95" customHeight="1">
      <c r="B81" s="501"/>
      <c r="C81" s="532"/>
      <c r="D81" s="533"/>
      <c r="E81" s="533"/>
      <c r="F81" s="533"/>
      <c r="G81" s="533"/>
      <c r="H81" s="537"/>
      <c r="I81" s="562"/>
      <c r="J81" s="563"/>
      <c r="K81" s="565"/>
      <c r="L81" s="533"/>
      <c r="M81" s="533"/>
      <c r="N81" s="533"/>
      <c r="O81" s="533"/>
      <c r="P81" s="537"/>
      <c r="Q81" s="562"/>
      <c r="R81" s="567"/>
      <c r="S81" s="528"/>
      <c r="T81" s="529"/>
      <c r="U81" s="532"/>
      <c r="V81" s="533"/>
      <c r="W81" s="533"/>
      <c r="X81" s="537"/>
      <c r="Y81" s="536"/>
      <c r="Z81" s="533"/>
      <c r="AA81" s="537"/>
      <c r="AB81" s="528"/>
      <c r="AC81" s="539"/>
      <c r="AD81" s="529"/>
      <c r="AE81" s="542"/>
      <c r="AF81" s="543"/>
      <c r="AG81" s="546"/>
      <c r="AH81" s="549"/>
      <c r="AI81" s="516"/>
      <c r="AJ81" s="517"/>
      <c r="AK81" s="521"/>
      <c r="AL81" s="522"/>
      <c r="AM81" s="523"/>
      <c r="AN81" s="507"/>
      <c r="AO81" s="508"/>
      <c r="AP81" s="508"/>
      <c r="AQ81" s="509"/>
      <c r="AR81" s="379"/>
      <c r="AU81" s="511"/>
      <c r="AV81" s="513"/>
      <c r="AW81" s="503"/>
      <c r="AX81" s="503"/>
      <c r="AY81" s="503"/>
      <c r="AZ81" s="503"/>
      <c r="BA81" s="553"/>
      <c r="BB81" s="55"/>
      <c r="BC81" s="555"/>
      <c r="BD81" s="55"/>
      <c r="BE81" s="553"/>
      <c r="BF81" s="553"/>
      <c r="BI81" s="357"/>
    </row>
    <row r="82" spans="2:61" ht="15.95" customHeight="1">
      <c r="B82" s="501">
        <v>22</v>
      </c>
      <c r="C82" s="530"/>
      <c r="D82" s="531"/>
      <c r="E82" s="531"/>
      <c r="F82" s="531"/>
      <c r="G82" s="531"/>
      <c r="H82" s="535"/>
      <c r="I82" s="560" t="str">
        <f>IFERROR(IF(C82="","",IF(INDEX(PMELIGHTTYPE[Base Autofill],MATCH(C82,PMELIGHTTYPE[Base Desc 1],0))="","",INDEX(PMELIGHTTYPE[Base Autofill],MATCH(C82,PMELIGHTTYPE[Base Desc 1],0)))),"")</f>
        <v/>
      </c>
      <c r="J82" s="561"/>
      <c r="K82" s="564"/>
      <c r="L82" s="531"/>
      <c r="M82" s="531"/>
      <c r="N82" s="531"/>
      <c r="O82" s="531"/>
      <c r="P82" s="535"/>
      <c r="Q82" s="560" t="str">
        <f t="shared" ref="Q82" si="126">IFERROR(IF(ISNUMBER(SEARCH("Removed",K82)),0,""),"")</f>
        <v/>
      </c>
      <c r="R82" s="566"/>
      <c r="S82" s="526"/>
      <c r="T82" s="527"/>
      <c r="U82" s="530"/>
      <c r="V82" s="531"/>
      <c r="W82" s="531"/>
      <c r="X82" s="535"/>
      <c r="Y82" s="534"/>
      <c r="Z82" s="531"/>
      <c r="AA82" s="535"/>
      <c r="AB82" s="526"/>
      <c r="AC82" s="538"/>
      <c r="AD82" s="527"/>
      <c r="AE82" s="540" t="str">
        <f t="shared" ref="AE82" si="127">IF(ISNUMBER(SEARCH("Removed",K82)),0,"")</f>
        <v/>
      </c>
      <c r="AF82" s="541"/>
      <c r="AG82" s="544"/>
      <c r="AH82" s="548"/>
      <c r="AI82" s="550" t="str">
        <f>IFERROR(IF(K82="","",IF(C82&lt;&gt;INDEX(PMELIGHT[Base Desc 1],MATCH(K82,PMELIGHT[Eff Desc 1],0)),0,INDEX(PMELIGHT[Inc Rate Unit],MATCH(K82,PMELIGHT[Eff Desc 1],0)))),"")</f>
        <v/>
      </c>
      <c r="AJ82" s="551"/>
      <c r="AK82" s="518" t="str">
        <f t="shared" ref="AK82" si="128">IFERROR(IF(OR(C82="",I82="",K82="",Q82="",S82="",U82="",Y82="",AB82="",AE82="",AG82=""),"",IFERROR(ROUND(IF(I82-Q82&lt;=0,0,(((I82-Q82)*S82*AB82/1000)+AZ82)*BA82),2),"")),"")</f>
        <v/>
      </c>
      <c r="AL82" s="519"/>
      <c r="AM82" s="520"/>
      <c r="AN82" s="504" t="str">
        <f t="shared" ref="AN82" si="129">IFERROR(IF(OR(C82="",I82="",K82="",Q82="",S82="",U82="",Y82="",AB82="",AE82="",AG82=""),"",IF(BC82&lt;&gt;"",BC82,ROUND(IF(I82-Q82&lt;=0,0,MIN(AU82,AI82*S82)),2))),"")</f>
        <v/>
      </c>
      <c r="AO82" s="505"/>
      <c r="AP82" s="505"/>
      <c r="AQ82" s="506"/>
      <c r="AR82" s="379"/>
      <c r="AU82" s="510" t="str">
        <f t="shared" si="103"/>
        <v/>
      </c>
      <c r="AV82" s="512" t="str">
        <f>IFERROR(IF(OR(I82="",Q82="",S82="",U82="",Y82="",AB82="",AE82="",AG82="",AK82=0),"",IF(ISNUMBER(SEARCH("Exterior",K82)),0,ROUND(((I82-Q82)*S82/1000)*INDEX(BUILDINGTYPE[Lighting Coincidence Factor],MATCH(M02S02F26,BUILDINGTYPE[Building Type],0)),3))),"")</f>
        <v/>
      </c>
      <c r="AW82" s="502" t="str">
        <f t="shared" si="104"/>
        <v/>
      </c>
      <c r="AX82" s="502" t="str">
        <f t="shared" si="105"/>
        <v/>
      </c>
      <c r="AY82" s="502" t="str">
        <f>IF(OR(I82="",Q82="",S82="",U82="",Y82="",AB82="",AE82="",AG82=""),"",ROUND(IF(ISNUMBER(SEARCH("Exterior",K82)),0,IF(M02S02F46="Electric Only",0,IF(OR(M02S02F32="AC with Natural Gas Heat",M02S02F32="Natural Gas Heat Only"),(((I82-Q82)/1000)*S82*AB82*-INDEX(LightingWHF[Waste Heat Gas Heating IFTherms],MATCH(M02S02F26,LightingWHF[Building/Space Type],0))),0))),0))</f>
        <v/>
      </c>
      <c r="AZ82" s="502" t="str">
        <f>IF(OR(I82="",Q82="",S82="",U82="",Y82="",AB82="",AE82="",AG82=""),"",IF(M02S02F46="Gas Only",0,IF(ISNUMBER(SEARCH("Exterior",K82)),0,IF(M02S02F32="Heat Pump",(((I82-Q82)/1000)*S82*AB82*-INDEX(LightingWHF[Waste Heat Electric Heat Pump Heating IFkWh],MATCH(M02S02F26,LightingWHF[Building/Space Type],0))),
IF(OR(M02S02F32="AC with Electric Heat",M02S02F32="Electric Heat Only"),(((I82-Q82)/1000)*S82*AB82*-INDEX(LightingWHF[Waste Heat Electric Resistance Heating IFkWh],MATCH(M02S02F26,LightingWHF[Building/Space Type],0))),0
)))))</f>
        <v/>
      </c>
      <c r="BA82" s="552" t="str">
        <f>IF(OR(I82="",Q82="",S82="",U82="",Y82="",AB82="",AE82="",AG82=""),"",IF(M02S02F46="Gas Only",0,IF(ISNUMBER(SEARCH("Exterior",K82)),1,IF(OR(M02S02F32="Heat Pump",M02S02F32="AC with Natural Gas Heat",M02S02F32="AC with Electric Heat"),(INDEX(LightingWHF[Waste Heat Cooling Energy WHFe],MATCH(M02S02F26,LightingWHF[Building/Space Type],0))),1))))</f>
        <v/>
      </c>
      <c r="BB82" s="55"/>
      <c r="BC82" s="554" t="str">
        <f>IFERROR(IF(OR(C82="",I82="",K82="",Q82="",S82="",U82="",Y82="",AB82="",AE82="",AG82=""),"",IF(ISBLANK(M02S02F26),MEASUREBLDG,IF((I82*S82)&lt;=(Q82*S82),MEASURESAVE,""))),MEASURESUBMIT)</f>
        <v/>
      </c>
      <c r="BD82" s="55"/>
      <c r="BE82" s="556" t="str">
        <f ca="1">IF(OR(I82="",Q82="",S82="",U82="",Y82="",AB82="",AE82="",AG82=""),"",IF('M01-S01'!$V$82&lt;TODAY(),0,IF(M02S02F46="Gas Only",0,IF(OR(AK82="",AK82&lt;0,AU82&lt;=AN82),0,IF(BF82&gt;0,MIN(AU82-AN82-BF82,ROUND((AN82+BF82)*0.2,2)),MIN(AU82-AN82,ROUND(AN82*0.2,2)))))))</f>
        <v/>
      </c>
      <c r="BF82" s="556" t="str">
        <f ca="1">IF(OR(I82="",Q82="",S82="",U82="",Y82="",AB82="",AE82="",AG82=""),"",IF('M01-S012'!$V$258&lt;TODAY(),0,IF(MSF20312="Gas Only",0,IF(OR(AK82="",AK82&lt;0,AU82&lt;=AN82),0,IF(ISNUMBER(SEARCH("LED Tube Relamp",K82)),MIN(AU82-AN82,ROUND(IF(ISNUMBER(SEARCH("1-Lamp 4FT Fluor.",C82)),(S82*2),IF(ISNUMBER(SEARCH("1-Lamp 4FT HO Fluor.",C82)),(S82*2))),2)),0)))))</f>
        <v/>
      </c>
      <c r="BI82" s="357"/>
    </row>
    <row r="83" spans="2:61" ht="15.95" customHeight="1">
      <c r="B83" s="501"/>
      <c r="C83" s="532"/>
      <c r="D83" s="533"/>
      <c r="E83" s="533"/>
      <c r="F83" s="533"/>
      <c r="G83" s="533"/>
      <c r="H83" s="537"/>
      <c r="I83" s="562"/>
      <c r="J83" s="563"/>
      <c r="K83" s="565"/>
      <c r="L83" s="533"/>
      <c r="M83" s="533"/>
      <c r="N83" s="533"/>
      <c r="O83" s="533"/>
      <c r="P83" s="537"/>
      <c r="Q83" s="562"/>
      <c r="R83" s="567"/>
      <c r="S83" s="528"/>
      <c r="T83" s="529"/>
      <c r="U83" s="532"/>
      <c r="V83" s="533"/>
      <c r="W83" s="533"/>
      <c r="X83" s="537"/>
      <c r="Y83" s="536"/>
      <c r="Z83" s="533"/>
      <c r="AA83" s="537"/>
      <c r="AB83" s="528"/>
      <c r="AC83" s="539"/>
      <c r="AD83" s="529"/>
      <c r="AE83" s="542"/>
      <c r="AF83" s="543"/>
      <c r="AG83" s="546"/>
      <c r="AH83" s="549"/>
      <c r="AI83" s="516"/>
      <c r="AJ83" s="517"/>
      <c r="AK83" s="521"/>
      <c r="AL83" s="522"/>
      <c r="AM83" s="523"/>
      <c r="AN83" s="507"/>
      <c r="AO83" s="508"/>
      <c r="AP83" s="508"/>
      <c r="AQ83" s="509"/>
      <c r="AR83" s="379"/>
      <c r="AU83" s="511"/>
      <c r="AV83" s="513"/>
      <c r="AW83" s="503"/>
      <c r="AX83" s="503"/>
      <c r="AY83" s="503"/>
      <c r="AZ83" s="503"/>
      <c r="BA83" s="553"/>
      <c r="BB83" s="55"/>
      <c r="BC83" s="555"/>
      <c r="BD83" s="55"/>
      <c r="BE83" s="553"/>
      <c r="BF83" s="553"/>
      <c r="BI83" s="357"/>
    </row>
    <row r="84" spans="2:61" ht="15.95" customHeight="1">
      <c r="B84" s="501">
        <v>23</v>
      </c>
      <c r="C84" s="530"/>
      <c r="D84" s="531"/>
      <c r="E84" s="531"/>
      <c r="F84" s="531"/>
      <c r="G84" s="531"/>
      <c r="H84" s="535"/>
      <c r="I84" s="560" t="str">
        <f>IFERROR(IF(C84="","",IF(INDEX(PMELIGHTTYPE[Base Autofill],MATCH(C84,PMELIGHTTYPE[Base Desc 1],0))="","",INDEX(PMELIGHTTYPE[Base Autofill],MATCH(C84,PMELIGHTTYPE[Base Desc 1],0)))),"")</f>
        <v/>
      </c>
      <c r="J84" s="561"/>
      <c r="K84" s="564"/>
      <c r="L84" s="531"/>
      <c r="M84" s="531"/>
      <c r="N84" s="531"/>
      <c r="O84" s="531"/>
      <c r="P84" s="535"/>
      <c r="Q84" s="560" t="str">
        <f t="shared" ref="Q84" si="130">IFERROR(IF(ISNUMBER(SEARCH("Removed",K84)),0,""),"")</f>
        <v/>
      </c>
      <c r="R84" s="566"/>
      <c r="S84" s="526"/>
      <c r="T84" s="527"/>
      <c r="U84" s="530"/>
      <c r="V84" s="531"/>
      <c r="W84" s="531"/>
      <c r="X84" s="535"/>
      <c r="Y84" s="534"/>
      <c r="Z84" s="531"/>
      <c r="AA84" s="535"/>
      <c r="AB84" s="526"/>
      <c r="AC84" s="538"/>
      <c r="AD84" s="527"/>
      <c r="AE84" s="540" t="str">
        <f t="shared" ref="AE84" si="131">IF(ISNUMBER(SEARCH("Removed",K84)),0,"")</f>
        <v/>
      </c>
      <c r="AF84" s="541"/>
      <c r="AG84" s="544"/>
      <c r="AH84" s="548"/>
      <c r="AI84" s="550" t="str">
        <f>IFERROR(IF(K84="","",IF(C84&lt;&gt;INDEX(PMELIGHT[Base Desc 1],MATCH(K84,PMELIGHT[Eff Desc 1],0)),0,INDEX(PMELIGHT[Inc Rate Unit],MATCH(K84,PMELIGHT[Eff Desc 1],0)))),"")</f>
        <v/>
      </c>
      <c r="AJ84" s="551"/>
      <c r="AK84" s="518" t="str">
        <f t="shared" ref="AK84" si="132">IFERROR(IF(OR(C84="",I84="",K84="",Q84="",S84="",U84="",Y84="",AB84="",AE84="",AG84=""),"",IFERROR(ROUND(IF(I84-Q84&lt;=0,0,(((I84-Q84)*S84*AB84/1000)+AZ84)*BA84),2),"")),"")</f>
        <v/>
      </c>
      <c r="AL84" s="519"/>
      <c r="AM84" s="520"/>
      <c r="AN84" s="504" t="str">
        <f t="shared" ref="AN84" si="133">IFERROR(IF(OR(C84="",I84="",K84="",Q84="",S84="",U84="",Y84="",AB84="",AE84="",AG84=""),"",IF(BC84&lt;&gt;"",BC84,ROUND(IF(I84-Q84&lt;=0,0,MIN(AU84,AI84*S84)),2))),"")</f>
        <v/>
      </c>
      <c r="AO84" s="505"/>
      <c r="AP84" s="505"/>
      <c r="AQ84" s="506"/>
      <c r="AR84" s="379"/>
      <c r="AU84" s="510" t="str">
        <f t="shared" si="103"/>
        <v/>
      </c>
      <c r="AV84" s="512" t="str">
        <f>IFERROR(IF(OR(I84="",Q84="",S84="",U84="",Y84="",AB84="",AE84="",AG84="",AK84=0),"",IF(ISNUMBER(SEARCH("Exterior",K84)),0,ROUND(((I84-Q84)*S84/1000)*INDEX(BUILDINGTYPE[Lighting Coincidence Factor],MATCH(M02S02F26,BUILDINGTYPE[Building Type],0)),3))),"")</f>
        <v/>
      </c>
      <c r="AW84" s="502" t="str">
        <f t="shared" si="104"/>
        <v/>
      </c>
      <c r="AX84" s="502" t="str">
        <f t="shared" si="105"/>
        <v/>
      </c>
      <c r="AY84" s="502" t="str">
        <f>IF(OR(I84="",Q84="",S84="",U84="",Y84="",AB84="",AE84="",AG84=""),"",ROUND(IF(ISNUMBER(SEARCH("Exterior",K84)),0,IF(M02S02F46="Electric Only",0,IF(OR(M02S02F32="AC with Natural Gas Heat",M02S02F32="Natural Gas Heat Only"),(((I84-Q84)/1000)*S84*AB84*-INDEX(LightingWHF[Waste Heat Gas Heating IFTherms],MATCH(M02S02F26,LightingWHF[Building/Space Type],0))),0))),0))</f>
        <v/>
      </c>
      <c r="AZ84" s="502" t="str">
        <f>IF(OR(I84="",Q84="",S84="",U84="",Y84="",AB84="",AE84="",AG84=""),"",IF(M02S02F46="Gas Only",0,IF(ISNUMBER(SEARCH("Exterior",K84)),0,IF(M02S02F32="Heat Pump",(((I84-Q84)/1000)*S84*AB84*-INDEX(LightingWHF[Waste Heat Electric Heat Pump Heating IFkWh],MATCH(M02S02F26,LightingWHF[Building/Space Type],0))),
IF(OR(M02S02F32="AC with Electric Heat",M02S02F32="Electric Heat Only"),(((I84-Q84)/1000)*S84*AB84*-INDEX(LightingWHF[Waste Heat Electric Resistance Heating IFkWh],MATCH(M02S02F26,LightingWHF[Building/Space Type],0))),0
)))))</f>
        <v/>
      </c>
      <c r="BA84" s="552" t="str">
        <f>IF(OR(I84="",Q84="",S84="",U84="",Y84="",AB84="",AE84="",AG84=""),"",IF(M02S02F46="Gas Only",0,IF(ISNUMBER(SEARCH("Exterior",K84)),1,IF(OR(M02S02F32="Heat Pump",M02S02F32="AC with Natural Gas Heat",M02S02F32="AC with Electric Heat"),(INDEX(LightingWHF[Waste Heat Cooling Energy WHFe],MATCH(M02S02F26,LightingWHF[Building/Space Type],0))),1))))</f>
        <v/>
      </c>
      <c r="BB84" s="55"/>
      <c r="BC84" s="554" t="str">
        <f>IFERROR(IF(OR(C84="",I84="",K84="",Q84="",S84="",U84="",Y84="",AB84="",AE84="",AG84=""),"",IF(ISBLANK(M02S02F26),MEASUREBLDG,IF((I84*S84)&lt;=(Q84*S84),MEASURESAVE,""))),MEASURESUBMIT)</f>
        <v/>
      </c>
      <c r="BD84" s="55"/>
      <c r="BE84" s="556" t="str">
        <f ca="1">IF(OR(I84="",Q84="",S84="",U84="",Y84="",AB84="",AE84="",AG84=""),"",IF('M01-S01'!$V$82&lt;TODAY(),0,IF(M02S02F46="Gas Only",0,IF(OR(AK84="",AK84&lt;0,AU84&lt;=AN84),0,IF(BF84&gt;0,MIN(AU84-AN84-BF84,ROUND((AN84+BF84)*0.2,2)),MIN(AU84-AN84,ROUND(AN84*0.2,2)))))))</f>
        <v/>
      </c>
      <c r="BF84" s="556" t="str">
        <f ca="1">IF(OR(I84="",Q84="",S84="",U84="",Y84="",AB84="",AE84="",AG84=""),"",IF('M01-S012'!$V$258&lt;TODAY(),0,IF(MSF20314="Gas Only",0,IF(OR(AK84="",AK84&lt;0,AU84&lt;=AN84),0,IF(ISNUMBER(SEARCH("LED Tube Relamp",K84)),MIN(AU84-AN84,ROUND(IF(ISNUMBER(SEARCH("1-Lamp 4FT Fluor.",C84)),(S84*2),IF(ISNUMBER(SEARCH("1-Lamp 4FT HO Fluor.",C84)),(S84*2))),2)),0)))))</f>
        <v/>
      </c>
      <c r="BI84" s="357"/>
    </row>
    <row r="85" spans="2:61" ht="15.95" customHeight="1">
      <c r="B85" s="501"/>
      <c r="C85" s="532"/>
      <c r="D85" s="533"/>
      <c r="E85" s="533"/>
      <c r="F85" s="533"/>
      <c r="G85" s="533"/>
      <c r="H85" s="537"/>
      <c r="I85" s="562"/>
      <c r="J85" s="563"/>
      <c r="K85" s="565"/>
      <c r="L85" s="533"/>
      <c r="M85" s="533"/>
      <c r="N85" s="533"/>
      <c r="O85" s="533"/>
      <c r="P85" s="537"/>
      <c r="Q85" s="562"/>
      <c r="R85" s="567"/>
      <c r="S85" s="528"/>
      <c r="T85" s="529"/>
      <c r="U85" s="532"/>
      <c r="V85" s="533"/>
      <c r="W85" s="533"/>
      <c r="X85" s="537"/>
      <c r="Y85" s="536"/>
      <c r="Z85" s="533"/>
      <c r="AA85" s="537"/>
      <c r="AB85" s="528"/>
      <c r="AC85" s="539"/>
      <c r="AD85" s="529"/>
      <c r="AE85" s="542"/>
      <c r="AF85" s="543"/>
      <c r="AG85" s="546"/>
      <c r="AH85" s="549"/>
      <c r="AI85" s="516"/>
      <c r="AJ85" s="517"/>
      <c r="AK85" s="521"/>
      <c r="AL85" s="522"/>
      <c r="AM85" s="523"/>
      <c r="AN85" s="507"/>
      <c r="AO85" s="508"/>
      <c r="AP85" s="508"/>
      <c r="AQ85" s="509"/>
      <c r="AR85" s="379"/>
      <c r="AU85" s="511"/>
      <c r="AV85" s="513"/>
      <c r="AW85" s="503"/>
      <c r="AX85" s="503"/>
      <c r="AY85" s="503"/>
      <c r="AZ85" s="503"/>
      <c r="BA85" s="553"/>
      <c r="BB85" s="55"/>
      <c r="BC85" s="555"/>
      <c r="BD85" s="55"/>
      <c r="BE85" s="553"/>
      <c r="BF85" s="553"/>
      <c r="BI85" s="357"/>
    </row>
    <row r="86" spans="2:61" ht="15.95" customHeight="1">
      <c r="B86" s="501">
        <v>24</v>
      </c>
      <c r="C86" s="530"/>
      <c r="D86" s="531"/>
      <c r="E86" s="531"/>
      <c r="F86" s="531"/>
      <c r="G86" s="531"/>
      <c r="H86" s="535"/>
      <c r="I86" s="560" t="str">
        <f>IFERROR(IF(C86="","",IF(INDEX(PMELIGHTTYPE[Base Autofill],MATCH(C86,PMELIGHTTYPE[Base Desc 1],0))="","",INDEX(PMELIGHTTYPE[Base Autofill],MATCH(C86,PMELIGHTTYPE[Base Desc 1],0)))),"")</f>
        <v/>
      </c>
      <c r="J86" s="561"/>
      <c r="K86" s="564"/>
      <c r="L86" s="531"/>
      <c r="M86" s="531"/>
      <c r="N86" s="531"/>
      <c r="O86" s="531"/>
      <c r="P86" s="535"/>
      <c r="Q86" s="560" t="str">
        <f t="shared" ref="Q86" si="134">IFERROR(IF(ISNUMBER(SEARCH("Removed",K86)),0,""),"")</f>
        <v/>
      </c>
      <c r="R86" s="566"/>
      <c r="S86" s="526"/>
      <c r="T86" s="527"/>
      <c r="U86" s="530"/>
      <c r="V86" s="531"/>
      <c r="W86" s="531"/>
      <c r="X86" s="535"/>
      <c r="Y86" s="534"/>
      <c r="Z86" s="531"/>
      <c r="AA86" s="535"/>
      <c r="AB86" s="526"/>
      <c r="AC86" s="538"/>
      <c r="AD86" s="527"/>
      <c r="AE86" s="540" t="str">
        <f t="shared" ref="AE86" si="135">IF(ISNUMBER(SEARCH("Removed",K86)),0,"")</f>
        <v/>
      </c>
      <c r="AF86" s="541"/>
      <c r="AG86" s="544"/>
      <c r="AH86" s="548"/>
      <c r="AI86" s="550" t="str">
        <f>IFERROR(IF(K86="","",IF(C86&lt;&gt;INDEX(PMELIGHT[Base Desc 1],MATCH(K86,PMELIGHT[Eff Desc 1],0)),0,INDEX(PMELIGHT[Inc Rate Unit],MATCH(K86,PMELIGHT[Eff Desc 1],0)))),"")</f>
        <v/>
      </c>
      <c r="AJ86" s="551"/>
      <c r="AK86" s="518" t="str">
        <f t="shared" ref="AK86" si="136">IFERROR(IF(OR(C86="",I86="",K86="",Q86="",S86="",U86="",Y86="",AB86="",AE86="",AG86=""),"",IFERROR(ROUND(IF(I86-Q86&lt;=0,0,(((I86-Q86)*S86*AB86/1000)+AZ86)*BA86),2),"")),"")</f>
        <v/>
      </c>
      <c r="AL86" s="519"/>
      <c r="AM86" s="520"/>
      <c r="AN86" s="504" t="str">
        <f t="shared" ref="AN86" si="137">IFERROR(IF(OR(C86="",I86="",K86="",Q86="",S86="",U86="",Y86="",AB86="",AE86="",AG86=""),"",IF(BC86&lt;&gt;"",BC86,ROUND(IF(I86-Q86&lt;=0,0,MIN(AU86,AI86*S86)),2))),"")</f>
        <v/>
      </c>
      <c r="AO86" s="505"/>
      <c r="AP86" s="505"/>
      <c r="AQ86" s="506"/>
      <c r="AR86" s="379"/>
      <c r="AU86" s="510" t="str">
        <f t="shared" si="103"/>
        <v/>
      </c>
      <c r="AV86" s="512" t="str">
        <f>IFERROR(IF(OR(I86="",Q86="",S86="",U86="",Y86="",AB86="",AE86="",AG86="",AK86=0),"",IF(ISNUMBER(SEARCH("Exterior",K86)),0,ROUND(((I86-Q86)*S86/1000)*INDEX(BUILDINGTYPE[Lighting Coincidence Factor],MATCH(M02S02F26,BUILDINGTYPE[Building Type],0)),3))),"")</f>
        <v/>
      </c>
      <c r="AW86" s="502" t="str">
        <f t="shared" si="104"/>
        <v/>
      </c>
      <c r="AX86" s="502" t="str">
        <f t="shared" si="105"/>
        <v/>
      </c>
      <c r="AY86" s="502" t="str">
        <f>IF(OR(I86="",Q86="",S86="",U86="",Y86="",AB86="",AE86="",AG86=""),"",ROUND(IF(ISNUMBER(SEARCH("Exterior",K86)),0,IF(M02S02F46="Electric Only",0,IF(OR(M02S02F32="AC with Natural Gas Heat",M02S02F32="Natural Gas Heat Only"),(((I86-Q86)/1000)*S86*AB86*-INDEX(LightingWHF[Waste Heat Gas Heating IFTherms],MATCH(M02S02F26,LightingWHF[Building/Space Type],0))),0))),0))</f>
        <v/>
      </c>
      <c r="AZ86" s="502" t="str">
        <f>IF(OR(I86="",Q86="",S86="",U86="",Y86="",AB86="",AE86="",AG86=""),"",IF(M02S02F46="Gas Only",0,IF(ISNUMBER(SEARCH("Exterior",K86)),0,IF(M02S02F32="Heat Pump",(((I86-Q86)/1000)*S86*AB86*-INDEX(LightingWHF[Waste Heat Electric Heat Pump Heating IFkWh],MATCH(M02S02F26,LightingWHF[Building/Space Type],0))),
IF(OR(M02S02F32="AC with Electric Heat",M02S02F32="Electric Heat Only"),(((I86-Q86)/1000)*S86*AB86*-INDEX(LightingWHF[Waste Heat Electric Resistance Heating IFkWh],MATCH(M02S02F26,LightingWHF[Building/Space Type],0))),0
)))))</f>
        <v/>
      </c>
      <c r="BA86" s="552" t="str">
        <f>IF(OR(I86="",Q86="",S86="",U86="",Y86="",AB86="",AE86="",AG86=""),"",IF(M02S02F46="Gas Only",0,IF(ISNUMBER(SEARCH("Exterior",K86)),1,IF(OR(M02S02F32="Heat Pump",M02S02F32="AC with Natural Gas Heat",M02S02F32="AC with Electric Heat"),(INDEX(LightingWHF[Waste Heat Cooling Energy WHFe],MATCH(M02S02F26,LightingWHF[Building/Space Type],0))),1))))</f>
        <v/>
      </c>
      <c r="BB86" s="55"/>
      <c r="BC86" s="554" t="str">
        <f>IFERROR(IF(OR(C86="",I86="",K86="",Q86="",S86="",U86="",Y86="",AB86="",AE86="",AG86=""),"",IF(ISBLANK(M02S02F26),MEASUREBLDG,IF((I86*S86)&lt;=(Q86*S86),MEASURESAVE,""))),MEASURESUBMIT)</f>
        <v/>
      </c>
      <c r="BD86" s="55"/>
      <c r="BE86" s="556" t="str">
        <f ca="1">IF(OR(I86="",Q86="",S86="",U86="",Y86="",AB86="",AE86="",AG86=""),"",IF('M01-S01'!$V$82&lt;TODAY(),0,IF(M02S02F46="Gas Only",0,IF(OR(AK86="",AK86&lt;0,AU86&lt;=AN86),0,IF(BF86&gt;0,MIN(AU86-AN86-BF86,ROUND((AN86+BF86)*0.2,2)),MIN(AU86-AN86,ROUND(AN86*0.2,2)))))))</f>
        <v/>
      </c>
      <c r="BF86" s="556" t="str">
        <f ca="1">IF(OR(I86="",Q86="",S86="",U86="",Y86="",AB86="",AE86="",AG86=""),"",IF('M01-S012'!$V$258&lt;TODAY(),0,IF(MSF20316="Gas Only",0,IF(OR(AK86="",AK86&lt;0,AU86&lt;=AN86),0,IF(ISNUMBER(SEARCH("LED Tube Relamp",K86)),MIN(AU86-AN86,ROUND(IF(ISNUMBER(SEARCH("1-Lamp 4FT Fluor.",C86)),(S86*2),IF(ISNUMBER(SEARCH("1-Lamp 4FT HO Fluor.",C86)),(S86*2))),2)),0)))))</f>
        <v/>
      </c>
      <c r="BI86" s="357"/>
    </row>
    <row r="87" spans="2:61" ht="15.95" customHeight="1">
      <c r="B87" s="501"/>
      <c r="C87" s="532"/>
      <c r="D87" s="533"/>
      <c r="E87" s="533"/>
      <c r="F87" s="533"/>
      <c r="G87" s="533"/>
      <c r="H87" s="537"/>
      <c r="I87" s="562"/>
      <c r="J87" s="563"/>
      <c r="K87" s="565"/>
      <c r="L87" s="533"/>
      <c r="M87" s="533"/>
      <c r="N87" s="533"/>
      <c r="O87" s="533"/>
      <c r="P87" s="537"/>
      <c r="Q87" s="562"/>
      <c r="R87" s="567"/>
      <c r="S87" s="528"/>
      <c r="T87" s="529"/>
      <c r="U87" s="532"/>
      <c r="V87" s="533"/>
      <c r="W87" s="533"/>
      <c r="X87" s="537"/>
      <c r="Y87" s="536"/>
      <c r="Z87" s="533"/>
      <c r="AA87" s="537"/>
      <c r="AB87" s="528"/>
      <c r="AC87" s="539"/>
      <c r="AD87" s="529"/>
      <c r="AE87" s="542"/>
      <c r="AF87" s="543"/>
      <c r="AG87" s="546"/>
      <c r="AH87" s="549"/>
      <c r="AI87" s="516"/>
      <c r="AJ87" s="517"/>
      <c r="AK87" s="521"/>
      <c r="AL87" s="522"/>
      <c r="AM87" s="523"/>
      <c r="AN87" s="507"/>
      <c r="AO87" s="508"/>
      <c r="AP87" s="508"/>
      <c r="AQ87" s="509"/>
      <c r="AR87" s="379"/>
      <c r="AU87" s="511"/>
      <c r="AV87" s="513"/>
      <c r="AW87" s="503"/>
      <c r="AX87" s="503"/>
      <c r="AY87" s="503"/>
      <c r="AZ87" s="503"/>
      <c r="BA87" s="553"/>
      <c r="BB87" s="55"/>
      <c r="BC87" s="555"/>
      <c r="BD87" s="55"/>
      <c r="BE87" s="553"/>
      <c r="BF87" s="553"/>
      <c r="BI87" s="357"/>
    </row>
    <row r="88" spans="2:61" ht="15.95" customHeight="1">
      <c r="B88" s="501">
        <v>25</v>
      </c>
      <c r="C88" s="530"/>
      <c r="D88" s="531"/>
      <c r="E88" s="531"/>
      <c r="F88" s="531"/>
      <c r="G88" s="531"/>
      <c r="H88" s="535"/>
      <c r="I88" s="560" t="str">
        <f>IFERROR(IF(C88="","",IF(INDEX(PMELIGHTTYPE[Base Autofill],MATCH(C88,PMELIGHTTYPE[Base Desc 1],0))="","",INDEX(PMELIGHTTYPE[Base Autofill],MATCH(C88,PMELIGHTTYPE[Base Desc 1],0)))),"")</f>
        <v/>
      </c>
      <c r="J88" s="561"/>
      <c r="K88" s="564"/>
      <c r="L88" s="531"/>
      <c r="M88" s="531"/>
      <c r="N88" s="531"/>
      <c r="O88" s="531"/>
      <c r="P88" s="535"/>
      <c r="Q88" s="560" t="str">
        <f t="shared" ref="Q88" si="138">IFERROR(IF(ISNUMBER(SEARCH("Removed",K88)),0,""),"")</f>
        <v/>
      </c>
      <c r="R88" s="566"/>
      <c r="S88" s="526"/>
      <c r="T88" s="527"/>
      <c r="U88" s="530"/>
      <c r="V88" s="531"/>
      <c r="W88" s="531"/>
      <c r="X88" s="535"/>
      <c r="Y88" s="534"/>
      <c r="Z88" s="531"/>
      <c r="AA88" s="535"/>
      <c r="AB88" s="526"/>
      <c r="AC88" s="538"/>
      <c r="AD88" s="527"/>
      <c r="AE88" s="540" t="str">
        <f t="shared" ref="AE88" si="139">IF(ISNUMBER(SEARCH("Removed",K88)),0,"")</f>
        <v/>
      </c>
      <c r="AF88" s="541"/>
      <c r="AG88" s="544"/>
      <c r="AH88" s="548"/>
      <c r="AI88" s="550" t="str">
        <f>IFERROR(IF(K88="","",IF(C88&lt;&gt;INDEX(PMELIGHT[Base Desc 1],MATCH(K88,PMELIGHT[Eff Desc 1],0)),0,INDEX(PMELIGHT[Inc Rate Unit],MATCH(K88,PMELIGHT[Eff Desc 1],0)))),"")</f>
        <v/>
      </c>
      <c r="AJ88" s="551"/>
      <c r="AK88" s="518" t="str">
        <f t="shared" ref="AK88" si="140">IFERROR(IF(OR(C88="",I88="",K88="",Q88="",S88="",U88="",Y88="",AB88="",AE88="",AG88=""),"",IFERROR(ROUND(IF(I88-Q88&lt;=0,0,(((I88-Q88)*S88*AB88/1000)+AZ88)*BA88),2),"")),"")</f>
        <v/>
      </c>
      <c r="AL88" s="519"/>
      <c r="AM88" s="520"/>
      <c r="AN88" s="504" t="str">
        <f t="shared" ref="AN88" si="141">IFERROR(IF(OR(C88="",I88="",K88="",Q88="",S88="",U88="",Y88="",AB88="",AE88="",AG88=""),"",IF(BC88&lt;&gt;"",BC88,ROUND(IF(I88-Q88&lt;=0,0,MIN(AU88,AI88*S88)),2))),"")</f>
        <v/>
      </c>
      <c r="AO88" s="505"/>
      <c r="AP88" s="505"/>
      <c r="AQ88" s="506"/>
      <c r="AR88" s="379"/>
      <c r="AU88" s="510" t="str">
        <f t="shared" si="103"/>
        <v/>
      </c>
      <c r="AV88" s="512" t="str">
        <f>IFERROR(IF(OR(I88="",Q88="",S88="",U88="",Y88="",AB88="",AE88="",AG88="",AK88=0),"",IF(ISNUMBER(SEARCH("Exterior",K88)),0,ROUND(((I88-Q88)*S88/1000)*INDEX(BUILDINGTYPE[Lighting Coincidence Factor],MATCH(M02S02F26,BUILDINGTYPE[Building Type],0)),3))),"")</f>
        <v/>
      </c>
      <c r="AW88" s="502" t="str">
        <f t="shared" si="104"/>
        <v/>
      </c>
      <c r="AX88" s="502" t="str">
        <f t="shared" si="105"/>
        <v/>
      </c>
      <c r="AY88" s="502" t="str">
        <f>IF(OR(I88="",Q88="",S88="",U88="",Y88="",AB88="",AE88="",AG88=""),"",ROUND(IF(ISNUMBER(SEARCH("Exterior",K88)),0,IF(M02S02F46="Electric Only",0,IF(OR(M02S02F32="AC with Natural Gas Heat",M02S02F32="Natural Gas Heat Only"),(((I88-Q88)/1000)*S88*AB88*-INDEX(LightingWHF[Waste Heat Gas Heating IFTherms],MATCH(M02S02F26,LightingWHF[Building/Space Type],0))),0))),0))</f>
        <v/>
      </c>
      <c r="AZ88" s="502" t="str">
        <f>IF(OR(I88="",Q88="",S88="",U88="",Y88="",AB88="",AE88="",AG88=""),"",IF(M02S02F46="Gas Only",0,IF(ISNUMBER(SEARCH("Exterior",K88)),0,IF(M02S02F32="Heat Pump",(((I88-Q88)/1000)*S88*AB88*-INDEX(LightingWHF[Waste Heat Electric Heat Pump Heating IFkWh],MATCH(M02S02F26,LightingWHF[Building/Space Type],0))),
IF(OR(M02S02F32="AC with Electric Heat",M02S02F32="Electric Heat Only"),(((I88-Q88)/1000)*S88*AB88*-INDEX(LightingWHF[Waste Heat Electric Resistance Heating IFkWh],MATCH(M02S02F26,LightingWHF[Building/Space Type],0))),0
)))))</f>
        <v/>
      </c>
      <c r="BA88" s="552" t="str">
        <f>IF(OR(I88="",Q88="",S88="",U88="",Y88="",AB88="",AE88="",AG88=""),"",IF(M02S02F46="Gas Only",0,IF(ISNUMBER(SEARCH("Exterior",K88)),1,IF(OR(M02S02F32="Heat Pump",M02S02F32="AC with Natural Gas Heat",M02S02F32="AC with Electric Heat"),(INDEX(LightingWHF[Waste Heat Cooling Energy WHFe],MATCH(M02S02F26,LightingWHF[Building/Space Type],0))),1))))</f>
        <v/>
      </c>
      <c r="BB88" s="55"/>
      <c r="BC88" s="554" t="str">
        <f>IFERROR(IF(OR(C88="",I88="",K88="",Q88="",S88="",U88="",Y88="",AB88="",AE88="",AG88=""),"",IF(ISBLANK(M02S02F26),MEASUREBLDG,IF((I88*S88)&lt;=(Q88*S88),MEASURESAVE,""))),MEASURESUBMIT)</f>
        <v/>
      </c>
      <c r="BD88" s="55"/>
      <c r="BE88" s="556" t="str">
        <f ca="1">IF(OR(I88="",Q88="",S88="",U88="",Y88="",AB88="",AE88="",AG88=""),"",IF('M01-S01'!$V$82&lt;TODAY(),0,IF(M02S02F46="Gas Only",0,IF(OR(AK88="",AK88&lt;0,AU88&lt;=AN88),0,IF(BF88&gt;0,MIN(AU88-AN88-BF88,ROUND((AN88+BF88)*0.2,2)),MIN(AU88-AN88,ROUND(AN88*0.2,2)))))))</f>
        <v/>
      </c>
      <c r="BF88" s="556" t="str">
        <f ca="1">IF(OR(I88="",Q88="",S88="",U88="",Y88="",AB88="",AE88="",AG88=""),"",IF('M01-S012'!$V$258&lt;TODAY(),0,IF(MSF20318="Gas Only",0,IF(OR(AK88="",AK88&lt;0,AU88&lt;=AN88),0,IF(ISNUMBER(SEARCH("LED Tube Relamp",K88)),MIN(AU88-AN88,ROUND(IF(ISNUMBER(SEARCH("1-Lamp 4FT Fluor.",C88)),(S88*2),IF(ISNUMBER(SEARCH("1-Lamp 4FT HO Fluor.",C88)),(S88*2))),2)),0)))))</f>
        <v/>
      </c>
      <c r="BI88" s="357"/>
    </row>
    <row r="89" spans="2:61" ht="15.95" customHeight="1">
      <c r="B89" s="501"/>
      <c r="C89" s="532"/>
      <c r="D89" s="533"/>
      <c r="E89" s="533"/>
      <c r="F89" s="533"/>
      <c r="G89" s="533"/>
      <c r="H89" s="537"/>
      <c r="I89" s="562"/>
      <c r="J89" s="563"/>
      <c r="K89" s="565"/>
      <c r="L89" s="533"/>
      <c r="M89" s="533"/>
      <c r="N89" s="533"/>
      <c r="O89" s="533"/>
      <c r="P89" s="537"/>
      <c r="Q89" s="562"/>
      <c r="R89" s="567"/>
      <c r="S89" s="528"/>
      <c r="T89" s="529"/>
      <c r="U89" s="532"/>
      <c r="V89" s="533"/>
      <c r="W89" s="533"/>
      <c r="X89" s="537"/>
      <c r="Y89" s="536"/>
      <c r="Z89" s="533"/>
      <c r="AA89" s="537"/>
      <c r="AB89" s="528"/>
      <c r="AC89" s="539"/>
      <c r="AD89" s="529"/>
      <c r="AE89" s="542"/>
      <c r="AF89" s="543"/>
      <c r="AG89" s="546"/>
      <c r="AH89" s="549"/>
      <c r="AI89" s="516"/>
      <c r="AJ89" s="517"/>
      <c r="AK89" s="521"/>
      <c r="AL89" s="522"/>
      <c r="AM89" s="523"/>
      <c r="AN89" s="507"/>
      <c r="AO89" s="508"/>
      <c r="AP89" s="508"/>
      <c r="AQ89" s="509"/>
      <c r="AR89" s="379"/>
      <c r="AU89" s="511"/>
      <c r="AV89" s="513"/>
      <c r="AW89" s="503"/>
      <c r="AX89" s="503"/>
      <c r="AY89" s="503"/>
      <c r="AZ89" s="503"/>
      <c r="BA89" s="553"/>
      <c r="BB89" s="55"/>
      <c r="BC89" s="555"/>
      <c r="BD89" s="55"/>
      <c r="BE89" s="553"/>
      <c r="BF89" s="553"/>
      <c r="BI89" s="357"/>
    </row>
    <row r="90" spans="2:61" ht="15.95" hidden="1" customHeight="1">
      <c r="B90" s="501">
        <v>26</v>
      </c>
      <c r="C90" s="530"/>
      <c r="D90" s="531"/>
      <c r="E90" s="531"/>
      <c r="F90" s="531"/>
      <c r="G90" s="531"/>
      <c r="H90" s="535"/>
      <c r="I90" s="560" t="str">
        <f>IFERROR(IF(C90="","",IF(INDEX(PMELIGHTTYPE[Base Autofill],MATCH(C90,PMELIGHTTYPE[Base Desc 1],0))="","",INDEX(PMELIGHTTYPE[Base Autofill],MATCH(C90,PMELIGHTTYPE[Base Desc 1],0)))),"")</f>
        <v/>
      </c>
      <c r="J90" s="561"/>
      <c r="K90" s="564"/>
      <c r="L90" s="531"/>
      <c r="M90" s="531"/>
      <c r="N90" s="531"/>
      <c r="O90" s="531"/>
      <c r="P90" s="535"/>
      <c r="Q90" s="560" t="str">
        <f t="shared" ref="Q90" si="142">IFERROR(IF(ISNUMBER(SEARCH("Removed",K90)),0,""),"")</f>
        <v/>
      </c>
      <c r="R90" s="566"/>
      <c r="S90" s="526"/>
      <c r="T90" s="527"/>
      <c r="U90" s="530"/>
      <c r="V90" s="531"/>
      <c r="W90" s="531"/>
      <c r="X90" s="535"/>
      <c r="Y90" s="534"/>
      <c r="Z90" s="531"/>
      <c r="AA90" s="535"/>
      <c r="AB90" s="526"/>
      <c r="AC90" s="538"/>
      <c r="AD90" s="527"/>
      <c r="AE90" s="540" t="str">
        <f t="shared" ref="AE90" si="143">IF(ISNUMBER(SEARCH("Removed",K90)),0,"")</f>
        <v/>
      </c>
      <c r="AF90" s="541"/>
      <c r="AG90" s="544"/>
      <c r="AH90" s="548"/>
      <c r="AI90" s="550" t="str">
        <f>IFERROR(IF(K90="","",IF(C90&lt;&gt;INDEX(PMELIGHT[Base Desc 1],MATCH(K90,PMELIGHT[Eff Desc 1],0)),0,INDEX(PMELIGHT[Inc Rate Unit],MATCH(K90,PMELIGHT[Eff Desc 1],0)))),"")</f>
        <v/>
      </c>
      <c r="AJ90" s="551"/>
      <c r="AK90" s="518" t="str">
        <f t="shared" ref="AK90" si="144">IFERROR(IF(OR(C90="",I90="",K90="",Q90="",S90="",U90="",Y90="",AB90="",AE90="",AG90=""),"",IFERROR(ROUND(IF(I90-Q90&lt;=0,0,(((I90-Q90)*S90*AB90/1000)+AZ90)*BA90),2),"")),"")</f>
        <v/>
      </c>
      <c r="AL90" s="519"/>
      <c r="AM90" s="520"/>
      <c r="AN90" s="504" t="str">
        <f t="shared" ref="AN90" si="145">IFERROR(IF(OR(C90="",I90="",K90="",Q90="",S90="",U90="",Y90="",AB90="",AE90="",AG90=""),"",IF(BC90&lt;&gt;"",BC90,ROUND(IF(I90-Q90&lt;=0,0,MIN(AU90,AI90*S90)),2))),"")</f>
        <v/>
      </c>
      <c r="AO90" s="505"/>
      <c r="AP90" s="505"/>
      <c r="AQ90" s="506"/>
      <c r="AR90" s="379"/>
      <c r="AU90" s="510" t="str">
        <f t="shared" si="103"/>
        <v/>
      </c>
      <c r="AV90" s="512" t="str">
        <f>IFERROR(IF(OR(I90="",Q90="",S90="",U90="",Y90="",AB90="",AE90="",AG90="",AK90=0),"",IF(ISNUMBER(SEARCH("Exterior",K90)),0,ROUND(((I90-Q90)*S90/1000)*INDEX(BUILDINGTYPE[Lighting Coincidence Factor],MATCH(M02S02F26,BUILDINGTYPE[Building Type],0)),3))),"")</f>
        <v/>
      </c>
      <c r="AW90" s="502" t="str">
        <f t="shared" si="104"/>
        <v/>
      </c>
      <c r="AX90" s="502" t="str">
        <f t="shared" si="105"/>
        <v/>
      </c>
      <c r="AY90" s="502" t="str">
        <f>IF(OR(I90="",Q90="",S90="",U90="",Y90="",AB90="",AE90="",AG90=""),"",ROUND(IF(ISNUMBER(SEARCH("Exterior",K90)),0,IF(M02S02F46="Electric Only",0,IF(OR(M02S02F32="AC with Natural Gas Heat",M02S02F32="Natural Gas Heat Only"),(((I90-Q90)/1000)*S90*AB90*-INDEX(LightingWHF[Waste Heat Gas Heating IFTherms],MATCH(M02S02F26,LightingWHF[Building/Space Type],0))),0))),0))</f>
        <v/>
      </c>
      <c r="AZ90" s="502" t="str">
        <f>IF(OR(I90="",Q90="",S90="",U90="",Y90="",AB90="",AE90="",AG90=""),"",IF(M02S02F46="Gas Only",0,IF(ISNUMBER(SEARCH("Exterior",K90)),0,IF(M02S02F32="Heat Pump",(((I90-Q90)/1000)*S90*AB90*-INDEX(LightingWHF[Waste Heat Electric Heat Pump Heating IFkWh],MATCH(M02S02F26,LightingWHF[Building/Space Type],0))),
IF(OR(M02S02F32="AC with Electric Heat",M02S02F32="Electric Heat Only"),(((I90-Q90)/1000)*S90*AB90*-INDEX(LightingWHF[Waste Heat Electric Resistance Heating IFkWh],MATCH(M02S02F26,LightingWHF[Building/Space Type],0))),0
)))))</f>
        <v/>
      </c>
      <c r="BA90" s="552" t="str">
        <f>IF(OR(I90="",Q90="",S90="",U90="",Y90="",AB90="",AE90="",AG90=""),"",IF(M02S02F46="Gas Only",0,IF(ISNUMBER(SEARCH("Exterior",K90)),1,IF(OR(M02S02F32="Heat Pump",M02S02F32="AC with Natural Gas Heat",M02S02F32="AC with Electric Heat"),(INDEX(LightingWHF[Waste Heat Cooling Energy WHFe],MATCH(M02S02F26,LightingWHF[Building/Space Type],0))),1))))</f>
        <v/>
      </c>
      <c r="BB90" s="55"/>
      <c r="BC90" s="554" t="str">
        <f>IFERROR(IF(OR(C90="",I90="",K90="",Q90="",S90="",U90="",Y90="",AB90="",AE90="",AG90=""),"",IF(ISBLANK(M02S02F26),MEASUREBLDG,IF((I90*S90)&lt;=(Q90*S90),MEASURESAVE,""))),MEASURESUBMIT)</f>
        <v/>
      </c>
      <c r="BD90" s="55"/>
      <c r="BE90" s="55"/>
      <c r="BI90" s="357"/>
    </row>
    <row r="91" spans="2:61" ht="15.95" hidden="1" customHeight="1">
      <c r="B91" s="501"/>
      <c r="C91" s="532"/>
      <c r="D91" s="533"/>
      <c r="E91" s="533"/>
      <c r="F91" s="533"/>
      <c r="G91" s="533"/>
      <c r="H91" s="537"/>
      <c r="I91" s="562"/>
      <c r="J91" s="563"/>
      <c r="K91" s="565"/>
      <c r="L91" s="533"/>
      <c r="M91" s="533"/>
      <c r="N91" s="533"/>
      <c r="O91" s="533"/>
      <c r="P91" s="537"/>
      <c r="Q91" s="562"/>
      <c r="R91" s="567"/>
      <c r="S91" s="528"/>
      <c r="T91" s="529"/>
      <c r="U91" s="532"/>
      <c r="V91" s="533"/>
      <c r="W91" s="533"/>
      <c r="X91" s="537"/>
      <c r="Y91" s="536"/>
      <c r="Z91" s="533"/>
      <c r="AA91" s="537"/>
      <c r="AB91" s="528"/>
      <c r="AC91" s="539"/>
      <c r="AD91" s="529"/>
      <c r="AE91" s="542"/>
      <c r="AF91" s="543"/>
      <c r="AG91" s="546"/>
      <c r="AH91" s="549"/>
      <c r="AI91" s="516"/>
      <c r="AJ91" s="517"/>
      <c r="AK91" s="521"/>
      <c r="AL91" s="522"/>
      <c r="AM91" s="523"/>
      <c r="AN91" s="507"/>
      <c r="AO91" s="508"/>
      <c r="AP91" s="508"/>
      <c r="AQ91" s="509"/>
      <c r="AR91" s="379"/>
      <c r="AU91" s="511"/>
      <c r="AV91" s="513"/>
      <c r="AW91" s="503"/>
      <c r="AX91" s="503"/>
      <c r="AY91" s="503"/>
      <c r="AZ91" s="503"/>
      <c r="BA91" s="553"/>
      <c r="BB91" s="55"/>
      <c r="BC91" s="555"/>
      <c r="BD91" s="55"/>
      <c r="BE91" s="55"/>
      <c r="BI91" s="357"/>
    </row>
    <row r="92" spans="2:61" ht="15.95" hidden="1" customHeight="1">
      <c r="B92" s="501">
        <v>27</v>
      </c>
      <c r="C92" s="530"/>
      <c r="D92" s="531"/>
      <c r="E92" s="531"/>
      <c r="F92" s="531"/>
      <c r="G92" s="531"/>
      <c r="H92" s="535"/>
      <c r="I92" s="560" t="str">
        <f>IFERROR(IF(C92="","",IF(INDEX(PMELIGHTTYPE[Base Autofill],MATCH(C92,PMELIGHTTYPE[Base Desc 1],0))="","",INDEX(PMELIGHTTYPE[Base Autofill],MATCH(C92,PMELIGHTTYPE[Base Desc 1],0)))),"")</f>
        <v/>
      </c>
      <c r="J92" s="561"/>
      <c r="K92" s="564"/>
      <c r="L92" s="531"/>
      <c r="M92" s="531"/>
      <c r="N92" s="531"/>
      <c r="O92" s="531"/>
      <c r="P92" s="535"/>
      <c r="Q92" s="560" t="str">
        <f t="shared" ref="Q92" si="146">IFERROR(IF(ISNUMBER(SEARCH("Removed",K92)),0,""),"")</f>
        <v/>
      </c>
      <c r="R92" s="566"/>
      <c r="S92" s="526"/>
      <c r="T92" s="527"/>
      <c r="U92" s="530"/>
      <c r="V92" s="531"/>
      <c r="W92" s="531"/>
      <c r="X92" s="535"/>
      <c r="Y92" s="534"/>
      <c r="Z92" s="531"/>
      <c r="AA92" s="535"/>
      <c r="AB92" s="526"/>
      <c r="AC92" s="538"/>
      <c r="AD92" s="527"/>
      <c r="AE92" s="540" t="str">
        <f t="shared" ref="AE92" si="147">IF(ISNUMBER(SEARCH("Removed",K92)),0,"")</f>
        <v/>
      </c>
      <c r="AF92" s="541"/>
      <c r="AG92" s="544"/>
      <c r="AH92" s="548"/>
      <c r="AI92" s="550" t="str">
        <f>IFERROR(IF(K92="","",IF(C92&lt;&gt;INDEX(PMELIGHT[Base Desc 1],MATCH(K92,PMELIGHT[Eff Desc 1],0)),0,INDEX(PMELIGHT[Inc Rate Unit],MATCH(K92,PMELIGHT[Eff Desc 1],0)))),"")</f>
        <v/>
      </c>
      <c r="AJ92" s="551"/>
      <c r="AK92" s="518" t="str">
        <f t="shared" ref="AK92" si="148">IFERROR(IF(OR(C92="",I92="",K92="",Q92="",S92="",U92="",Y92="",AB92="",AE92="",AG92=""),"",IFERROR(ROUND(IF(I92-Q92&lt;=0,0,(((I92-Q92)*S92*AB92/1000)+AZ92)*BA92),2),"")),"")</f>
        <v/>
      </c>
      <c r="AL92" s="519"/>
      <c r="AM92" s="520"/>
      <c r="AN92" s="504" t="str">
        <f t="shared" ref="AN92" si="149">IFERROR(IF(OR(C92="",I92="",K92="",Q92="",S92="",U92="",Y92="",AB92="",AE92="",AG92=""),"",IF(BC92&lt;&gt;"",BC92,ROUND(IF(I92-Q92&lt;=0,0,MIN(AU92,AI92*S92)),2))),"")</f>
        <v/>
      </c>
      <c r="AO92" s="505"/>
      <c r="AP92" s="505"/>
      <c r="AQ92" s="506"/>
      <c r="AR92" s="379"/>
      <c r="AU92" s="510" t="str">
        <f t="shared" si="103"/>
        <v/>
      </c>
      <c r="AV92" s="512" t="str">
        <f>IFERROR(IF(OR(I92="",Q92="",S92="",U92="",Y92="",AB92="",AE92="",AG92="",AK92=0),"",IF(ISNUMBER(SEARCH("Exterior",K92)),0,ROUND(((I92-Q92)*S92/1000)*INDEX(BUILDINGTYPE[Lighting Coincidence Factor],MATCH(M02S02F26,BUILDINGTYPE[Building Type],0)),3))),"")</f>
        <v/>
      </c>
      <c r="AW92" s="502" t="str">
        <f t="shared" si="104"/>
        <v/>
      </c>
      <c r="AX92" s="502" t="str">
        <f t="shared" si="105"/>
        <v/>
      </c>
      <c r="AY92" s="502" t="str">
        <f>IF(OR(I92="",Q92="",S92="",U92="",Y92="",AB92="",AE92="",AG92=""),"",ROUND(IF(ISNUMBER(SEARCH("Exterior",K92)),0,IF(M02S02F46="Electric Only",0,IF(OR(M02S02F32="AC with Natural Gas Heat",M02S02F32="Natural Gas Heat Only"),(((I92-Q92)/1000)*S92*AB92*-INDEX(LightingWHF[Waste Heat Gas Heating IFTherms],MATCH(M02S02F26,LightingWHF[Building/Space Type],0))),0))),0))</f>
        <v/>
      </c>
      <c r="AZ92" s="502" t="str">
        <f>IF(OR(I92="",Q92="",S92="",U92="",Y92="",AB92="",AE92="",AG92=""),"",IF(M02S02F46="Gas Only",0,IF(ISNUMBER(SEARCH("Exterior",K92)),0,IF(M02S02F32="Heat Pump",(((I92-Q92)/1000)*S92*AB92*-INDEX(LightingWHF[Waste Heat Electric Heat Pump Heating IFkWh],MATCH(M02S02F26,LightingWHF[Building/Space Type],0))),
IF(OR(M02S02F32="AC with Electric Heat",M02S02F32="Electric Heat Only"),(((I92-Q92)/1000)*S92*AB92*-INDEX(LightingWHF[Waste Heat Electric Resistance Heating IFkWh],MATCH(M02S02F26,LightingWHF[Building/Space Type],0))),0
)))))</f>
        <v/>
      </c>
      <c r="BA92" s="552" t="str">
        <f>IF(OR(I92="",Q92="",S92="",U92="",Y92="",AB92="",AE92="",AG92=""),"",IF(M02S02F46="Gas Only",0,IF(ISNUMBER(SEARCH("Exterior",K92)),1,IF(OR(M02S02F32="Heat Pump",M02S02F32="AC with Natural Gas Heat",M02S02F32="AC with Electric Heat"),(INDEX(LightingWHF[Waste Heat Cooling Energy WHFe],MATCH(M02S02F26,LightingWHF[Building/Space Type],0))),1))))</f>
        <v/>
      </c>
      <c r="BB92" s="55"/>
      <c r="BC92" s="554" t="str">
        <f>IFERROR(IF(OR(C92="",I92="",K92="",Q92="",S92="",U92="",Y92="",AB92="",AE92="",AG92=""),"",IF(ISBLANK(M02S02F26),MEASUREBLDG,IF((I92*S92)&lt;=(Q92*S92),MEASURESAVE,""))),MEASURESUBMIT)</f>
        <v/>
      </c>
      <c r="BD92" s="55"/>
      <c r="BE92" s="55"/>
      <c r="BI92" s="357"/>
    </row>
    <row r="93" spans="2:61" ht="15.95" hidden="1" customHeight="1">
      <c r="B93" s="501"/>
      <c r="C93" s="532"/>
      <c r="D93" s="533"/>
      <c r="E93" s="533"/>
      <c r="F93" s="533"/>
      <c r="G93" s="533"/>
      <c r="H93" s="537"/>
      <c r="I93" s="562"/>
      <c r="J93" s="563"/>
      <c r="K93" s="565"/>
      <c r="L93" s="533"/>
      <c r="M93" s="533"/>
      <c r="N93" s="533"/>
      <c r="O93" s="533"/>
      <c r="P93" s="537"/>
      <c r="Q93" s="562"/>
      <c r="R93" s="567"/>
      <c r="S93" s="528"/>
      <c r="T93" s="529"/>
      <c r="U93" s="532"/>
      <c r="V93" s="533"/>
      <c r="W93" s="533"/>
      <c r="X93" s="537"/>
      <c r="Y93" s="536"/>
      <c r="Z93" s="533"/>
      <c r="AA93" s="537"/>
      <c r="AB93" s="528"/>
      <c r="AC93" s="539"/>
      <c r="AD93" s="529"/>
      <c r="AE93" s="542"/>
      <c r="AF93" s="543"/>
      <c r="AG93" s="546"/>
      <c r="AH93" s="549"/>
      <c r="AI93" s="516"/>
      <c r="AJ93" s="517"/>
      <c r="AK93" s="521"/>
      <c r="AL93" s="522"/>
      <c r="AM93" s="523"/>
      <c r="AN93" s="507"/>
      <c r="AO93" s="508"/>
      <c r="AP93" s="508"/>
      <c r="AQ93" s="509"/>
      <c r="AR93" s="379"/>
      <c r="AU93" s="511"/>
      <c r="AV93" s="513"/>
      <c r="AW93" s="503"/>
      <c r="AX93" s="503"/>
      <c r="AY93" s="503"/>
      <c r="AZ93" s="503"/>
      <c r="BA93" s="553"/>
      <c r="BB93" s="55"/>
      <c r="BC93" s="555"/>
      <c r="BD93" s="55"/>
      <c r="BE93" s="55"/>
      <c r="BI93" s="357"/>
    </row>
    <row r="94" spans="2:61" ht="15.95" hidden="1" customHeight="1">
      <c r="B94" s="501">
        <v>28</v>
      </c>
      <c r="C94" s="530"/>
      <c r="D94" s="531"/>
      <c r="E94" s="531"/>
      <c r="F94" s="531"/>
      <c r="G94" s="531"/>
      <c r="H94" s="535"/>
      <c r="I94" s="560" t="str">
        <f>IFERROR(IF(C94="","",IF(INDEX(PMELIGHTTYPE[Base Autofill],MATCH(C94,PMELIGHTTYPE[Base Desc 1],0))="","",INDEX(PMELIGHTTYPE[Base Autofill],MATCH(C94,PMELIGHTTYPE[Base Desc 1],0)))),"")</f>
        <v/>
      </c>
      <c r="J94" s="561"/>
      <c r="K94" s="564"/>
      <c r="L94" s="531"/>
      <c r="M94" s="531"/>
      <c r="N94" s="531"/>
      <c r="O94" s="531"/>
      <c r="P94" s="535"/>
      <c r="Q94" s="560" t="str">
        <f t="shared" ref="Q94" si="150">IFERROR(IF(ISNUMBER(SEARCH("Removed",K94)),0,""),"")</f>
        <v/>
      </c>
      <c r="R94" s="566"/>
      <c r="S94" s="526"/>
      <c r="T94" s="527"/>
      <c r="U94" s="530"/>
      <c r="V94" s="531"/>
      <c r="W94" s="531"/>
      <c r="X94" s="535"/>
      <c r="Y94" s="534"/>
      <c r="Z94" s="531"/>
      <c r="AA94" s="535"/>
      <c r="AB94" s="526"/>
      <c r="AC94" s="538"/>
      <c r="AD94" s="527"/>
      <c r="AE94" s="540" t="str">
        <f t="shared" ref="AE94" si="151">IF(ISNUMBER(SEARCH("Removed",K94)),0,"")</f>
        <v/>
      </c>
      <c r="AF94" s="541"/>
      <c r="AG94" s="544"/>
      <c r="AH94" s="548"/>
      <c r="AI94" s="550" t="str">
        <f>IFERROR(IF(K94="","",IF(C94&lt;&gt;INDEX(PMELIGHT[Base Desc 1],MATCH(K94,PMELIGHT[Eff Desc 1],0)),0,INDEX(PMELIGHT[Inc Rate Unit],MATCH(K94,PMELIGHT[Eff Desc 1],0)))),"")</f>
        <v/>
      </c>
      <c r="AJ94" s="551"/>
      <c r="AK94" s="518" t="str">
        <f t="shared" ref="AK94" si="152">IFERROR(IF(OR(C94="",I94="",K94="",Q94="",S94="",U94="",Y94="",AB94="",AE94="",AG94=""),"",IFERROR(ROUND(IF(I94-Q94&lt;=0,0,(((I94-Q94)*S94*AB94/1000)+AZ94)*BA94),2),"")),"")</f>
        <v/>
      </c>
      <c r="AL94" s="519"/>
      <c r="AM94" s="520"/>
      <c r="AN94" s="504" t="str">
        <f t="shared" ref="AN94" si="153">IFERROR(IF(OR(C94="",I94="",K94="",Q94="",S94="",U94="",Y94="",AB94="",AE94="",AG94=""),"",IF(BC94&lt;&gt;"",BC94,ROUND(IF(I94-Q94&lt;=0,0,MIN(AU94,AI94*S94)),2))),"")</f>
        <v/>
      </c>
      <c r="AO94" s="505"/>
      <c r="AP94" s="505"/>
      <c r="AQ94" s="506"/>
      <c r="AR94" s="379"/>
      <c r="AU94" s="510" t="str">
        <f t="shared" si="103"/>
        <v/>
      </c>
      <c r="AV94" s="512" t="str">
        <f>IFERROR(IF(OR(I94="",Q94="",S94="",U94="",Y94="",AB94="",AE94="",AG94="",AK94=0),"",IF(ISNUMBER(SEARCH("Exterior",K94)),0,ROUND(((I94-Q94)*S94/1000)*INDEX(BUILDINGTYPE[Lighting Coincidence Factor],MATCH(M02S02F26,BUILDINGTYPE[Building Type],0)),3))),"")</f>
        <v/>
      </c>
      <c r="AW94" s="502" t="str">
        <f t="shared" si="104"/>
        <v/>
      </c>
      <c r="AX94" s="502" t="str">
        <f t="shared" si="105"/>
        <v/>
      </c>
      <c r="AY94" s="502" t="str">
        <f>IF(OR(I94="",Q94="",S94="",U94="",Y94="",AB94="",AE94="",AG94=""),"",ROUND(IF(ISNUMBER(SEARCH("Exterior",K94)),0,IF(M02S02F46="Electric Only",0,IF(OR(M02S02F32="AC with Natural Gas Heat",M02S02F32="Natural Gas Heat Only"),(((I94-Q94)/1000)*S94*AB94*-INDEX(LightingWHF[Waste Heat Gas Heating IFTherms],MATCH(M02S02F26,LightingWHF[Building/Space Type],0))),0))),0))</f>
        <v/>
      </c>
      <c r="AZ94" s="502" t="str">
        <f>IF(OR(I94="",Q94="",S94="",U94="",Y94="",AB94="",AE94="",AG94=""),"",IF(M02S02F46="Gas Only",0,IF(ISNUMBER(SEARCH("Exterior",K94)),0,IF(M02S02F32="Heat Pump",(((I94-Q94)/1000)*S94*AB94*-INDEX(LightingWHF[Waste Heat Electric Heat Pump Heating IFkWh],MATCH(M02S02F26,LightingWHF[Building/Space Type],0))),
IF(OR(M02S02F32="AC with Electric Heat",M02S02F32="Electric Heat Only"),(((I94-Q94)/1000)*S94*AB94*-INDEX(LightingWHF[Waste Heat Electric Resistance Heating IFkWh],MATCH(M02S02F26,LightingWHF[Building/Space Type],0))),0
)))))</f>
        <v/>
      </c>
      <c r="BA94" s="552" t="str">
        <f>IF(OR(I94="",Q94="",S94="",U94="",Y94="",AB94="",AE94="",AG94=""),"",IF(M02S02F46="Gas Only",0,IF(ISNUMBER(SEARCH("Exterior",K94)),1,IF(OR(M02S02F32="Heat Pump",M02S02F32="AC with Natural Gas Heat",M02S02F32="AC with Electric Heat"),(INDEX(LightingWHF[Waste Heat Cooling Energy WHFe],MATCH(M02S02F26,LightingWHF[Building/Space Type],0))),1))))</f>
        <v/>
      </c>
      <c r="BB94" s="55"/>
      <c r="BC94" s="554" t="str">
        <f>IFERROR(IF(OR(C94="",I94="",K94="",Q94="",S94="",U94="",Y94="",AB94="",AE94="",AG94=""),"",IF(ISBLANK(M02S02F26),MEASUREBLDG,IF((I94*S94)&lt;=(Q94*S94),MEASURESAVE,""))),MEASURESUBMIT)</f>
        <v/>
      </c>
      <c r="BD94" s="55"/>
      <c r="BE94" s="55"/>
      <c r="BI94" s="357"/>
    </row>
    <row r="95" spans="2:61" ht="15.95" hidden="1" customHeight="1">
      <c r="B95" s="501"/>
      <c r="C95" s="532"/>
      <c r="D95" s="533"/>
      <c r="E95" s="533"/>
      <c r="F95" s="533"/>
      <c r="G95" s="533"/>
      <c r="H95" s="537"/>
      <c r="I95" s="562"/>
      <c r="J95" s="563"/>
      <c r="K95" s="565"/>
      <c r="L95" s="533"/>
      <c r="M95" s="533"/>
      <c r="N95" s="533"/>
      <c r="O95" s="533"/>
      <c r="P95" s="537"/>
      <c r="Q95" s="562"/>
      <c r="R95" s="567"/>
      <c r="S95" s="528"/>
      <c r="T95" s="529"/>
      <c r="U95" s="532"/>
      <c r="V95" s="533"/>
      <c r="W95" s="533"/>
      <c r="X95" s="537"/>
      <c r="Y95" s="536"/>
      <c r="Z95" s="533"/>
      <c r="AA95" s="537"/>
      <c r="AB95" s="528"/>
      <c r="AC95" s="539"/>
      <c r="AD95" s="529"/>
      <c r="AE95" s="542"/>
      <c r="AF95" s="543"/>
      <c r="AG95" s="546"/>
      <c r="AH95" s="549"/>
      <c r="AI95" s="516"/>
      <c r="AJ95" s="517"/>
      <c r="AK95" s="521"/>
      <c r="AL95" s="522"/>
      <c r="AM95" s="523"/>
      <c r="AN95" s="507"/>
      <c r="AO95" s="508"/>
      <c r="AP95" s="508"/>
      <c r="AQ95" s="509"/>
      <c r="AR95" s="379"/>
      <c r="AU95" s="511"/>
      <c r="AV95" s="513"/>
      <c r="AW95" s="503"/>
      <c r="AX95" s="503"/>
      <c r="AY95" s="503"/>
      <c r="AZ95" s="503"/>
      <c r="BA95" s="553"/>
      <c r="BB95" s="55"/>
      <c r="BC95" s="555"/>
      <c r="BD95" s="55"/>
      <c r="BE95" s="55"/>
      <c r="BI95" s="357"/>
    </row>
    <row r="96" spans="2:61" ht="15.95" hidden="1" customHeight="1">
      <c r="B96" s="501">
        <v>29</v>
      </c>
      <c r="C96" s="530"/>
      <c r="D96" s="531"/>
      <c r="E96" s="531"/>
      <c r="F96" s="531"/>
      <c r="G96" s="531"/>
      <c r="H96" s="535"/>
      <c r="I96" s="560" t="str">
        <f>IFERROR(IF(C96="","",IF(INDEX(PMELIGHTTYPE[Base Autofill],MATCH(C96,PMELIGHTTYPE[Base Desc 1],0))="","",INDEX(PMELIGHTTYPE[Base Autofill],MATCH(C96,PMELIGHTTYPE[Base Desc 1],0)))),"")</f>
        <v/>
      </c>
      <c r="J96" s="561"/>
      <c r="K96" s="564"/>
      <c r="L96" s="531"/>
      <c r="M96" s="531"/>
      <c r="N96" s="531"/>
      <c r="O96" s="531"/>
      <c r="P96" s="535"/>
      <c r="Q96" s="560" t="str">
        <f t="shared" ref="Q96" si="154">IFERROR(IF(ISNUMBER(SEARCH("Removed",K96)),0,""),"")</f>
        <v/>
      </c>
      <c r="R96" s="566"/>
      <c r="S96" s="526"/>
      <c r="T96" s="527"/>
      <c r="U96" s="530"/>
      <c r="V96" s="531"/>
      <c r="W96" s="531"/>
      <c r="X96" s="535"/>
      <c r="Y96" s="534"/>
      <c r="Z96" s="531"/>
      <c r="AA96" s="535"/>
      <c r="AB96" s="526"/>
      <c r="AC96" s="538"/>
      <c r="AD96" s="527"/>
      <c r="AE96" s="540" t="str">
        <f t="shared" ref="AE96" si="155">IF(ISNUMBER(SEARCH("Removed",K96)),0,"")</f>
        <v/>
      </c>
      <c r="AF96" s="541"/>
      <c r="AG96" s="544"/>
      <c r="AH96" s="548"/>
      <c r="AI96" s="550" t="str">
        <f>IFERROR(IF(K96="","",IF(C96&lt;&gt;INDEX(PMELIGHT[Base Desc 1],MATCH(K96,PMELIGHT[Eff Desc 1],0)),0,INDEX(PMELIGHT[Inc Rate Unit],MATCH(K96,PMELIGHT[Eff Desc 1],0)))),"")</f>
        <v/>
      </c>
      <c r="AJ96" s="551"/>
      <c r="AK96" s="518" t="str">
        <f t="shared" ref="AK96" si="156">IFERROR(IF(OR(C96="",I96="",K96="",Q96="",S96="",U96="",Y96="",AB96="",AE96="",AG96=""),"",IFERROR(ROUND(IF(I96-Q96&lt;=0,0,(((I96-Q96)*S96*AB96/1000)+AZ96)*BA96),2),"")),"")</f>
        <v/>
      </c>
      <c r="AL96" s="519"/>
      <c r="AM96" s="520"/>
      <c r="AN96" s="504" t="str">
        <f t="shared" ref="AN96" si="157">IFERROR(IF(OR(C96="",I96="",K96="",Q96="",S96="",U96="",Y96="",AB96="",AE96="",AG96=""),"",IF(BC96&lt;&gt;"",BC96,ROUND(IF(I96-Q96&lt;=0,0,MIN(AU96,AI96*S96)),2))),"")</f>
        <v/>
      </c>
      <c r="AO96" s="505"/>
      <c r="AP96" s="505"/>
      <c r="AQ96" s="506"/>
      <c r="AR96" s="379"/>
      <c r="AU96" s="510" t="str">
        <f t="shared" si="103"/>
        <v/>
      </c>
      <c r="AV96" s="512" t="str">
        <f>IFERROR(IF(OR(I96="",Q96="",S96="",U96="",Y96="",AB96="",AE96="",AG96="",AK96=0),"",IF(ISNUMBER(SEARCH("Exterior",K96)),0,ROUND(((I96-Q96)*S96/1000)*INDEX(BUILDINGTYPE[Lighting Coincidence Factor],MATCH(M02S02F26,BUILDINGTYPE[Building Type],0)),3))),"")</f>
        <v/>
      </c>
      <c r="AW96" s="502" t="str">
        <f t="shared" si="104"/>
        <v/>
      </c>
      <c r="AX96" s="502" t="str">
        <f t="shared" si="105"/>
        <v/>
      </c>
      <c r="AY96" s="502" t="str">
        <f>IF(OR(I96="",Q96="",S96="",U96="",Y96="",AB96="",AE96="",AG96=""),"",ROUND(IF(ISNUMBER(SEARCH("Exterior",K96)),0,IF(M02S02F46="Electric Only",0,IF(OR(M02S02F32="AC with Natural Gas Heat",M02S02F32="Natural Gas Heat Only"),(((I96-Q96)/1000)*S96*AB96*-INDEX(LightingWHF[Waste Heat Gas Heating IFTherms],MATCH(M02S02F26,LightingWHF[Building/Space Type],0))),0))),0))</f>
        <v/>
      </c>
      <c r="AZ96" s="502" t="str">
        <f>IF(OR(I96="",Q96="",S96="",U96="",Y96="",AB96="",AE96="",AG96=""),"",IF(M02S02F46="Gas Only",0,IF(ISNUMBER(SEARCH("Exterior",K96)),0,IF(M02S02F32="Heat Pump",(((I96-Q96)/1000)*S96*AB96*-INDEX(LightingWHF[Waste Heat Electric Heat Pump Heating IFkWh],MATCH(M02S02F26,LightingWHF[Building/Space Type],0))),
IF(OR(M02S02F32="AC with Electric Heat",M02S02F32="Electric Heat Only"),(((I96-Q96)/1000)*S96*AB96*-INDEX(LightingWHF[Waste Heat Electric Resistance Heating IFkWh],MATCH(M02S02F26,LightingWHF[Building/Space Type],0))),0
)))))</f>
        <v/>
      </c>
      <c r="BA96" s="552" t="str">
        <f>IF(OR(I96="",Q96="",S96="",U96="",Y96="",AB96="",AE96="",AG96=""),"",IF(M02S02F46="Gas Only",0,IF(ISNUMBER(SEARCH("Exterior",K96)),1,IF(OR(M02S02F32="Heat Pump",M02S02F32="AC with Natural Gas Heat",M02S02F32="AC with Electric Heat"),(INDEX(LightingWHF[Waste Heat Cooling Energy WHFe],MATCH(M02S02F26,LightingWHF[Building/Space Type],0))),1))))</f>
        <v/>
      </c>
      <c r="BB96" s="55"/>
      <c r="BC96" s="554" t="str">
        <f>IFERROR(IF(OR(C96="",I96="",K96="",Q96="",S96="",U96="",Y96="",AB96="",AE96="",AG96=""),"",IF(ISBLANK(M02S02F26),MEASUREBLDG,IF((I96*S96)&lt;=(Q96*S96),MEASURESAVE,""))),MEASURESUBMIT)</f>
        <v/>
      </c>
      <c r="BD96" s="55"/>
      <c r="BE96" s="55"/>
      <c r="BI96" s="357"/>
    </row>
    <row r="97" spans="2:61" ht="15.95" hidden="1" customHeight="1">
      <c r="B97" s="501"/>
      <c r="C97" s="532"/>
      <c r="D97" s="533"/>
      <c r="E97" s="533"/>
      <c r="F97" s="533"/>
      <c r="G97" s="533"/>
      <c r="H97" s="537"/>
      <c r="I97" s="562"/>
      <c r="J97" s="563"/>
      <c r="K97" s="565"/>
      <c r="L97" s="533"/>
      <c r="M97" s="533"/>
      <c r="N97" s="533"/>
      <c r="O97" s="533"/>
      <c r="P97" s="537"/>
      <c r="Q97" s="562"/>
      <c r="R97" s="567"/>
      <c r="S97" s="528"/>
      <c r="T97" s="529"/>
      <c r="U97" s="532"/>
      <c r="V97" s="533"/>
      <c r="W97" s="533"/>
      <c r="X97" s="537"/>
      <c r="Y97" s="536"/>
      <c r="Z97" s="533"/>
      <c r="AA97" s="537"/>
      <c r="AB97" s="528"/>
      <c r="AC97" s="539"/>
      <c r="AD97" s="529"/>
      <c r="AE97" s="542"/>
      <c r="AF97" s="543"/>
      <c r="AG97" s="546"/>
      <c r="AH97" s="549"/>
      <c r="AI97" s="516"/>
      <c r="AJ97" s="517"/>
      <c r="AK97" s="521"/>
      <c r="AL97" s="522"/>
      <c r="AM97" s="523"/>
      <c r="AN97" s="507"/>
      <c r="AO97" s="508"/>
      <c r="AP97" s="508"/>
      <c r="AQ97" s="509"/>
      <c r="AR97" s="379"/>
      <c r="AU97" s="511"/>
      <c r="AV97" s="513"/>
      <c r="AW97" s="503"/>
      <c r="AX97" s="503"/>
      <c r="AY97" s="503"/>
      <c r="AZ97" s="503"/>
      <c r="BA97" s="553"/>
      <c r="BB97" s="55"/>
      <c r="BC97" s="555"/>
      <c r="BD97" s="55"/>
      <c r="BE97" s="55"/>
      <c r="BI97" s="357"/>
    </row>
    <row r="98" spans="2:61" ht="15.95" hidden="1" customHeight="1">
      <c r="B98" s="501">
        <v>30</v>
      </c>
      <c r="C98" s="530"/>
      <c r="D98" s="531"/>
      <c r="E98" s="531"/>
      <c r="F98" s="531"/>
      <c r="G98" s="531"/>
      <c r="H98" s="535"/>
      <c r="I98" s="560" t="str">
        <f>IFERROR(IF(C98="","",IF(INDEX(PMELIGHTTYPE[Base Autofill],MATCH(C98,PMELIGHTTYPE[Base Desc 1],0))="","",INDEX(PMELIGHTTYPE[Base Autofill],MATCH(C98,PMELIGHTTYPE[Base Desc 1],0)))),"")</f>
        <v/>
      </c>
      <c r="J98" s="561"/>
      <c r="K98" s="564"/>
      <c r="L98" s="531"/>
      <c r="M98" s="531"/>
      <c r="N98" s="531"/>
      <c r="O98" s="531"/>
      <c r="P98" s="535"/>
      <c r="Q98" s="560" t="str">
        <f t="shared" ref="Q98" si="158">IFERROR(IF(ISNUMBER(SEARCH("Removed",K98)),0,""),"")</f>
        <v/>
      </c>
      <c r="R98" s="566"/>
      <c r="S98" s="526"/>
      <c r="T98" s="527"/>
      <c r="U98" s="530"/>
      <c r="V98" s="531"/>
      <c r="W98" s="531"/>
      <c r="X98" s="535"/>
      <c r="Y98" s="534"/>
      <c r="Z98" s="531"/>
      <c r="AA98" s="535"/>
      <c r="AB98" s="526"/>
      <c r="AC98" s="538"/>
      <c r="AD98" s="527"/>
      <c r="AE98" s="540" t="str">
        <f t="shared" ref="AE98" si="159">IF(ISNUMBER(SEARCH("Removed",K98)),0,"")</f>
        <v/>
      </c>
      <c r="AF98" s="541"/>
      <c r="AG98" s="544"/>
      <c r="AH98" s="548"/>
      <c r="AI98" s="550" t="str">
        <f>IFERROR(IF(K98="","",IF(C98&lt;&gt;INDEX(PMELIGHT[Base Desc 1],MATCH(K98,PMELIGHT[Eff Desc 1],0)),0,INDEX(PMELIGHT[Inc Rate Unit],MATCH(K98,PMELIGHT[Eff Desc 1],0)))),"")</f>
        <v/>
      </c>
      <c r="AJ98" s="551"/>
      <c r="AK98" s="518" t="str">
        <f t="shared" ref="AK98" si="160">IFERROR(IF(OR(C98="",I98="",K98="",Q98="",S98="",U98="",Y98="",AB98="",AE98="",AG98=""),"",IFERROR(ROUND(IF(I98-Q98&lt;=0,0,(((I98-Q98)*S98*AB98/1000)+AZ98)*BA98),2),"")),"")</f>
        <v/>
      </c>
      <c r="AL98" s="519"/>
      <c r="AM98" s="520"/>
      <c r="AN98" s="504" t="str">
        <f t="shared" ref="AN98" si="161">IFERROR(IF(OR(C98="",I98="",K98="",Q98="",S98="",U98="",Y98="",AB98="",AE98="",AG98=""),"",IF(BC98&lt;&gt;"",BC98,ROUND(IF(I98-Q98&lt;=0,0,MIN(AU98,AI98*S98)),2))),"")</f>
        <v/>
      </c>
      <c r="AO98" s="505"/>
      <c r="AP98" s="505"/>
      <c r="AQ98" s="506"/>
      <c r="AR98" s="379"/>
      <c r="AU98" s="510" t="str">
        <f t="shared" si="103"/>
        <v/>
      </c>
      <c r="AV98" s="512" t="str">
        <f>IFERROR(IF(OR(I98="",Q98="",S98="",U98="",Y98="",AB98="",AE98="",AG98="",AK98=0),"",IF(ISNUMBER(SEARCH("Exterior",K98)),0,ROUND(((I98-Q98)*S98/1000)*INDEX(BUILDINGTYPE[Lighting Coincidence Factor],MATCH(M02S02F26,BUILDINGTYPE[Building Type],0)),3))),"")</f>
        <v/>
      </c>
      <c r="AW98" s="502" t="str">
        <f t="shared" si="104"/>
        <v/>
      </c>
      <c r="AX98" s="502" t="str">
        <f t="shared" si="105"/>
        <v/>
      </c>
      <c r="AY98" s="502" t="str">
        <f>IF(OR(I98="",Q98="",S98="",U98="",Y98="",AB98="",AE98="",AG98=""),"",ROUND(IF(ISNUMBER(SEARCH("Exterior",K98)),0,IF(M02S02F46="Electric Only",0,IF(OR(M02S02F32="AC with Natural Gas Heat",M02S02F32="Natural Gas Heat Only"),(((I98-Q98)/1000)*S98*AB98*-INDEX(LightingWHF[Waste Heat Gas Heating IFTherms],MATCH(M02S02F26,LightingWHF[Building/Space Type],0))),0))),0))</f>
        <v/>
      </c>
      <c r="AZ98" s="502" t="str">
        <f>IF(OR(I98="",Q98="",S98="",U98="",Y98="",AB98="",AE98="",AG98=""),"",IF(M02S02F46="Gas Only",0,IF(ISNUMBER(SEARCH("Exterior",K98)),0,IF(M02S02F32="Heat Pump",(((I98-Q98)/1000)*S98*AB98*-INDEX(LightingWHF[Waste Heat Electric Heat Pump Heating IFkWh],MATCH(M02S02F26,LightingWHF[Building/Space Type],0))),
IF(OR(M02S02F32="AC with Electric Heat",M02S02F32="Electric Heat Only"),(((I98-Q98)/1000)*S98*AB98*-INDEX(LightingWHF[Waste Heat Electric Resistance Heating IFkWh],MATCH(M02S02F26,LightingWHF[Building/Space Type],0))),0
)))))</f>
        <v/>
      </c>
      <c r="BA98" s="552" t="str">
        <f>IF(OR(I98="",Q98="",S98="",U98="",Y98="",AB98="",AE98="",AG98=""),"",IF(M02S02F46="Gas Only",0,IF(ISNUMBER(SEARCH("Exterior",K98)),1,IF(OR(M02S02F32="Heat Pump",M02S02F32="AC with Natural Gas Heat",M02S02F32="AC with Electric Heat"),(INDEX(LightingWHF[Waste Heat Cooling Energy WHFe],MATCH(M02S02F26,LightingWHF[Building/Space Type],0))),1))))</f>
        <v/>
      </c>
      <c r="BB98" s="55"/>
      <c r="BC98" s="554" t="str">
        <f>IFERROR(IF(OR(C98="",I98="",K98="",Q98="",S98="",U98="",Y98="",AB98="",AE98="",AG98=""),"",IF(ISBLANK(M02S02F26),MEASUREBLDG,IF((I98*S98)&lt;=(Q98*S98),MEASURESAVE,""))),MEASURESUBMIT)</f>
        <v/>
      </c>
      <c r="BD98" s="55"/>
      <c r="BE98" s="55"/>
      <c r="BI98" s="357"/>
    </row>
    <row r="99" spans="2:61" ht="15.95" hidden="1" customHeight="1">
      <c r="B99" s="501"/>
      <c r="C99" s="532"/>
      <c r="D99" s="533"/>
      <c r="E99" s="533"/>
      <c r="F99" s="533"/>
      <c r="G99" s="533"/>
      <c r="H99" s="537"/>
      <c r="I99" s="562"/>
      <c r="J99" s="563"/>
      <c r="K99" s="565"/>
      <c r="L99" s="533"/>
      <c r="M99" s="533"/>
      <c r="N99" s="533"/>
      <c r="O99" s="533"/>
      <c r="P99" s="537"/>
      <c r="Q99" s="562"/>
      <c r="R99" s="567"/>
      <c r="S99" s="528"/>
      <c r="T99" s="529"/>
      <c r="U99" s="532"/>
      <c r="V99" s="533"/>
      <c r="W99" s="533"/>
      <c r="X99" s="537"/>
      <c r="Y99" s="536"/>
      <c r="Z99" s="533"/>
      <c r="AA99" s="537"/>
      <c r="AB99" s="528"/>
      <c r="AC99" s="539"/>
      <c r="AD99" s="529"/>
      <c r="AE99" s="542"/>
      <c r="AF99" s="543"/>
      <c r="AG99" s="546"/>
      <c r="AH99" s="549"/>
      <c r="AI99" s="516"/>
      <c r="AJ99" s="517"/>
      <c r="AK99" s="521"/>
      <c r="AL99" s="522"/>
      <c r="AM99" s="523"/>
      <c r="AN99" s="507"/>
      <c r="AO99" s="508"/>
      <c r="AP99" s="508"/>
      <c r="AQ99" s="509"/>
      <c r="AR99" s="379"/>
      <c r="AU99" s="511"/>
      <c r="AV99" s="513"/>
      <c r="AW99" s="503"/>
      <c r="AX99" s="503"/>
      <c r="AY99" s="503"/>
      <c r="AZ99" s="503"/>
      <c r="BA99" s="553"/>
      <c r="BB99" s="55"/>
      <c r="BC99" s="555"/>
      <c r="BD99" s="55"/>
      <c r="BE99" s="55"/>
      <c r="BI99" s="357"/>
    </row>
    <row r="100" spans="2:61" ht="15.95" hidden="1" customHeight="1">
      <c r="B100" s="501">
        <v>31</v>
      </c>
      <c r="C100" s="530"/>
      <c r="D100" s="531"/>
      <c r="E100" s="531"/>
      <c r="F100" s="531"/>
      <c r="G100" s="531"/>
      <c r="H100" s="535"/>
      <c r="I100" s="560" t="str">
        <f>IFERROR(IF(C100="","",IF(INDEX(PMELIGHTTYPE[Base Autofill],MATCH(C100,PMELIGHTTYPE[Base Desc 1],0))="","",INDEX(PMELIGHTTYPE[Base Autofill],MATCH(C100,PMELIGHTTYPE[Base Desc 1],0)))),"")</f>
        <v/>
      </c>
      <c r="J100" s="561"/>
      <c r="K100" s="564"/>
      <c r="L100" s="531"/>
      <c r="M100" s="531"/>
      <c r="N100" s="531"/>
      <c r="O100" s="531"/>
      <c r="P100" s="535"/>
      <c r="Q100" s="560" t="str">
        <f t="shared" ref="Q100" si="162">IFERROR(IF(ISNUMBER(SEARCH("Removed",K100)),0,""),"")</f>
        <v/>
      </c>
      <c r="R100" s="566"/>
      <c r="S100" s="526"/>
      <c r="T100" s="527"/>
      <c r="U100" s="530"/>
      <c r="V100" s="531"/>
      <c r="W100" s="531"/>
      <c r="X100" s="535"/>
      <c r="Y100" s="534"/>
      <c r="Z100" s="531"/>
      <c r="AA100" s="535"/>
      <c r="AB100" s="526"/>
      <c r="AC100" s="538"/>
      <c r="AD100" s="527"/>
      <c r="AE100" s="540" t="str">
        <f t="shared" ref="AE100" si="163">IF(ISNUMBER(SEARCH("Removed",K100)),0,"")</f>
        <v/>
      </c>
      <c r="AF100" s="541"/>
      <c r="AG100" s="544"/>
      <c r="AH100" s="548"/>
      <c r="AI100" s="550" t="str">
        <f>IFERROR(IF(K100="","",IF(C100&lt;&gt;INDEX(PMELIGHT[Base Desc 1],MATCH(K100,PMELIGHT[Eff Desc 1],0)),0,INDEX(PMELIGHT[Inc Rate Unit],MATCH(K100,PMELIGHT[Eff Desc 1],0)))),"")</f>
        <v/>
      </c>
      <c r="AJ100" s="551"/>
      <c r="AK100" s="518" t="str">
        <f t="shared" ref="AK100" si="164">IFERROR(IF(OR(C100="",I100="",K100="",Q100="",S100="",U100="",Y100="",AB100="",AE100="",AG100=""),"",IFERROR(ROUND(IF(I100-Q100&lt;=0,0,(((I100-Q100)*S100*AB100/1000)+AZ100)*BA100),2),"")),"")</f>
        <v/>
      </c>
      <c r="AL100" s="519"/>
      <c r="AM100" s="520"/>
      <c r="AN100" s="504" t="str">
        <f t="shared" ref="AN100" si="165">IFERROR(IF(OR(C100="",I100="",K100="",Q100="",S100="",U100="",Y100="",AB100="",AE100="",AG100=""),"",IF(BC100&lt;&gt;"",BC100,ROUND(IF(I100-Q100&lt;=0,0,MIN(AU100,AI100*S100)),2))),"")</f>
        <v/>
      </c>
      <c r="AO100" s="505"/>
      <c r="AP100" s="505"/>
      <c r="AQ100" s="506"/>
      <c r="AR100" s="379"/>
      <c r="AU100" s="510" t="str">
        <f t="shared" si="103"/>
        <v/>
      </c>
      <c r="AV100" s="512" t="str">
        <f>IFERROR(IF(OR(I100="",Q100="",S100="",U100="",Y100="",AB100="",AE100="",AG100="",AK100=0),"",IF(ISNUMBER(SEARCH("Exterior",K100)),0,ROUND(((I100-Q100)*S100/1000)*INDEX(BUILDINGTYPE[Lighting Coincidence Factor],MATCH(M02S02F26,BUILDINGTYPE[Building Type],0)),3))),"")</f>
        <v/>
      </c>
      <c r="AW100" s="502" t="str">
        <f t="shared" si="104"/>
        <v/>
      </c>
      <c r="AX100" s="502" t="str">
        <f t="shared" si="105"/>
        <v/>
      </c>
      <c r="AY100" s="502" t="str">
        <f>IF(OR(I100="",Q100="",S100="",U100="",Y100="",AB100="",AE100="",AG100=""),"",ROUND(IF(ISNUMBER(SEARCH("Exterior",K100)),0,IF(M02S02F46="Electric Only",0,IF(OR(M02S02F32="AC with Natural Gas Heat",M02S02F32="Natural Gas Heat Only"),(((I100-Q100)/1000)*S100*AB100*-INDEX(LightingWHF[Waste Heat Gas Heating IFTherms],MATCH(M02S02F26,LightingWHF[Building/Space Type],0))),0))),0))</f>
        <v/>
      </c>
      <c r="AZ100" s="502" t="str">
        <f>IF(OR(I100="",Q100="",S100="",U100="",Y100="",AB100="",AE100="",AG100=""),"",IF(M02S02F46="Gas Only",0,IF(ISNUMBER(SEARCH("Exterior",K100)),0,IF(M02S02F32="Heat Pump",(((I100-Q100)/1000)*S100*AB100*-INDEX(LightingWHF[Waste Heat Electric Heat Pump Heating IFkWh],MATCH(M02S02F26,LightingWHF[Building/Space Type],0))),
IF(OR(M02S02F32="AC with Electric Heat",M02S02F32="Electric Heat Only"),(((I100-Q100)/1000)*S100*AB100*-INDEX(LightingWHF[Waste Heat Electric Resistance Heating IFkWh],MATCH(M02S02F26,LightingWHF[Building/Space Type],0))),0
)))))</f>
        <v/>
      </c>
      <c r="BA100" s="552" t="str">
        <f>IF(OR(I100="",Q100="",S100="",U100="",Y100="",AB100="",AE100="",AG100=""),"",IF(M02S02F46="Gas Only",0,IF(ISNUMBER(SEARCH("Exterior",K100)),1,IF(OR(M02S02F32="Heat Pump",M02S02F32="AC with Natural Gas Heat",M02S02F32="AC with Electric Heat"),(INDEX(LightingWHF[Waste Heat Cooling Energy WHFe],MATCH(M02S02F26,LightingWHF[Building/Space Type],0))),1))))</f>
        <v/>
      </c>
      <c r="BC100" s="554" t="str">
        <f>IFERROR(IF(OR(C100="",I100="",K100="",Q100="",S100="",U100="",Y100="",AB100="",AE100="",AG100=""),"",IF(ISBLANK(M02S02F26),MEASUREBLDG,IF((I100*S100)&lt;=(Q100*S100),MEASURESAVE,""))),MEASURESUBMIT)</f>
        <v/>
      </c>
      <c r="BD100" s="55"/>
      <c r="BE100" s="55"/>
      <c r="BI100" s="357"/>
    </row>
    <row r="101" spans="2:61" ht="15.95" hidden="1" customHeight="1">
      <c r="B101" s="501"/>
      <c r="C101" s="532"/>
      <c r="D101" s="533"/>
      <c r="E101" s="533"/>
      <c r="F101" s="533"/>
      <c r="G101" s="533"/>
      <c r="H101" s="537"/>
      <c r="I101" s="562"/>
      <c r="J101" s="563"/>
      <c r="K101" s="565"/>
      <c r="L101" s="533"/>
      <c r="M101" s="533"/>
      <c r="N101" s="533"/>
      <c r="O101" s="533"/>
      <c r="P101" s="537"/>
      <c r="Q101" s="562"/>
      <c r="R101" s="567"/>
      <c r="S101" s="528"/>
      <c r="T101" s="529"/>
      <c r="U101" s="532"/>
      <c r="V101" s="533"/>
      <c r="W101" s="533"/>
      <c r="X101" s="537"/>
      <c r="Y101" s="536"/>
      <c r="Z101" s="533"/>
      <c r="AA101" s="537"/>
      <c r="AB101" s="528"/>
      <c r="AC101" s="539"/>
      <c r="AD101" s="529"/>
      <c r="AE101" s="542"/>
      <c r="AF101" s="543"/>
      <c r="AG101" s="546"/>
      <c r="AH101" s="549"/>
      <c r="AI101" s="516"/>
      <c r="AJ101" s="517"/>
      <c r="AK101" s="521"/>
      <c r="AL101" s="522"/>
      <c r="AM101" s="523"/>
      <c r="AN101" s="507"/>
      <c r="AO101" s="508"/>
      <c r="AP101" s="508"/>
      <c r="AQ101" s="509"/>
      <c r="AR101" s="379"/>
      <c r="AU101" s="511"/>
      <c r="AV101" s="513"/>
      <c r="AW101" s="503"/>
      <c r="AX101" s="503"/>
      <c r="AY101" s="503"/>
      <c r="AZ101" s="503"/>
      <c r="BA101" s="553"/>
      <c r="BC101" s="555"/>
      <c r="BD101" s="55"/>
      <c r="BE101" s="55"/>
      <c r="BI101" s="357"/>
    </row>
    <row r="102" spans="2:61" ht="15.95" hidden="1" customHeight="1">
      <c r="B102" s="501">
        <v>32</v>
      </c>
      <c r="C102" s="530"/>
      <c r="D102" s="531"/>
      <c r="E102" s="531"/>
      <c r="F102" s="531"/>
      <c r="G102" s="531"/>
      <c r="H102" s="535"/>
      <c r="I102" s="560" t="str">
        <f>IFERROR(IF(C102="","",IF(INDEX(PMELIGHTTYPE[Base Autofill],MATCH(C102,PMELIGHTTYPE[Base Desc 1],0))="","",INDEX(PMELIGHTTYPE[Base Autofill],MATCH(C102,PMELIGHTTYPE[Base Desc 1],0)))),"")</f>
        <v/>
      </c>
      <c r="J102" s="561"/>
      <c r="K102" s="564"/>
      <c r="L102" s="531"/>
      <c r="M102" s="531"/>
      <c r="N102" s="531"/>
      <c r="O102" s="531"/>
      <c r="P102" s="535"/>
      <c r="Q102" s="560" t="str">
        <f t="shared" ref="Q102" si="166">IFERROR(IF(ISNUMBER(SEARCH("Removed",K102)),0,""),"")</f>
        <v/>
      </c>
      <c r="R102" s="566"/>
      <c r="S102" s="526"/>
      <c r="T102" s="527"/>
      <c r="U102" s="530"/>
      <c r="V102" s="531"/>
      <c r="W102" s="531"/>
      <c r="X102" s="535"/>
      <c r="Y102" s="534"/>
      <c r="Z102" s="531"/>
      <c r="AA102" s="535"/>
      <c r="AB102" s="526"/>
      <c r="AC102" s="538"/>
      <c r="AD102" s="527"/>
      <c r="AE102" s="540" t="str">
        <f t="shared" ref="AE102" si="167">IF(ISNUMBER(SEARCH("Removed",K102)),0,"")</f>
        <v/>
      </c>
      <c r="AF102" s="541"/>
      <c r="AG102" s="544"/>
      <c r="AH102" s="548"/>
      <c r="AI102" s="550" t="str">
        <f>IFERROR(IF(K102="","",IF(C102&lt;&gt;INDEX(PMELIGHT[Base Desc 1],MATCH(K102,PMELIGHT[Eff Desc 1],0)),0,INDEX(PMELIGHT[Inc Rate Unit],MATCH(K102,PMELIGHT[Eff Desc 1],0)))),"")</f>
        <v/>
      </c>
      <c r="AJ102" s="551"/>
      <c r="AK102" s="518" t="str">
        <f t="shared" ref="AK102" si="168">IFERROR(IF(OR(C102="",I102="",K102="",Q102="",S102="",U102="",Y102="",AB102="",AE102="",AG102=""),"",IFERROR(ROUND(IF(I102-Q102&lt;=0,0,(((I102-Q102)*S102*AB102/1000)+AZ102)*BA102),2),"")),"")</f>
        <v/>
      </c>
      <c r="AL102" s="519"/>
      <c r="AM102" s="520"/>
      <c r="AN102" s="504" t="str">
        <f t="shared" ref="AN102" si="169">IFERROR(IF(OR(C102="",I102="",K102="",Q102="",S102="",U102="",Y102="",AB102="",AE102="",AG102=""),"",IF(BC102&lt;&gt;"",BC102,ROUND(IF(I102-Q102&lt;=0,0,MIN(AU102,AI102*S102)),2))),"")</f>
        <v/>
      </c>
      <c r="AO102" s="505"/>
      <c r="AP102" s="505"/>
      <c r="AQ102" s="506"/>
      <c r="AR102" s="379"/>
      <c r="AU102" s="510" t="str">
        <f t="shared" si="103"/>
        <v/>
      </c>
      <c r="AV102" s="512" t="str">
        <f>IFERROR(IF(OR(I102="",Q102="",S102="",U102="",Y102="",AB102="",AE102="",AG102="",AK102=0),"",IF(ISNUMBER(SEARCH("Exterior",K102)),0,ROUND(((I102-Q102)*S102/1000)*INDEX(BUILDINGTYPE[Lighting Coincidence Factor],MATCH(M02S02F26,BUILDINGTYPE[Building Type],0)),3))),"")</f>
        <v/>
      </c>
      <c r="AW102" s="502" t="str">
        <f t="shared" si="104"/>
        <v/>
      </c>
      <c r="AX102" s="502" t="str">
        <f t="shared" si="105"/>
        <v/>
      </c>
      <c r="AY102" s="502" t="str">
        <f>IF(OR(I102="",Q102="",S102="",U102="",Y102="",AB102="",AE102="",AG102=""),"",ROUND(IF(ISNUMBER(SEARCH("Exterior",K102)),0,IF(M02S02F46="Electric Only",0,IF(OR(M02S02F32="AC with Natural Gas Heat",M02S02F32="Natural Gas Heat Only"),(((I102-Q102)/1000)*S102*AB102*-INDEX(LightingWHF[Waste Heat Gas Heating IFTherms],MATCH(M02S02F26,LightingWHF[Building/Space Type],0))),0))),0))</f>
        <v/>
      </c>
      <c r="AZ102" s="502" t="str">
        <f>IF(OR(I102="",Q102="",S102="",U102="",Y102="",AB102="",AE102="",AG102=""),"",IF(M02S02F46="Gas Only",0,IF(ISNUMBER(SEARCH("Exterior",K102)),0,IF(M02S02F32="Heat Pump",(((I102-Q102)/1000)*S102*AB102*-INDEX(LightingWHF[Waste Heat Electric Heat Pump Heating IFkWh],MATCH(M02S02F26,LightingWHF[Building/Space Type],0))),
IF(OR(M02S02F32="AC with Electric Heat",M02S02F32="Electric Heat Only"),(((I102-Q102)/1000)*S102*AB102*-INDEX(LightingWHF[Waste Heat Electric Resistance Heating IFkWh],MATCH(M02S02F26,LightingWHF[Building/Space Type],0))),0
)))))</f>
        <v/>
      </c>
      <c r="BA102" s="552" t="str">
        <f>IF(OR(I102="",Q102="",S102="",U102="",Y102="",AB102="",AE102="",AG102=""),"",IF(M02S02F46="Gas Only",0,IF(ISNUMBER(SEARCH("Exterior",K102)),1,IF(OR(M02S02F32="Heat Pump",M02S02F32="AC with Natural Gas Heat",M02S02F32="AC with Electric Heat"),(INDEX(LightingWHF[Waste Heat Cooling Energy WHFe],MATCH(M02S02F26,LightingWHF[Building/Space Type],0))),1))))</f>
        <v/>
      </c>
      <c r="BC102" s="554" t="str">
        <f>IFERROR(IF(OR(C102="",I102="",K102="",Q102="",S102="",U102="",Y102="",AB102="",AE102="",AG102=""),"",IF(ISBLANK(M02S02F26),MEASUREBLDG,IF((I102*S102)&lt;=(Q102*S102),MEASURESAVE,""))),MEASURESUBMIT)</f>
        <v/>
      </c>
      <c r="BD102" s="55"/>
      <c r="BE102" s="55"/>
      <c r="BI102" s="357"/>
    </row>
    <row r="103" spans="2:61" ht="15.95" hidden="1" customHeight="1">
      <c r="B103" s="501"/>
      <c r="C103" s="532"/>
      <c r="D103" s="533"/>
      <c r="E103" s="533"/>
      <c r="F103" s="533"/>
      <c r="G103" s="533"/>
      <c r="H103" s="537"/>
      <c r="I103" s="562"/>
      <c r="J103" s="563"/>
      <c r="K103" s="565"/>
      <c r="L103" s="533"/>
      <c r="M103" s="533"/>
      <c r="N103" s="533"/>
      <c r="O103" s="533"/>
      <c r="P103" s="537"/>
      <c r="Q103" s="562"/>
      <c r="R103" s="567"/>
      <c r="S103" s="528"/>
      <c r="T103" s="529"/>
      <c r="U103" s="532"/>
      <c r="V103" s="533"/>
      <c r="W103" s="533"/>
      <c r="X103" s="537"/>
      <c r="Y103" s="536"/>
      <c r="Z103" s="533"/>
      <c r="AA103" s="537"/>
      <c r="AB103" s="528"/>
      <c r="AC103" s="539"/>
      <c r="AD103" s="529"/>
      <c r="AE103" s="542"/>
      <c r="AF103" s="543"/>
      <c r="AG103" s="546"/>
      <c r="AH103" s="549"/>
      <c r="AI103" s="516"/>
      <c r="AJ103" s="517"/>
      <c r="AK103" s="521"/>
      <c r="AL103" s="522"/>
      <c r="AM103" s="523"/>
      <c r="AN103" s="507"/>
      <c r="AO103" s="508"/>
      <c r="AP103" s="508"/>
      <c r="AQ103" s="509"/>
      <c r="AR103" s="379"/>
      <c r="AU103" s="511"/>
      <c r="AV103" s="513"/>
      <c r="AW103" s="503"/>
      <c r="AX103" s="503"/>
      <c r="AY103" s="503"/>
      <c r="AZ103" s="503"/>
      <c r="BA103" s="553"/>
      <c r="BC103" s="555"/>
      <c r="BD103" s="55"/>
      <c r="BE103" s="55"/>
      <c r="BI103" s="357"/>
    </row>
    <row r="104" spans="2:61" ht="15.95" hidden="1" customHeight="1">
      <c r="B104" s="501">
        <v>33</v>
      </c>
      <c r="C104" s="530"/>
      <c r="D104" s="531"/>
      <c r="E104" s="531"/>
      <c r="F104" s="531"/>
      <c r="G104" s="531"/>
      <c r="H104" s="535"/>
      <c r="I104" s="560" t="str">
        <f>IFERROR(IF(C104="","",IF(INDEX(PMELIGHTTYPE[Base Autofill],MATCH(C104,PMELIGHTTYPE[Base Desc 1],0))="","",INDEX(PMELIGHTTYPE[Base Autofill],MATCH(C104,PMELIGHTTYPE[Base Desc 1],0)))),"")</f>
        <v/>
      </c>
      <c r="J104" s="561"/>
      <c r="K104" s="564"/>
      <c r="L104" s="531"/>
      <c r="M104" s="531"/>
      <c r="N104" s="531"/>
      <c r="O104" s="531"/>
      <c r="P104" s="535"/>
      <c r="Q104" s="560" t="str">
        <f t="shared" ref="Q104" si="170">IFERROR(IF(ISNUMBER(SEARCH("Removed",K104)),0,""),"")</f>
        <v/>
      </c>
      <c r="R104" s="566"/>
      <c r="S104" s="526"/>
      <c r="T104" s="527"/>
      <c r="U104" s="530"/>
      <c r="V104" s="531"/>
      <c r="W104" s="531"/>
      <c r="X104" s="535"/>
      <c r="Y104" s="534"/>
      <c r="Z104" s="531"/>
      <c r="AA104" s="535"/>
      <c r="AB104" s="526"/>
      <c r="AC104" s="538"/>
      <c r="AD104" s="527"/>
      <c r="AE104" s="540" t="str">
        <f t="shared" ref="AE104" si="171">IF(ISNUMBER(SEARCH("Removed",K104)),0,"")</f>
        <v/>
      </c>
      <c r="AF104" s="541"/>
      <c r="AG104" s="544"/>
      <c r="AH104" s="548"/>
      <c r="AI104" s="550" t="str">
        <f>IFERROR(IF(K104="","",IF(C104&lt;&gt;INDEX(PMELIGHT[Base Desc 1],MATCH(K104,PMELIGHT[Eff Desc 1],0)),0,INDEX(PMELIGHT[Inc Rate Unit],MATCH(K104,PMELIGHT[Eff Desc 1],0)))),"")</f>
        <v/>
      </c>
      <c r="AJ104" s="551"/>
      <c r="AK104" s="518" t="str">
        <f t="shared" ref="AK104" si="172">IFERROR(IF(OR(C104="",I104="",K104="",Q104="",S104="",U104="",Y104="",AB104="",AE104="",AG104=""),"",IFERROR(ROUND(IF(I104-Q104&lt;=0,0,(((I104-Q104)*S104*AB104/1000)+AZ104)*BA104),2),"")),"")</f>
        <v/>
      </c>
      <c r="AL104" s="519"/>
      <c r="AM104" s="520"/>
      <c r="AN104" s="504" t="str">
        <f t="shared" ref="AN104" si="173">IFERROR(IF(OR(C104="",I104="",K104="",Q104="",S104="",U104="",Y104="",AB104="",AE104="",AG104=""),"",IF(BC104&lt;&gt;"",BC104,ROUND(IF(I104-Q104&lt;=0,0,MIN(AU104,AI104*S104)),2))),"")</f>
        <v/>
      </c>
      <c r="AO104" s="505"/>
      <c r="AP104" s="505"/>
      <c r="AQ104" s="506"/>
      <c r="AR104" s="379"/>
      <c r="AU104" s="510" t="str">
        <f t="shared" si="103"/>
        <v/>
      </c>
      <c r="AV104" s="512" t="str">
        <f>IFERROR(IF(OR(I104="",Q104="",S104="",U104="",Y104="",AB104="",AE104="",AG104="",AK104=0),"",IF(ISNUMBER(SEARCH("Exterior",K104)),0,ROUND(((I104-Q104)*S104/1000)*INDEX(BUILDINGTYPE[Lighting Coincidence Factor],MATCH(M02S02F26,BUILDINGTYPE[Building Type],0)),3))),"")</f>
        <v/>
      </c>
      <c r="AW104" s="502" t="str">
        <f t="shared" si="104"/>
        <v/>
      </c>
      <c r="AX104" s="502" t="str">
        <f t="shared" si="105"/>
        <v/>
      </c>
      <c r="AY104" s="502" t="str">
        <f>IF(OR(I104="",Q104="",S104="",U104="",Y104="",AB104="",AE104="",AG104=""),"",ROUND(IF(ISNUMBER(SEARCH("Exterior",K104)),0,IF(M02S02F46="Electric Only",0,IF(OR(M02S02F32="AC with Natural Gas Heat",M02S02F32="Natural Gas Heat Only"),(((I104-Q104)/1000)*S104*AB104*-INDEX(LightingWHF[Waste Heat Gas Heating IFTherms],MATCH(M02S02F26,LightingWHF[Building/Space Type],0))),0))),0))</f>
        <v/>
      </c>
      <c r="AZ104" s="502" t="str">
        <f>IF(OR(I104="",Q104="",S104="",U104="",Y104="",AB104="",AE104="",AG104=""),"",IF(M02S02F46="Gas Only",0,IF(ISNUMBER(SEARCH("Exterior",K104)),0,IF(M02S02F32="Heat Pump",(((I104-Q104)/1000)*S104*AB104*-INDEX(LightingWHF[Waste Heat Electric Heat Pump Heating IFkWh],MATCH(M02S02F26,LightingWHF[Building/Space Type],0))),
IF(OR(M02S02F32="AC with Electric Heat",M02S02F32="Electric Heat Only"),(((I104-Q104)/1000)*S104*AB104*-INDEX(LightingWHF[Waste Heat Electric Resistance Heating IFkWh],MATCH(M02S02F26,LightingWHF[Building/Space Type],0))),0
)))))</f>
        <v/>
      </c>
      <c r="BA104" s="552" t="str">
        <f>IF(OR(I104="",Q104="",S104="",U104="",Y104="",AB104="",AE104="",AG104=""),"",IF(M02S02F46="Gas Only",0,IF(ISNUMBER(SEARCH("Exterior",K104)),1,IF(OR(M02S02F32="Heat Pump",M02S02F32="AC with Natural Gas Heat",M02S02F32="AC with Electric Heat"),(INDEX(LightingWHF[Waste Heat Cooling Energy WHFe],MATCH(M02S02F26,LightingWHF[Building/Space Type],0))),1))))</f>
        <v/>
      </c>
      <c r="BC104" s="554" t="str">
        <f>IFERROR(IF(OR(C104="",I104="",K104="",Q104="",S104="",U104="",Y104="",AB104="",AE104="",AG104=""),"",IF(ISBLANK(M02S02F26),MEASUREBLDG,IF((I104*S104)&lt;=(Q104*S104),MEASURESAVE,""))),MEASURESUBMIT)</f>
        <v/>
      </c>
      <c r="BD104" s="55"/>
      <c r="BE104" s="55"/>
      <c r="BI104" s="357"/>
    </row>
    <row r="105" spans="2:61" ht="15.95" hidden="1" customHeight="1">
      <c r="B105" s="501"/>
      <c r="C105" s="532"/>
      <c r="D105" s="533"/>
      <c r="E105" s="533"/>
      <c r="F105" s="533"/>
      <c r="G105" s="533"/>
      <c r="H105" s="537"/>
      <c r="I105" s="562"/>
      <c r="J105" s="563"/>
      <c r="K105" s="565"/>
      <c r="L105" s="533"/>
      <c r="M105" s="533"/>
      <c r="N105" s="533"/>
      <c r="O105" s="533"/>
      <c r="P105" s="537"/>
      <c r="Q105" s="562"/>
      <c r="R105" s="567"/>
      <c r="S105" s="528"/>
      <c r="T105" s="529"/>
      <c r="U105" s="532"/>
      <c r="V105" s="533"/>
      <c r="W105" s="533"/>
      <c r="X105" s="537"/>
      <c r="Y105" s="536"/>
      <c r="Z105" s="533"/>
      <c r="AA105" s="537"/>
      <c r="AB105" s="528"/>
      <c r="AC105" s="539"/>
      <c r="AD105" s="529"/>
      <c r="AE105" s="542"/>
      <c r="AF105" s="543"/>
      <c r="AG105" s="546"/>
      <c r="AH105" s="549"/>
      <c r="AI105" s="516"/>
      <c r="AJ105" s="517"/>
      <c r="AK105" s="521"/>
      <c r="AL105" s="522"/>
      <c r="AM105" s="523"/>
      <c r="AN105" s="507"/>
      <c r="AO105" s="508"/>
      <c r="AP105" s="508"/>
      <c r="AQ105" s="509"/>
      <c r="AR105" s="379"/>
      <c r="AU105" s="511"/>
      <c r="AV105" s="513"/>
      <c r="AW105" s="503"/>
      <c r="AX105" s="503"/>
      <c r="AY105" s="503"/>
      <c r="AZ105" s="503"/>
      <c r="BA105" s="553"/>
      <c r="BC105" s="555"/>
      <c r="BD105" s="55"/>
      <c r="BE105" s="55"/>
      <c r="BI105" s="357"/>
    </row>
    <row r="106" spans="2:61" ht="15.95" hidden="1" customHeight="1">
      <c r="B106" s="501">
        <v>34</v>
      </c>
      <c r="C106" s="530"/>
      <c r="D106" s="531"/>
      <c r="E106" s="531"/>
      <c r="F106" s="531"/>
      <c r="G106" s="531"/>
      <c r="H106" s="535"/>
      <c r="I106" s="560" t="str">
        <f>IFERROR(IF(C106="","",IF(INDEX(PMELIGHTTYPE[Base Autofill],MATCH(C106,PMELIGHTTYPE[Base Desc 1],0))="","",INDEX(PMELIGHTTYPE[Base Autofill],MATCH(C106,PMELIGHTTYPE[Base Desc 1],0)))),"")</f>
        <v/>
      </c>
      <c r="J106" s="561"/>
      <c r="K106" s="564"/>
      <c r="L106" s="531"/>
      <c r="M106" s="531"/>
      <c r="N106" s="531"/>
      <c r="O106" s="531"/>
      <c r="P106" s="535"/>
      <c r="Q106" s="560" t="str">
        <f t="shared" ref="Q106" si="174">IFERROR(IF(ISNUMBER(SEARCH("Removed",K106)),0,""),"")</f>
        <v/>
      </c>
      <c r="R106" s="566"/>
      <c r="S106" s="526"/>
      <c r="T106" s="527"/>
      <c r="U106" s="530"/>
      <c r="V106" s="531"/>
      <c r="W106" s="531"/>
      <c r="X106" s="535"/>
      <c r="Y106" s="534"/>
      <c r="Z106" s="531"/>
      <c r="AA106" s="535"/>
      <c r="AB106" s="526"/>
      <c r="AC106" s="538"/>
      <c r="AD106" s="527"/>
      <c r="AE106" s="540" t="str">
        <f t="shared" ref="AE106" si="175">IF(ISNUMBER(SEARCH("Removed",K106)),0,"")</f>
        <v/>
      </c>
      <c r="AF106" s="541"/>
      <c r="AG106" s="544"/>
      <c r="AH106" s="548"/>
      <c r="AI106" s="550" t="str">
        <f>IFERROR(IF(K106="","",IF(C106&lt;&gt;INDEX(PMELIGHT[Base Desc 1],MATCH(K106,PMELIGHT[Eff Desc 1],0)),0,INDEX(PMELIGHT[Inc Rate Unit],MATCH(K106,PMELIGHT[Eff Desc 1],0)))),"")</f>
        <v/>
      </c>
      <c r="AJ106" s="551"/>
      <c r="AK106" s="518" t="str">
        <f t="shared" ref="AK106" si="176">IFERROR(IF(OR(C106="",I106="",K106="",Q106="",S106="",U106="",Y106="",AB106="",AE106="",AG106=""),"",IFERROR(ROUND(IF(I106-Q106&lt;=0,0,(((I106-Q106)*S106*AB106/1000)+AZ106)*BA106),2),"")),"")</f>
        <v/>
      </c>
      <c r="AL106" s="519"/>
      <c r="AM106" s="520"/>
      <c r="AN106" s="504" t="str">
        <f t="shared" ref="AN106" si="177">IFERROR(IF(OR(C106="",I106="",K106="",Q106="",S106="",U106="",Y106="",AB106="",AE106="",AG106=""),"",IF(BC106&lt;&gt;"",BC106,ROUND(IF(I106-Q106&lt;=0,0,MIN(AU106,AI106*S106)),2))),"")</f>
        <v/>
      </c>
      <c r="AO106" s="505"/>
      <c r="AP106" s="505"/>
      <c r="AQ106" s="506"/>
      <c r="AR106" s="379"/>
      <c r="AU106" s="510" t="str">
        <f t="shared" si="103"/>
        <v/>
      </c>
      <c r="AV106" s="512" t="str">
        <f>IFERROR(IF(OR(I106="",Q106="",S106="",U106="",Y106="",AB106="",AE106="",AG106="",AK106=0),"",IF(ISNUMBER(SEARCH("Exterior",K106)),0,ROUND(((I106-Q106)*S106/1000)*INDEX(BUILDINGTYPE[Lighting Coincidence Factor],MATCH(M02S02F26,BUILDINGTYPE[Building Type],0)),3))),"")</f>
        <v/>
      </c>
      <c r="AW106" s="502" t="str">
        <f t="shared" si="104"/>
        <v/>
      </c>
      <c r="AX106" s="502" t="str">
        <f t="shared" si="105"/>
        <v/>
      </c>
      <c r="AY106" s="502" t="str">
        <f>IF(OR(I106="",Q106="",S106="",U106="",Y106="",AB106="",AE106="",AG106=""),"",ROUND(IF(ISNUMBER(SEARCH("Exterior",K106)),0,IF(M02S02F46="Electric Only",0,IF(OR(M02S02F32="AC with Natural Gas Heat",M02S02F32="Natural Gas Heat Only"),(((I106-Q106)/1000)*S106*AB106*-INDEX(LightingWHF[Waste Heat Gas Heating IFTherms],MATCH(M02S02F26,LightingWHF[Building/Space Type],0))),0))),0))</f>
        <v/>
      </c>
      <c r="AZ106" s="502" t="str">
        <f>IF(OR(I106="",Q106="",S106="",U106="",Y106="",AB106="",AE106="",AG106=""),"",IF(M02S02F46="Gas Only",0,IF(ISNUMBER(SEARCH("Exterior",K106)),0,IF(M02S02F32="Heat Pump",(((I106-Q106)/1000)*S106*AB106*-INDEX(LightingWHF[Waste Heat Electric Heat Pump Heating IFkWh],MATCH(M02S02F26,LightingWHF[Building/Space Type],0))),
IF(OR(M02S02F32="AC with Electric Heat",M02S02F32="Electric Heat Only"),(((I106-Q106)/1000)*S106*AB106*-INDEX(LightingWHF[Waste Heat Electric Resistance Heating IFkWh],MATCH(M02S02F26,LightingWHF[Building/Space Type],0))),0
)))))</f>
        <v/>
      </c>
      <c r="BA106" s="552" t="str">
        <f>IF(OR(I106="",Q106="",S106="",U106="",Y106="",AB106="",AE106="",AG106=""),"",IF(M02S02F46="Gas Only",0,IF(ISNUMBER(SEARCH("Exterior",K106)),1,IF(OR(M02S02F32="Heat Pump",M02S02F32="AC with Natural Gas Heat",M02S02F32="AC with Electric Heat"),(INDEX(LightingWHF[Waste Heat Cooling Energy WHFe],MATCH(M02S02F26,LightingWHF[Building/Space Type],0))),1))))</f>
        <v/>
      </c>
      <c r="BC106" s="554" t="str">
        <f>IFERROR(IF(OR(C106="",I106="",K106="",Q106="",S106="",U106="",Y106="",AB106="",AE106="",AG106=""),"",IF(ISBLANK(M02S02F26),MEASUREBLDG,IF((I106*S106)&lt;=(Q106*S106),MEASURESAVE,""))),MEASURESUBMIT)</f>
        <v/>
      </c>
      <c r="BD106" s="55"/>
      <c r="BE106" s="55"/>
      <c r="BI106" s="357"/>
    </row>
    <row r="107" spans="2:61" ht="15.95" hidden="1" customHeight="1">
      <c r="B107" s="501"/>
      <c r="C107" s="532"/>
      <c r="D107" s="533"/>
      <c r="E107" s="533"/>
      <c r="F107" s="533"/>
      <c r="G107" s="533"/>
      <c r="H107" s="537"/>
      <c r="I107" s="562"/>
      <c r="J107" s="563"/>
      <c r="K107" s="565"/>
      <c r="L107" s="533"/>
      <c r="M107" s="533"/>
      <c r="N107" s="533"/>
      <c r="O107" s="533"/>
      <c r="P107" s="537"/>
      <c r="Q107" s="562"/>
      <c r="R107" s="567"/>
      <c r="S107" s="528"/>
      <c r="T107" s="529"/>
      <c r="U107" s="532"/>
      <c r="V107" s="533"/>
      <c r="W107" s="533"/>
      <c r="X107" s="537"/>
      <c r="Y107" s="536"/>
      <c r="Z107" s="533"/>
      <c r="AA107" s="537"/>
      <c r="AB107" s="528"/>
      <c r="AC107" s="539"/>
      <c r="AD107" s="529"/>
      <c r="AE107" s="542"/>
      <c r="AF107" s="543"/>
      <c r="AG107" s="546"/>
      <c r="AH107" s="549"/>
      <c r="AI107" s="516"/>
      <c r="AJ107" s="517"/>
      <c r="AK107" s="521"/>
      <c r="AL107" s="522"/>
      <c r="AM107" s="523"/>
      <c r="AN107" s="507"/>
      <c r="AO107" s="508"/>
      <c r="AP107" s="508"/>
      <c r="AQ107" s="509"/>
      <c r="AR107" s="379"/>
      <c r="AU107" s="511"/>
      <c r="AV107" s="513"/>
      <c r="AW107" s="503"/>
      <c r="AX107" s="503"/>
      <c r="AY107" s="503"/>
      <c r="AZ107" s="503"/>
      <c r="BA107" s="553"/>
      <c r="BC107" s="555"/>
      <c r="BD107" s="55"/>
      <c r="BE107" s="55"/>
      <c r="BI107" s="357"/>
    </row>
    <row r="108" spans="2:61" ht="15.95" hidden="1" customHeight="1">
      <c r="B108" s="501">
        <v>35</v>
      </c>
      <c r="C108" s="530"/>
      <c r="D108" s="531"/>
      <c r="E108" s="531"/>
      <c r="F108" s="531"/>
      <c r="G108" s="531"/>
      <c r="H108" s="535"/>
      <c r="I108" s="560" t="str">
        <f>IFERROR(IF(C108="","",IF(INDEX(PMELIGHTTYPE[Base Autofill],MATCH(C108,PMELIGHTTYPE[Base Desc 1],0))="","",INDEX(PMELIGHTTYPE[Base Autofill],MATCH(C108,PMELIGHTTYPE[Base Desc 1],0)))),"")</f>
        <v/>
      </c>
      <c r="J108" s="561"/>
      <c r="K108" s="564"/>
      <c r="L108" s="531"/>
      <c r="M108" s="531"/>
      <c r="N108" s="531"/>
      <c r="O108" s="531"/>
      <c r="P108" s="535"/>
      <c r="Q108" s="560" t="str">
        <f t="shared" ref="Q108" si="178">IFERROR(IF(ISNUMBER(SEARCH("Removed",K108)),0,""),"")</f>
        <v/>
      </c>
      <c r="R108" s="566"/>
      <c r="S108" s="526"/>
      <c r="T108" s="527"/>
      <c r="U108" s="530"/>
      <c r="V108" s="531"/>
      <c r="W108" s="531"/>
      <c r="X108" s="535"/>
      <c r="Y108" s="534"/>
      <c r="Z108" s="531"/>
      <c r="AA108" s="535"/>
      <c r="AB108" s="526"/>
      <c r="AC108" s="538"/>
      <c r="AD108" s="527"/>
      <c r="AE108" s="540" t="str">
        <f t="shared" ref="AE108" si="179">IF(ISNUMBER(SEARCH("Removed",K108)),0,"")</f>
        <v/>
      </c>
      <c r="AF108" s="541"/>
      <c r="AG108" s="544"/>
      <c r="AH108" s="548"/>
      <c r="AI108" s="550" t="str">
        <f>IFERROR(IF(K108="","",IF(C108&lt;&gt;INDEX(PMELIGHT[Base Desc 1],MATCH(K108,PMELIGHT[Eff Desc 1],0)),0,INDEX(PMELIGHT[Inc Rate Unit],MATCH(K108,PMELIGHT[Eff Desc 1],0)))),"")</f>
        <v/>
      </c>
      <c r="AJ108" s="551"/>
      <c r="AK108" s="518" t="str">
        <f t="shared" ref="AK108" si="180">IFERROR(IF(OR(C108="",I108="",K108="",Q108="",S108="",U108="",Y108="",AB108="",AE108="",AG108=""),"",IFERROR(ROUND(IF(I108-Q108&lt;=0,0,(((I108-Q108)*S108*AB108/1000)+AZ108)*BA108),2),"")),"")</f>
        <v/>
      </c>
      <c r="AL108" s="519"/>
      <c r="AM108" s="520"/>
      <c r="AN108" s="504" t="str">
        <f t="shared" ref="AN108" si="181">IFERROR(IF(OR(C108="",I108="",K108="",Q108="",S108="",U108="",Y108="",AB108="",AE108="",AG108=""),"",IF(BC108&lt;&gt;"",BC108,ROUND(IF(I108-Q108&lt;=0,0,MIN(AU108,AI108*S108)),2))),"")</f>
        <v/>
      </c>
      <c r="AO108" s="505"/>
      <c r="AP108" s="505"/>
      <c r="AQ108" s="506"/>
      <c r="AR108" s="379"/>
      <c r="AU108" s="510" t="str">
        <f t="shared" si="103"/>
        <v/>
      </c>
      <c r="AV108" s="512" t="str">
        <f>IFERROR(IF(OR(I108="",Q108="",S108="",U108="",Y108="",AB108="",AE108="",AG108="",AK108=0),"",IF(ISNUMBER(SEARCH("Exterior",K108)),0,ROUND(((I108-Q108)*S108/1000)*INDEX(BUILDINGTYPE[Lighting Coincidence Factor],MATCH(M02S02F26,BUILDINGTYPE[Building Type],0)),3))),"")</f>
        <v/>
      </c>
      <c r="AW108" s="502" t="str">
        <f t="shared" si="104"/>
        <v/>
      </c>
      <c r="AX108" s="502" t="str">
        <f t="shared" si="105"/>
        <v/>
      </c>
      <c r="AY108" s="502" t="str">
        <f>IF(OR(I108="",Q108="",S108="",U108="",Y108="",AB108="",AE108="",AG108=""),"",ROUND(IF(ISNUMBER(SEARCH("Exterior",K108)),0,IF(M02S02F46="Electric Only",0,IF(OR(M02S02F32="AC with Natural Gas Heat",M02S02F32="Natural Gas Heat Only"),(((I108-Q108)/1000)*S108*AB108*-INDEX(LightingWHF[Waste Heat Gas Heating IFTherms],MATCH(M02S02F26,LightingWHF[Building/Space Type],0))),0))),0))</f>
        <v/>
      </c>
      <c r="AZ108" s="502" t="str">
        <f>IF(OR(I108="",Q108="",S108="",U108="",Y108="",AB108="",AE108="",AG108=""),"",IF(M02S02F46="Gas Only",0,IF(ISNUMBER(SEARCH("Exterior",K108)),0,IF(M02S02F32="Heat Pump",(((I108-Q108)/1000)*S108*AB108*-INDEX(LightingWHF[Waste Heat Electric Heat Pump Heating IFkWh],MATCH(M02S02F26,LightingWHF[Building/Space Type],0))),
IF(OR(M02S02F32="AC with Electric Heat",M02S02F32="Electric Heat Only"),(((I108-Q108)/1000)*S108*AB108*-INDEX(LightingWHF[Waste Heat Electric Resistance Heating IFkWh],MATCH(M02S02F26,LightingWHF[Building/Space Type],0))),0
)))))</f>
        <v/>
      </c>
      <c r="BA108" s="552" t="str">
        <f>IF(OR(I108="",Q108="",S108="",U108="",Y108="",AB108="",AE108="",AG108=""),"",IF(M02S02F46="Gas Only",0,IF(ISNUMBER(SEARCH("Exterior",K108)),1,IF(OR(M02S02F32="Heat Pump",M02S02F32="AC with Natural Gas Heat",M02S02F32="AC with Electric Heat"),(INDEX(LightingWHF[Waste Heat Cooling Energy WHFe],MATCH(M02S02F26,LightingWHF[Building/Space Type],0))),1))))</f>
        <v/>
      </c>
      <c r="BB108" s="55"/>
      <c r="BC108" s="554" t="str">
        <f>IFERROR(IF(OR(C108="",I108="",K108="",Q108="",S108="",U108="",Y108="",AB108="",AE108="",AG108=""),"",IF(ISBLANK(M02S02F26),MEASUREBLDG,IF((I108*S108)&lt;=(Q108*S108),MEASURESAVE,""))),MEASURESUBMIT)</f>
        <v/>
      </c>
      <c r="BD108" s="55"/>
      <c r="BE108" s="55"/>
      <c r="BI108" s="357"/>
    </row>
    <row r="109" spans="2:61" ht="15.95" hidden="1" customHeight="1">
      <c r="B109" s="501"/>
      <c r="C109" s="532"/>
      <c r="D109" s="533"/>
      <c r="E109" s="533"/>
      <c r="F109" s="533"/>
      <c r="G109" s="533"/>
      <c r="H109" s="537"/>
      <c r="I109" s="562"/>
      <c r="J109" s="563"/>
      <c r="K109" s="565"/>
      <c r="L109" s="533"/>
      <c r="M109" s="533"/>
      <c r="N109" s="533"/>
      <c r="O109" s="533"/>
      <c r="P109" s="537"/>
      <c r="Q109" s="562"/>
      <c r="R109" s="567"/>
      <c r="S109" s="528"/>
      <c r="T109" s="529"/>
      <c r="U109" s="532"/>
      <c r="V109" s="533"/>
      <c r="W109" s="533"/>
      <c r="X109" s="537"/>
      <c r="Y109" s="536"/>
      <c r="Z109" s="533"/>
      <c r="AA109" s="537"/>
      <c r="AB109" s="528"/>
      <c r="AC109" s="539"/>
      <c r="AD109" s="529"/>
      <c r="AE109" s="542"/>
      <c r="AF109" s="543"/>
      <c r="AG109" s="546"/>
      <c r="AH109" s="549"/>
      <c r="AI109" s="516"/>
      <c r="AJ109" s="517"/>
      <c r="AK109" s="521"/>
      <c r="AL109" s="522"/>
      <c r="AM109" s="523"/>
      <c r="AN109" s="507"/>
      <c r="AO109" s="508"/>
      <c r="AP109" s="508"/>
      <c r="AQ109" s="509"/>
      <c r="AR109" s="379"/>
      <c r="AU109" s="511"/>
      <c r="AV109" s="513"/>
      <c r="AW109" s="503"/>
      <c r="AX109" s="503"/>
      <c r="AY109" s="503"/>
      <c r="AZ109" s="503"/>
      <c r="BA109" s="553"/>
      <c r="BB109" s="55"/>
      <c r="BC109" s="555"/>
      <c r="BD109" s="55"/>
      <c r="BE109" s="55"/>
      <c r="BI109" s="357"/>
    </row>
    <row r="110" spans="2:61" ht="15.95" hidden="1" customHeight="1">
      <c r="B110" s="501">
        <v>36</v>
      </c>
      <c r="C110" s="530"/>
      <c r="D110" s="531"/>
      <c r="E110" s="531"/>
      <c r="F110" s="531"/>
      <c r="G110" s="531"/>
      <c r="H110" s="535"/>
      <c r="I110" s="560" t="str">
        <f>IFERROR(IF(C110="","",IF(INDEX(PMELIGHTTYPE[Base Autofill],MATCH(C110,PMELIGHTTYPE[Base Desc 1],0))="","",INDEX(PMELIGHTTYPE[Base Autofill],MATCH(C110,PMELIGHTTYPE[Base Desc 1],0)))),"")</f>
        <v/>
      </c>
      <c r="J110" s="561"/>
      <c r="K110" s="564"/>
      <c r="L110" s="531"/>
      <c r="M110" s="531"/>
      <c r="N110" s="531"/>
      <c r="O110" s="531"/>
      <c r="P110" s="535"/>
      <c r="Q110" s="560" t="str">
        <f t="shared" ref="Q110" si="182">IFERROR(IF(ISNUMBER(SEARCH("Removed",K110)),0,""),"")</f>
        <v/>
      </c>
      <c r="R110" s="566"/>
      <c r="S110" s="526"/>
      <c r="T110" s="527"/>
      <c r="U110" s="530"/>
      <c r="V110" s="531"/>
      <c r="W110" s="531"/>
      <c r="X110" s="535"/>
      <c r="Y110" s="534"/>
      <c r="Z110" s="531"/>
      <c r="AA110" s="535"/>
      <c r="AB110" s="526"/>
      <c r="AC110" s="538"/>
      <c r="AD110" s="527"/>
      <c r="AE110" s="540" t="str">
        <f t="shared" ref="AE110" si="183">IF(ISNUMBER(SEARCH("Removed",K110)),0,"")</f>
        <v/>
      </c>
      <c r="AF110" s="541"/>
      <c r="AG110" s="544"/>
      <c r="AH110" s="548"/>
      <c r="AI110" s="550" t="str">
        <f>IFERROR(IF(K110="","",IF(C110&lt;&gt;INDEX(PMELIGHT[Base Desc 1],MATCH(K110,PMELIGHT[Eff Desc 1],0)),0,INDEX(PMELIGHT[Inc Rate Unit],MATCH(K110,PMELIGHT[Eff Desc 1],0)))),"")</f>
        <v/>
      </c>
      <c r="AJ110" s="551"/>
      <c r="AK110" s="518" t="str">
        <f t="shared" ref="AK110" si="184">IFERROR(IF(OR(C110="",I110="",K110="",Q110="",S110="",U110="",Y110="",AB110="",AE110="",AG110=""),"",IFERROR(ROUND(IF(I110-Q110&lt;=0,0,(((I110-Q110)*S110*AB110/1000)+AZ110)*BA110),2),"")),"")</f>
        <v/>
      </c>
      <c r="AL110" s="519"/>
      <c r="AM110" s="520"/>
      <c r="AN110" s="504" t="str">
        <f t="shared" ref="AN110" si="185">IFERROR(IF(OR(C110="",I110="",K110="",Q110="",S110="",U110="",Y110="",AB110="",AE110="",AG110=""),"",IF(BC110&lt;&gt;"",BC110,ROUND(IF(I110-Q110&lt;=0,0,MIN(AU110,AI110*S110)),2))),"")</f>
        <v/>
      </c>
      <c r="AO110" s="505"/>
      <c r="AP110" s="505"/>
      <c r="AQ110" s="506"/>
      <c r="AR110" s="379"/>
      <c r="AU110" s="510" t="str">
        <f t="shared" si="103"/>
        <v/>
      </c>
      <c r="AV110" s="512" t="str">
        <f>IFERROR(IF(OR(I110="",Q110="",S110="",U110="",Y110="",AB110="",AE110="",AG110="",AK110=0),"",IF(ISNUMBER(SEARCH("Exterior",K110)),0,ROUND(((I110-Q110)*S110/1000)*INDEX(BUILDINGTYPE[Lighting Coincidence Factor],MATCH(M02S02F26,BUILDINGTYPE[Building Type],0)),3))),"")</f>
        <v/>
      </c>
      <c r="AW110" s="502" t="str">
        <f t="shared" si="104"/>
        <v/>
      </c>
      <c r="AX110" s="502" t="str">
        <f t="shared" si="105"/>
        <v/>
      </c>
      <c r="AY110" s="502" t="str">
        <f>IF(OR(I110="",Q110="",S110="",U110="",Y110="",AB110="",AE110="",AG110=""),"",ROUND(IF(ISNUMBER(SEARCH("Exterior",K110)),0,IF(M02S02F46="Electric Only",0,IF(OR(M02S02F32="AC with Natural Gas Heat",M02S02F32="Natural Gas Heat Only"),(((I110-Q110)/1000)*S110*AB110*-INDEX(LightingWHF[Waste Heat Gas Heating IFTherms],MATCH(M02S02F26,LightingWHF[Building/Space Type],0))),0))),0))</f>
        <v/>
      </c>
      <c r="AZ110" s="502" t="str">
        <f>IF(OR(I110="",Q110="",S110="",U110="",Y110="",AB110="",AE110="",AG110=""),"",IF(M02S02F46="Gas Only",0,IF(ISNUMBER(SEARCH("Exterior",K110)),0,IF(M02S02F32="Heat Pump",(((I110-Q110)/1000)*S110*AB110*-INDEX(LightingWHF[Waste Heat Electric Heat Pump Heating IFkWh],MATCH(M02S02F26,LightingWHF[Building/Space Type],0))),
IF(OR(M02S02F32="AC with Electric Heat",M02S02F32="Electric Heat Only"),(((I110-Q110)/1000)*S110*AB110*-INDEX(LightingWHF[Waste Heat Electric Resistance Heating IFkWh],MATCH(M02S02F26,LightingWHF[Building/Space Type],0))),0
)))))</f>
        <v/>
      </c>
      <c r="BA110" s="552" t="str">
        <f>IF(OR(I110="",Q110="",S110="",U110="",Y110="",AB110="",AE110="",AG110=""),"",IF(M02S02F46="Gas Only",0,IF(ISNUMBER(SEARCH("Exterior",K110)),1,IF(OR(M02S02F32="Heat Pump",M02S02F32="AC with Natural Gas Heat",M02S02F32="AC with Electric Heat"),(INDEX(LightingWHF[Waste Heat Cooling Energy WHFe],MATCH(M02S02F26,LightingWHF[Building/Space Type],0))),1))))</f>
        <v/>
      </c>
      <c r="BB110" s="55"/>
      <c r="BC110" s="554" t="str">
        <f>IFERROR(IF(OR(C110="",I110="",K110="",Q110="",S110="",U110="",Y110="",AB110="",AE110="",AG110=""),"",IF(ISBLANK(M02S02F26),MEASUREBLDG,IF((I110*S110)&lt;=(Q110*S110),MEASURESAVE,""))),MEASURESUBMIT)</f>
        <v/>
      </c>
      <c r="BD110" s="55"/>
      <c r="BE110" s="55"/>
      <c r="BI110" s="357"/>
    </row>
    <row r="111" spans="2:61" ht="15.95" hidden="1" customHeight="1">
      <c r="B111" s="501"/>
      <c r="C111" s="532"/>
      <c r="D111" s="533"/>
      <c r="E111" s="533"/>
      <c r="F111" s="533"/>
      <c r="G111" s="533"/>
      <c r="H111" s="537"/>
      <c r="I111" s="562"/>
      <c r="J111" s="563"/>
      <c r="K111" s="565"/>
      <c r="L111" s="533"/>
      <c r="M111" s="533"/>
      <c r="N111" s="533"/>
      <c r="O111" s="533"/>
      <c r="P111" s="537"/>
      <c r="Q111" s="562"/>
      <c r="R111" s="567"/>
      <c r="S111" s="528"/>
      <c r="T111" s="529"/>
      <c r="U111" s="532"/>
      <c r="V111" s="533"/>
      <c r="W111" s="533"/>
      <c r="X111" s="537"/>
      <c r="Y111" s="536"/>
      <c r="Z111" s="533"/>
      <c r="AA111" s="537"/>
      <c r="AB111" s="528"/>
      <c r="AC111" s="539"/>
      <c r="AD111" s="529"/>
      <c r="AE111" s="542"/>
      <c r="AF111" s="543"/>
      <c r="AG111" s="546"/>
      <c r="AH111" s="549"/>
      <c r="AI111" s="516"/>
      <c r="AJ111" s="517"/>
      <c r="AK111" s="521"/>
      <c r="AL111" s="522"/>
      <c r="AM111" s="523"/>
      <c r="AN111" s="507"/>
      <c r="AO111" s="508"/>
      <c r="AP111" s="508"/>
      <c r="AQ111" s="509"/>
      <c r="AR111" s="379"/>
      <c r="AU111" s="511"/>
      <c r="AV111" s="513"/>
      <c r="AW111" s="503"/>
      <c r="AX111" s="503"/>
      <c r="AY111" s="503"/>
      <c r="AZ111" s="503"/>
      <c r="BA111" s="553"/>
      <c r="BB111" s="55"/>
      <c r="BC111" s="555"/>
      <c r="BD111" s="55"/>
      <c r="BE111" s="55"/>
      <c r="BI111" s="357"/>
    </row>
    <row r="112" spans="2:61" ht="15.95" hidden="1" customHeight="1">
      <c r="B112" s="501">
        <v>37</v>
      </c>
      <c r="C112" s="530"/>
      <c r="D112" s="531"/>
      <c r="E112" s="531"/>
      <c r="F112" s="531"/>
      <c r="G112" s="531"/>
      <c r="H112" s="535"/>
      <c r="I112" s="560" t="str">
        <f>IFERROR(IF(C112="","",IF(INDEX(PMELIGHTTYPE[Base Autofill],MATCH(C112,PMELIGHTTYPE[Base Desc 1],0))="","",INDEX(PMELIGHTTYPE[Base Autofill],MATCH(C112,PMELIGHTTYPE[Base Desc 1],0)))),"")</f>
        <v/>
      </c>
      <c r="J112" s="561"/>
      <c r="K112" s="564"/>
      <c r="L112" s="531"/>
      <c r="M112" s="531"/>
      <c r="N112" s="531"/>
      <c r="O112" s="531"/>
      <c r="P112" s="535"/>
      <c r="Q112" s="560" t="str">
        <f t="shared" ref="Q112" si="186">IFERROR(IF(ISNUMBER(SEARCH("Removed",K112)),0,""),"")</f>
        <v/>
      </c>
      <c r="R112" s="566"/>
      <c r="S112" s="526"/>
      <c r="T112" s="527"/>
      <c r="U112" s="530"/>
      <c r="V112" s="531"/>
      <c r="W112" s="531"/>
      <c r="X112" s="535"/>
      <c r="Y112" s="534"/>
      <c r="Z112" s="531"/>
      <c r="AA112" s="535"/>
      <c r="AB112" s="526"/>
      <c r="AC112" s="538"/>
      <c r="AD112" s="527"/>
      <c r="AE112" s="540" t="str">
        <f t="shared" ref="AE112" si="187">IF(ISNUMBER(SEARCH("Removed",K112)),0,"")</f>
        <v/>
      </c>
      <c r="AF112" s="541"/>
      <c r="AG112" s="544"/>
      <c r="AH112" s="548"/>
      <c r="AI112" s="550" t="str">
        <f>IFERROR(IF(K112="","",IF(C112&lt;&gt;INDEX(PMELIGHT[Base Desc 1],MATCH(K112,PMELIGHT[Eff Desc 1],0)),0,INDEX(PMELIGHT[Inc Rate Unit],MATCH(K112,PMELIGHT[Eff Desc 1],0)))),"")</f>
        <v/>
      </c>
      <c r="AJ112" s="551"/>
      <c r="AK112" s="518" t="str">
        <f t="shared" ref="AK112" si="188">IFERROR(IF(OR(C112="",I112="",K112="",Q112="",S112="",U112="",Y112="",AB112="",AE112="",AG112=""),"",IFERROR(ROUND(IF(I112-Q112&lt;=0,0,(((I112-Q112)*S112*AB112/1000)+AZ112)*BA112),2),"")),"")</f>
        <v/>
      </c>
      <c r="AL112" s="519"/>
      <c r="AM112" s="520"/>
      <c r="AN112" s="504" t="str">
        <f t="shared" ref="AN112" si="189">IFERROR(IF(OR(C112="",I112="",K112="",Q112="",S112="",U112="",Y112="",AB112="",AE112="",AG112=""),"",IF(BC112&lt;&gt;"",BC112,ROUND(IF(I112-Q112&lt;=0,0,MIN(AU112,AI112*S112)),2))),"")</f>
        <v/>
      </c>
      <c r="AO112" s="505"/>
      <c r="AP112" s="505"/>
      <c r="AQ112" s="506"/>
      <c r="AR112" s="379"/>
      <c r="AU112" s="510" t="str">
        <f t="shared" si="103"/>
        <v/>
      </c>
      <c r="AV112" s="512" t="str">
        <f>IFERROR(IF(OR(I112="",Q112="",S112="",U112="",Y112="",AB112="",AE112="",AG112="",AK112=0),"",IF(ISNUMBER(SEARCH("Exterior",K112)),0,ROUND(((I112-Q112)*S112/1000)*INDEX(BUILDINGTYPE[Lighting Coincidence Factor],MATCH(M02S02F26,BUILDINGTYPE[Building Type],0)),3))),"")</f>
        <v/>
      </c>
      <c r="AW112" s="502" t="str">
        <f t="shared" si="104"/>
        <v/>
      </c>
      <c r="AX112" s="502" t="str">
        <f t="shared" si="105"/>
        <v/>
      </c>
      <c r="AY112" s="502" t="str">
        <f>IF(OR(I112="",Q112="",S112="",U112="",Y112="",AB112="",AE112="",AG112=""),"",ROUND(IF(ISNUMBER(SEARCH("Exterior",K112)),0,IF(M02S02F46="Electric Only",0,IF(OR(M02S02F32="AC with Natural Gas Heat",M02S02F32="Natural Gas Heat Only"),(((I112-Q112)/1000)*S112*AB112*-INDEX(LightingWHF[Waste Heat Gas Heating IFTherms],MATCH(M02S02F26,LightingWHF[Building/Space Type],0))),0))),0))</f>
        <v/>
      </c>
      <c r="AZ112" s="502" t="str">
        <f>IF(OR(I112="",Q112="",S112="",U112="",Y112="",AB112="",AE112="",AG112=""),"",IF(M02S02F46="Gas Only",0,IF(ISNUMBER(SEARCH("Exterior",K112)),0,IF(M02S02F32="Heat Pump",(((I112-Q112)/1000)*S112*AB112*-INDEX(LightingWHF[Waste Heat Electric Heat Pump Heating IFkWh],MATCH(M02S02F26,LightingWHF[Building/Space Type],0))),
IF(OR(M02S02F32="AC with Electric Heat",M02S02F32="Electric Heat Only"),(((I112-Q112)/1000)*S112*AB112*-INDEX(LightingWHF[Waste Heat Electric Resistance Heating IFkWh],MATCH(M02S02F26,LightingWHF[Building/Space Type],0))),0
)))))</f>
        <v/>
      </c>
      <c r="BA112" s="552" t="str">
        <f>IF(OR(I112="",Q112="",S112="",U112="",Y112="",AB112="",AE112="",AG112=""),"",IF(M02S02F46="Gas Only",0,IF(ISNUMBER(SEARCH("Exterior",K112)),1,IF(OR(M02S02F32="Heat Pump",M02S02F32="AC with Natural Gas Heat",M02S02F32="AC with Electric Heat"),(INDEX(LightingWHF[Waste Heat Cooling Energy WHFe],MATCH(M02S02F26,LightingWHF[Building/Space Type],0))),1))))</f>
        <v/>
      </c>
      <c r="BB112" s="55"/>
      <c r="BC112" s="554" t="str">
        <f>IFERROR(IF(OR(C112="",I112="",K112="",Q112="",S112="",U112="",Y112="",AB112="",AE112="",AG112=""),"",IF(ISBLANK(M02S02F26),MEASUREBLDG,IF((I112*S112)&lt;=(Q112*S112),MEASURESAVE,""))),MEASURESUBMIT)</f>
        <v/>
      </c>
      <c r="BD112" s="55"/>
      <c r="BE112" s="55"/>
      <c r="BI112" s="357"/>
    </row>
    <row r="113" spans="2:61" ht="15.95" hidden="1" customHeight="1">
      <c r="B113" s="501"/>
      <c r="C113" s="532"/>
      <c r="D113" s="533"/>
      <c r="E113" s="533"/>
      <c r="F113" s="533"/>
      <c r="G113" s="533"/>
      <c r="H113" s="537"/>
      <c r="I113" s="562"/>
      <c r="J113" s="563"/>
      <c r="K113" s="565"/>
      <c r="L113" s="533"/>
      <c r="M113" s="533"/>
      <c r="N113" s="533"/>
      <c r="O113" s="533"/>
      <c r="P113" s="537"/>
      <c r="Q113" s="562"/>
      <c r="R113" s="567"/>
      <c r="S113" s="528"/>
      <c r="T113" s="529"/>
      <c r="U113" s="532"/>
      <c r="V113" s="533"/>
      <c r="W113" s="533"/>
      <c r="X113" s="537"/>
      <c r="Y113" s="536"/>
      <c r="Z113" s="533"/>
      <c r="AA113" s="537"/>
      <c r="AB113" s="528"/>
      <c r="AC113" s="539"/>
      <c r="AD113" s="529"/>
      <c r="AE113" s="542"/>
      <c r="AF113" s="543"/>
      <c r="AG113" s="546"/>
      <c r="AH113" s="549"/>
      <c r="AI113" s="516"/>
      <c r="AJ113" s="517"/>
      <c r="AK113" s="521"/>
      <c r="AL113" s="522"/>
      <c r="AM113" s="523"/>
      <c r="AN113" s="507"/>
      <c r="AO113" s="508"/>
      <c r="AP113" s="508"/>
      <c r="AQ113" s="509"/>
      <c r="AR113" s="379"/>
      <c r="AU113" s="511"/>
      <c r="AV113" s="513"/>
      <c r="AW113" s="503"/>
      <c r="AX113" s="503"/>
      <c r="AY113" s="503"/>
      <c r="AZ113" s="503"/>
      <c r="BA113" s="553"/>
      <c r="BB113" s="55"/>
      <c r="BC113" s="555"/>
      <c r="BD113" s="55"/>
      <c r="BE113" s="55"/>
      <c r="BI113" s="357"/>
    </row>
    <row r="114" spans="2:61" ht="15.95" hidden="1" customHeight="1">
      <c r="B114" s="501">
        <v>38</v>
      </c>
      <c r="C114" s="530"/>
      <c r="D114" s="531"/>
      <c r="E114" s="531"/>
      <c r="F114" s="531"/>
      <c r="G114" s="531"/>
      <c r="H114" s="535"/>
      <c r="I114" s="560" t="str">
        <f>IFERROR(IF(C114="","",IF(INDEX(PMELIGHTTYPE[Base Autofill],MATCH(C114,PMELIGHTTYPE[Base Desc 1],0))="","",INDEX(PMELIGHTTYPE[Base Autofill],MATCH(C114,PMELIGHTTYPE[Base Desc 1],0)))),"")</f>
        <v/>
      </c>
      <c r="J114" s="561"/>
      <c r="K114" s="564"/>
      <c r="L114" s="531"/>
      <c r="M114" s="531"/>
      <c r="N114" s="531"/>
      <c r="O114" s="531"/>
      <c r="P114" s="535"/>
      <c r="Q114" s="560" t="str">
        <f t="shared" ref="Q114" si="190">IFERROR(IF(ISNUMBER(SEARCH("Removed",K114)),0,""),"")</f>
        <v/>
      </c>
      <c r="R114" s="566"/>
      <c r="S114" s="526"/>
      <c r="T114" s="527"/>
      <c r="U114" s="530"/>
      <c r="V114" s="531"/>
      <c r="W114" s="531"/>
      <c r="X114" s="535"/>
      <c r="Y114" s="534"/>
      <c r="Z114" s="531"/>
      <c r="AA114" s="535"/>
      <c r="AB114" s="526"/>
      <c r="AC114" s="538"/>
      <c r="AD114" s="527"/>
      <c r="AE114" s="540" t="str">
        <f t="shared" ref="AE114" si="191">IF(ISNUMBER(SEARCH("Removed",K114)),0,"")</f>
        <v/>
      </c>
      <c r="AF114" s="541"/>
      <c r="AG114" s="544"/>
      <c r="AH114" s="548"/>
      <c r="AI114" s="550" t="str">
        <f>IFERROR(IF(K114="","",IF(C114&lt;&gt;INDEX(PMELIGHT[Base Desc 1],MATCH(K114,PMELIGHT[Eff Desc 1],0)),0,INDEX(PMELIGHT[Inc Rate Unit],MATCH(K114,PMELIGHT[Eff Desc 1],0)))),"")</f>
        <v/>
      </c>
      <c r="AJ114" s="551"/>
      <c r="AK114" s="518" t="str">
        <f t="shared" ref="AK114" si="192">IFERROR(IF(OR(C114="",I114="",K114="",Q114="",S114="",U114="",Y114="",AB114="",AE114="",AG114=""),"",IFERROR(ROUND(IF(I114-Q114&lt;=0,0,(((I114-Q114)*S114*AB114/1000)+AZ114)*BA114),2),"")),"")</f>
        <v/>
      </c>
      <c r="AL114" s="519"/>
      <c r="AM114" s="520"/>
      <c r="AN114" s="504" t="str">
        <f t="shared" ref="AN114" si="193">IFERROR(IF(OR(C114="",I114="",K114="",Q114="",S114="",U114="",Y114="",AB114="",AE114="",AG114=""),"",IF(BC114&lt;&gt;"",BC114,ROUND(IF(I114-Q114&lt;=0,0,MIN(AU114,AI114*S114)),2))),"")</f>
        <v/>
      </c>
      <c r="AO114" s="505"/>
      <c r="AP114" s="505"/>
      <c r="AQ114" s="506"/>
      <c r="AR114" s="379"/>
      <c r="AU114" s="510" t="str">
        <f t="shared" si="103"/>
        <v/>
      </c>
      <c r="AV114" s="512" t="str">
        <f>IFERROR(IF(OR(I114="",Q114="",S114="",U114="",Y114="",AB114="",AE114="",AG114="",AK114=0),"",IF(ISNUMBER(SEARCH("Exterior",K114)),0,ROUND(((I114-Q114)*S114/1000)*INDEX(BUILDINGTYPE[Lighting Coincidence Factor],MATCH(M02S02F26,BUILDINGTYPE[Building Type],0)),3))),"")</f>
        <v/>
      </c>
      <c r="AW114" s="502" t="str">
        <f t="shared" si="104"/>
        <v/>
      </c>
      <c r="AX114" s="502" t="str">
        <f t="shared" si="105"/>
        <v/>
      </c>
      <c r="AY114" s="502" t="str">
        <f>IF(OR(I114="",Q114="",S114="",U114="",Y114="",AB114="",AE114="",AG114=""),"",ROUND(IF(ISNUMBER(SEARCH("Exterior",K114)),0,IF(M02S02F46="Electric Only",0,IF(OR(M02S02F32="AC with Natural Gas Heat",M02S02F32="Natural Gas Heat Only"),(((I114-Q114)/1000)*S114*AB114*-INDEX(LightingWHF[Waste Heat Gas Heating IFTherms],MATCH(M02S02F26,LightingWHF[Building/Space Type],0))),0))),0))</f>
        <v/>
      </c>
      <c r="AZ114" s="502" t="str">
        <f>IF(OR(I114="",Q114="",S114="",U114="",Y114="",AB114="",AE114="",AG114=""),"",IF(M02S02F46="Gas Only",0,IF(ISNUMBER(SEARCH("Exterior",K114)),0,IF(M02S02F32="Heat Pump",(((I114-Q114)/1000)*S114*AB114*-INDEX(LightingWHF[Waste Heat Electric Heat Pump Heating IFkWh],MATCH(M02S02F26,LightingWHF[Building/Space Type],0))),
IF(OR(M02S02F32="AC with Electric Heat",M02S02F32="Electric Heat Only"),(((I114-Q114)/1000)*S114*AB114*-INDEX(LightingWHF[Waste Heat Electric Resistance Heating IFkWh],MATCH(M02S02F26,LightingWHF[Building/Space Type],0))),0
)))))</f>
        <v/>
      </c>
      <c r="BA114" s="552" t="str">
        <f>IF(OR(I114="",Q114="",S114="",U114="",Y114="",AB114="",AE114="",AG114=""),"",IF(M02S02F46="Gas Only",0,IF(ISNUMBER(SEARCH("Exterior",K114)),1,IF(OR(M02S02F32="Heat Pump",M02S02F32="AC with Natural Gas Heat",M02S02F32="AC with Electric Heat"),(INDEX(LightingWHF[Waste Heat Cooling Energy WHFe],MATCH(M02S02F26,LightingWHF[Building/Space Type],0))),1))))</f>
        <v/>
      </c>
      <c r="BB114" s="55"/>
      <c r="BC114" s="554" t="str">
        <f>IFERROR(IF(OR(C114="",I114="",K114="",Q114="",S114="",U114="",Y114="",AB114="",AE114="",AG114=""),"",IF(ISBLANK(M02S02F26),MEASUREBLDG,IF((I114*S114)&lt;=(Q114*S114),MEASURESAVE,""))),MEASURESUBMIT)</f>
        <v/>
      </c>
      <c r="BD114" s="55"/>
      <c r="BE114" s="55"/>
      <c r="BI114" s="357"/>
    </row>
    <row r="115" spans="2:61" ht="15.95" hidden="1" customHeight="1">
      <c r="B115" s="501"/>
      <c r="C115" s="532"/>
      <c r="D115" s="533"/>
      <c r="E115" s="533"/>
      <c r="F115" s="533"/>
      <c r="G115" s="533"/>
      <c r="H115" s="537"/>
      <c r="I115" s="562"/>
      <c r="J115" s="563"/>
      <c r="K115" s="565"/>
      <c r="L115" s="533"/>
      <c r="M115" s="533"/>
      <c r="N115" s="533"/>
      <c r="O115" s="533"/>
      <c r="P115" s="537"/>
      <c r="Q115" s="562"/>
      <c r="R115" s="567"/>
      <c r="S115" s="528"/>
      <c r="T115" s="529"/>
      <c r="U115" s="532"/>
      <c r="V115" s="533"/>
      <c r="W115" s="533"/>
      <c r="X115" s="537"/>
      <c r="Y115" s="536"/>
      <c r="Z115" s="533"/>
      <c r="AA115" s="537"/>
      <c r="AB115" s="528"/>
      <c r="AC115" s="539"/>
      <c r="AD115" s="529"/>
      <c r="AE115" s="542"/>
      <c r="AF115" s="543"/>
      <c r="AG115" s="546"/>
      <c r="AH115" s="549"/>
      <c r="AI115" s="516"/>
      <c r="AJ115" s="517"/>
      <c r="AK115" s="521"/>
      <c r="AL115" s="522"/>
      <c r="AM115" s="523"/>
      <c r="AN115" s="507"/>
      <c r="AO115" s="508"/>
      <c r="AP115" s="508"/>
      <c r="AQ115" s="509"/>
      <c r="AR115" s="379"/>
      <c r="AU115" s="511"/>
      <c r="AV115" s="513"/>
      <c r="AW115" s="503"/>
      <c r="AX115" s="503"/>
      <c r="AY115" s="503"/>
      <c r="AZ115" s="503"/>
      <c r="BA115" s="553"/>
      <c r="BB115" s="55"/>
      <c r="BC115" s="555"/>
      <c r="BD115" s="55"/>
      <c r="BE115" s="55"/>
      <c r="BI115" s="357"/>
    </row>
    <row r="116" spans="2:61" ht="15.95" hidden="1" customHeight="1">
      <c r="B116" s="501">
        <v>39</v>
      </c>
      <c r="C116" s="530"/>
      <c r="D116" s="531"/>
      <c r="E116" s="531"/>
      <c r="F116" s="531"/>
      <c r="G116" s="531"/>
      <c r="H116" s="535"/>
      <c r="I116" s="560" t="str">
        <f>IFERROR(IF(C116="","",IF(INDEX(PMELIGHTTYPE[Base Autofill],MATCH(C116,PMELIGHTTYPE[Base Desc 1],0))="","",INDEX(PMELIGHTTYPE[Base Autofill],MATCH(C116,PMELIGHTTYPE[Base Desc 1],0)))),"")</f>
        <v/>
      </c>
      <c r="J116" s="561"/>
      <c r="K116" s="564"/>
      <c r="L116" s="531"/>
      <c r="M116" s="531"/>
      <c r="N116" s="531"/>
      <c r="O116" s="531"/>
      <c r="P116" s="535"/>
      <c r="Q116" s="560" t="str">
        <f t="shared" ref="Q116" si="194">IFERROR(IF(ISNUMBER(SEARCH("Removed",K116)),0,""),"")</f>
        <v/>
      </c>
      <c r="R116" s="566"/>
      <c r="S116" s="526"/>
      <c r="T116" s="527"/>
      <c r="U116" s="530"/>
      <c r="V116" s="531"/>
      <c r="W116" s="531"/>
      <c r="X116" s="535"/>
      <c r="Y116" s="534"/>
      <c r="Z116" s="531"/>
      <c r="AA116" s="535"/>
      <c r="AB116" s="526"/>
      <c r="AC116" s="538"/>
      <c r="AD116" s="527"/>
      <c r="AE116" s="540" t="str">
        <f t="shared" ref="AE116" si="195">IF(ISNUMBER(SEARCH("Removed",K116)),0,"")</f>
        <v/>
      </c>
      <c r="AF116" s="541"/>
      <c r="AG116" s="544"/>
      <c r="AH116" s="548"/>
      <c r="AI116" s="550" t="str">
        <f>IFERROR(IF(K116="","",IF(C116&lt;&gt;INDEX(PMELIGHT[Base Desc 1],MATCH(K116,PMELIGHT[Eff Desc 1],0)),0,INDEX(PMELIGHT[Inc Rate Unit],MATCH(K116,PMELIGHT[Eff Desc 1],0)))),"")</f>
        <v/>
      </c>
      <c r="AJ116" s="551"/>
      <c r="AK116" s="518" t="str">
        <f t="shared" ref="AK116" si="196">IFERROR(IF(OR(C116="",I116="",K116="",Q116="",S116="",U116="",Y116="",AB116="",AE116="",AG116=""),"",IFERROR(ROUND(IF(I116-Q116&lt;=0,0,(((I116-Q116)*S116*AB116/1000)+AZ116)*BA116),2),"")),"")</f>
        <v/>
      </c>
      <c r="AL116" s="519"/>
      <c r="AM116" s="520"/>
      <c r="AN116" s="504" t="str">
        <f t="shared" ref="AN116" si="197">IFERROR(IF(OR(C116="",I116="",K116="",Q116="",S116="",U116="",Y116="",AB116="",AE116="",AG116=""),"",IF(BC116&lt;&gt;"",BC116,ROUND(IF(I116-Q116&lt;=0,0,MIN(AU116,AI116*S116)),2))),"")</f>
        <v/>
      </c>
      <c r="AO116" s="505"/>
      <c r="AP116" s="505"/>
      <c r="AQ116" s="506"/>
      <c r="AR116" s="379"/>
      <c r="AU116" s="510" t="str">
        <f t="shared" si="103"/>
        <v/>
      </c>
      <c r="AV116" s="512" t="str">
        <f>IFERROR(IF(OR(I116="",Q116="",S116="",U116="",Y116="",AB116="",AE116="",AG116="",AK116=0),"",IF(ISNUMBER(SEARCH("Exterior",K116)),0,ROUND(((I116-Q116)*S116/1000)*INDEX(BUILDINGTYPE[Lighting Coincidence Factor],MATCH(M02S02F26,BUILDINGTYPE[Building Type],0)),3))),"")</f>
        <v/>
      </c>
      <c r="AW116" s="502" t="str">
        <f t="shared" si="104"/>
        <v/>
      </c>
      <c r="AX116" s="502" t="str">
        <f t="shared" si="105"/>
        <v/>
      </c>
      <c r="AY116" s="502" t="str">
        <f>IF(OR(I116="",Q116="",S116="",U116="",Y116="",AB116="",AE116="",AG116=""),"",ROUND(IF(ISNUMBER(SEARCH("Exterior",K116)),0,IF(M02S02F46="Electric Only",0,IF(OR(M02S02F32="AC with Natural Gas Heat",M02S02F32="Natural Gas Heat Only"),(((I116-Q116)/1000)*S116*AB116*-INDEX(LightingWHF[Waste Heat Gas Heating IFTherms],MATCH(M02S02F26,LightingWHF[Building/Space Type],0))),0))),0))</f>
        <v/>
      </c>
      <c r="AZ116" s="502" t="str">
        <f>IF(OR(I116="",Q116="",S116="",U116="",Y116="",AB116="",AE116="",AG116=""),"",IF(M02S02F46="Gas Only",0,IF(ISNUMBER(SEARCH("Exterior",K116)),0,IF(M02S02F32="Heat Pump",(((I116-Q116)/1000)*S116*AB116*-INDEX(LightingWHF[Waste Heat Electric Heat Pump Heating IFkWh],MATCH(M02S02F26,LightingWHF[Building/Space Type],0))),
IF(OR(M02S02F32="AC with Electric Heat",M02S02F32="Electric Heat Only"),(((I116-Q116)/1000)*S116*AB116*-INDEX(LightingWHF[Waste Heat Electric Resistance Heating IFkWh],MATCH(M02S02F26,LightingWHF[Building/Space Type],0))),0
)))))</f>
        <v/>
      </c>
      <c r="BA116" s="552" t="str">
        <f>IF(OR(I116="",Q116="",S116="",U116="",Y116="",AB116="",AE116="",AG116=""),"",IF(M02S02F46="Gas Only",0,IF(ISNUMBER(SEARCH("Exterior",K116)),1,IF(OR(M02S02F32="Heat Pump",M02S02F32="AC with Natural Gas Heat",M02S02F32="AC with Electric Heat"),(INDEX(LightingWHF[Waste Heat Cooling Energy WHFe],MATCH(M02S02F26,LightingWHF[Building/Space Type],0))),1))))</f>
        <v/>
      </c>
      <c r="BB116" s="55"/>
      <c r="BC116" s="554" t="str">
        <f>IFERROR(IF(OR(C116="",I116="",K116="",Q116="",S116="",U116="",Y116="",AB116="",AE116="",AG116=""),"",IF(ISBLANK(M02S02F26),MEASUREBLDG,IF((I116*S116)&lt;=(Q116*S116),MEASURESAVE,""))),MEASURESUBMIT)</f>
        <v/>
      </c>
      <c r="BD116" s="55"/>
      <c r="BE116" s="55"/>
      <c r="BI116" s="357"/>
    </row>
    <row r="117" spans="2:61" ht="15.95" hidden="1" customHeight="1">
      <c r="B117" s="501"/>
      <c r="C117" s="532"/>
      <c r="D117" s="533"/>
      <c r="E117" s="533"/>
      <c r="F117" s="533"/>
      <c r="G117" s="533"/>
      <c r="H117" s="537"/>
      <c r="I117" s="562"/>
      <c r="J117" s="563"/>
      <c r="K117" s="565"/>
      <c r="L117" s="533"/>
      <c r="M117" s="533"/>
      <c r="N117" s="533"/>
      <c r="O117" s="533"/>
      <c r="P117" s="537"/>
      <c r="Q117" s="562"/>
      <c r="R117" s="567"/>
      <c r="S117" s="528"/>
      <c r="T117" s="529"/>
      <c r="U117" s="532"/>
      <c r="V117" s="533"/>
      <c r="W117" s="533"/>
      <c r="X117" s="537"/>
      <c r="Y117" s="536"/>
      <c r="Z117" s="533"/>
      <c r="AA117" s="537"/>
      <c r="AB117" s="528"/>
      <c r="AC117" s="539"/>
      <c r="AD117" s="529"/>
      <c r="AE117" s="542"/>
      <c r="AF117" s="543"/>
      <c r="AG117" s="546"/>
      <c r="AH117" s="549"/>
      <c r="AI117" s="516"/>
      <c r="AJ117" s="517"/>
      <c r="AK117" s="521"/>
      <c r="AL117" s="522"/>
      <c r="AM117" s="523"/>
      <c r="AN117" s="507"/>
      <c r="AO117" s="508"/>
      <c r="AP117" s="508"/>
      <c r="AQ117" s="509"/>
      <c r="AR117" s="379"/>
      <c r="AU117" s="511"/>
      <c r="AV117" s="513"/>
      <c r="AW117" s="503"/>
      <c r="AX117" s="503"/>
      <c r="AY117" s="503"/>
      <c r="AZ117" s="503"/>
      <c r="BA117" s="553"/>
      <c r="BB117" s="55"/>
      <c r="BC117" s="555"/>
      <c r="BD117" s="55"/>
      <c r="BE117" s="55"/>
      <c r="BI117" s="357"/>
    </row>
    <row r="118" spans="2:61" ht="15.95" hidden="1" customHeight="1">
      <c r="B118" s="501">
        <v>40</v>
      </c>
      <c r="C118" s="530"/>
      <c r="D118" s="531"/>
      <c r="E118" s="531"/>
      <c r="F118" s="531"/>
      <c r="G118" s="531"/>
      <c r="H118" s="535"/>
      <c r="I118" s="560" t="str">
        <f>IFERROR(IF(C118="","",IF(INDEX(PMELIGHTTYPE[Base Autofill],MATCH(C118,PMELIGHTTYPE[Base Desc 1],0))="","",INDEX(PMELIGHTTYPE[Base Autofill],MATCH(C118,PMELIGHTTYPE[Base Desc 1],0)))),"")</f>
        <v/>
      </c>
      <c r="J118" s="561"/>
      <c r="K118" s="564"/>
      <c r="L118" s="531"/>
      <c r="M118" s="531"/>
      <c r="N118" s="531"/>
      <c r="O118" s="531"/>
      <c r="P118" s="535"/>
      <c r="Q118" s="560" t="str">
        <f t="shared" ref="Q118" si="198">IFERROR(IF(ISNUMBER(SEARCH("Removed",K118)),0,""),"")</f>
        <v/>
      </c>
      <c r="R118" s="566"/>
      <c r="S118" s="526"/>
      <c r="T118" s="527"/>
      <c r="U118" s="530"/>
      <c r="V118" s="531"/>
      <c r="W118" s="531"/>
      <c r="X118" s="535"/>
      <c r="Y118" s="534"/>
      <c r="Z118" s="531"/>
      <c r="AA118" s="535"/>
      <c r="AB118" s="526"/>
      <c r="AC118" s="538"/>
      <c r="AD118" s="527"/>
      <c r="AE118" s="540" t="str">
        <f t="shared" ref="AE118" si="199">IF(ISNUMBER(SEARCH("Removed",K118)),0,"")</f>
        <v/>
      </c>
      <c r="AF118" s="541"/>
      <c r="AG118" s="544"/>
      <c r="AH118" s="548"/>
      <c r="AI118" s="550" t="str">
        <f>IFERROR(IF(K118="","",IF(C118&lt;&gt;INDEX(PMELIGHT[Base Desc 1],MATCH(K118,PMELIGHT[Eff Desc 1],0)),0,INDEX(PMELIGHT[Inc Rate Unit],MATCH(K118,PMELIGHT[Eff Desc 1],0)))),"")</f>
        <v/>
      </c>
      <c r="AJ118" s="551"/>
      <c r="AK118" s="518" t="str">
        <f t="shared" ref="AK118" si="200">IFERROR(IF(OR(C118="",I118="",K118="",Q118="",S118="",U118="",Y118="",AB118="",AE118="",AG118=""),"",IFERROR(ROUND(IF(I118-Q118&lt;=0,0,(((I118-Q118)*S118*AB118/1000)+AZ118)*BA118),2),"")),"")</f>
        <v/>
      </c>
      <c r="AL118" s="519"/>
      <c r="AM118" s="520"/>
      <c r="AN118" s="504" t="str">
        <f t="shared" ref="AN118" si="201">IFERROR(IF(OR(C118="",I118="",K118="",Q118="",S118="",U118="",Y118="",AB118="",AE118="",AG118=""),"",IF(BC118&lt;&gt;"",BC118,ROUND(IF(I118-Q118&lt;=0,0,MIN(AU118,AI118*S118)),2))),"")</f>
        <v/>
      </c>
      <c r="AO118" s="505"/>
      <c r="AP118" s="505"/>
      <c r="AQ118" s="506"/>
      <c r="AR118" s="379"/>
      <c r="AU118" s="510" t="str">
        <f t="shared" si="103"/>
        <v/>
      </c>
      <c r="AV118" s="512" t="str">
        <f>IFERROR(IF(OR(I118="",Q118="",S118="",U118="",Y118="",AB118="",AE118="",AG118="",AK118=0),"",IF(ISNUMBER(SEARCH("Exterior",K118)),0,ROUND(((I118-Q118)*S118/1000)*INDEX(BUILDINGTYPE[Lighting Coincidence Factor],MATCH(M02S02F26,BUILDINGTYPE[Building Type],0)),3))),"")</f>
        <v/>
      </c>
      <c r="AW118" s="502" t="str">
        <f t="shared" si="104"/>
        <v/>
      </c>
      <c r="AX118" s="502" t="str">
        <f t="shared" si="105"/>
        <v/>
      </c>
      <c r="AY118" s="502" t="str">
        <f>IF(OR(I118="",Q118="",S118="",U118="",Y118="",AB118="",AE118="",AG118=""),"",ROUND(IF(ISNUMBER(SEARCH("Exterior",K118)),0,IF(M02S02F46="Electric Only",0,IF(OR(M02S02F32="AC with Natural Gas Heat",M02S02F32="Natural Gas Heat Only"),(((I118-Q118)/1000)*S118*AB118*-INDEX(LightingWHF[Waste Heat Gas Heating IFTherms],MATCH(M02S02F26,LightingWHF[Building/Space Type],0))),0))),0))</f>
        <v/>
      </c>
      <c r="AZ118" s="502" t="str">
        <f>IF(OR(I118="",Q118="",S118="",U118="",Y118="",AB118="",AE118="",AG118=""),"",IF(M02S02F46="Gas Only",0,IF(ISNUMBER(SEARCH("Exterior",K118)),0,IF(M02S02F32="Heat Pump",(((I118-Q118)/1000)*S118*AB118*-INDEX(LightingWHF[Waste Heat Electric Heat Pump Heating IFkWh],MATCH(M02S02F26,LightingWHF[Building/Space Type],0))),
IF(OR(M02S02F32="AC with Electric Heat",M02S02F32="Electric Heat Only"),(((I118-Q118)/1000)*S118*AB118*-INDEX(LightingWHF[Waste Heat Electric Resistance Heating IFkWh],MATCH(M02S02F26,LightingWHF[Building/Space Type],0))),0
)))))</f>
        <v/>
      </c>
      <c r="BA118" s="552" t="str">
        <f>IF(OR(I118="",Q118="",S118="",U118="",Y118="",AB118="",AE118="",AG118=""),"",IF(M02S02F46="Gas Only",0,IF(ISNUMBER(SEARCH("Exterior",K118)),1,IF(OR(M02S02F32="Heat Pump",M02S02F32="AC with Natural Gas Heat",M02S02F32="AC with Electric Heat"),(INDEX(LightingWHF[Waste Heat Cooling Energy WHFe],MATCH(M02S02F26,LightingWHF[Building/Space Type],0))),1))))</f>
        <v/>
      </c>
      <c r="BB118" s="55"/>
      <c r="BC118" s="554" t="str">
        <f>IFERROR(IF(OR(C118="",I118="",K118="",Q118="",S118="",U118="",Y118="",AB118="",AE118="",AG118=""),"",IF(ISBLANK(M02S02F26),MEASUREBLDG,IF((I118*S118)&lt;=(Q118*S118),MEASURESAVE,""))),MEASURESUBMIT)</f>
        <v/>
      </c>
      <c r="BD118" s="55"/>
      <c r="BE118" s="55"/>
      <c r="BI118" s="357"/>
    </row>
    <row r="119" spans="2:61" ht="15.95" hidden="1" customHeight="1">
      <c r="B119" s="501"/>
      <c r="C119" s="532"/>
      <c r="D119" s="533"/>
      <c r="E119" s="533"/>
      <c r="F119" s="533"/>
      <c r="G119" s="533"/>
      <c r="H119" s="537"/>
      <c r="I119" s="562"/>
      <c r="J119" s="563"/>
      <c r="K119" s="565"/>
      <c r="L119" s="533"/>
      <c r="M119" s="533"/>
      <c r="N119" s="533"/>
      <c r="O119" s="533"/>
      <c r="P119" s="537"/>
      <c r="Q119" s="562"/>
      <c r="R119" s="567"/>
      <c r="S119" s="528"/>
      <c r="T119" s="529"/>
      <c r="U119" s="532"/>
      <c r="V119" s="533"/>
      <c r="W119" s="533"/>
      <c r="X119" s="537"/>
      <c r="Y119" s="536"/>
      <c r="Z119" s="533"/>
      <c r="AA119" s="537"/>
      <c r="AB119" s="528"/>
      <c r="AC119" s="539"/>
      <c r="AD119" s="529"/>
      <c r="AE119" s="542"/>
      <c r="AF119" s="543"/>
      <c r="AG119" s="546"/>
      <c r="AH119" s="549"/>
      <c r="AI119" s="516"/>
      <c r="AJ119" s="517"/>
      <c r="AK119" s="521"/>
      <c r="AL119" s="522"/>
      <c r="AM119" s="523"/>
      <c r="AN119" s="507"/>
      <c r="AO119" s="508"/>
      <c r="AP119" s="508"/>
      <c r="AQ119" s="509"/>
      <c r="AR119" s="379"/>
      <c r="AU119" s="511"/>
      <c r="AV119" s="513"/>
      <c r="AW119" s="503"/>
      <c r="AX119" s="503"/>
      <c r="AY119" s="503"/>
      <c r="AZ119" s="503"/>
      <c r="BA119" s="553"/>
      <c r="BB119" s="55"/>
      <c r="BC119" s="555"/>
      <c r="BD119" s="55"/>
      <c r="BE119" s="55"/>
      <c r="BI119" s="357"/>
    </row>
    <row r="120" spans="2:61" ht="15.95" hidden="1" customHeight="1">
      <c r="B120" s="501">
        <v>41</v>
      </c>
      <c r="C120" s="530"/>
      <c r="D120" s="531"/>
      <c r="E120" s="531"/>
      <c r="F120" s="531"/>
      <c r="G120" s="531"/>
      <c r="H120" s="535"/>
      <c r="I120" s="560" t="str">
        <f>IFERROR(IF(C120="","",IF(INDEX(PMELIGHTTYPE[Base Autofill],MATCH(C120,PMELIGHTTYPE[Base Desc 1],0))="","",INDEX(PMELIGHTTYPE[Base Autofill],MATCH(C120,PMELIGHTTYPE[Base Desc 1],0)))),"")</f>
        <v/>
      </c>
      <c r="J120" s="561"/>
      <c r="K120" s="564"/>
      <c r="L120" s="531"/>
      <c r="M120" s="531"/>
      <c r="N120" s="531"/>
      <c r="O120" s="531"/>
      <c r="P120" s="535"/>
      <c r="Q120" s="560" t="str">
        <f t="shared" ref="Q120" si="202">IFERROR(IF(ISNUMBER(SEARCH("Removed",K120)),0,""),"")</f>
        <v/>
      </c>
      <c r="R120" s="566"/>
      <c r="S120" s="526"/>
      <c r="T120" s="527"/>
      <c r="U120" s="530"/>
      <c r="V120" s="531"/>
      <c r="W120" s="531"/>
      <c r="X120" s="535"/>
      <c r="Y120" s="534"/>
      <c r="Z120" s="531"/>
      <c r="AA120" s="535"/>
      <c r="AB120" s="526"/>
      <c r="AC120" s="538"/>
      <c r="AD120" s="527"/>
      <c r="AE120" s="540" t="str">
        <f t="shared" ref="AE120" si="203">IF(ISNUMBER(SEARCH("Removed",K120)),0,"")</f>
        <v/>
      </c>
      <c r="AF120" s="541"/>
      <c r="AG120" s="544"/>
      <c r="AH120" s="548"/>
      <c r="AI120" s="550" t="str">
        <f>IFERROR(IF(K120="","",IF(C120&lt;&gt;INDEX(PMELIGHT[Base Desc 1],MATCH(K120,PMELIGHT[Eff Desc 1],0)),0,INDEX(PMELIGHT[Inc Rate Unit],MATCH(K120,PMELIGHT[Eff Desc 1],0)))),"")</f>
        <v/>
      </c>
      <c r="AJ120" s="551"/>
      <c r="AK120" s="518" t="str">
        <f t="shared" ref="AK120" si="204">IFERROR(IF(OR(C120="",I120="",K120="",Q120="",S120="",U120="",Y120="",AB120="",AE120="",AG120=""),"",IFERROR(ROUND(IF(I120-Q120&lt;=0,0,(((I120-Q120)*S120*AB120/1000)+AZ120)*BA120),2),"")),"")</f>
        <v/>
      </c>
      <c r="AL120" s="519"/>
      <c r="AM120" s="520"/>
      <c r="AN120" s="504" t="str">
        <f t="shared" ref="AN120" si="205">IFERROR(IF(OR(C120="",I120="",K120="",Q120="",S120="",U120="",Y120="",AB120="",AE120="",AG120=""),"",IF(BC120&lt;&gt;"",BC120,ROUND(IF(I120-Q120&lt;=0,0,MIN(AU120,AI120*S120)),2))),"")</f>
        <v/>
      </c>
      <c r="AO120" s="505"/>
      <c r="AP120" s="505"/>
      <c r="AQ120" s="506"/>
      <c r="AR120" s="379"/>
      <c r="AU120" s="510" t="str">
        <f t="shared" si="103"/>
        <v/>
      </c>
      <c r="AV120" s="512" t="str">
        <f>IFERROR(IF(OR(I120="",Q120="",S120="",U120="",Y120="",AB120="",AE120="",AG120="",AK120=0),"",IF(ISNUMBER(SEARCH("Exterior",K120)),0,ROUND(((I120-Q120)*S120/1000)*INDEX(BUILDINGTYPE[Lighting Coincidence Factor],MATCH(M02S02F26,BUILDINGTYPE[Building Type],0)),3))),"")</f>
        <v/>
      </c>
      <c r="AW120" s="502" t="str">
        <f t="shared" si="104"/>
        <v/>
      </c>
      <c r="AX120" s="502" t="str">
        <f t="shared" si="105"/>
        <v/>
      </c>
      <c r="AY120" s="502" t="str">
        <f>IF(OR(I120="",Q120="",S120="",U120="",Y120="",AB120="",AE120="",AG120=""),"",ROUND(IF(ISNUMBER(SEARCH("Exterior",K120)),0,IF(M02S02F46="Electric Only",0,IF(OR(M02S02F32="AC with Natural Gas Heat",M02S02F32="Natural Gas Heat Only"),(((I120-Q120)/1000)*S120*AB120*-INDEX(LightingWHF[Waste Heat Gas Heating IFTherms],MATCH(M02S02F26,LightingWHF[Building/Space Type],0))),0))),0))</f>
        <v/>
      </c>
      <c r="AZ120" s="502" t="str">
        <f>IF(OR(I120="",Q120="",S120="",U120="",Y120="",AB120="",AE120="",AG120=""),"",IF(M02S02F46="Gas Only",0,IF(ISNUMBER(SEARCH("Exterior",K120)),0,IF(M02S02F32="Heat Pump",(((I120-Q120)/1000)*S120*AB120*-INDEX(LightingWHF[Waste Heat Electric Heat Pump Heating IFkWh],MATCH(M02S02F26,LightingWHF[Building/Space Type],0))),
IF(OR(M02S02F32="AC with Electric Heat",M02S02F32="Electric Heat Only"),(((I120-Q120)/1000)*S120*AB120*-INDEX(LightingWHF[Waste Heat Electric Resistance Heating IFkWh],MATCH(M02S02F26,LightingWHF[Building/Space Type],0))),0
)))))</f>
        <v/>
      </c>
      <c r="BA120" s="552" t="str">
        <f>IF(OR(I120="",Q120="",S120="",U120="",Y120="",AB120="",AE120="",AG120=""),"",IF(M02S02F46="Gas Only",0,IF(ISNUMBER(SEARCH("Exterior",K120)),1,IF(OR(M02S02F32="Heat Pump",M02S02F32="AC with Natural Gas Heat",M02S02F32="AC with Electric Heat"),(INDEX(LightingWHF[Waste Heat Cooling Energy WHFe],MATCH(M02S02F26,LightingWHF[Building/Space Type],0))),1))))</f>
        <v/>
      </c>
      <c r="BB120" s="55"/>
      <c r="BC120" s="554" t="str">
        <f>IFERROR(IF(OR(C120="",I120="",K120="",Q120="",S120="",U120="",Y120="",AB120="",AE120="",AG120=""),"",IF(ISBLANK(M02S02F26),MEASUREBLDG,IF((I120*S120)&lt;=(Q120*S120),MEASURESAVE,""))),MEASURESUBMIT)</f>
        <v/>
      </c>
      <c r="BD120" s="55"/>
      <c r="BE120" s="55"/>
      <c r="BI120" s="357"/>
    </row>
    <row r="121" spans="2:61" ht="15.95" hidden="1" customHeight="1">
      <c r="B121" s="501"/>
      <c r="C121" s="532"/>
      <c r="D121" s="533"/>
      <c r="E121" s="533"/>
      <c r="F121" s="533"/>
      <c r="G121" s="533"/>
      <c r="H121" s="537"/>
      <c r="I121" s="562"/>
      <c r="J121" s="563"/>
      <c r="K121" s="565"/>
      <c r="L121" s="533"/>
      <c r="M121" s="533"/>
      <c r="N121" s="533"/>
      <c r="O121" s="533"/>
      <c r="P121" s="537"/>
      <c r="Q121" s="562"/>
      <c r="R121" s="567"/>
      <c r="S121" s="528"/>
      <c r="T121" s="529"/>
      <c r="U121" s="532"/>
      <c r="V121" s="533"/>
      <c r="W121" s="533"/>
      <c r="X121" s="537"/>
      <c r="Y121" s="536"/>
      <c r="Z121" s="533"/>
      <c r="AA121" s="537"/>
      <c r="AB121" s="528"/>
      <c r="AC121" s="539"/>
      <c r="AD121" s="529"/>
      <c r="AE121" s="542"/>
      <c r="AF121" s="543"/>
      <c r="AG121" s="546"/>
      <c r="AH121" s="549"/>
      <c r="AI121" s="516"/>
      <c r="AJ121" s="517"/>
      <c r="AK121" s="521"/>
      <c r="AL121" s="522"/>
      <c r="AM121" s="523"/>
      <c r="AN121" s="507"/>
      <c r="AO121" s="508"/>
      <c r="AP121" s="508"/>
      <c r="AQ121" s="509"/>
      <c r="AR121" s="379"/>
      <c r="AU121" s="511"/>
      <c r="AV121" s="513"/>
      <c r="AW121" s="503"/>
      <c r="AX121" s="503"/>
      <c r="AY121" s="503"/>
      <c r="AZ121" s="503"/>
      <c r="BA121" s="553"/>
      <c r="BB121" s="55"/>
      <c r="BC121" s="555"/>
      <c r="BD121" s="55"/>
      <c r="BE121" s="55"/>
      <c r="BI121" s="357"/>
    </row>
    <row r="122" spans="2:61" ht="15.95" hidden="1" customHeight="1">
      <c r="B122" s="501">
        <v>42</v>
      </c>
      <c r="C122" s="530"/>
      <c r="D122" s="531"/>
      <c r="E122" s="531"/>
      <c r="F122" s="531"/>
      <c r="G122" s="531"/>
      <c r="H122" s="535"/>
      <c r="I122" s="560" t="str">
        <f>IFERROR(IF(C122="","",IF(INDEX(PMELIGHTTYPE[Base Autofill],MATCH(C122,PMELIGHTTYPE[Base Desc 1],0))="","",INDEX(PMELIGHTTYPE[Base Autofill],MATCH(C122,PMELIGHTTYPE[Base Desc 1],0)))),"")</f>
        <v/>
      </c>
      <c r="J122" s="561"/>
      <c r="K122" s="564"/>
      <c r="L122" s="531"/>
      <c r="M122" s="531"/>
      <c r="N122" s="531"/>
      <c r="O122" s="531"/>
      <c r="P122" s="535"/>
      <c r="Q122" s="560" t="str">
        <f t="shared" ref="Q122" si="206">IFERROR(IF(ISNUMBER(SEARCH("Removed",K122)),0,""),"")</f>
        <v/>
      </c>
      <c r="R122" s="566"/>
      <c r="S122" s="526"/>
      <c r="T122" s="527"/>
      <c r="U122" s="530"/>
      <c r="V122" s="531"/>
      <c r="W122" s="531"/>
      <c r="X122" s="535"/>
      <c r="Y122" s="534"/>
      <c r="Z122" s="531"/>
      <c r="AA122" s="535"/>
      <c r="AB122" s="526"/>
      <c r="AC122" s="538"/>
      <c r="AD122" s="527"/>
      <c r="AE122" s="540" t="str">
        <f t="shared" ref="AE122" si="207">IF(ISNUMBER(SEARCH("Removed",K122)),0,"")</f>
        <v/>
      </c>
      <c r="AF122" s="541"/>
      <c r="AG122" s="544"/>
      <c r="AH122" s="548"/>
      <c r="AI122" s="550" t="str">
        <f>IFERROR(IF(K122="","",IF(C122&lt;&gt;INDEX(PMELIGHT[Base Desc 1],MATCH(K122,PMELIGHT[Eff Desc 1],0)),0,INDEX(PMELIGHT[Inc Rate Unit],MATCH(K122,PMELIGHT[Eff Desc 1],0)))),"")</f>
        <v/>
      </c>
      <c r="AJ122" s="551"/>
      <c r="AK122" s="518" t="str">
        <f t="shared" ref="AK122" si="208">IFERROR(IF(OR(C122="",I122="",K122="",Q122="",S122="",U122="",Y122="",AB122="",AE122="",AG122=""),"",IFERROR(ROUND(IF(I122-Q122&lt;=0,0,(((I122-Q122)*S122*AB122/1000)+AZ122)*BA122),2),"")),"")</f>
        <v/>
      </c>
      <c r="AL122" s="519"/>
      <c r="AM122" s="520"/>
      <c r="AN122" s="504" t="str">
        <f t="shared" ref="AN122" si="209">IFERROR(IF(OR(C122="",I122="",K122="",Q122="",S122="",U122="",Y122="",AB122="",AE122="",AG122=""),"",IF(BC122&lt;&gt;"",BC122,ROUND(IF(I122-Q122&lt;=0,0,MIN(AU122,AI122*S122)),2))),"")</f>
        <v/>
      </c>
      <c r="AO122" s="505"/>
      <c r="AP122" s="505"/>
      <c r="AQ122" s="506"/>
      <c r="AR122" s="379"/>
      <c r="AU122" s="510" t="str">
        <f t="shared" si="103"/>
        <v/>
      </c>
      <c r="AV122" s="512" t="str">
        <f>IFERROR(IF(OR(I122="",Q122="",S122="",U122="",Y122="",AB122="",AE122="",AG122="",AK122=0),"",IF(ISNUMBER(SEARCH("Exterior",K122)),0,ROUND(((I122-Q122)*S122/1000)*INDEX(BUILDINGTYPE[Lighting Coincidence Factor],MATCH(M02S02F26,BUILDINGTYPE[Building Type],0)),3))),"")</f>
        <v/>
      </c>
      <c r="AW122" s="502" t="str">
        <f t="shared" si="104"/>
        <v/>
      </c>
      <c r="AX122" s="502" t="str">
        <f t="shared" si="105"/>
        <v/>
      </c>
      <c r="AY122" s="502" t="str">
        <f>IF(OR(I122="",Q122="",S122="",U122="",Y122="",AB122="",AE122="",AG122=""),"",ROUND(IF(ISNUMBER(SEARCH("Exterior",K122)),0,IF(M02S02F46="Electric Only",0,IF(OR(M02S02F32="AC with Natural Gas Heat",M02S02F32="Natural Gas Heat Only"),(((I122-Q122)/1000)*S122*AB122*-INDEX(LightingWHF[Waste Heat Gas Heating IFTherms],MATCH(M02S02F26,LightingWHF[Building/Space Type],0))),0))),0))</f>
        <v/>
      </c>
      <c r="AZ122" s="502" t="str">
        <f>IF(OR(I122="",Q122="",S122="",U122="",Y122="",AB122="",AE122="",AG122=""),"",IF(M02S02F46="Gas Only",0,IF(ISNUMBER(SEARCH("Exterior",K122)),0,IF(M02S02F32="Heat Pump",(((I122-Q122)/1000)*S122*AB122*-INDEX(LightingWHF[Waste Heat Electric Heat Pump Heating IFkWh],MATCH(M02S02F26,LightingWHF[Building/Space Type],0))),
IF(OR(M02S02F32="AC with Electric Heat",M02S02F32="Electric Heat Only"),(((I122-Q122)/1000)*S122*AB122*-INDEX(LightingWHF[Waste Heat Electric Resistance Heating IFkWh],MATCH(M02S02F26,LightingWHF[Building/Space Type],0))),0
)))))</f>
        <v/>
      </c>
      <c r="BA122" s="552" t="str">
        <f>IF(OR(I122="",Q122="",S122="",U122="",Y122="",AB122="",AE122="",AG122=""),"",IF(M02S02F46="Gas Only",0,IF(ISNUMBER(SEARCH("Exterior",K122)),1,IF(OR(M02S02F32="Heat Pump",M02S02F32="AC with Natural Gas Heat",M02S02F32="AC with Electric Heat"),(INDEX(LightingWHF[Waste Heat Cooling Energy WHFe],MATCH(M02S02F26,LightingWHF[Building/Space Type],0))),1))))</f>
        <v/>
      </c>
      <c r="BB122" s="55"/>
      <c r="BC122" s="554" t="str">
        <f>IFERROR(IF(OR(C122="",I122="",K122="",Q122="",S122="",U122="",Y122="",AB122="",AE122="",AG122=""),"",IF(ISBLANK(M02S02F26),MEASUREBLDG,IF((I122*S122)&lt;=(Q122*S122),MEASURESAVE,""))),MEASURESUBMIT)</f>
        <v/>
      </c>
      <c r="BD122" s="55"/>
      <c r="BE122" s="55"/>
      <c r="BI122" s="357"/>
    </row>
    <row r="123" spans="2:61" ht="15.95" hidden="1" customHeight="1">
      <c r="B123" s="501"/>
      <c r="C123" s="532"/>
      <c r="D123" s="533"/>
      <c r="E123" s="533"/>
      <c r="F123" s="533"/>
      <c r="G123" s="533"/>
      <c r="H123" s="537"/>
      <c r="I123" s="562"/>
      <c r="J123" s="563"/>
      <c r="K123" s="565"/>
      <c r="L123" s="533"/>
      <c r="M123" s="533"/>
      <c r="N123" s="533"/>
      <c r="O123" s="533"/>
      <c r="P123" s="537"/>
      <c r="Q123" s="562"/>
      <c r="R123" s="567"/>
      <c r="S123" s="528"/>
      <c r="T123" s="529"/>
      <c r="U123" s="532"/>
      <c r="V123" s="533"/>
      <c r="W123" s="533"/>
      <c r="X123" s="537"/>
      <c r="Y123" s="536"/>
      <c r="Z123" s="533"/>
      <c r="AA123" s="537"/>
      <c r="AB123" s="528"/>
      <c r="AC123" s="539"/>
      <c r="AD123" s="529"/>
      <c r="AE123" s="542"/>
      <c r="AF123" s="543"/>
      <c r="AG123" s="546"/>
      <c r="AH123" s="549"/>
      <c r="AI123" s="516"/>
      <c r="AJ123" s="517"/>
      <c r="AK123" s="521"/>
      <c r="AL123" s="522"/>
      <c r="AM123" s="523"/>
      <c r="AN123" s="507"/>
      <c r="AO123" s="508"/>
      <c r="AP123" s="508"/>
      <c r="AQ123" s="509"/>
      <c r="AR123" s="379"/>
      <c r="AU123" s="511"/>
      <c r="AV123" s="513"/>
      <c r="AW123" s="503"/>
      <c r="AX123" s="503"/>
      <c r="AY123" s="503"/>
      <c r="AZ123" s="503"/>
      <c r="BA123" s="553"/>
      <c r="BB123" s="55"/>
      <c r="BC123" s="555"/>
      <c r="BD123" s="55"/>
      <c r="BE123" s="55"/>
      <c r="BI123" s="357"/>
    </row>
    <row r="124" spans="2:61" ht="15.95" hidden="1" customHeight="1">
      <c r="B124" s="501">
        <v>43</v>
      </c>
      <c r="C124" s="530"/>
      <c r="D124" s="531"/>
      <c r="E124" s="531"/>
      <c r="F124" s="531"/>
      <c r="G124" s="531"/>
      <c r="H124" s="535"/>
      <c r="I124" s="560" t="str">
        <f>IFERROR(IF(C124="","",IF(INDEX(PMELIGHTTYPE[Base Autofill],MATCH(C124,PMELIGHTTYPE[Base Desc 1],0))="","",INDEX(PMELIGHTTYPE[Base Autofill],MATCH(C124,PMELIGHTTYPE[Base Desc 1],0)))),"")</f>
        <v/>
      </c>
      <c r="J124" s="561"/>
      <c r="K124" s="564"/>
      <c r="L124" s="531"/>
      <c r="M124" s="531"/>
      <c r="N124" s="531"/>
      <c r="O124" s="531"/>
      <c r="P124" s="535"/>
      <c r="Q124" s="560" t="str">
        <f t="shared" ref="Q124" si="210">IFERROR(IF(ISNUMBER(SEARCH("Removed",K124)),0,""),"")</f>
        <v/>
      </c>
      <c r="R124" s="566"/>
      <c r="S124" s="526"/>
      <c r="T124" s="527"/>
      <c r="U124" s="530"/>
      <c r="V124" s="531"/>
      <c r="W124" s="531"/>
      <c r="X124" s="535"/>
      <c r="Y124" s="534"/>
      <c r="Z124" s="531"/>
      <c r="AA124" s="535"/>
      <c r="AB124" s="526"/>
      <c r="AC124" s="538"/>
      <c r="AD124" s="527"/>
      <c r="AE124" s="540" t="str">
        <f t="shared" ref="AE124" si="211">IF(ISNUMBER(SEARCH("Removed",K124)),0,"")</f>
        <v/>
      </c>
      <c r="AF124" s="541"/>
      <c r="AG124" s="544"/>
      <c r="AH124" s="548"/>
      <c r="AI124" s="550" t="str">
        <f>IFERROR(IF(K124="","",IF(C124&lt;&gt;INDEX(PMELIGHT[Base Desc 1],MATCH(K124,PMELIGHT[Eff Desc 1],0)),0,INDEX(PMELIGHT[Inc Rate Unit],MATCH(K124,PMELIGHT[Eff Desc 1],0)))),"")</f>
        <v/>
      </c>
      <c r="AJ124" s="551"/>
      <c r="AK124" s="518" t="str">
        <f t="shared" ref="AK124" si="212">IFERROR(IF(OR(C124="",I124="",K124="",Q124="",S124="",U124="",Y124="",AB124="",AE124="",AG124=""),"",IFERROR(ROUND(IF(I124-Q124&lt;=0,0,(((I124-Q124)*S124*AB124/1000)+AZ124)*BA124),2),"")),"")</f>
        <v/>
      </c>
      <c r="AL124" s="519"/>
      <c r="AM124" s="520"/>
      <c r="AN124" s="504" t="str">
        <f t="shared" ref="AN124" si="213">IFERROR(IF(OR(C124="",I124="",K124="",Q124="",S124="",U124="",Y124="",AB124="",AE124="",AG124=""),"",IF(BC124&lt;&gt;"",BC124,ROUND(IF(I124-Q124&lt;=0,0,MIN(AU124,AI124*S124)),2))),"")</f>
        <v/>
      </c>
      <c r="AO124" s="505"/>
      <c r="AP124" s="505"/>
      <c r="AQ124" s="506"/>
      <c r="AR124" s="379"/>
      <c r="AU124" s="510" t="str">
        <f t="shared" si="103"/>
        <v/>
      </c>
      <c r="AV124" s="512" t="str">
        <f>IFERROR(IF(OR(I124="",Q124="",S124="",U124="",Y124="",AB124="",AE124="",AG124="",AK124=0),"",IF(ISNUMBER(SEARCH("Exterior",K124)),0,ROUND(((I124-Q124)*S124/1000)*INDEX(BUILDINGTYPE[Lighting Coincidence Factor],MATCH(M02S02F26,BUILDINGTYPE[Building Type],0)),3))),"")</f>
        <v/>
      </c>
      <c r="AW124" s="502" t="str">
        <f t="shared" si="104"/>
        <v/>
      </c>
      <c r="AX124" s="502" t="str">
        <f t="shared" si="105"/>
        <v/>
      </c>
      <c r="AY124" s="502" t="str">
        <f>IF(OR(I124="",Q124="",S124="",U124="",Y124="",AB124="",AE124="",AG124=""),"",ROUND(IF(ISNUMBER(SEARCH("Exterior",K124)),0,IF(M02S02F46="Electric Only",0,IF(OR(M02S02F32="AC with Natural Gas Heat",M02S02F32="Natural Gas Heat Only"),(((I124-Q124)/1000)*S124*AB124*-INDEX(LightingWHF[Waste Heat Gas Heating IFTherms],MATCH(M02S02F26,LightingWHF[Building/Space Type],0))),0))),0))</f>
        <v/>
      </c>
      <c r="AZ124" s="502" t="str">
        <f>IF(OR(I124="",Q124="",S124="",U124="",Y124="",AB124="",AE124="",AG124=""),"",IF(M02S02F46="Gas Only",0,IF(ISNUMBER(SEARCH("Exterior",K124)),0,IF(M02S02F32="Heat Pump",(((I124-Q124)/1000)*S124*AB124*-INDEX(LightingWHF[Waste Heat Electric Heat Pump Heating IFkWh],MATCH(M02S02F26,LightingWHF[Building/Space Type],0))),
IF(OR(M02S02F32="AC with Electric Heat",M02S02F32="Electric Heat Only"),(((I124-Q124)/1000)*S124*AB124*-INDEX(LightingWHF[Waste Heat Electric Resistance Heating IFkWh],MATCH(M02S02F26,LightingWHF[Building/Space Type],0))),0
)))))</f>
        <v/>
      </c>
      <c r="BA124" s="552" t="str">
        <f>IF(OR(I124="",Q124="",S124="",U124="",Y124="",AB124="",AE124="",AG124=""),"",IF(M02S02F46="Gas Only",0,IF(ISNUMBER(SEARCH("Exterior",K124)),1,IF(OR(M02S02F32="Heat Pump",M02S02F32="AC with Natural Gas Heat",M02S02F32="AC with Electric Heat"),(INDEX(LightingWHF[Waste Heat Cooling Energy WHFe],MATCH(M02S02F26,LightingWHF[Building/Space Type],0))),1))))</f>
        <v/>
      </c>
      <c r="BB124" s="55"/>
      <c r="BC124" s="554" t="str">
        <f>IFERROR(IF(OR(C124="",I124="",K124="",Q124="",S124="",U124="",Y124="",AB124="",AE124="",AG124=""),"",IF(ISBLANK(M02S02F26),MEASUREBLDG,IF((I124*S124)&lt;=(Q124*S124),MEASURESAVE,""))),MEASURESUBMIT)</f>
        <v/>
      </c>
      <c r="BD124" s="55"/>
      <c r="BE124" s="55"/>
      <c r="BI124" s="357"/>
    </row>
    <row r="125" spans="2:61" ht="15.95" hidden="1" customHeight="1">
      <c r="B125" s="501"/>
      <c r="C125" s="532"/>
      <c r="D125" s="533"/>
      <c r="E125" s="533"/>
      <c r="F125" s="533"/>
      <c r="G125" s="533"/>
      <c r="H125" s="537"/>
      <c r="I125" s="562"/>
      <c r="J125" s="563"/>
      <c r="K125" s="565"/>
      <c r="L125" s="533"/>
      <c r="M125" s="533"/>
      <c r="N125" s="533"/>
      <c r="O125" s="533"/>
      <c r="P125" s="537"/>
      <c r="Q125" s="562"/>
      <c r="R125" s="567"/>
      <c r="S125" s="528"/>
      <c r="T125" s="529"/>
      <c r="U125" s="532"/>
      <c r="V125" s="533"/>
      <c r="W125" s="533"/>
      <c r="X125" s="537"/>
      <c r="Y125" s="536"/>
      <c r="Z125" s="533"/>
      <c r="AA125" s="537"/>
      <c r="AB125" s="528"/>
      <c r="AC125" s="539"/>
      <c r="AD125" s="529"/>
      <c r="AE125" s="542"/>
      <c r="AF125" s="543"/>
      <c r="AG125" s="546"/>
      <c r="AH125" s="549"/>
      <c r="AI125" s="516"/>
      <c r="AJ125" s="517"/>
      <c r="AK125" s="521"/>
      <c r="AL125" s="522"/>
      <c r="AM125" s="523"/>
      <c r="AN125" s="507"/>
      <c r="AO125" s="508"/>
      <c r="AP125" s="508"/>
      <c r="AQ125" s="509"/>
      <c r="AR125" s="379"/>
      <c r="AU125" s="511"/>
      <c r="AV125" s="513"/>
      <c r="AW125" s="503"/>
      <c r="AX125" s="503"/>
      <c r="AY125" s="503"/>
      <c r="AZ125" s="503"/>
      <c r="BA125" s="553"/>
      <c r="BB125" s="55"/>
      <c r="BC125" s="555"/>
      <c r="BD125" s="55"/>
      <c r="BE125" s="55"/>
      <c r="BI125" s="357"/>
    </row>
    <row r="126" spans="2:61" ht="15.95" hidden="1" customHeight="1">
      <c r="B126" s="501">
        <v>44</v>
      </c>
      <c r="C126" s="530"/>
      <c r="D126" s="531"/>
      <c r="E126" s="531"/>
      <c r="F126" s="531"/>
      <c r="G126" s="531"/>
      <c r="H126" s="535"/>
      <c r="I126" s="560" t="str">
        <f>IFERROR(IF(C126="","",IF(INDEX(PMELIGHTTYPE[Base Autofill],MATCH(C126,PMELIGHTTYPE[Base Desc 1],0))="","",INDEX(PMELIGHTTYPE[Base Autofill],MATCH(C126,PMELIGHTTYPE[Base Desc 1],0)))),"")</f>
        <v/>
      </c>
      <c r="J126" s="561"/>
      <c r="K126" s="564"/>
      <c r="L126" s="531"/>
      <c r="M126" s="531"/>
      <c r="N126" s="531"/>
      <c r="O126" s="531"/>
      <c r="P126" s="535"/>
      <c r="Q126" s="560" t="str">
        <f t="shared" ref="Q126" si="214">IFERROR(IF(ISNUMBER(SEARCH("Removed",K126)),0,""),"")</f>
        <v/>
      </c>
      <c r="R126" s="566"/>
      <c r="S126" s="526"/>
      <c r="T126" s="527"/>
      <c r="U126" s="530"/>
      <c r="V126" s="531"/>
      <c r="W126" s="531"/>
      <c r="X126" s="535"/>
      <c r="Y126" s="534"/>
      <c r="Z126" s="531"/>
      <c r="AA126" s="535"/>
      <c r="AB126" s="526"/>
      <c r="AC126" s="538"/>
      <c r="AD126" s="527"/>
      <c r="AE126" s="540" t="str">
        <f t="shared" ref="AE126" si="215">IF(ISNUMBER(SEARCH("Removed",K126)),0,"")</f>
        <v/>
      </c>
      <c r="AF126" s="541"/>
      <c r="AG126" s="544"/>
      <c r="AH126" s="548"/>
      <c r="AI126" s="550" t="str">
        <f>IFERROR(IF(K126="","",IF(C126&lt;&gt;INDEX(PMELIGHT[Base Desc 1],MATCH(K126,PMELIGHT[Eff Desc 1],0)),0,INDEX(PMELIGHT[Inc Rate Unit],MATCH(K126,PMELIGHT[Eff Desc 1],0)))),"")</f>
        <v/>
      </c>
      <c r="AJ126" s="551"/>
      <c r="AK126" s="518" t="str">
        <f t="shared" ref="AK126" si="216">IFERROR(IF(OR(C126="",I126="",K126="",Q126="",S126="",U126="",Y126="",AB126="",AE126="",AG126=""),"",IFERROR(ROUND(IF(I126-Q126&lt;=0,0,(((I126-Q126)*S126*AB126/1000)+AZ126)*BA126),2),"")),"")</f>
        <v/>
      </c>
      <c r="AL126" s="519"/>
      <c r="AM126" s="520"/>
      <c r="AN126" s="504" t="str">
        <f t="shared" ref="AN126" si="217">IFERROR(IF(OR(C126="",I126="",K126="",Q126="",S126="",U126="",Y126="",AB126="",AE126="",AG126=""),"",IF(BC126&lt;&gt;"",BC126,ROUND(IF(I126-Q126&lt;=0,0,MIN(AU126,AI126*S126)),2))),"")</f>
        <v/>
      </c>
      <c r="AO126" s="505"/>
      <c r="AP126" s="505"/>
      <c r="AQ126" s="506"/>
      <c r="AR126" s="379"/>
      <c r="AU126" s="510" t="str">
        <f t="shared" si="103"/>
        <v/>
      </c>
      <c r="AV126" s="512" t="str">
        <f>IFERROR(IF(OR(I126="",Q126="",S126="",U126="",Y126="",AB126="",AE126="",AG126="",AK126=0),"",IF(ISNUMBER(SEARCH("Exterior",K126)),0,ROUND(((I126-Q126)*S126/1000)*INDEX(BUILDINGTYPE[Lighting Coincidence Factor],MATCH(M02S02F26,BUILDINGTYPE[Building Type],0)),3))),"")</f>
        <v/>
      </c>
      <c r="AW126" s="502" t="str">
        <f t="shared" si="104"/>
        <v/>
      </c>
      <c r="AX126" s="502" t="str">
        <f t="shared" si="105"/>
        <v/>
      </c>
      <c r="AY126" s="502" t="str">
        <f>IF(OR(I126="",Q126="",S126="",U126="",Y126="",AB126="",AE126="",AG126=""),"",ROUND(IF(ISNUMBER(SEARCH("Exterior",K126)),0,IF(M02S02F46="Electric Only",0,IF(OR(M02S02F32="AC with Natural Gas Heat",M02S02F32="Natural Gas Heat Only"),(((I126-Q126)/1000)*S126*AB126*-INDEX(LightingWHF[Waste Heat Gas Heating IFTherms],MATCH(M02S02F26,LightingWHF[Building/Space Type],0))),0))),0))</f>
        <v/>
      </c>
      <c r="AZ126" s="502" t="str">
        <f>IF(OR(I126="",Q126="",S126="",U126="",Y126="",AB126="",AE126="",AG126=""),"",IF(M02S02F46="Gas Only",0,IF(ISNUMBER(SEARCH("Exterior",K126)),0,IF(M02S02F32="Heat Pump",(((I126-Q126)/1000)*S126*AB126*-INDEX(LightingWHF[Waste Heat Electric Heat Pump Heating IFkWh],MATCH(M02S02F26,LightingWHF[Building/Space Type],0))),
IF(OR(M02S02F32="AC with Electric Heat",M02S02F32="Electric Heat Only"),(((I126-Q126)/1000)*S126*AB126*-INDEX(LightingWHF[Waste Heat Electric Resistance Heating IFkWh],MATCH(M02S02F26,LightingWHF[Building/Space Type],0))),0
)))))</f>
        <v/>
      </c>
      <c r="BA126" s="552" t="str">
        <f>IF(OR(I126="",Q126="",S126="",U126="",Y126="",AB126="",AE126="",AG126=""),"",IF(M02S02F46="Gas Only",0,IF(ISNUMBER(SEARCH("Exterior",K126)),1,IF(OR(M02S02F32="Heat Pump",M02S02F32="AC with Natural Gas Heat",M02S02F32="AC with Electric Heat"),(INDEX(LightingWHF[Waste Heat Cooling Energy WHFe],MATCH(M02S02F26,LightingWHF[Building/Space Type],0))),1))))</f>
        <v/>
      </c>
      <c r="BB126" s="55"/>
      <c r="BC126" s="554" t="str">
        <f>IFERROR(IF(OR(C126="",I126="",K126="",Q126="",S126="",U126="",Y126="",AB126="",AE126="",AG126=""),"",IF(ISBLANK(M02S02F26),MEASUREBLDG,IF((I126*S126)&lt;=(Q126*S126),MEASURESAVE,""))),MEASURESUBMIT)</f>
        <v/>
      </c>
      <c r="BD126" s="55"/>
      <c r="BE126" s="55"/>
      <c r="BI126" s="357"/>
    </row>
    <row r="127" spans="2:61" ht="15.95" hidden="1" customHeight="1">
      <c r="B127" s="501"/>
      <c r="C127" s="532"/>
      <c r="D127" s="533"/>
      <c r="E127" s="533"/>
      <c r="F127" s="533"/>
      <c r="G127" s="533"/>
      <c r="H127" s="537"/>
      <c r="I127" s="562"/>
      <c r="J127" s="563"/>
      <c r="K127" s="565"/>
      <c r="L127" s="533"/>
      <c r="M127" s="533"/>
      <c r="N127" s="533"/>
      <c r="O127" s="533"/>
      <c r="P127" s="537"/>
      <c r="Q127" s="562"/>
      <c r="R127" s="567"/>
      <c r="S127" s="528"/>
      <c r="T127" s="529"/>
      <c r="U127" s="532"/>
      <c r="V127" s="533"/>
      <c r="W127" s="533"/>
      <c r="X127" s="537"/>
      <c r="Y127" s="536"/>
      <c r="Z127" s="533"/>
      <c r="AA127" s="537"/>
      <c r="AB127" s="528"/>
      <c r="AC127" s="539"/>
      <c r="AD127" s="529"/>
      <c r="AE127" s="542"/>
      <c r="AF127" s="543"/>
      <c r="AG127" s="546"/>
      <c r="AH127" s="549"/>
      <c r="AI127" s="516"/>
      <c r="AJ127" s="517"/>
      <c r="AK127" s="521"/>
      <c r="AL127" s="522"/>
      <c r="AM127" s="523"/>
      <c r="AN127" s="507"/>
      <c r="AO127" s="508"/>
      <c r="AP127" s="508"/>
      <c r="AQ127" s="509"/>
      <c r="AR127" s="379"/>
      <c r="AU127" s="511"/>
      <c r="AV127" s="513"/>
      <c r="AW127" s="503"/>
      <c r="AX127" s="503"/>
      <c r="AY127" s="503"/>
      <c r="AZ127" s="503"/>
      <c r="BA127" s="553"/>
      <c r="BB127" s="55"/>
      <c r="BC127" s="555"/>
      <c r="BD127" s="55"/>
      <c r="BE127" s="55"/>
      <c r="BI127" s="357"/>
    </row>
    <row r="128" spans="2:61" ht="15.95" hidden="1" customHeight="1">
      <c r="B128" s="501">
        <v>45</v>
      </c>
      <c r="C128" s="530"/>
      <c r="D128" s="531"/>
      <c r="E128" s="531"/>
      <c r="F128" s="531"/>
      <c r="G128" s="531"/>
      <c r="H128" s="535"/>
      <c r="I128" s="560" t="str">
        <f>IFERROR(IF(C128="","",IF(INDEX(PMELIGHTTYPE[Base Autofill],MATCH(C128,PMELIGHTTYPE[Base Desc 1],0))="","",INDEX(PMELIGHTTYPE[Base Autofill],MATCH(C128,PMELIGHTTYPE[Base Desc 1],0)))),"")</f>
        <v/>
      </c>
      <c r="J128" s="561"/>
      <c r="K128" s="564"/>
      <c r="L128" s="531"/>
      <c r="M128" s="531"/>
      <c r="N128" s="531"/>
      <c r="O128" s="531"/>
      <c r="P128" s="535"/>
      <c r="Q128" s="560" t="str">
        <f t="shared" ref="Q128" si="218">IFERROR(IF(ISNUMBER(SEARCH("Removed",K128)),0,""),"")</f>
        <v/>
      </c>
      <c r="R128" s="566"/>
      <c r="S128" s="526"/>
      <c r="T128" s="527"/>
      <c r="U128" s="530"/>
      <c r="V128" s="531"/>
      <c r="W128" s="531"/>
      <c r="X128" s="535"/>
      <c r="Y128" s="534"/>
      <c r="Z128" s="531"/>
      <c r="AA128" s="535"/>
      <c r="AB128" s="526"/>
      <c r="AC128" s="538"/>
      <c r="AD128" s="527"/>
      <c r="AE128" s="540"/>
      <c r="AF128" s="541"/>
      <c r="AG128" s="544"/>
      <c r="AH128" s="548"/>
      <c r="AI128" s="550" t="str">
        <f>IFERROR(IF(K128="","",IF(C128&lt;&gt;INDEX(PMELIGHT[Base Desc 1],MATCH(K128,PMELIGHT[Eff Desc 1],0)),0,INDEX(PMELIGHT[Inc Rate Unit],MATCH(K128,PMELIGHT[Eff Desc 1],0)))),"")</f>
        <v/>
      </c>
      <c r="AJ128" s="551"/>
      <c r="AK128" s="518" t="str">
        <f t="shared" ref="AK128" si="219">IFERROR(IF(OR(C128="",I128="",K128="",Q128="",S128="",U128="",Y128="",AB128="",AE128="",AG128=""),"",IFERROR(ROUND(IF(I128-Q128&lt;=0,0,(((I128-Q128)*S128*AB128/1000)+AZ128)*BA128),2),"")),"")</f>
        <v/>
      </c>
      <c r="AL128" s="519"/>
      <c r="AM128" s="520"/>
      <c r="AN128" s="504" t="str">
        <f t="shared" ref="AN128" si="220">IFERROR(IF(OR(C128="",I128="",K128="",Q128="",S128="",U128="",Y128="",AB128="",AE128="",AG128=""),"",IF(BC128&lt;&gt;"",BC128,ROUND(IF(I128-Q128&lt;=0,0,MIN(AU128,AI128*S128)),2))),"")</f>
        <v/>
      </c>
      <c r="AO128" s="505"/>
      <c r="AP128" s="505"/>
      <c r="AQ128" s="506"/>
      <c r="AR128" s="379"/>
      <c r="AU128" s="510" t="str">
        <f t="shared" si="103"/>
        <v/>
      </c>
      <c r="AV128" s="512" t="str">
        <f>IFERROR(IF(OR(I128="",Q128="",S128="",U128="",Y128="",AB128="",AE128="",AG128="",AK128=0),"",IF(ISNUMBER(SEARCH("Exterior",K128)),0,ROUND(((I128-Q128)*S128/1000)*INDEX(BUILDINGTYPE[Lighting Coincidence Factor],MATCH(M02S02F26,BUILDINGTYPE[Building Type],0)),3))),"")</f>
        <v/>
      </c>
      <c r="AW128" s="502" t="str">
        <f t="shared" si="104"/>
        <v/>
      </c>
      <c r="AX128" s="502" t="str">
        <f t="shared" si="105"/>
        <v/>
      </c>
      <c r="AY128" s="502" t="str">
        <f>IF(OR(I128="",Q128="",S128="",U128="",Y128="",AB128="",AE128="",AG128=""),"",ROUND(IF(ISNUMBER(SEARCH("Exterior",K128)),0,IF(M02S02F46="Electric Only",0,IF(OR(M02S02F32="AC with Natural Gas Heat",M02S02F32="Natural Gas Heat Only"),(((I128-Q128)/1000)*S128*AB128*-INDEX(LightingWHF[Waste Heat Gas Heating IFTherms],MATCH(M02S02F26,LightingWHF[Building/Space Type],0))),0))),0))</f>
        <v/>
      </c>
      <c r="AZ128" s="502" t="str">
        <f>IF(OR(I128="",Q128="",S128="",U128="",Y128="",AB128="",AE128="",AG128=""),"",IF(M02S02F46="Gas Only",0,IF(ISNUMBER(SEARCH("Exterior",K128)),0,IF(M02S02F32="Heat Pump",(((I128-Q128)/1000)*S128*AB128*-INDEX(LightingWHF[Waste Heat Electric Heat Pump Heating IFkWh],MATCH(M02S02F26,LightingWHF[Building/Space Type],0))),
IF(OR(M02S02F32="AC with Electric Heat",M02S02F32="Electric Heat Only"),(((I128-Q128)/1000)*S128*AB128*-INDEX(LightingWHF[Waste Heat Electric Resistance Heating IFkWh],MATCH(M02S02F26,LightingWHF[Building/Space Type],0))),0
)))))</f>
        <v/>
      </c>
      <c r="BA128" s="552" t="str">
        <f>IF(OR(I128="",Q128="",S128="",U128="",Y128="",AB128="",AE128="",AG128=""),"",IF(M02S02F46="Gas Only",0,IF(ISNUMBER(SEARCH("Exterior",K128)),1,IF(OR(M02S02F32="Heat Pump",M02S02F32="AC with Natural Gas Heat",M02S02F32="AC with Electric Heat"),(INDEX(LightingWHF[Waste Heat Cooling Energy WHFe],MATCH(M02S02F26,LightingWHF[Building/Space Type],0))),1))))</f>
        <v/>
      </c>
      <c r="BB128" s="55"/>
      <c r="BC128" s="554" t="str">
        <f>IFERROR(IF(OR(C128="",I128="",K128="",Q128="",S128="",U128="",Y128="",AB128="",AE128="",AG128=""),"",IF(ISBLANK(M02S02F26),MEASUREBLDG,IF((I128*S128)&lt;=(Q128*S128),MEASURESAVE,""))),MEASURESUBMIT)</f>
        <v/>
      </c>
      <c r="BD128" s="55"/>
      <c r="BE128" s="55"/>
      <c r="BI128" s="357"/>
    </row>
    <row r="129" spans="2:61" ht="15.95" hidden="1" customHeight="1">
      <c r="B129" s="501"/>
      <c r="C129" s="532"/>
      <c r="D129" s="533"/>
      <c r="E129" s="533"/>
      <c r="F129" s="533"/>
      <c r="G129" s="533"/>
      <c r="H129" s="537"/>
      <c r="I129" s="562"/>
      <c r="J129" s="563"/>
      <c r="K129" s="565"/>
      <c r="L129" s="533"/>
      <c r="M129" s="533"/>
      <c r="N129" s="533"/>
      <c r="O129" s="533"/>
      <c r="P129" s="537"/>
      <c r="Q129" s="562"/>
      <c r="R129" s="567"/>
      <c r="S129" s="528"/>
      <c r="T129" s="529"/>
      <c r="U129" s="532"/>
      <c r="V129" s="533"/>
      <c r="W129" s="533"/>
      <c r="X129" s="537"/>
      <c r="Y129" s="536"/>
      <c r="Z129" s="533"/>
      <c r="AA129" s="537"/>
      <c r="AB129" s="528"/>
      <c r="AC129" s="539"/>
      <c r="AD129" s="529"/>
      <c r="AE129" s="542"/>
      <c r="AF129" s="543"/>
      <c r="AG129" s="546"/>
      <c r="AH129" s="549"/>
      <c r="AI129" s="516"/>
      <c r="AJ129" s="517"/>
      <c r="AK129" s="521"/>
      <c r="AL129" s="522"/>
      <c r="AM129" s="523"/>
      <c r="AN129" s="507"/>
      <c r="AO129" s="508"/>
      <c r="AP129" s="508"/>
      <c r="AQ129" s="509"/>
      <c r="AR129" s="379"/>
      <c r="AU129" s="511"/>
      <c r="AV129" s="513"/>
      <c r="AW129" s="503"/>
      <c r="AX129" s="503"/>
      <c r="AY129" s="503"/>
      <c r="AZ129" s="503"/>
      <c r="BA129" s="553"/>
      <c r="BB129" s="55"/>
      <c r="BC129" s="555"/>
      <c r="BD129" s="55"/>
      <c r="BE129" s="55"/>
      <c r="BI129" s="357"/>
    </row>
    <row r="130" spans="2:61" ht="15.95" hidden="1" customHeight="1">
      <c r="B130" s="501">
        <v>46</v>
      </c>
      <c r="C130" s="530"/>
      <c r="D130" s="531"/>
      <c r="E130" s="531"/>
      <c r="F130" s="531"/>
      <c r="G130" s="531"/>
      <c r="H130" s="535"/>
      <c r="I130" s="560" t="str">
        <f>IFERROR(IF(C130="","",IF(INDEX(PMELIGHTTYPE[Base Autofill],MATCH(C130,PMELIGHTTYPE[Base Desc 1],0))="","",INDEX(PMELIGHTTYPE[Base Autofill],MATCH(C130,PMELIGHTTYPE[Base Desc 1],0)))),"")</f>
        <v/>
      </c>
      <c r="J130" s="561"/>
      <c r="K130" s="564"/>
      <c r="L130" s="531"/>
      <c r="M130" s="531"/>
      <c r="N130" s="531"/>
      <c r="O130" s="531"/>
      <c r="P130" s="535"/>
      <c r="Q130" s="560" t="str">
        <f t="shared" ref="Q130" si="221">IFERROR(IF(ISNUMBER(SEARCH("Removed",K130)),0,""),"")</f>
        <v/>
      </c>
      <c r="R130" s="566"/>
      <c r="S130" s="526"/>
      <c r="T130" s="527"/>
      <c r="U130" s="530"/>
      <c r="V130" s="531"/>
      <c r="W130" s="531"/>
      <c r="X130" s="535"/>
      <c r="Y130" s="534"/>
      <c r="Z130" s="531"/>
      <c r="AA130" s="535"/>
      <c r="AB130" s="526"/>
      <c r="AC130" s="538"/>
      <c r="AD130" s="527"/>
      <c r="AE130" s="540" t="str">
        <f t="shared" ref="AE130" si="222">IF(ISNUMBER(SEARCH("Removed",K130)),0,"")</f>
        <v/>
      </c>
      <c r="AF130" s="541"/>
      <c r="AG130" s="544"/>
      <c r="AH130" s="548"/>
      <c r="AI130" s="550" t="str">
        <f>IFERROR(IF(K130="","",IF(C130&lt;&gt;INDEX(PMELIGHT[Base Desc 1],MATCH(K130,PMELIGHT[Eff Desc 1],0)),0,INDEX(PMELIGHT[Inc Rate Unit],MATCH(K130,PMELIGHT[Eff Desc 1],0)))),"")</f>
        <v/>
      </c>
      <c r="AJ130" s="551"/>
      <c r="AK130" s="518" t="str">
        <f t="shared" ref="AK130" si="223">IFERROR(IF(OR(C130="",I130="",K130="",Q130="",S130="",U130="",Y130="",AB130="",AE130="",AG130=""),"",IFERROR(ROUND(IF(I130-Q130&lt;=0,0,(((I130-Q130)*S130*AB130/1000)+AZ130)*BA130),2),"")),"")</f>
        <v/>
      </c>
      <c r="AL130" s="519"/>
      <c r="AM130" s="520"/>
      <c r="AN130" s="504" t="str">
        <f t="shared" ref="AN130" si="224">IFERROR(IF(OR(C130="",I130="",K130="",Q130="",S130="",U130="",Y130="",AB130="",AE130="",AG130=""),"",IF(BC130&lt;&gt;"",BC130,ROUND(IF(I130-Q130&lt;=0,0,MIN(AU130,AI130*S130)),2))),"")</f>
        <v/>
      </c>
      <c r="AO130" s="505"/>
      <c r="AP130" s="505"/>
      <c r="AQ130" s="506"/>
      <c r="AR130" s="379"/>
      <c r="AU130" s="510" t="str">
        <f t="shared" si="103"/>
        <v/>
      </c>
      <c r="AV130" s="512" t="str">
        <f>IFERROR(IF(OR(I130="",Q130="",S130="",U130="",Y130="",AB130="",AE130="",AG130="",AK130=0),"",IF(ISNUMBER(SEARCH("Exterior",K130)),0,ROUND(((I130-Q130)*S130/1000)*INDEX(BUILDINGTYPE[Lighting Coincidence Factor],MATCH(M02S02F26,BUILDINGTYPE[Building Type],0)),3))),"")</f>
        <v/>
      </c>
      <c r="AW130" s="502" t="str">
        <f t="shared" si="104"/>
        <v/>
      </c>
      <c r="AX130" s="502" t="str">
        <f t="shared" si="105"/>
        <v/>
      </c>
      <c r="AY130" s="502" t="str">
        <f>IF(OR(I130="",Q130="",S130="",U130="",Y130="",AB130="",AE130="",AG130=""),"",ROUND(IF(ISNUMBER(SEARCH("Exterior",K130)),0,IF(M02S02F46="Electric Only",0,IF(OR(M02S02F32="AC with Natural Gas Heat",M02S02F32="Natural Gas Heat Only"),(((I130-Q130)/1000)*S130*AB130*-INDEX(LightingWHF[Waste Heat Gas Heating IFTherms],MATCH(M02S02F26,LightingWHF[Building/Space Type],0))),0))),0))</f>
        <v/>
      </c>
      <c r="AZ130" s="502" t="str">
        <f>IF(OR(I130="",Q130="",S130="",U130="",Y130="",AB130="",AE130="",AG130=""),"",IF(M02S02F46="Gas Only",0,IF(ISNUMBER(SEARCH("Exterior",K130)),0,IF(M02S02F32="Heat Pump",(((I130-Q130)/1000)*S130*AB130*-INDEX(LightingWHF[Waste Heat Electric Heat Pump Heating IFkWh],MATCH(M02S02F26,LightingWHF[Building/Space Type],0))),
IF(OR(M02S02F32="AC with Electric Heat",M02S02F32="Electric Heat Only"),(((I130-Q130)/1000)*S130*AB130*-INDEX(LightingWHF[Waste Heat Electric Resistance Heating IFkWh],MATCH(M02S02F26,LightingWHF[Building/Space Type],0))),0
)))))</f>
        <v/>
      </c>
      <c r="BA130" s="552" t="str">
        <f>IF(OR(I130="",Q130="",S130="",U130="",Y130="",AB130="",AE130="",AG130=""),"",IF(M02S02F46="Gas Only",0,IF(ISNUMBER(SEARCH("Exterior",K130)),1,IF(OR(M02S02F32="Heat Pump",M02S02F32="AC with Natural Gas Heat",M02S02F32="AC with Electric Heat"),(INDEX(LightingWHF[Waste Heat Cooling Energy WHFe],MATCH(M02S02F26,LightingWHF[Building/Space Type],0))),1))))</f>
        <v/>
      </c>
      <c r="BB130" s="55"/>
      <c r="BC130" s="554" t="str">
        <f>IFERROR(IF(OR(C130="",I130="",K130="",Q130="",S130="",U130="",Y130="",AB130="",AE130="",AG130=""),"",IF(ISBLANK(M02S02F26),MEASUREBLDG,IF((I130*S130)&lt;=(Q130*S130),MEASURESAVE,""))),MEASURESUBMIT)</f>
        <v/>
      </c>
      <c r="BD130" s="55"/>
      <c r="BE130" s="55"/>
      <c r="BI130" s="357"/>
    </row>
    <row r="131" spans="2:61" ht="15.95" hidden="1" customHeight="1">
      <c r="B131" s="501"/>
      <c r="C131" s="532"/>
      <c r="D131" s="533"/>
      <c r="E131" s="533"/>
      <c r="F131" s="533"/>
      <c r="G131" s="533"/>
      <c r="H131" s="537"/>
      <c r="I131" s="562"/>
      <c r="J131" s="563"/>
      <c r="K131" s="565"/>
      <c r="L131" s="533"/>
      <c r="M131" s="533"/>
      <c r="N131" s="533"/>
      <c r="O131" s="533"/>
      <c r="P131" s="537"/>
      <c r="Q131" s="562"/>
      <c r="R131" s="567"/>
      <c r="S131" s="528"/>
      <c r="T131" s="529"/>
      <c r="U131" s="532"/>
      <c r="V131" s="533"/>
      <c r="W131" s="533"/>
      <c r="X131" s="537"/>
      <c r="Y131" s="536"/>
      <c r="Z131" s="533"/>
      <c r="AA131" s="537"/>
      <c r="AB131" s="528"/>
      <c r="AC131" s="539"/>
      <c r="AD131" s="529"/>
      <c r="AE131" s="542"/>
      <c r="AF131" s="543"/>
      <c r="AG131" s="546"/>
      <c r="AH131" s="549"/>
      <c r="AI131" s="516"/>
      <c r="AJ131" s="517"/>
      <c r="AK131" s="521"/>
      <c r="AL131" s="522"/>
      <c r="AM131" s="523"/>
      <c r="AN131" s="507"/>
      <c r="AO131" s="508"/>
      <c r="AP131" s="508"/>
      <c r="AQ131" s="509"/>
      <c r="AR131" s="379"/>
      <c r="AU131" s="511"/>
      <c r="AV131" s="513"/>
      <c r="AW131" s="503"/>
      <c r="AX131" s="503"/>
      <c r="AY131" s="503"/>
      <c r="AZ131" s="503"/>
      <c r="BA131" s="553"/>
      <c r="BB131" s="55"/>
      <c r="BC131" s="555"/>
      <c r="BD131" s="55"/>
      <c r="BE131" s="55"/>
      <c r="BI131" s="357"/>
    </row>
    <row r="132" spans="2:61" ht="15.95" hidden="1" customHeight="1">
      <c r="B132" s="501">
        <v>47</v>
      </c>
      <c r="C132" s="530"/>
      <c r="D132" s="531"/>
      <c r="E132" s="531"/>
      <c r="F132" s="531"/>
      <c r="G132" s="531"/>
      <c r="H132" s="535"/>
      <c r="I132" s="560" t="str">
        <f>IFERROR(IF(C132="","",IF(INDEX(PMELIGHTTYPE[Base Autofill],MATCH(C132,PMELIGHTTYPE[Base Desc 1],0))="","",INDEX(PMELIGHTTYPE[Base Autofill],MATCH(C132,PMELIGHTTYPE[Base Desc 1],0)))),"")</f>
        <v/>
      </c>
      <c r="J132" s="561"/>
      <c r="K132" s="564"/>
      <c r="L132" s="531"/>
      <c r="M132" s="531"/>
      <c r="N132" s="531"/>
      <c r="O132" s="531"/>
      <c r="P132" s="535"/>
      <c r="Q132" s="560" t="str">
        <f t="shared" ref="Q132" si="225">IFERROR(IF(ISNUMBER(SEARCH("Removed",K132)),0,""),"")</f>
        <v/>
      </c>
      <c r="R132" s="566"/>
      <c r="S132" s="526"/>
      <c r="T132" s="527"/>
      <c r="U132" s="530"/>
      <c r="V132" s="531"/>
      <c r="W132" s="531"/>
      <c r="X132" s="535"/>
      <c r="Y132" s="534"/>
      <c r="Z132" s="531"/>
      <c r="AA132" s="535"/>
      <c r="AB132" s="526"/>
      <c r="AC132" s="538"/>
      <c r="AD132" s="527"/>
      <c r="AE132" s="540" t="str">
        <f t="shared" ref="AE132" si="226">IF(ISNUMBER(SEARCH("Removed",K132)),0,"")</f>
        <v/>
      </c>
      <c r="AF132" s="541"/>
      <c r="AG132" s="544"/>
      <c r="AH132" s="548"/>
      <c r="AI132" s="550" t="str">
        <f>IFERROR(IF(K132="","",IF(C132&lt;&gt;INDEX(PMELIGHT[Base Desc 1],MATCH(K132,PMELIGHT[Eff Desc 1],0)),0,INDEX(PMELIGHT[Inc Rate Unit],MATCH(K132,PMELIGHT[Eff Desc 1],0)))),"")</f>
        <v/>
      </c>
      <c r="AJ132" s="551"/>
      <c r="AK132" s="518" t="str">
        <f t="shared" ref="AK132" si="227">IFERROR(IF(OR(C132="",I132="",K132="",Q132="",S132="",U132="",Y132="",AB132="",AE132="",AG132=""),"",IFERROR(ROUND(IF(I132-Q132&lt;=0,0,(((I132-Q132)*S132*AB132/1000)+AZ132)*BA132),2),"")),"")</f>
        <v/>
      </c>
      <c r="AL132" s="519"/>
      <c r="AM132" s="520"/>
      <c r="AN132" s="504" t="str">
        <f t="shared" ref="AN132" si="228">IFERROR(IF(OR(C132="",I132="",K132="",Q132="",S132="",U132="",Y132="",AB132="",AE132="",AG132=""),"",IF(BC132&lt;&gt;"",BC132,ROUND(IF(I132-Q132&lt;=0,0,MIN(AU132,AI132*S132)),2))),"")</f>
        <v/>
      </c>
      <c r="AO132" s="505"/>
      <c r="AP132" s="505"/>
      <c r="AQ132" s="506"/>
      <c r="AR132" s="379"/>
      <c r="AU132" s="510" t="str">
        <f t="shared" ref="AU132" si="229">IF(OR(I132="",Q132="",S132="",U132="",Y132="",AB132="",AE132="",AG132=""),"",IF(AK132=0,"",(ROUND((AE132+AG132)*S132,2))))</f>
        <v/>
      </c>
      <c r="AV132" s="512" t="str">
        <f>IFERROR(IF(OR(I132="",Q132="",S132="",U132="",Y132="",AB132="",AE132="",AG132="",AK132=0),"",IF(ISNUMBER(SEARCH("Exterior",K132)),0,ROUND(((I132-Q132)*S132/1000)*INDEX(BUILDINGTYPE[Lighting Coincidence Factor],MATCH(M02S02F26,BUILDINGTYPE[Building Type],0)),3))),"")</f>
        <v/>
      </c>
      <c r="AW132" s="502" t="str">
        <f t="shared" ref="AW132" si="230">IF(OR(I132="",Q132="",S132="",U132="",Y132="",AB132="",AE132="",AG132=""),"",ROUND(I132*S132*AB132/1000,2))</f>
        <v/>
      </c>
      <c r="AX132" s="502" t="str">
        <f t="shared" ref="AX132" si="231">IF(OR(I132="",Q132="",S132="",U132="",Y132="",AB132="",AE132="",AG132=""),"",ROUND(Q132*S132*AB132/1000,2))</f>
        <v/>
      </c>
      <c r="AY132" s="502" t="str">
        <f>IF(OR(I132="",Q132="",S132="",U132="",Y132="",AB132="",AE132="",AG132=""),"",ROUND(IF(ISNUMBER(SEARCH("Exterior",K132)),0,IF(M02S02F46="Electric Only",0,IF(OR(M02S02F32="AC with Natural Gas Heat",M02S02F32="Natural Gas Heat Only"),(((I132-Q132)/1000)*S132*AB132*-INDEX(LightingWHF[Waste Heat Gas Heating IFTherms],MATCH(M02S02F26,LightingWHF[Building/Space Type],0))),0))),0))</f>
        <v/>
      </c>
      <c r="AZ132" s="502" t="str">
        <f>IF(OR(I132="",Q132="",S132="",U132="",Y132="",AB132="",AE132="",AG132=""),"",IF(M02S02F46="Gas Only",0,IF(ISNUMBER(SEARCH("Exterior",K132)),0,IF(M02S02F32="Heat Pump",(((I132-Q132)/1000)*S132*AB132*-INDEX(LightingWHF[Waste Heat Electric Heat Pump Heating IFkWh],MATCH(M02S02F26,LightingWHF[Building/Space Type],0))),
IF(OR(M02S02F32="AC with Electric Heat",M02S02F32="Electric Heat Only"),(((I132-Q132)/1000)*S132*AB132*-INDEX(LightingWHF[Waste Heat Electric Resistance Heating IFkWh],MATCH(M02S02F26,LightingWHF[Building/Space Type],0))),0
)))))</f>
        <v/>
      </c>
      <c r="BA132" s="552" t="str">
        <f>IF(OR(I132="",Q132="",S132="",U132="",Y132="",AB132="",AE132="",AG132=""),"",IF(M02S02F46="Gas Only",0,IF(ISNUMBER(SEARCH("Exterior",K132)),1,IF(OR(M02S02F32="Heat Pump",M02S02F32="AC with Natural Gas Heat",M02S02F32="AC with Electric Heat"),(INDEX(LightingWHF[Waste Heat Cooling Energy WHFe],MATCH(M02S02F26,LightingWHF[Building/Space Type],0))),1))))</f>
        <v/>
      </c>
      <c r="BB132" s="55"/>
      <c r="BC132" s="554" t="str">
        <f>IFERROR(IF(OR(C132="",I132="",K132="",Q132="",S132="",U132="",Y132="",AB132="",AE132="",AG132=""),"",IF(ISBLANK(M02S02F26),MEASUREBLDG,IF((I132*S132)&lt;=(Q132*S132),MEASURESAVE,""))),MEASURESUBMIT)</f>
        <v/>
      </c>
      <c r="BD132" s="55"/>
      <c r="BE132" s="55"/>
      <c r="BI132" s="357"/>
    </row>
    <row r="133" spans="2:61" ht="15.95" hidden="1" customHeight="1">
      <c r="B133" s="501"/>
      <c r="C133" s="532"/>
      <c r="D133" s="533"/>
      <c r="E133" s="533"/>
      <c r="F133" s="533"/>
      <c r="G133" s="533"/>
      <c r="H133" s="537"/>
      <c r="I133" s="562"/>
      <c r="J133" s="563"/>
      <c r="K133" s="565"/>
      <c r="L133" s="533"/>
      <c r="M133" s="533"/>
      <c r="N133" s="533"/>
      <c r="O133" s="533"/>
      <c r="P133" s="537"/>
      <c r="Q133" s="562"/>
      <c r="R133" s="567"/>
      <c r="S133" s="528"/>
      <c r="T133" s="529"/>
      <c r="U133" s="532"/>
      <c r="V133" s="533"/>
      <c r="W133" s="533"/>
      <c r="X133" s="537"/>
      <c r="Y133" s="536"/>
      <c r="Z133" s="533"/>
      <c r="AA133" s="537"/>
      <c r="AB133" s="528"/>
      <c r="AC133" s="539"/>
      <c r="AD133" s="529"/>
      <c r="AE133" s="542"/>
      <c r="AF133" s="543"/>
      <c r="AG133" s="546"/>
      <c r="AH133" s="549"/>
      <c r="AI133" s="516"/>
      <c r="AJ133" s="517"/>
      <c r="AK133" s="521"/>
      <c r="AL133" s="522"/>
      <c r="AM133" s="523"/>
      <c r="AN133" s="507"/>
      <c r="AO133" s="508"/>
      <c r="AP133" s="508"/>
      <c r="AQ133" s="509"/>
      <c r="AR133" s="379"/>
      <c r="AU133" s="511"/>
      <c r="AV133" s="513"/>
      <c r="AW133" s="503"/>
      <c r="AX133" s="503"/>
      <c r="AY133" s="503"/>
      <c r="AZ133" s="503"/>
      <c r="BA133" s="553"/>
      <c r="BB133" s="55"/>
      <c r="BC133" s="555"/>
      <c r="BD133" s="55"/>
      <c r="BE133" s="55"/>
      <c r="BI133" s="357"/>
    </row>
    <row r="134" spans="2:61" ht="15.95" hidden="1" customHeight="1">
      <c r="B134" s="501">
        <v>48</v>
      </c>
      <c r="C134" s="530"/>
      <c r="D134" s="531"/>
      <c r="E134" s="531"/>
      <c r="F134" s="531"/>
      <c r="G134" s="531"/>
      <c r="H134" s="535"/>
      <c r="I134" s="560" t="str">
        <f>IFERROR(IF(C134="","",IF(INDEX(PMELIGHTTYPE[Base Autofill],MATCH(C134,PMELIGHTTYPE[Base Desc 1],0))="","",INDEX(PMELIGHTTYPE[Base Autofill],MATCH(C134,PMELIGHTTYPE[Base Desc 1],0)))),"")</f>
        <v/>
      </c>
      <c r="J134" s="561"/>
      <c r="K134" s="564"/>
      <c r="L134" s="531"/>
      <c r="M134" s="531"/>
      <c r="N134" s="531"/>
      <c r="O134" s="531"/>
      <c r="P134" s="535"/>
      <c r="Q134" s="560" t="str">
        <f t="shared" ref="Q134" si="232">IFERROR(IF(ISNUMBER(SEARCH("Removed",K134)),0,""),"")</f>
        <v/>
      </c>
      <c r="R134" s="566"/>
      <c r="S134" s="526"/>
      <c r="T134" s="527"/>
      <c r="U134" s="530"/>
      <c r="V134" s="531"/>
      <c r="W134" s="531"/>
      <c r="X134" s="535"/>
      <c r="Y134" s="534"/>
      <c r="Z134" s="531"/>
      <c r="AA134" s="535"/>
      <c r="AB134" s="526"/>
      <c r="AC134" s="538"/>
      <c r="AD134" s="527"/>
      <c r="AE134" s="540" t="str">
        <f t="shared" ref="AE134" si="233">IF(ISNUMBER(SEARCH("Removed",K134)),0,"")</f>
        <v/>
      </c>
      <c r="AF134" s="541"/>
      <c r="AG134" s="544"/>
      <c r="AH134" s="548"/>
      <c r="AI134" s="550" t="str">
        <f>IFERROR(IF(K134="","",IF(C134&lt;&gt;INDEX(PMELIGHT[Base Desc 1],MATCH(K134,PMELIGHT[Eff Desc 1],0)),0,INDEX(PMELIGHT[Inc Rate Unit],MATCH(K134,PMELIGHT[Eff Desc 1],0)))),"")</f>
        <v/>
      </c>
      <c r="AJ134" s="551"/>
      <c r="AK134" s="518" t="str">
        <f t="shared" ref="AK134" si="234">IFERROR(IF(OR(C134="",I134="",K134="",Q134="",S134="",U134="",Y134="",AB134="",AE134="",AG134=""),"",IFERROR(ROUND(IF(I134-Q134&lt;=0,0,(((I134-Q134)*S134*AB134/1000)+AZ134)*BA134),2),"")),"")</f>
        <v/>
      </c>
      <c r="AL134" s="519"/>
      <c r="AM134" s="520"/>
      <c r="AN134" s="504" t="str">
        <f t="shared" ref="AN134" si="235">IFERROR(IF(OR(C134="",I134="",K134="",Q134="",S134="",U134="",Y134="",AB134="",AE134="",AG134=""),"",IF(BC134&lt;&gt;"",BC134,ROUND(IF(I134-Q134&lt;=0,0,MIN(AU134,AI134*S134)),2))),"")</f>
        <v/>
      </c>
      <c r="AO134" s="505"/>
      <c r="AP134" s="505"/>
      <c r="AQ134" s="506"/>
      <c r="AR134" s="379"/>
      <c r="AU134" s="510" t="str">
        <f t="shared" ref="AU134" si="236">IF(OR(I134="",Q134="",S134="",U134="",Y134="",AB134="",AE134="",AG134=""),"",IF(AK134=0,"",(ROUND((AE134+AG134)*S134,2))))</f>
        <v/>
      </c>
      <c r="AV134" s="512" t="str">
        <f>IFERROR(IF(OR(I134="",Q134="",S134="",U134="",Y134="",AB134="",AE134="",AG134="",AK134=0),"",IF(ISNUMBER(SEARCH("Exterior",K134)),0,ROUND(((I134-Q134)*S134/1000)*INDEX(BUILDINGTYPE[Lighting Coincidence Factor],MATCH(M02S02F26,BUILDINGTYPE[Building Type],0)),3))),"")</f>
        <v/>
      </c>
      <c r="AW134" s="502" t="str">
        <f t="shared" ref="AW134" si="237">IF(OR(I134="",Q134="",S134="",U134="",Y134="",AB134="",AE134="",AG134=""),"",ROUND(I134*S134*AB134/1000,2))</f>
        <v/>
      </c>
      <c r="AX134" s="502" t="str">
        <f t="shared" ref="AX134" si="238">IF(OR(I134="",Q134="",S134="",U134="",Y134="",AB134="",AE134="",AG134=""),"",ROUND(Q134*S134*AB134/1000,2))</f>
        <v/>
      </c>
      <c r="AY134" s="502" t="str">
        <f>IF(OR(I134="",Q134="",S134="",U134="",Y134="",AB134="",AE134="",AG134=""),"",ROUND(IF(ISNUMBER(SEARCH("Exterior",K134)),0,IF(M02S02F46="Electric Only",0,IF(OR(M02S02F32="AC with Natural Gas Heat",M02S02F32="Natural Gas Heat Only"),(((I134-Q134)/1000)*S134*AB134*-INDEX(LightingWHF[Waste Heat Gas Heating IFTherms],MATCH(M02S02F26,LightingWHF[Building/Space Type],0))),0))),0))</f>
        <v/>
      </c>
      <c r="AZ134" s="502" t="str">
        <f>IF(OR(I134="",Q134="",S134="",U134="",Y134="",AB134="",AE134="",AG134=""),"",IF(M02S02F46="Gas Only",0,IF(ISNUMBER(SEARCH("Exterior",K134)),0,IF(M02S02F32="Heat Pump",(((I134-Q134)/1000)*S134*AB134*-INDEX(LightingWHF[Waste Heat Electric Heat Pump Heating IFkWh],MATCH(M02S02F26,LightingWHF[Building/Space Type],0))),
IF(OR(M02S02F32="AC with Electric Heat",M02S02F32="Electric Heat Only"),(((I134-Q134)/1000)*S134*AB134*-INDEX(LightingWHF[Waste Heat Electric Resistance Heating IFkWh],MATCH(M02S02F26,LightingWHF[Building/Space Type],0))),0
)))))</f>
        <v/>
      </c>
      <c r="BA134" s="552" t="str">
        <f>IF(OR(I134="",Q134="",S134="",U134="",Y134="",AB134="",AE134="",AG134=""),"",IF(M02S02F46="Gas Only",0,IF(ISNUMBER(SEARCH("Exterior",K134)),1,IF(OR(M02S02F32="Heat Pump",M02S02F32="AC with Natural Gas Heat",M02S02F32="AC with Electric Heat"),(INDEX(LightingWHF[Waste Heat Cooling Energy WHFe],MATCH(M02S02F26,LightingWHF[Building/Space Type],0))),1))))</f>
        <v/>
      </c>
      <c r="BB134" s="55"/>
      <c r="BC134" s="554" t="str">
        <f>IFERROR(IF(OR(C134="",I134="",K134="",Q134="",S134="",U134="",Y134="",AB134="",AE134="",AG134=""),"",IF(ISBLANK(M02S02F26),MEASUREBLDG,IF((I134*S134)&lt;=(Q134*S134),MEASURESAVE,""))),MEASURESUBMIT)</f>
        <v/>
      </c>
      <c r="BD134" s="55"/>
      <c r="BE134" s="55"/>
      <c r="BI134" s="357"/>
    </row>
    <row r="135" spans="2:61" ht="15.95" hidden="1" customHeight="1">
      <c r="B135" s="501"/>
      <c r="C135" s="532"/>
      <c r="D135" s="533"/>
      <c r="E135" s="533"/>
      <c r="F135" s="533"/>
      <c r="G135" s="533"/>
      <c r="H135" s="537"/>
      <c r="I135" s="562"/>
      <c r="J135" s="563"/>
      <c r="K135" s="565"/>
      <c r="L135" s="533"/>
      <c r="M135" s="533"/>
      <c r="N135" s="533"/>
      <c r="O135" s="533"/>
      <c r="P135" s="537"/>
      <c r="Q135" s="562"/>
      <c r="R135" s="567"/>
      <c r="S135" s="528"/>
      <c r="T135" s="529"/>
      <c r="U135" s="532"/>
      <c r="V135" s="533"/>
      <c r="W135" s="533"/>
      <c r="X135" s="537"/>
      <c r="Y135" s="536"/>
      <c r="Z135" s="533"/>
      <c r="AA135" s="537"/>
      <c r="AB135" s="528"/>
      <c r="AC135" s="539"/>
      <c r="AD135" s="529"/>
      <c r="AE135" s="542"/>
      <c r="AF135" s="543"/>
      <c r="AG135" s="546"/>
      <c r="AH135" s="549"/>
      <c r="AI135" s="516"/>
      <c r="AJ135" s="517"/>
      <c r="AK135" s="521"/>
      <c r="AL135" s="522"/>
      <c r="AM135" s="523"/>
      <c r="AN135" s="507"/>
      <c r="AO135" s="508"/>
      <c r="AP135" s="508"/>
      <c r="AQ135" s="509"/>
      <c r="AR135" s="379"/>
      <c r="AU135" s="511"/>
      <c r="AV135" s="513"/>
      <c r="AW135" s="503"/>
      <c r="AX135" s="503"/>
      <c r="AY135" s="503"/>
      <c r="AZ135" s="503"/>
      <c r="BA135" s="553"/>
      <c r="BB135" s="55"/>
      <c r="BC135" s="555"/>
      <c r="BD135" s="55"/>
      <c r="BE135" s="55"/>
      <c r="BI135" s="357"/>
    </row>
    <row r="136" spans="2:61" ht="15.95" hidden="1" customHeight="1">
      <c r="B136" s="501">
        <v>49</v>
      </c>
      <c r="C136" s="530">
        <f ca="1">IF(SUM(BF40:BF135)=0,0,INDEX(PMEBONUS[],1,3))</f>
        <v>0</v>
      </c>
      <c r="D136" s="531"/>
      <c r="E136" s="531"/>
      <c r="F136" s="531"/>
      <c r="G136" s="531"/>
      <c r="H136" s="535"/>
      <c r="I136" s="560" t="str">
        <f ca="1">IFERROR(IF(C136="","",IF(INDEX(PMELIGHTTYPE[Base Autofill],MATCH(C136,PMELIGHTTYPE[Base Desc 1],0))="","",INDEX(PMELIGHTTYPE[Base Autofill],MATCH(C136,PMELIGHTTYPE[Base Desc 1],0)))),"")</f>
        <v/>
      </c>
      <c r="J136" s="561"/>
      <c r="K136" s="564">
        <f ca="1">IF(SUM(BF40:BF135)=0,0,INDEX(PMEBONUS[],1,30))</f>
        <v>0</v>
      </c>
      <c r="L136" s="531"/>
      <c r="M136" s="531"/>
      <c r="N136" s="531"/>
      <c r="O136" s="531"/>
      <c r="P136" s="535"/>
      <c r="Q136" s="560" t="str">
        <f t="shared" ref="Q136" ca="1" si="239">IFERROR(IF(ISNUMBER(SEARCH("Removed",K136)),0,""),"")</f>
        <v/>
      </c>
      <c r="R136" s="566"/>
      <c r="S136" s="568">
        <f ca="1">IF(K136=0,0,1)</f>
        <v>0</v>
      </c>
      <c r="T136" s="569"/>
      <c r="U136" s="530"/>
      <c r="V136" s="531"/>
      <c r="W136" s="531"/>
      <c r="X136" s="535"/>
      <c r="Y136" s="534"/>
      <c r="Z136" s="531"/>
      <c r="AA136" s="535"/>
      <c r="AB136" s="526"/>
      <c r="AC136" s="538"/>
      <c r="AD136" s="527"/>
      <c r="AE136" s="540" t="str">
        <f t="shared" ref="AE136" ca="1" si="240">IF(ISNUMBER(SEARCH("Removed",K136)),0,"")</f>
        <v/>
      </c>
      <c r="AF136" s="541"/>
      <c r="AG136" s="544"/>
      <c r="AH136" s="548"/>
      <c r="AI136" s="550" t="str">
        <f ca="1">IFERROR(IF(K136="","",IF(C136&lt;&gt;INDEX(PMELIGHT[Base Desc 1],MATCH(K136,PMELIGHT[Eff Desc 1],0)),0,INDEX(PMELIGHT[Inc Rate Unit],MATCH(K136,PMELIGHT[Eff Desc 1],0)))),"")</f>
        <v/>
      </c>
      <c r="AJ136" s="551"/>
      <c r="AK136" s="518" t="str">
        <f t="shared" ref="AK136" ca="1" si="241">IFERROR(IF(OR(C136="",I136="",K136="",Q136="",S136="",U136="",Y136="",AB136="",AE136="",AG136=""),"",IFERROR(ROUND(IF(I136-Q136&lt;=0,0,(((I136-Q136)*S136*AB136/1000)+AZ136)*BA136),2),"")),"")</f>
        <v/>
      </c>
      <c r="AL136" s="519"/>
      <c r="AM136" s="520"/>
      <c r="AN136" s="504" t="str">
        <f ca="1">IF(AY136="","",AY136)</f>
        <v/>
      </c>
      <c r="AO136" s="505"/>
      <c r="AP136" s="505"/>
      <c r="AQ136" s="506"/>
      <c r="AR136" s="379"/>
      <c r="AU136" s="510" t="str">
        <f t="shared" ref="AU136" ca="1" si="242">IF(OR(I136="",Q136="",S136="",U136="",Y136="",AB136="",AE136="",AG136=""),"",IF(AK136=0,"",(ROUND((AE136+AG136)*S136,2))))</f>
        <v/>
      </c>
      <c r="AV136" s="512" t="str">
        <f ca="1">IFERROR(IF(OR(I136="",Q136="",S136="",U136="",Y136="",AB136="",AE136="",AG136="",AK136=0),"",IF(ISNUMBER(SEARCH("Exterior",K136)),0,ROUND(((I136-Q136)*S136/1000)*INDEX(BUILDINGTYPE[Lighting Coincidence Factor],MATCH(M02S02F26,BUILDINGTYPE[Building Type],0)),3))),"")</f>
        <v/>
      </c>
      <c r="AW136" s="502" t="str">
        <f t="shared" ref="AW136" ca="1" si="243">IF(OR(I136="",Q136="",S136="",U136="",Y136="",AB136="",AE136="",AG136=""),"",ROUND(I136*S136*AB136/1000,2))</f>
        <v/>
      </c>
      <c r="AX136" s="502" t="str">
        <f t="shared" ref="AX136" ca="1" si="244">IF(OR(I136="",Q136="",S136="",U136="",Y136="",AB136="",AE136="",AG136=""),"",ROUND(Q136*S136*AB136/1000,2))</f>
        <v/>
      </c>
      <c r="AY136" s="510" t="str">
        <f ca="1">IFERROR(IF(OR(C136="",K136="",SUM(AK40:AM135)=0,SUM(BF40:BF135)=0),"",SUM(BF40:BF135)),"")</f>
        <v/>
      </c>
      <c r="AZ136" s="55"/>
      <c r="BA136" s="55"/>
      <c r="BB136" s="55"/>
      <c r="BC136" s="554" t="str">
        <f ca="1">IFERROR(IF(OR(C136="",I136="",K136="",Q136="",S136="",U136="",Y136="",AB136="",AE136="",AG136=""),"",IF(ISBLANK(M02S02F26),MEASUREBLDG,IF((I136*S136)&lt;=(Q136*S136),MEASURESAVE,""))),MEASURESUBMIT)</f>
        <v/>
      </c>
      <c r="BD136" s="55"/>
      <c r="BE136" s="55"/>
      <c r="BI136" s="357"/>
    </row>
    <row r="137" spans="2:61" ht="15.95" hidden="1" customHeight="1">
      <c r="B137" s="501"/>
      <c r="C137" s="532"/>
      <c r="D137" s="533"/>
      <c r="E137" s="533"/>
      <c r="F137" s="533"/>
      <c r="G137" s="533"/>
      <c r="H137" s="537"/>
      <c r="I137" s="562"/>
      <c r="J137" s="563"/>
      <c r="K137" s="565"/>
      <c r="L137" s="533"/>
      <c r="M137" s="533"/>
      <c r="N137" s="533"/>
      <c r="O137" s="533"/>
      <c r="P137" s="537"/>
      <c r="Q137" s="562"/>
      <c r="R137" s="567"/>
      <c r="S137" s="528"/>
      <c r="T137" s="529"/>
      <c r="U137" s="532"/>
      <c r="V137" s="533"/>
      <c r="W137" s="533"/>
      <c r="X137" s="537"/>
      <c r="Y137" s="536"/>
      <c r="Z137" s="533"/>
      <c r="AA137" s="537"/>
      <c r="AB137" s="528"/>
      <c r="AC137" s="539"/>
      <c r="AD137" s="529"/>
      <c r="AE137" s="542"/>
      <c r="AF137" s="543"/>
      <c r="AG137" s="546"/>
      <c r="AH137" s="549"/>
      <c r="AI137" s="516"/>
      <c r="AJ137" s="517"/>
      <c r="AK137" s="521"/>
      <c r="AL137" s="522"/>
      <c r="AM137" s="523"/>
      <c r="AN137" s="507"/>
      <c r="AO137" s="508"/>
      <c r="AP137" s="508"/>
      <c r="AQ137" s="509"/>
      <c r="AR137" s="379"/>
      <c r="AU137" s="511"/>
      <c r="AV137" s="513"/>
      <c r="AW137" s="503"/>
      <c r="AX137" s="503"/>
      <c r="AY137" s="511"/>
      <c r="AZ137" s="55"/>
      <c r="BA137" s="55"/>
      <c r="BB137" s="55"/>
      <c r="BC137" s="555"/>
      <c r="BD137" s="55"/>
      <c r="BE137" s="55"/>
      <c r="BI137" s="357"/>
    </row>
    <row r="138" spans="2:61" ht="15.95" hidden="1" customHeight="1">
      <c r="B138" s="501">
        <v>50</v>
      </c>
      <c r="C138" s="530">
        <f ca="1">IF(SUM(BE40:BE137)=0,0,INDEX(PMEBONUS[],3,3))</f>
        <v>0</v>
      </c>
      <c r="D138" s="531"/>
      <c r="E138" s="531"/>
      <c r="F138" s="531"/>
      <c r="G138" s="531"/>
      <c r="H138" s="535"/>
      <c r="I138" s="666" t="str">
        <f ca="1">IFERROR(IF(C138="","",IF(INDEX(PMELIGHTTYPE[Base Autofill],MATCH(C138,PMELIGHTTYPE[Base Desc 1],0))="","",INDEX(PMELIGHTTYPE[Base Autofill],MATCH(C138,PMELIGHTTYPE[Base Desc 1],0)))),"")</f>
        <v/>
      </c>
      <c r="J138" s="667"/>
      <c r="K138" s="564">
        <f ca="1">IF(SUM(BE40:BE137)=0,0,INDEX(PMEBONUS[],3,30))</f>
        <v>0</v>
      </c>
      <c r="L138" s="531"/>
      <c r="M138" s="531"/>
      <c r="N138" s="531"/>
      <c r="O138" s="531"/>
      <c r="P138" s="535"/>
      <c r="Q138" s="666" t="str">
        <f t="shared" ref="Q138" ca="1" si="245">IFERROR(IF(ISNUMBER(SEARCH("Removed",K138)),0,""),"")</f>
        <v/>
      </c>
      <c r="R138" s="669"/>
      <c r="S138" s="568">
        <f ca="1">IF(K138=0,0,1)</f>
        <v>0</v>
      </c>
      <c r="T138" s="569"/>
      <c r="U138" s="557"/>
      <c r="V138" s="558"/>
      <c r="W138" s="558"/>
      <c r="X138" s="603"/>
      <c r="Y138" s="605"/>
      <c r="Z138" s="558"/>
      <c r="AA138" s="559"/>
      <c r="AB138" s="568"/>
      <c r="AC138" s="652"/>
      <c r="AD138" s="569"/>
      <c r="AE138" s="653" t="str">
        <f t="shared" ref="AE138" ca="1" si="246">IF(ISNUMBER(SEARCH("Removed",K138)),0,"")</f>
        <v/>
      </c>
      <c r="AF138" s="654"/>
      <c r="AG138" s="655"/>
      <c r="AH138" s="656"/>
      <c r="AI138" s="550" t="str">
        <f ca="1">IFERROR(IF(K138="","",IF(C138&lt;&gt;INDEX(PMELIGHT[Base Desc 1],MATCH(K138,PMELIGHT[Eff Desc 1],0)),0,INDEX(PMELIGHT[Inc Rate Unit],MATCH(K138,PMELIGHT[Eff Desc 1],0)))),"")</f>
        <v/>
      </c>
      <c r="AJ138" s="551"/>
      <c r="AK138" s="518" t="str">
        <f ca="1">IFERROR(IF(OR(C138="",I138="",K138="",Q138="",S138="",U138="",Y138="",AB138="",AE138="",AG138=""),"",IFERROR(ROUND(IF(I138-Q138&lt;=0,0,(I138-Q138)*S138*AB138/1000),2),"")),"")</f>
        <v/>
      </c>
      <c r="AL138" s="519"/>
      <c r="AM138" s="520"/>
      <c r="AN138" s="504">
        <f ca="1">IF(AY138="",0,AY138)</f>
        <v>0</v>
      </c>
      <c r="AO138" s="505"/>
      <c r="AP138" s="505"/>
      <c r="AQ138" s="506"/>
      <c r="AR138" s="379"/>
      <c r="AU138" s="649"/>
      <c r="AV138" s="650"/>
      <c r="AW138" s="651"/>
      <c r="AX138" s="651"/>
      <c r="AY138" s="510" t="str">
        <f ca="1">IFERROR(IF(OR(C138="",K138="",SUM(AK40:AM137)=0,SUM(BE40:BE137)=0),"",SUM(BE40:BE137)),"")</f>
        <v/>
      </c>
      <c r="AZ138" s="510"/>
      <c r="BA138" s="510"/>
      <c r="BB138" s="510"/>
      <c r="BC138" s="670"/>
      <c r="BD138" s="55"/>
      <c r="BE138" s="55"/>
      <c r="BI138" s="357"/>
    </row>
    <row r="139" spans="2:61" ht="15.95" hidden="1" customHeight="1">
      <c r="B139" s="501"/>
      <c r="C139" s="532"/>
      <c r="D139" s="533"/>
      <c r="E139" s="533"/>
      <c r="F139" s="533"/>
      <c r="G139" s="533"/>
      <c r="H139" s="537"/>
      <c r="I139" s="562"/>
      <c r="J139" s="668"/>
      <c r="K139" s="565"/>
      <c r="L139" s="533"/>
      <c r="M139" s="533"/>
      <c r="N139" s="533"/>
      <c r="O139" s="533"/>
      <c r="P139" s="537"/>
      <c r="Q139" s="562"/>
      <c r="R139" s="567"/>
      <c r="S139" s="528"/>
      <c r="T139" s="529"/>
      <c r="U139" s="532"/>
      <c r="V139" s="533"/>
      <c r="W139" s="533"/>
      <c r="X139" s="604"/>
      <c r="Y139" s="536"/>
      <c r="Z139" s="533"/>
      <c r="AA139" s="537"/>
      <c r="AB139" s="528"/>
      <c r="AC139" s="539"/>
      <c r="AD139" s="529"/>
      <c r="AE139" s="542"/>
      <c r="AF139" s="543"/>
      <c r="AG139" s="546"/>
      <c r="AH139" s="657"/>
      <c r="AI139" s="516"/>
      <c r="AJ139" s="517"/>
      <c r="AK139" s="521"/>
      <c r="AL139" s="522"/>
      <c r="AM139" s="523"/>
      <c r="AN139" s="507"/>
      <c r="AO139" s="508"/>
      <c r="AP139" s="508"/>
      <c r="AQ139" s="509"/>
      <c r="AR139" s="379"/>
      <c r="AU139" s="511"/>
      <c r="AV139" s="513"/>
      <c r="AW139" s="503"/>
      <c r="AX139" s="503"/>
      <c r="AY139" s="511"/>
      <c r="AZ139" s="511"/>
      <c r="BA139" s="511"/>
      <c r="BB139" s="511"/>
      <c r="BC139" s="555"/>
      <c r="BD139" s="55"/>
      <c r="BE139" s="55"/>
      <c r="BI139" s="357"/>
    </row>
    <row r="140" spans="2:61" ht="15.95" hidden="1" customHeight="1">
      <c r="B140" s="380"/>
      <c r="AR140" s="379"/>
      <c r="BE140" s="357"/>
      <c r="BF140" s="358"/>
      <c r="BG140" s="359"/>
      <c r="BH140" s="359"/>
      <c r="BI140" s="357"/>
    </row>
    <row r="141" spans="2:61" ht="15.95" hidden="1" customHeight="1">
      <c r="B141" s="380"/>
      <c r="AR141" s="379"/>
      <c r="BE141" s="357"/>
      <c r="BF141" s="358"/>
      <c r="BG141" s="359"/>
      <c r="BH141" s="359"/>
      <c r="BI141" s="357"/>
    </row>
    <row r="142" spans="2:61" ht="15.95" hidden="1" customHeight="1">
      <c r="B142" s="380"/>
      <c r="AR142" s="379"/>
      <c r="BE142" s="357"/>
      <c r="BF142" s="358"/>
      <c r="BG142" s="359"/>
      <c r="BH142" s="359"/>
      <c r="BI142" s="357"/>
    </row>
    <row r="143" spans="2:61" ht="15.95" hidden="1" customHeight="1">
      <c r="B143" s="380"/>
      <c r="AR143" s="379"/>
      <c r="BE143" s="357"/>
      <c r="BF143" s="358"/>
      <c r="BG143" s="359"/>
      <c r="BH143" s="359"/>
      <c r="BI143" s="357"/>
    </row>
    <row r="144" spans="2:61" ht="15.95" hidden="1" customHeight="1">
      <c r="B144" s="380"/>
      <c r="AR144" s="379"/>
      <c r="BE144" s="357"/>
      <c r="BF144" s="358"/>
      <c r="BG144" s="359"/>
      <c r="BH144" s="359"/>
      <c r="BI144" s="357"/>
    </row>
    <row r="145" spans="2:61" ht="15.95" hidden="1" customHeight="1">
      <c r="B145" s="380"/>
      <c r="AR145" s="379"/>
      <c r="BE145" s="357"/>
      <c r="BF145" s="358"/>
      <c r="BG145" s="359"/>
      <c r="BH145" s="359"/>
      <c r="BI145" s="357"/>
    </row>
    <row r="146" spans="2:61" ht="15.95" hidden="1" customHeight="1">
      <c r="B146" s="380"/>
      <c r="AR146" s="379"/>
      <c r="BE146" s="357"/>
      <c r="BF146" s="358"/>
      <c r="BG146" s="359"/>
      <c r="BH146" s="359"/>
      <c r="BI146" s="357"/>
    </row>
    <row r="147" spans="2:61" ht="15.95" hidden="1" customHeight="1">
      <c r="B147" s="380"/>
      <c r="AR147" s="379"/>
      <c r="BE147" s="357"/>
      <c r="BF147" s="358"/>
      <c r="BG147" s="359"/>
      <c r="BH147" s="359"/>
      <c r="BI147" s="357"/>
    </row>
    <row r="148" spans="2:61" ht="15.95" hidden="1" customHeight="1">
      <c r="B148" s="380"/>
      <c r="AR148" s="379"/>
      <c r="BE148" s="357"/>
      <c r="BF148" s="358"/>
      <c r="BG148" s="359"/>
      <c r="BH148" s="359"/>
      <c r="BI148" s="357"/>
    </row>
    <row r="149" spans="2:61" ht="15.95" hidden="1" customHeight="1">
      <c r="B149" s="380"/>
      <c r="AR149" s="379"/>
      <c r="BE149" s="357"/>
      <c r="BF149" s="358"/>
      <c r="BG149" s="359"/>
      <c r="BH149" s="359"/>
      <c r="BI149" s="357"/>
    </row>
    <row r="150" spans="2:61" ht="15.95" customHeight="1">
      <c r="B150" s="380"/>
      <c r="AR150" s="379"/>
      <c r="BE150" s="357"/>
      <c r="BF150" s="358"/>
      <c r="BG150" s="359"/>
      <c r="BH150" s="359"/>
      <c r="BI150" s="357"/>
    </row>
    <row r="151" spans="2:61" ht="15.95" customHeight="1" thickBot="1">
      <c r="B151" s="378"/>
      <c r="AR151" s="379"/>
    </row>
    <row r="152" spans="2:61" ht="15.95" customHeight="1">
      <c r="B152" s="378"/>
      <c r="C152" s="616" t="s">
        <v>1456</v>
      </c>
      <c r="D152" s="617"/>
      <c r="E152" s="617"/>
      <c r="F152" s="617"/>
      <c r="G152" s="617"/>
      <c r="H152" s="617"/>
      <c r="I152" s="617"/>
      <c r="J152" s="617"/>
      <c r="K152" s="617"/>
      <c r="L152" s="617"/>
      <c r="M152" s="617"/>
      <c r="N152" s="617"/>
      <c r="O152" s="617"/>
      <c r="P152" s="617"/>
      <c r="Q152" s="617"/>
      <c r="R152" s="617"/>
      <c r="S152" s="617"/>
      <c r="T152" s="617"/>
      <c r="U152" s="617"/>
      <c r="V152" s="617"/>
      <c r="W152" s="617"/>
      <c r="X152" s="617"/>
      <c r="Y152" s="617"/>
      <c r="Z152" s="617"/>
      <c r="AA152" s="617"/>
      <c r="AB152" s="617"/>
      <c r="AC152" s="617"/>
      <c r="AD152" s="617"/>
      <c r="AE152" s="617"/>
      <c r="AF152" s="617"/>
      <c r="AG152" s="617"/>
      <c r="AH152" s="617"/>
      <c r="AI152" s="617"/>
      <c r="AJ152" s="617"/>
      <c r="AK152" s="617"/>
      <c r="AL152" s="617"/>
      <c r="AM152" s="617"/>
      <c r="AN152" s="617"/>
      <c r="AO152" s="617"/>
      <c r="AP152" s="617"/>
      <c r="AQ152" s="618"/>
      <c r="AR152" s="379"/>
      <c r="AT152" t="s">
        <v>1175</v>
      </c>
      <c r="AX152" s="49"/>
      <c r="AY152">
        <f>AVERAGE(66827349,61605176,67743805)/AVERAGE(80878917,75449280,81061185)/1000</f>
        <v>8.2639049963911197E-4</v>
      </c>
    </row>
    <row r="153" spans="2:61" ht="15.95" customHeight="1">
      <c r="B153" s="378"/>
      <c r="C153" s="619"/>
      <c r="D153" s="620"/>
      <c r="E153" s="620"/>
      <c r="F153" s="620"/>
      <c r="G153" s="620"/>
      <c r="H153" s="620"/>
      <c r="I153" s="620"/>
      <c r="J153" s="620"/>
      <c r="K153" s="620"/>
      <c r="L153" s="620"/>
      <c r="M153" s="620"/>
      <c r="N153" s="620"/>
      <c r="O153" s="620"/>
      <c r="P153" s="620"/>
      <c r="Q153" s="620"/>
      <c r="R153" s="620"/>
      <c r="S153" s="620"/>
      <c r="T153" s="620"/>
      <c r="U153" s="620"/>
      <c r="V153" s="620"/>
      <c r="W153" s="620"/>
      <c r="X153" s="620"/>
      <c r="Y153" s="620"/>
      <c r="Z153" s="620"/>
      <c r="AA153" s="620"/>
      <c r="AB153" s="620"/>
      <c r="AC153" s="620"/>
      <c r="AD153" s="620"/>
      <c r="AE153" s="620"/>
      <c r="AF153" s="620"/>
      <c r="AG153" s="620"/>
      <c r="AH153" s="620"/>
      <c r="AI153" s="620"/>
      <c r="AJ153" s="620"/>
      <c r="AK153" s="620"/>
      <c r="AL153" s="620"/>
      <c r="AM153" s="620"/>
      <c r="AN153" s="620"/>
      <c r="AO153" s="620"/>
      <c r="AP153" s="620"/>
      <c r="AQ153" s="621"/>
      <c r="AR153" s="379"/>
      <c r="AT153" s="360" t="s">
        <v>1457</v>
      </c>
    </row>
    <row r="154" spans="2:61" ht="15.95" customHeight="1">
      <c r="B154" s="378"/>
      <c r="C154" s="408"/>
      <c r="D154" s="607">
        <f ca="1">SUM(AK40:AM137)</f>
        <v>0</v>
      </c>
      <c r="E154" s="607"/>
      <c r="F154" s="607"/>
      <c r="G154" s="607"/>
      <c r="H154" s="607"/>
      <c r="I154" s="607"/>
      <c r="J154" s="607"/>
      <c r="K154" s="607"/>
      <c r="L154" s="607"/>
      <c r="M154" s="383"/>
      <c r="N154" s="383"/>
      <c r="O154" s="383"/>
      <c r="P154" s="383"/>
      <c r="Q154" s="383"/>
      <c r="R154" s="609">
        <f ca="1">IFERROR(D154*M02S02F35,0)</f>
        <v>0</v>
      </c>
      <c r="S154" s="609"/>
      <c r="T154" s="609"/>
      <c r="U154" s="609"/>
      <c r="V154" s="609"/>
      <c r="W154" s="609" t="s">
        <v>1458</v>
      </c>
      <c r="X154" s="609"/>
      <c r="Y154" s="609"/>
      <c r="Z154" s="609"/>
      <c r="AA154" s="609"/>
      <c r="AB154" s="609"/>
      <c r="AC154" s="383"/>
      <c r="AD154" s="383"/>
      <c r="AE154" s="611">
        <f ca="1">D154*AY152</f>
        <v>0</v>
      </c>
      <c r="AF154" s="611"/>
      <c r="AG154" s="611"/>
      <c r="AH154" s="611"/>
      <c r="AI154" s="611"/>
      <c r="AJ154" s="613" t="s">
        <v>1459</v>
      </c>
      <c r="AK154" s="613"/>
      <c r="AL154" s="613"/>
      <c r="AM154" s="613"/>
      <c r="AN154" s="613"/>
      <c r="AO154" s="613"/>
      <c r="AP154" s="613"/>
      <c r="AQ154" s="410"/>
      <c r="AR154" s="379"/>
      <c r="AT154" s="53"/>
    </row>
    <row r="155" spans="2:61" ht="15.95" customHeight="1" thickBot="1">
      <c r="B155" s="378"/>
      <c r="C155" s="409"/>
      <c r="D155" s="608"/>
      <c r="E155" s="608"/>
      <c r="F155" s="608"/>
      <c r="G155" s="608"/>
      <c r="H155" s="608"/>
      <c r="I155" s="608"/>
      <c r="J155" s="608"/>
      <c r="K155" s="608"/>
      <c r="L155" s="608"/>
      <c r="M155" s="411"/>
      <c r="N155" s="411"/>
      <c r="O155" s="411"/>
      <c r="P155" s="411"/>
      <c r="Q155" s="411"/>
      <c r="R155" s="610"/>
      <c r="S155" s="610"/>
      <c r="T155" s="610"/>
      <c r="U155" s="610"/>
      <c r="V155" s="610"/>
      <c r="W155" s="610"/>
      <c r="X155" s="610"/>
      <c r="Y155" s="610"/>
      <c r="Z155" s="610"/>
      <c r="AA155" s="610"/>
      <c r="AB155" s="610"/>
      <c r="AC155" s="412"/>
      <c r="AD155" s="411"/>
      <c r="AE155" s="612"/>
      <c r="AF155" s="612"/>
      <c r="AG155" s="612"/>
      <c r="AH155" s="612"/>
      <c r="AI155" s="612"/>
      <c r="AJ155" s="614"/>
      <c r="AK155" s="614"/>
      <c r="AL155" s="614"/>
      <c r="AM155" s="614"/>
      <c r="AN155" s="614"/>
      <c r="AO155" s="614"/>
      <c r="AP155" s="614"/>
      <c r="AQ155" s="413"/>
      <c r="AR155" s="379"/>
      <c r="AT155" t="s">
        <v>1178</v>
      </c>
      <c r="AY155">
        <v>4.71</v>
      </c>
    </row>
    <row r="156" spans="2:61" ht="15.95" customHeight="1">
      <c r="B156" s="378"/>
      <c r="AR156" s="379"/>
      <c r="AT156" t="s">
        <v>1179</v>
      </c>
      <c r="AY156">
        <f>5.734/12</f>
        <v>0.47783333333333333</v>
      </c>
    </row>
    <row r="157" spans="2:61" ht="15.95" customHeight="1">
      <c r="B157" s="380"/>
      <c r="F157" s="615" t="s">
        <v>1502</v>
      </c>
      <c r="G157" s="615"/>
      <c r="H157" s="615"/>
      <c r="I157" s="615"/>
      <c r="J157" s="615"/>
      <c r="K157" s="615"/>
      <c r="L157" s="615"/>
      <c r="M157" s="615"/>
      <c r="N157" s="615"/>
      <c r="O157" s="615"/>
      <c r="P157" s="615"/>
      <c r="Q157" s="615"/>
      <c r="R157" s="615"/>
      <c r="S157" s="615"/>
      <c r="T157" s="615"/>
      <c r="U157" s="615"/>
      <c r="V157" s="615"/>
      <c r="W157" s="615"/>
      <c r="X157" s="615"/>
      <c r="Y157" s="615"/>
      <c r="Z157" s="615"/>
      <c r="AA157" s="615"/>
      <c r="AB157" s="615"/>
      <c r="AC157" s="615"/>
      <c r="AD157" s="615"/>
      <c r="AE157" s="615"/>
      <c r="AF157" s="615"/>
      <c r="AG157" s="615"/>
      <c r="AH157" s="615"/>
      <c r="AI157" s="615"/>
      <c r="AJ157" s="615"/>
      <c r="AK157" s="615"/>
      <c r="AL157" s="615"/>
      <c r="AM157" s="615"/>
      <c r="AN157" s="615"/>
      <c r="AR157" s="379"/>
      <c r="AT157" t="s">
        <v>1180</v>
      </c>
      <c r="AY157" s="87">
        <v>2.87</v>
      </c>
    </row>
    <row r="158" spans="2:61" ht="15.95" customHeight="1">
      <c r="B158" s="380"/>
      <c r="C158" s="606" t="s">
        <v>428</v>
      </c>
      <c r="D158" s="606"/>
      <c r="E158" s="606"/>
      <c r="F158" s="606"/>
      <c r="G158" s="606"/>
      <c r="H158" s="606"/>
      <c r="I158" s="606"/>
      <c r="J158" s="606"/>
      <c r="K158" s="606"/>
      <c r="L158" s="606"/>
      <c r="M158" s="606"/>
      <c r="N158" s="606"/>
      <c r="O158" s="606"/>
      <c r="P158" s="606"/>
      <c r="Q158" s="606"/>
      <c r="R158" s="606"/>
      <c r="S158" s="606"/>
      <c r="T158" s="606"/>
      <c r="U158" s="606"/>
      <c r="V158" s="606"/>
      <c r="W158" s="606"/>
      <c r="X158" s="606"/>
      <c r="Y158" s="606"/>
      <c r="Z158" s="606"/>
      <c r="AA158" s="606"/>
      <c r="AB158" s="606"/>
      <c r="AC158" s="606"/>
      <c r="AD158" s="606"/>
      <c r="AE158" s="606"/>
      <c r="AF158" s="606"/>
      <c r="AG158" s="606"/>
      <c r="AH158" s="606"/>
      <c r="AI158" s="606"/>
      <c r="AJ158" s="606"/>
      <c r="AK158" s="606"/>
      <c r="AL158" s="606"/>
      <c r="AM158" s="606"/>
      <c r="AN158" s="606"/>
      <c r="AO158" s="606"/>
      <c r="AP158" s="606"/>
      <c r="AQ158" s="606"/>
      <c r="AR158" s="379"/>
      <c r="AT158" t="s">
        <v>1460</v>
      </c>
    </row>
    <row r="159" spans="2:61" ht="15.95" customHeight="1">
      <c r="B159" s="380"/>
      <c r="C159" s="606"/>
      <c r="D159" s="606"/>
      <c r="E159" s="606"/>
      <c r="F159" s="606"/>
      <c r="G159" s="606"/>
      <c r="H159" s="606"/>
      <c r="I159" s="606"/>
      <c r="J159" s="606"/>
      <c r="K159" s="606"/>
      <c r="L159" s="606"/>
      <c r="M159" s="606"/>
      <c r="N159" s="606"/>
      <c r="O159" s="606"/>
      <c r="P159" s="606"/>
      <c r="Q159" s="606"/>
      <c r="R159" s="606"/>
      <c r="S159" s="606"/>
      <c r="T159" s="606"/>
      <c r="U159" s="606"/>
      <c r="V159" s="606"/>
      <c r="W159" s="606"/>
      <c r="X159" s="606"/>
      <c r="Y159" s="606"/>
      <c r="Z159" s="606"/>
      <c r="AA159" s="606"/>
      <c r="AB159" s="606"/>
      <c r="AC159" s="606"/>
      <c r="AD159" s="606"/>
      <c r="AE159" s="606"/>
      <c r="AF159" s="606"/>
      <c r="AG159" s="606"/>
      <c r="AH159" s="606"/>
      <c r="AI159" s="606"/>
      <c r="AJ159" s="606"/>
      <c r="AK159" s="606"/>
      <c r="AL159" s="606"/>
      <c r="AM159" s="606"/>
      <c r="AN159" s="606"/>
      <c r="AO159" s="606"/>
      <c r="AP159" s="606"/>
      <c r="AQ159" s="606"/>
      <c r="AR159" s="379"/>
    </row>
    <row r="160" spans="2:61" ht="15.95" customHeight="1">
      <c r="B160" s="380"/>
      <c r="C160" s="55"/>
      <c r="D160" s="55"/>
      <c r="E160" s="55"/>
      <c r="F160" s="56"/>
      <c r="G160" s="56"/>
      <c r="H160" s="56"/>
      <c r="I160" s="56"/>
      <c r="J160" s="56"/>
      <c r="K160" s="56"/>
      <c r="L160" s="56"/>
      <c r="M160" s="56"/>
      <c r="N160" s="56"/>
      <c r="O160" s="56"/>
      <c r="P160" s="56"/>
      <c r="Q160" s="56"/>
      <c r="R160" s="56"/>
      <c r="S160" s="56"/>
      <c r="T160" s="56"/>
      <c r="U160" s="56"/>
      <c r="V160" s="56"/>
      <c r="W160" s="56"/>
      <c r="X160" s="56"/>
      <c r="Y160" s="56"/>
      <c r="Z160" s="56"/>
      <c r="AA160" s="56"/>
      <c r="AB160" s="56"/>
      <c r="AC160" s="56"/>
      <c r="AD160" s="56"/>
      <c r="AE160" s="56"/>
      <c r="AF160" s="56"/>
      <c r="AG160" s="56"/>
      <c r="AH160" s="56"/>
      <c r="AI160" s="56"/>
      <c r="AJ160" s="56"/>
      <c r="AK160" s="56"/>
      <c r="AL160" s="56"/>
      <c r="AM160" s="56"/>
      <c r="AN160" s="56"/>
      <c r="AO160" s="55"/>
      <c r="AP160" s="55"/>
      <c r="AQ160" s="55"/>
      <c r="AR160" s="379"/>
    </row>
    <row r="161" spans="2:44" ht="15.95" customHeight="1" thickBot="1">
      <c r="B161" s="380"/>
      <c r="C161" s="582" t="s">
        <v>714</v>
      </c>
      <c r="D161" s="582"/>
      <c r="E161" s="582"/>
      <c r="F161" s="582"/>
      <c r="G161" s="582"/>
      <c r="H161" s="582"/>
      <c r="I161" s="57"/>
      <c r="J161" s="582" t="s">
        <v>715</v>
      </c>
      <c r="K161" s="582"/>
      <c r="L161" s="582"/>
      <c r="M161" s="582"/>
      <c r="N161" s="582"/>
      <c r="O161" s="582"/>
      <c r="P161" s="57"/>
      <c r="Q161" s="582" t="s">
        <v>716</v>
      </c>
      <c r="R161" s="582"/>
      <c r="S161" s="582"/>
      <c r="T161" s="582"/>
      <c r="U161" s="582"/>
      <c r="V161" s="582"/>
      <c r="W161" s="57"/>
      <c r="X161" s="582" t="s">
        <v>717</v>
      </c>
      <c r="Y161" s="582"/>
      <c r="Z161" s="582"/>
      <c r="AA161" s="582"/>
      <c r="AB161" s="582"/>
      <c r="AC161" s="582"/>
      <c r="AD161" s="57"/>
      <c r="AE161" s="582" t="s">
        <v>718</v>
      </c>
      <c r="AF161" s="582"/>
      <c r="AG161" s="582"/>
      <c r="AH161" s="582"/>
      <c r="AI161" s="582"/>
      <c r="AJ161" s="582"/>
      <c r="AK161" s="57"/>
      <c r="AL161" s="582" t="s">
        <v>80</v>
      </c>
      <c r="AM161" s="582"/>
      <c r="AN161" s="582"/>
      <c r="AO161" s="582"/>
      <c r="AP161" s="582"/>
      <c r="AQ161" s="582"/>
      <c r="AR161" s="379"/>
    </row>
    <row r="162" spans="2:44" ht="15.95" customHeight="1" thickBot="1">
      <c r="B162" s="380"/>
      <c r="C162" s="491"/>
      <c r="D162" s="492"/>
      <c r="E162" s="492"/>
      <c r="F162" s="492"/>
      <c r="G162" s="492"/>
      <c r="H162" s="493"/>
      <c r="I162" s="57"/>
      <c r="J162" s="491"/>
      <c r="K162" s="492"/>
      <c r="L162" s="492"/>
      <c r="M162" s="492"/>
      <c r="N162" s="492"/>
      <c r="O162" s="493"/>
      <c r="P162" s="57"/>
      <c r="Q162" s="491"/>
      <c r="R162" s="492"/>
      <c r="S162" s="492"/>
      <c r="T162" s="492"/>
      <c r="U162" s="492"/>
      <c r="V162" s="493"/>
      <c r="W162" s="57"/>
      <c r="X162" s="491"/>
      <c r="Y162" s="492"/>
      <c r="Z162" s="492"/>
      <c r="AA162" s="492"/>
      <c r="AB162" s="492"/>
      <c r="AC162" s="493"/>
      <c r="AD162" s="57"/>
      <c r="AE162" s="494"/>
      <c r="AF162" s="495"/>
      <c r="AG162" s="495"/>
      <c r="AH162" s="495"/>
      <c r="AI162" s="495"/>
      <c r="AJ162" s="496"/>
      <c r="AK162" s="57"/>
      <c r="AL162" s="494"/>
      <c r="AM162" s="495"/>
      <c r="AN162" s="495"/>
      <c r="AO162" s="495"/>
      <c r="AP162" s="495"/>
      <c r="AQ162" s="496"/>
      <c r="AR162" s="379"/>
    </row>
    <row r="163" spans="2:44" ht="15.95" customHeight="1">
      <c r="B163" s="380"/>
      <c r="C163" s="57"/>
      <c r="D163" s="57"/>
      <c r="E163" s="57"/>
      <c r="F163" s="57"/>
      <c r="G163" s="57"/>
      <c r="H163" s="57"/>
      <c r="I163" s="57"/>
      <c r="J163" s="57"/>
      <c r="K163" s="57"/>
      <c r="L163" s="57"/>
      <c r="M163" s="57"/>
      <c r="N163" s="57"/>
      <c r="O163" s="57"/>
      <c r="P163" s="57"/>
      <c r="Q163" s="57"/>
      <c r="R163" s="57"/>
      <c r="S163" s="57"/>
      <c r="T163" s="57"/>
      <c r="U163" s="57"/>
      <c r="V163" s="57"/>
      <c r="W163" s="57"/>
      <c r="X163" s="57"/>
      <c r="Y163" s="57"/>
      <c r="Z163" s="57"/>
      <c r="AA163" s="57"/>
      <c r="AB163" s="57"/>
      <c r="AC163" s="57"/>
      <c r="AD163" s="57"/>
      <c r="AE163" s="57"/>
      <c r="AF163" s="57"/>
      <c r="AG163" s="57"/>
      <c r="AH163" s="57"/>
      <c r="AI163" s="57"/>
      <c r="AJ163" s="57"/>
      <c r="AK163" s="57"/>
      <c r="AL163" s="632" t="s">
        <v>959</v>
      </c>
      <c r="AM163" s="632"/>
      <c r="AN163" s="632"/>
      <c r="AO163" s="632"/>
      <c r="AP163" s="632"/>
      <c r="AQ163" s="632"/>
      <c r="AR163" s="379"/>
    </row>
    <row r="164" spans="2:44" ht="15.95" customHeight="1" thickBot="1">
      <c r="B164" s="380"/>
      <c r="C164" s="582" t="s">
        <v>719</v>
      </c>
      <c r="D164" s="582"/>
      <c r="E164" s="582"/>
      <c r="F164" s="582"/>
      <c r="G164" s="582"/>
      <c r="H164" s="582"/>
      <c r="I164" s="57"/>
      <c r="J164" s="582" t="s">
        <v>720</v>
      </c>
      <c r="K164" s="582"/>
      <c r="L164" s="582"/>
      <c r="M164" s="582"/>
      <c r="N164" s="582"/>
      <c r="O164" s="582"/>
      <c r="P164" s="57"/>
      <c r="Q164" s="582" t="s">
        <v>721</v>
      </c>
      <c r="R164" s="582"/>
      <c r="S164" s="582"/>
      <c r="T164" s="582"/>
      <c r="U164" s="582"/>
      <c r="V164" s="582"/>
      <c r="W164" s="57"/>
      <c r="X164" s="582" t="s">
        <v>722</v>
      </c>
      <c r="Y164" s="582"/>
      <c r="Z164" s="582"/>
      <c r="AA164" s="582"/>
      <c r="AB164" s="582"/>
      <c r="AC164" s="582"/>
      <c r="AD164" s="57"/>
      <c r="AE164" s="582" t="s">
        <v>723</v>
      </c>
      <c r="AF164" s="582"/>
      <c r="AG164" s="582"/>
      <c r="AH164" s="582"/>
      <c r="AI164" s="582"/>
      <c r="AJ164" s="582"/>
      <c r="AK164" s="57"/>
      <c r="AL164" s="633"/>
      <c r="AM164" s="633"/>
      <c r="AN164" s="633"/>
      <c r="AO164" s="633"/>
      <c r="AP164" s="633"/>
      <c r="AQ164" s="633"/>
      <c r="AR164" s="379"/>
    </row>
    <row r="165" spans="2:44" ht="15.95" customHeight="1" thickBot="1">
      <c r="B165" s="380"/>
      <c r="C165" s="576"/>
      <c r="D165" s="577"/>
      <c r="E165" s="577"/>
      <c r="F165" s="577"/>
      <c r="G165" s="577"/>
      <c r="H165" s="578"/>
      <c r="I165" s="57"/>
      <c r="J165" s="491"/>
      <c r="K165" s="492"/>
      <c r="L165" s="492"/>
      <c r="M165" s="492"/>
      <c r="N165" s="492"/>
      <c r="O165" s="493"/>
      <c r="P165" s="57"/>
      <c r="Q165" s="491"/>
      <c r="R165" s="492"/>
      <c r="S165" s="492"/>
      <c r="T165" s="492"/>
      <c r="U165" s="492"/>
      <c r="V165" s="493"/>
      <c r="W165" s="57"/>
      <c r="X165" s="491"/>
      <c r="Y165" s="492"/>
      <c r="Z165" s="492"/>
      <c r="AA165" s="492"/>
      <c r="AB165" s="492"/>
      <c r="AC165" s="493"/>
      <c r="AD165" s="57"/>
      <c r="AE165" s="579"/>
      <c r="AF165" s="580"/>
      <c r="AG165" s="580"/>
      <c r="AH165" s="580"/>
      <c r="AI165" s="580"/>
      <c r="AJ165" s="581"/>
      <c r="AK165" s="57"/>
      <c r="AL165" s="579"/>
      <c r="AM165" s="580"/>
      <c r="AN165" s="580"/>
      <c r="AO165" s="580"/>
      <c r="AP165" s="580"/>
      <c r="AQ165" s="581"/>
      <c r="AR165" s="379"/>
    </row>
    <row r="166" spans="2:44" ht="15.95" customHeight="1">
      <c r="B166" s="380"/>
      <c r="C166" s="65"/>
      <c r="D166" s="57"/>
      <c r="E166" s="57"/>
      <c r="F166" s="57"/>
      <c r="G166" s="57"/>
      <c r="H166" s="57"/>
      <c r="I166" s="57"/>
      <c r="J166" s="57"/>
      <c r="K166" s="57"/>
      <c r="L166" s="57"/>
      <c r="M166" s="57"/>
      <c r="N166" s="57"/>
      <c r="O166" s="57"/>
      <c r="P166" s="57"/>
      <c r="Q166" s="57"/>
      <c r="R166" s="57"/>
      <c r="S166" s="57"/>
      <c r="T166" s="57"/>
      <c r="U166" s="57"/>
      <c r="V166" s="57"/>
      <c r="W166" s="57"/>
      <c r="X166" s="57"/>
      <c r="Y166" s="57"/>
      <c r="Z166" s="57"/>
      <c r="AA166" s="57"/>
      <c r="AB166" s="57"/>
      <c r="AC166" s="57"/>
      <c r="AD166" s="57"/>
      <c r="AE166" s="66"/>
      <c r="AF166" s="66"/>
      <c r="AG166" s="66"/>
      <c r="AH166" s="66"/>
      <c r="AI166" s="66"/>
      <c r="AJ166" s="66"/>
      <c r="AK166" s="57"/>
      <c r="AL166" s="57"/>
      <c r="AM166" s="57"/>
      <c r="AN166" s="57"/>
      <c r="AO166" s="57"/>
      <c r="AP166" s="57"/>
      <c r="AQ166" s="57"/>
      <c r="AR166" s="379"/>
    </row>
    <row r="167" spans="2:44" ht="15.95" customHeight="1">
      <c r="B167" s="380"/>
      <c r="C167" s="55"/>
      <c r="D167" s="55"/>
      <c r="E167" s="55"/>
      <c r="F167" s="615" t="s">
        <v>1410</v>
      </c>
      <c r="G167" s="615"/>
      <c r="H167" s="615"/>
      <c r="I167" s="615"/>
      <c r="J167" s="615"/>
      <c r="K167" s="615"/>
      <c r="L167" s="615"/>
      <c r="M167" s="615"/>
      <c r="N167" s="615"/>
      <c r="O167" s="615"/>
      <c r="P167" s="615"/>
      <c r="Q167" s="615"/>
      <c r="R167" s="615"/>
      <c r="S167" s="615"/>
      <c r="T167" s="615"/>
      <c r="U167" s="615"/>
      <c r="V167" s="615"/>
      <c r="W167" s="615"/>
      <c r="X167" s="615"/>
      <c r="Y167" s="615"/>
      <c r="Z167" s="615"/>
      <c r="AA167" s="615"/>
      <c r="AB167" s="615"/>
      <c r="AC167" s="615"/>
      <c r="AD167" s="615"/>
      <c r="AE167" s="615"/>
      <c r="AF167" s="615"/>
      <c r="AG167" s="615"/>
      <c r="AH167" s="615"/>
      <c r="AI167" s="615"/>
      <c r="AJ167" s="615"/>
      <c r="AK167" s="615"/>
      <c r="AL167" s="615"/>
      <c r="AM167" s="615"/>
      <c r="AN167" s="615"/>
      <c r="AO167" s="55"/>
      <c r="AP167" s="55"/>
      <c r="AQ167" s="55"/>
      <c r="AR167" s="379"/>
    </row>
    <row r="168" spans="2:44" ht="15.95" customHeight="1">
      <c r="B168" s="380"/>
      <c r="C168" s="55"/>
      <c r="D168" s="55"/>
      <c r="E168" s="55"/>
      <c r="F168" s="606" t="s">
        <v>1411</v>
      </c>
      <c r="G168" s="606"/>
      <c r="H168" s="606"/>
      <c r="I168" s="606"/>
      <c r="J168" s="606"/>
      <c r="K168" s="606"/>
      <c r="L168" s="606"/>
      <c r="M168" s="606"/>
      <c r="N168" s="606"/>
      <c r="O168" s="606"/>
      <c r="P168" s="606"/>
      <c r="Q168" s="606"/>
      <c r="R168" s="606"/>
      <c r="S168" s="606"/>
      <c r="T168" s="606"/>
      <c r="U168" s="606"/>
      <c r="V168" s="606"/>
      <c r="W168" s="606"/>
      <c r="X168" s="606"/>
      <c r="Y168" s="606"/>
      <c r="Z168" s="606"/>
      <c r="AA168" s="606"/>
      <c r="AB168" s="606"/>
      <c r="AC168" s="606"/>
      <c r="AD168" s="606"/>
      <c r="AE168" s="606"/>
      <c r="AF168" s="606"/>
      <c r="AG168" s="606"/>
      <c r="AH168" s="606"/>
      <c r="AI168" s="606"/>
      <c r="AJ168" s="606"/>
      <c r="AK168" s="606"/>
      <c r="AL168" s="606"/>
      <c r="AM168" s="606"/>
      <c r="AN168" s="606"/>
      <c r="AO168" s="55"/>
      <c r="AP168" s="55"/>
      <c r="AQ168" s="55"/>
      <c r="AR168" s="379"/>
    </row>
    <row r="169" spans="2:44" ht="15.95" customHeight="1">
      <c r="B169" s="380"/>
      <c r="C169" s="65"/>
      <c r="D169" s="57"/>
      <c r="E169" s="57"/>
      <c r="F169" s="119"/>
      <c r="G169" s="119"/>
      <c r="H169" s="119"/>
      <c r="I169" s="119"/>
      <c r="J169" s="119"/>
      <c r="K169" s="119"/>
      <c r="L169" s="119"/>
      <c r="M169" s="119"/>
      <c r="N169" s="119"/>
      <c r="O169" s="119"/>
      <c r="P169" s="119"/>
      <c r="Q169" s="119"/>
      <c r="R169" s="119"/>
      <c r="S169" s="119"/>
      <c r="T169" s="119"/>
      <c r="U169" s="119"/>
      <c r="V169" s="119"/>
      <c r="W169" s="119"/>
      <c r="X169" s="119"/>
      <c r="Y169" s="119"/>
      <c r="Z169" s="119"/>
      <c r="AA169" s="119"/>
      <c r="AB169" s="119"/>
      <c r="AC169" s="119"/>
      <c r="AD169" s="119"/>
      <c r="AE169" s="119"/>
      <c r="AF169" s="119"/>
      <c r="AG169" s="119"/>
      <c r="AH169" s="119"/>
      <c r="AI169" s="119"/>
      <c r="AJ169" s="119"/>
      <c r="AK169" s="119"/>
      <c r="AL169" s="119"/>
      <c r="AM169" s="119"/>
      <c r="AN169" s="119"/>
      <c r="AO169" s="57"/>
      <c r="AP169" s="57"/>
      <c r="AQ169" s="57"/>
      <c r="AR169" s="379"/>
    </row>
    <row r="170" spans="2:44" ht="15.95" customHeight="1" thickBot="1">
      <c r="B170" s="380"/>
      <c r="C170" s="582" t="s">
        <v>1412</v>
      </c>
      <c r="D170" s="582"/>
      <c r="E170" s="582"/>
      <c r="F170" s="582"/>
      <c r="G170" s="582"/>
      <c r="H170" s="582"/>
      <c r="I170" s="119"/>
      <c r="P170" s="119"/>
      <c r="Q170" s="582" t="s">
        <v>1426</v>
      </c>
      <c r="R170" s="582"/>
      <c r="S170" s="582"/>
      <c r="T170" s="582"/>
      <c r="U170" s="582"/>
      <c r="V170" s="582"/>
      <c r="W170" s="119"/>
      <c r="X170" s="582" t="s">
        <v>1427</v>
      </c>
      <c r="Y170" s="582"/>
      <c r="Z170" s="582"/>
      <c r="AA170" s="582"/>
      <c r="AB170" s="582"/>
      <c r="AC170" s="582"/>
      <c r="AD170" s="119"/>
      <c r="AE170" s="582" t="s">
        <v>1428</v>
      </c>
      <c r="AF170" s="582"/>
      <c r="AG170" s="582"/>
      <c r="AH170" s="582"/>
      <c r="AI170" s="582"/>
      <c r="AJ170" s="582"/>
      <c r="AK170" s="119"/>
      <c r="AL170" s="582" t="s">
        <v>1429</v>
      </c>
      <c r="AM170" s="582"/>
      <c r="AN170" s="582"/>
      <c r="AO170" s="582"/>
      <c r="AP170" s="582"/>
      <c r="AQ170" s="582"/>
      <c r="AR170" s="379"/>
    </row>
    <row r="171" spans="2:44" ht="15.95" customHeight="1" thickBot="1">
      <c r="B171" s="380"/>
      <c r="C171" s="638"/>
      <c r="D171" s="639"/>
      <c r="E171" s="639"/>
      <c r="F171" s="639"/>
      <c r="G171" s="639"/>
      <c r="H171" s="639"/>
      <c r="I171" s="639"/>
      <c r="J171" s="639"/>
      <c r="K171" s="639"/>
      <c r="L171" s="639"/>
      <c r="M171" s="639"/>
      <c r="N171" s="639"/>
      <c r="O171" s="640"/>
      <c r="P171" s="119"/>
      <c r="Q171" s="491"/>
      <c r="R171" s="492"/>
      <c r="S171" s="492"/>
      <c r="T171" s="492"/>
      <c r="U171" s="492"/>
      <c r="V171" s="493"/>
      <c r="W171" s="119"/>
      <c r="X171" s="626"/>
      <c r="Y171" s="627"/>
      <c r="Z171" s="627"/>
      <c r="AA171" s="627"/>
      <c r="AB171" s="627"/>
      <c r="AC171" s="628"/>
      <c r="AD171" s="119"/>
      <c r="AE171" s="629"/>
      <c r="AF171" s="630"/>
      <c r="AG171" s="630"/>
      <c r="AH171" s="630"/>
      <c r="AI171" s="630"/>
      <c r="AJ171" s="631"/>
      <c r="AK171" s="119"/>
      <c r="AL171" s="629"/>
      <c r="AM171" s="630"/>
      <c r="AN171" s="630"/>
      <c r="AO171" s="630"/>
      <c r="AP171" s="630"/>
      <c r="AQ171" s="631"/>
      <c r="AR171" s="379"/>
    </row>
    <row r="172" spans="2:44" ht="15.95" customHeight="1">
      <c r="B172" s="380"/>
      <c r="AR172" s="379"/>
    </row>
    <row r="173" spans="2:44" ht="15.95" customHeight="1">
      <c r="B173" s="380"/>
      <c r="C173" s="55"/>
      <c r="D173" s="55"/>
      <c r="E173" s="55"/>
      <c r="F173" s="615" t="s">
        <v>804</v>
      </c>
      <c r="G173" s="615"/>
      <c r="H173" s="615"/>
      <c r="I173" s="615"/>
      <c r="J173" s="615"/>
      <c r="K173" s="615"/>
      <c r="L173" s="615"/>
      <c r="M173" s="615"/>
      <c r="N173" s="615"/>
      <c r="O173" s="615"/>
      <c r="P173" s="615"/>
      <c r="Q173" s="615"/>
      <c r="R173" s="615"/>
      <c r="S173" s="615"/>
      <c r="T173" s="615"/>
      <c r="U173" s="615"/>
      <c r="V173" s="615"/>
      <c r="W173" s="615"/>
      <c r="X173" s="615"/>
      <c r="Y173" s="615"/>
      <c r="Z173" s="615"/>
      <c r="AA173" s="615"/>
      <c r="AB173" s="615"/>
      <c r="AC173" s="615"/>
      <c r="AD173" s="615"/>
      <c r="AE173" s="615"/>
      <c r="AF173" s="615"/>
      <c r="AG173" s="615"/>
      <c r="AH173" s="615"/>
      <c r="AI173" s="615"/>
      <c r="AJ173" s="615"/>
      <c r="AK173" s="615"/>
      <c r="AL173" s="615"/>
      <c r="AM173" s="615"/>
      <c r="AN173" s="615"/>
      <c r="AO173" s="55"/>
      <c r="AP173" s="55"/>
      <c r="AQ173" s="55"/>
      <c r="AR173" s="379"/>
    </row>
    <row r="174" spans="2:44" ht="15.95" customHeight="1">
      <c r="B174" s="380"/>
      <c r="C174" s="55"/>
      <c r="D174" s="55"/>
      <c r="E174" s="55"/>
      <c r="F174" s="623" t="s">
        <v>429</v>
      </c>
      <c r="G174" s="623"/>
      <c r="H174" s="623"/>
      <c r="I174" s="623"/>
      <c r="J174" s="623"/>
      <c r="K174" s="623"/>
      <c r="L174" s="623"/>
      <c r="M174" s="623"/>
      <c r="N174" s="623"/>
      <c r="O174" s="623"/>
      <c r="P174" s="623"/>
      <c r="Q174" s="623"/>
      <c r="R174" s="623"/>
      <c r="S174" s="623"/>
      <c r="T174" s="623"/>
      <c r="U174" s="623"/>
      <c r="V174" s="623"/>
      <c r="W174" s="623"/>
      <c r="X174" s="623"/>
      <c r="Y174" s="623"/>
      <c r="Z174" s="623"/>
      <c r="AA174" s="623"/>
      <c r="AB174" s="623"/>
      <c r="AC174" s="623"/>
      <c r="AD174" s="623"/>
      <c r="AE174" s="623"/>
      <c r="AF174" s="623"/>
      <c r="AG174" s="623"/>
      <c r="AH174" s="623"/>
      <c r="AI174" s="623"/>
      <c r="AJ174" s="623"/>
      <c r="AK174" s="623"/>
      <c r="AL174" s="623"/>
      <c r="AM174" s="623"/>
      <c r="AN174" s="623"/>
      <c r="AO174" s="55"/>
      <c r="AP174" s="55"/>
      <c r="AQ174" s="55"/>
      <c r="AR174" s="379"/>
    </row>
    <row r="175" spans="2:44" ht="15.95" customHeight="1">
      <c r="B175" s="380"/>
      <c r="C175" s="55"/>
      <c r="D175" s="55"/>
      <c r="E175" s="55"/>
      <c r="F175" s="623"/>
      <c r="G175" s="623"/>
      <c r="H175" s="623"/>
      <c r="I175" s="623"/>
      <c r="J175" s="623"/>
      <c r="K175" s="623"/>
      <c r="L175" s="623"/>
      <c r="M175" s="623"/>
      <c r="N175" s="623"/>
      <c r="O175" s="623"/>
      <c r="P175" s="623"/>
      <c r="Q175" s="623"/>
      <c r="R175" s="623"/>
      <c r="S175" s="623"/>
      <c r="T175" s="623"/>
      <c r="U175" s="623"/>
      <c r="V175" s="623"/>
      <c r="W175" s="623"/>
      <c r="X175" s="623"/>
      <c r="Y175" s="623"/>
      <c r="Z175" s="623"/>
      <c r="AA175" s="623"/>
      <c r="AB175" s="623"/>
      <c r="AC175" s="623"/>
      <c r="AD175" s="623"/>
      <c r="AE175" s="623"/>
      <c r="AF175" s="623"/>
      <c r="AG175" s="623"/>
      <c r="AH175" s="623"/>
      <c r="AI175" s="623"/>
      <c r="AJ175" s="623"/>
      <c r="AK175" s="623"/>
      <c r="AL175" s="623"/>
      <c r="AM175" s="623"/>
      <c r="AN175" s="623"/>
      <c r="AO175" s="55"/>
      <c r="AP175" s="55"/>
      <c r="AQ175" s="55"/>
      <c r="AR175" s="379"/>
    </row>
    <row r="176" spans="2:44" ht="15.95" customHeight="1">
      <c r="B176" s="380"/>
      <c r="C176" s="55"/>
      <c r="D176" s="55"/>
      <c r="E176" s="55"/>
      <c r="F176" s="55"/>
      <c r="G176" s="55"/>
      <c r="H176" s="55"/>
      <c r="I176" s="55"/>
      <c r="J176" s="55"/>
      <c r="K176" s="55"/>
      <c r="L176" s="55"/>
      <c r="M176" s="55"/>
      <c r="N176" s="55"/>
      <c r="O176" s="55"/>
      <c r="P176" s="55"/>
      <c r="Q176" s="55"/>
      <c r="R176" s="55"/>
      <c r="S176" s="55"/>
      <c r="T176" s="55"/>
      <c r="U176" s="55"/>
      <c r="V176" s="55"/>
      <c r="W176" s="55"/>
      <c r="X176" s="55"/>
      <c r="Y176" s="55"/>
      <c r="Z176" s="55"/>
      <c r="AA176" s="55"/>
      <c r="AB176" s="55"/>
      <c r="AC176" s="55"/>
      <c r="AD176" s="55"/>
      <c r="AE176" s="55"/>
      <c r="AF176" s="55"/>
      <c r="AG176" s="55"/>
      <c r="AH176" s="55"/>
      <c r="AI176" s="55"/>
      <c r="AJ176" s="55"/>
      <c r="AK176" s="55"/>
      <c r="AL176" s="55"/>
      <c r="AM176" s="55"/>
      <c r="AN176" s="55"/>
      <c r="AO176" s="55"/>
      <c r="AP176" s="55"/>
      <c r="AQ176" s="55"/>
      <c r="AR176" s="379"/>
    </row>
    <row r="177" spans="2:44" ht="15.95" customHeight="1" thickBot="1">
      <c r="B177" s="380"/>
      <c r="C177" s="490" t="s">
        <v>724</v>
      </c>
      <c r="D177" s="490"/>
      <c r="E177" s="490"/>
      <c r="F177" s="490"/>
      <c r="G177" s="490"/>
      <c r="H177" s="490"/>
      <c r="I177" s="57"/>
      <c r="J177" s="490" t="s">
        <v>725</v>
      </c>
      <c r="K177" s="490"/>
      <c r="L177" s="490"/>
      <c r="M177" s="490"/>
      <c r="N177" s="490"/>
      <c r="O177" s="490"/>
      <c r="P177" s="55"/>
      <c r="Q177" s="55"/>
      <c r="R177" s="55"/>
      <c r="S177" s="55"/>
      <c r="T177" s="55"/>
      <c r="U177" s="55"/>
      <c r="V177" s="55"/>
      <c r="W177" s="55"/>
      <c r="X177" s="55"/>
      <c r="Y177" s="55"/>
      <c r="Z177" s="55"/>
      <c r="AA177" s="55"/>
      <c r="AB177" s="55"/>
      <c r="AC177" s="55"/>
      <c r="AD177" s="55"/>
      <c r="AE177" s="55"/>
      <c r="AF177" s="55"/>
      <c r="AG177" s="55"/>
      <c r="AH177" s="55"/>
      <c r="AI177" s="55"/>
      <c r="AJ177" s="55"/>
      <c r="AK177" s="55"/>
      <c r="AL177" s="55"/>
      <c r="AM177" s="55"/>
      <c r="AN177" s="55"/>
      <c r="AO177" s="55"/>
      <c r="AP177" s="55"/>
      <c r="AQ177" s="55"/>
      <c r="AR177" s="379"/>
    </row>
    <row r="178" spans="2:44" ht="15.95" customHeight="1" thickBot="1">
      <c r="B178" s="380"/>
      <c r="C178" s="491" t="s">
        <v>883</v>
      </c>
      <c r="D178" s="492"/>
      <c r="E178" s="492"/>
      <c r="F178" s="492"/>
      <c r="G178" s="492"/>
      <c r="H178" s="493"/>
      <c r="I178" s="57"/>
      <c r="J178" s="491"/>
      <c r="K178" s="492"/>
      <c r="L178" s="492"/>
      <c r="M178" s="492"/>
      <c r="N178" s="492"/>
      <c r="O178" s="493"/>
      <c r="P178" s="55"/>
      <c r="Q178" s="55"/>
      <c r="R178" s="55"/>
      <c r="S178" s="58" t="s">
        <v>864</v>
      </c>
      <c r="T178" s="57"/>
      <c r="U178" s="57"/>
      <c r="V178" s="57"/>
      <c r="W178" s="57"/>
      <c r="X178" s="57"/>
      <c r="Y178" s="57"/>
      <c r="Z178" s="57"/>
      <c r="AA178" s="57"/>
      <c r="AB178" s="624"/>
      <c r="AC178" s="625"/>
      <c r="AD178" s="55"/>
      <c r="AE178" s="55"/>
      <c r="AF178" s="58" t="s">
        <v>865</v>
      </c>
      <c r="AH178" s="57"/>
      <c r="AI178" s="57"/>
      <c r="AJ178" s="57"/>
      <c r="AK178" s="57"/>
      <c r="AL178" s="57"/>
      <c r="AM178" s="57"/>
      <c r="AN178" s="57"/>
      <c r="AO178" s="57"/>
      <c r="AP178" s="624"/>
      <c r="AQ178" s="625"/>
      <c r="AR178" s="379"/>
    </row>
    <row r="179" spans="2:44" ht="15.95" customHeight="1">
      <c r="B179" s="380"/>
      <c r="C179" s="57"/>
      <c r="D179" s="57"/>
      <c r="E179" s="57"/>
      <c r="F179" s="57"/>
      <c r="G179" s="57"/>
      <c r="H179" s="57"/>
      <c r="I179" s="57"/>
      <c r="J179" s="57"/>
      <c r="K179" s="57"/>
      <c r="L179" s="57"/>
      <c r="M179" s="57"/>
      <c r="N179" s="57"/>
      <c r="O179" s="57"/>
      <c r="P179" s="57"/>
      <c r="Q179" s="57"/>
      <c r="R179" s="57"/>
      <c r="S179" s="57"/>
      <c r="T179" s="57"/>
      <c r="U179" s="57"/>
      <c r="V179" s="57"/>
      <c r="W179" s="57"/>
      <c r="X179" s="57"/>
      <c r="Y179" s="57"/>
      <c r="Z179" s="57"/>
      <c r="AA179" s="57"/>
      <c r="AB179" s="57"/>
      <c r="AC179" s="57"/>
      <c r="AD179" s="57"/>
      <c r="AE179" s="57"/>
      <c r="AF179" s="57"/>
      <c r="AG179" s="57"/>
      <c r="AH179" s="57"/>
      <c r="AI179" s="57"/>
      <c r="AJ179" s="57"/>
      <c r="AK179" s="57"/>
      <c r="AL179" s="57"/>
      <c r="AM179" s="57"/>
      <c r="AN179" s="57"/>
      <c r="AO179" s="57"/>
      <c r="AP179" s="57"/>
      <c r="AQ179" s="57"/>
      <c r="AR179" s="379"/>
    </row>
    <row r="180" spans="2:44" ht="15.95" customHeight="1" thickBot="1">
      <c r="B180" s="380"/>
      <c r="C180" s="490" t="s">
        <v>715</v>
      </c>
      <c r="D180" s="490"/>
      <c r="E180" s="490"/>
      <c r="F180" s="490"/>
      <c r="G180" s="490"/>
      <c r="H180" s="490"/>
      <c r="I180" s="57"/>
      <c r="J180" s="490" t="s">
        <v>716</v>
      </c>
      <c r="K180" s="490"/>
      <c r="L180" s="490"/>
      <c r="M180" s="490"/>
      <c r="N180" s="490"/>
      <c r="O180" s="490"/>
      <c r="P180" s="57"/>
      <c r="Q180" s="490" t="s">
        <v>717</v>
      </c>
      <c r="R180" s="490"/>
      <c r="S180" s="490"/>
      <c r="T180" s="490"/>
      <c r="U180" s="490"/>
      <c r="V180" s="490"/>
      <c r="W180" s="57"/>
      <c r="X180" s="490" t="s">
        <v>718</v>
      </c>
      <c r="Y180" s="490"/>
      <c r="Z180" s="490"/>
      <c r="AA180" s="490"/>
      <c r="AB180" s="490"/>
      <c r="AC180" s="490"/>
      <c r="AD180" s="57"/>
      <c r="AE180" s="490" t="s">
        <v>80</v>
      </c>
      <c r="AF180" s="490"/>
      <c r="AG180" s="490"/>
      <c r="AH180" s="490"/>
      <c r="AI180" s="490"/>
      <c r="AJ180" s="490"/>
      <c r="AK180" s="57"/>
      <c r="AL180" s="490" t="s">
        <v>719</v>
      </c>
      <c r="AM180" s="490"/>
      <c r="AN180" s="490"/>
      <c r="AO180" s="490"/>
      <c r="AP180" s="490"/>
      <c r="AQ180" s="490"/>
      <c r="AR180" s="379"/>
    </row>
    <row r="181" spans="2:44" ht="15.95" customHeight="1" thickBot="1">
      <c r="B181" s="380"/>
      <c r="C181" s="570" t="str">
        <f>IF(M02S02F14="Yes",M02S02F02,"")</f>
        <v/>
      </c>
      <c r="D181" s="571"/>
      <c r="E181" s="571"/>
      <c r="F181" s="571"/>
      <c r="G181" s="571"/>
      <c r="H181" s="572"/>
      <c r="I181" s="57"/>
      <c r="J181" s="570" t="str">
        <f>IF(M02S02F14="Yes",M02S02F03,"")</f>
        <v/>
      </c>
      <c r="K181" s="571"/>
      <c r="L181" s="571"/>
      <c r="M181" s="571"/>
      <c r="N181" s="571"/>
      <c r="O181" s="572"/>
      <c r="P181" s="57"/>
      <c r="Q181" s="570" t="str">
        <f>IF(M02S02F14="Yes",M02S02F04,"")</f>
        <v/>
      </c>
      <c r="R181" s="571"/>
      <c r="S181" s="571"/>
      <c r="T181" s="571"/>
      <c r="U181" s="571"/>
      <c r="V181" s="572"/>
      <c r="W181" s="57"/>
      <c r="X181" s="573" t="str">
        <f>IF(M02S02F14="Yes",M02S02F05,"")</f>
        <v/>
      </c>
      <c r="Y181" s="574"/>
      <c r="Z181" s="574"/>
      <c r="AA181" s="574"/>
      <c r="AB181" s="574"/>
      <c r="AC181" s="575"/>
      <c r="AD181" s="57"/>
      <c r="AE181" s="573" t="str">
        <f>IF(M02S02F14="Yes",M02S02F06,"")</f>
        <v/>
      </c>
      <c r="AF181" s="574"/>
      <c r="AG181" s="574"/>
      <c r="AH181" s="574"/>
      <c r="AI181" s="574"/>
      <c r="AJ181" s="575"/>
      <c r="AK181" s="57"/>
      <c r="AL181" s="622" t="str">
        <f>IF(M02S02F14="Yes",M02S02F07,"")</f>
        <v/>
      </c>
      <c r="AM181" s="571"/>
      <c r="AN181" s="571"/>
      <c r="AO181" s="571"/>
      <c r="AP181" s="571"/>
      <c r="AQ181" s="572"/>
      <c r="AR181" s="379"/>
    </row>
    <row r="182" spans="2:44" ht="15.95" customHeight="1">
      <c r="B182" s="380"/>
      <c r="C182" s="57"/>
      <c r="D182" s="57"/>
      <c r="E182" s="57"/>
      <c r="F182" s="57"/>
      <c r="G182" s="57"/>
      <c r="H182" s="57"/>
      <c r="I182" s="57"/>
      <c r="J182" s="57"/>
      <c r="K182" s="57"/>
      <c r="L182" s="57"/>
      <c r="M182" s="57"/>
      <c r="N182" s="57"/>
      <c r="O182" s="57"/>
      <c r="P182" s="57"/>
      <c r="Q182" s="57"/>
      <c r="R182" s="57"/>
      <c r="S182" s="57"/>
      <c r="T182" s="57"/>
      <c r="U182" s="57"/>
      <c r="V182" s="57"/>
      <c r="W182" s="57"/>
      <c r="X182" s="57"/>
      <c r="Y182" s="57"/>
      <c r="Z182" s="57"/>
      <c r="AA182" s="57"/>
      <c r="AB182" s="57"/>
      <c r="AC182" s="57"/>
      <c r="AD182" s="57"/>
      <c r="AE182" s="57"/>
      <c r="AF182" s="57"/>
      <c r="AG182" s="57"/>
      <c r="AH182" s="57"/>
      <c r="AI182" s="57"/>
      <c r="AJ182" s="57"/>
      <c r="AK182" s="57"/>
      <c r="AL182" s="57"/>
      <c r="AM182" s="57"/>
      <c r="AN182" s="57"/>
      <c r="AO182" s="57"/>
      <c r="AP182" s="57"/>
      <c r="AQ182" s="57"/>
      <c r="AR182" s="379"/>
    </row>
    <row r="183" spans="2:44" ht="15.95" customHeight="1" thickBot="1">
      <c r="B183" s="380"/>
      <c r="C183" s="582" t="s">
        <v>950</v>
      </c>
      <c r="D183" s="582"/>
      <c r="E183" s="582"/>
      <c r="F183" s="582"/>
      <c r="G183" s="582"/>
      <c r="H183" s="582"/>
      <c r="I183" s="57"/>
      <c r="J183" s="490" t="s">
        <v>726</v>
      </c>
      <c r="K183" s="490"/>
      <c r="L183" s="490"/>
      <c r="M183" s="490"/>
      <c r="N183" s="490"/>
      <c r="O183" s="490"/>
      <c r="P183" s="57"/>
      <c r="Q183" s="490" t="s">
        <v>721</v>
      </c>
      <c r="R183" s="490"/>
      <c r="S183" s="490"/>
      <c r="T183" s="490"/>
      <c r="U183" s="490"/>
      <c r="V183" s="490"/>
      <c r="W183" s="57"/>
      <c r="X183" s="490" t="s">
        <v>722</v>
      </c>
      <c r="Y183" s="490"/>
      <c r="Z183" s="490"/>
      <c r="AA183" s="490"/>
      <c r="AB183" s="490"/>
      <c r="AC183" s="490"/>
      <c r="AD183" s="57"/>
      <c r="AE183" s="490" t="s">
        <v>723</v>
      </c>
      <c r="AF183" s="490"/>
      <c r="AG183" s="490"/>
      <c r="AH183" s="490"/>
      <c r="AI183" s="490"/>
      <c r="AJ183" s="490"/>
      <c r="AK183" s="57"/>
      <c r="AL183" s="490" t="s">
        <v>728</v>
      </c>
      <c r="AM183" s="490"/>
      <c r="AN183" s="490"/>
      <c r="AO183" s="490"/>
      <c r="AP183" s="490"/>
      <c r="AQ183" s="490"/>
      <c r="AR183" s="379"/>
    </row>
    <row r="184" spans="2:44" ht="15.95" customHeight="1" thickBot="1">
      <c r="B184" s="380"/>
      <c r="C184" s="570" t="str">
        <f>IF(M02S02F15="Yes",M02S02F01,"")</f>
        <v/>
      </c>
      <c r="D184" s="571"/>
      <c r="E184" s="571"/>
      <c r="F184" s="571"/>
      <c r="G184" s="571"/>
      <c r="H184" s="572"/>
      <c r="I184" s="57"/>
      <c r="J184" s="570" t="str">
        <f>IF(M02S02F15="Yes",M02S02F08,"")</f>
        <v/>
      </c>
      <c r="K184" s="571"/>
      <c r="L184" s="571"/>
      <c r="M184" s="571"/>
      <c r="N184" s="571"/>
      <c r="O184" s="572"/>
      <c r="P184" s="57"/>
      <c r="Q184" s="570" t="str">
        <f>IF(M02S02F15="Yes",M02S02F09,"")</f>
        <v/>
      </c>
      <c r="R184" s="571"/>
      <c r="S184" s="571"/>
      <c r="T184" s="571"/>
      <c r="U184" s="571"/>
      <c r="V184" s="572"/>
      <c r="W184" s="57"/>
      <c r="X184" s="642" t="s">
        <v>360</v>
      </c>
      <c r="Y184" s="643"/>
      <c r="Z184" s="643"/>
      <c r="AA184" s="643"/>
      <c r="AB184" s="643"/>
      <c r="AC184" s="644"/>
      <c r="AD184" s="57"/>
      <c r="AE184" s="645" t="str">
        <f>IF(M02S02F15="Yes",M02S02F11,"")</f>
        <v/>
      </c>
      <c r="AF184" s="646"/>
      <c r="AG184" s="646"/>
      <c r="AH184" s="646"/>
      <c r="AI184" s="646"/>
      <c r="AJ184" s="647"/>
      <c r="AK184" s="57"/>
      <c r="AL184" s="491"/>
      <c r="AM184" s="492"/>
      <c r="AN184" s="492"/>
      <c r="AO184" s="492"/>
      <c r="AP184" s="492"/>
      <c r="AQ184" s="493"/>
      <c r="AR184" s="379"/>
    </row>
    <row r="185" spans="2:44" ht="15.95" customHeight="1">
      <c r="B185" s="380"/>
      <c r="C185" s="57"/>
      <c r="D185" s="57"/>
      <c r="E185" s="57"/>
      <c r="F185" s="57"/>
      <c r="G185" s="57"/>
      <c r="H185" s="57"/>
      <c r="I185" s="57"/>
      <c r="J185" s="57"/>
      <c r="K185" s="57"/>
      <c r="L185" s="57"/>
      <c r="M185" s="57"/>
      <c r="N185" s="57"/>
      <c r="O185" s="57"/>
      <c r="P185" s="57"/>
      <c r="Q185" s="57"/>
      <c r="R185" s="57"/>
      <c r="S185" s="57"/>
      <c r="T185" s="57"/>
      <c r="U185" s="57"/>
      <c r="V185" s="57"/>
      <c r="W185" s="57"/>
      <c r="X185" s="57"/>
      <c r="Y185" s="57"/>
      <c r="Z185" s="57"/>
      <c r="AA185" s="57"/>
      <c r="AB185" s="57"/>
      <c r="AC185" s="57"/>
      <c r="AD185" s="57"/>
      <c r="AE185" s="57"/>
      <c r="AF185" s="57"/>
      <c r="AG185" s="57"/>
      <c r="AH185" s="57"/>
      <c r="AI185" s="57"/>
      <c r="AJ185" s="57"/>
      <c r="AK185" s="57"/>
      <c r="AL185" s="57"/>
      <c r="AM185" s="57"/>
      <c r="AN185" s="57"/>
      <c r="AO185" s="57"/>
      <c r="AP185" s="57"/>
      <c r="AQ185" s="57"/>
      <c r="AR185" s="379"/>
    </row>
    <row r="186" spans="2:44" ht="15.95" customHeight="1" thickBot="1">
      <c r="B186" s="380"/>
      <c r="C186" s="490" t="s">
        <v>727</v>
      </c>
      <c r="D186" s="490"/>
      <c r="E186" s="490"/>
      <c r="F186" s="490"/>
      <c r="G186" s="490"/>
      <c r="H186" s="490"/>
      <c r="I186" s="57"/>
      <c r="J186" s="490" t="s">
        <v>1558</v>
      </c>
      <c r="K186" s="490"/>
      <c r="L186" s="490"/>
      <c r="M186" s="490"/>
      <c r="N186" s="490"/>
      <c r="O186" s="490"/>
      <c r="P186" s="57"/>
      <c r="Q186" s="490" t="s">
        <v>729</v>
      </c>
      <c r="R186" s="490"/>
      <c r="S186" s="490"/>
      <c r="T186" s="490"/>
      <c r="U186" s="490"/>
      <c r="V186" s="490"/>
      <c r="W186" s="57"/>
      <c r="X186" s="490" t="s">
        <v>83</v>
      </c>
      <c r="Y186" s="490"/>
      <c r="Z186" s="490"/>
      <c r="AA186" s="490"/>
      <c r="AB186" s="490"/>
      <c r="AC186" s="490"/>
      <c r="AD186" s="57"/>
      <c r="AE186" s="490" t="s">
        <v>84</v>
      </c>
      <c r="AF186" s="490"/>
      <c r="AG186" s="490"/>
      <c r="AH186" s="490"/>
      <c r="AI186" s="490"/>
      <c r="AJ186" s="490"/>
      <c r="AK186" s="57"/>
      <c r="AL186" s="490" t="s">
        <v>85</v>
      </c>
      <c r="AM186" s="490"/>
      <c r="AN186" s="490"/>
      <c r="AO186" s="490"/>
      <c r="AP186" s="490"/>
      <c r="AQ186" s="490"/>
      <c r="AR186" s="379"/>
    </row>
    <row r="187" spans="2:44" ht="15.95" customHeight="1" thickBot="1">
      <c r="B187" s="380"/>
      <c r="C187" s="491"/>
      <c r="D187" s="492"/>
      <c r="E187" s="492"/>
      <c r="F187" s="492"/>
      <c r="G187" s="492"/>
      <c r="H187" s="493"/>
      <c r="I187" s="57"/>
      <c r="J187" s="491"/>
      <c r="K187" s="492"/>
      <c r="L187" s="492"/>
      <c r="M187" s="492"/>
      <c r="N187" s="492"/>
      <c r="O187" s="493"/>
      <c r="P187" s="57"/>
      <c r="Q187" s="599"/>
      <c r="R187" s="571"/>
      <c r="S187" s="571"/>
      <c r="T187" s="571"/>
      <c r="U187" s="571"/>
      <c r="V187" s="572"/>
      <c r="W187" s="57"/>
      <c r="X187" s="491"/>
      <c r="Y187" s="492"/>
      <c r="Z187" s="492"/>
      <c r="AA187" s="492"/>
      <c r="AB187" s="492"/>
      <c r="AC187" s="493"/>
      <c r="AD187" s="57"/>
      <c r="AE187" s="600"/>
      <c r="AF187" s="601"/>
      <c r="AG187" s="601"/>
      <c r="AH187" s="601"/>
      <c r="AI187" s="601"/>
      <c r="AJ187" s="602"/>
      <c r="AK187" s="57"/>
      <c r="AL187" s="491"/>
      <c r="AM187" s="492"/>
      <c r="AN187" s="492"/>
      <c r="AO187" s="492"/>
      <c r="AP187" s="492"/>
      <c r="AQ187" s="493"/>
      <c r="AR187" s="379"/>
    </row>
    <row r="188" spans="2:44" ht="15.95" customHeight="1">
      <c r="B188" s="380"/>
      <c r="C188" s="57"/>
      <c r="D188" s="57"/>
      <c r="E188" s="57"/>
      <c r="F188" s="57"/>
      <c r="G188" s="57"/>
      <c r="H188" s="57"/>
      <c r="I188" s="57"/>
      <c r="J188" s="57"/>
      <c r="K188" s="57"/>
      <c r="L188" s="57"/>
      <c r="M188" s="57"/>
      <c r="N188" s="57"/>
      <c r="O188" s="57"/>
      <c r="P188" s="57"/>
      <c r="Q188" s="57"/>
      <c r="R188" s="57"/>
      <c r="S188" s="57"/>
      <c r="T188" s="57"/>
      <c r="U188" s="57"/>
      <c r="V188" s="57"/>
      <c r="W188" s="57"/>
      <c r="X188" s="57"/>
      <c r="Y188" s="57"/>
      <c r="Z188" s="57"/>
      <c r="AA188" s="57"/>
      <c r="AB188" s="57"/>
      <c r="AC188" s="57"/>
      <c r="AD188" s="57"/>
      <c r="AE188" s="57"/>
      <c r="AF188" s="57"/>
      <c r="AG188" s="57"/>
      <c r="AH188" s="57"/>
      <c r="AI188" s="57"/>
      <c r="AJ188" s="57"/>
      <c r="AK188" s="57"/>
      <c r="AL188" s="57"/>
      <c r="AM188" s="57"/>
      <c r="AN188" s="57"/>
      <c r="AO188" s="57"/>
      <c r="AP188" s="57"/>
      <c r="AQ188" s="57"/>
      <c r="AR188" s="379"/>
    </row>
    <row r="189" spans="2:44" ht="15.95" customHeight="1" thickBot="1">
      <c r="B189" s="380"/>
      <c r="C189" s="490" t="s">
        <v>730</v>
      </c>
      <c r="D189" s="490"/>
      <c r="E189" s="490"/>
      <c r="F189" s="490"/>
      <c r="G189" s="490"/>
      <c r="H189" s="490"/>
      <c r="I189" s="57"/>
      <c r="J189" s="490" t="s">
        <v>731</v>
      </c>
      <c r="K189" s="490"/>
      <c r="L189" s="490"/>
      <c r="M189" s="490"/>
      <c r="N189" s="490"/>
      <c r="O189" s="490"/>
      <c r="P189" s="57"/>
      <c r="Q189" s="490" t="s">
        <v>732</v>
      </c>
      <c r="R189" s="490"/>
      <c r="S189" s="490"/>
      <c r="T189" s="490"/>
      <c r="U189" s="490"/>
      <c r="V189" s="490"/>
      <c r="W189" s="57"/>
      <c r="X189" s="490" t="s">
        <v>961</v>
      </c>
      <c r="Y189" s="490"/>
      <c r="Z189" s="490"/>
      <c r="AA189" s="490"/>
      <c r="AB189" s="490"/>
      <c r="AC189" s="490"/>
      <c r="AD189" s="57"/>
      <c r="AE189" s="55" t="s">
        <v>1325</v>
      </c>
      <c r="AK189" s="57"/>
      <c r="AL189" s="490"/>
      <c r="AM189" s="490"/>
      <c r="AN189" s="490"/>
      <c r="AO189" s="490"/>
      <c r="AP189" s="490"/>
      <c r="AQ189" s="490"/>
      <c r="AR189" s="379"/>
    </row>
    <row r="190" spans="2:44" ht="15.95" customHeight="1" thickBot="1">
      <c r="B190" s="380"/>
      <c r="C190" s="491"/>
      <c r="D190" s="492"/>
      <c r="E190" s="492"/>
      <c r="F190" s="492"/>
      <c r="G190" s="492"/>
      <c r="H190" s="493"/>
      <c r="I190" s="57"/>
      <c r="J190" s="491"/>
      <c r="K190" s="492"/>
      <c r="L190" s="492"/>
      <c r="M190" s="492"/>
      <c r="N190" s="492"/>
      <c r="O190" s="493"/>
      <c r="P190" s="57"/>
      <c r="Q190" s="635">
        <v>0.10199999999999999</v>
      </c>
      <c r="R190" s="636"/>
      <c r="S190" s="636"/>
      <c r="T190" s="636"/>
      <c r="U190" s="636"/>
      <c r="V190" s="637"/>
      <c r="W190" s="57"/>
      <c r="X190" s="635">
        <v>0.86829999999999996</v>
      </c>
      <c r="Y190" s="636"/>
      <c r="Z190" s="636"/>
      <c r="AA190" s="636"/>
      <c r="AB190" s="636"/>
      <c r="AC190" s="637"/>
      <c r="AD190" s="57"/>
      <c r="AE190" s="635"/>
      <c r="AF190" s="636"/>
      <c r="AG190" s="636"/>
      <c r="AH190" s="636"/>
      <c r="AI190" s="636"/>
      <c r="AJ190" s="637"/>
      <c r="AK190" s="57"/>
      <c r="AL190" s="490"/>
      <c r="AM190" s="490"/>
      <c r="AN190" s="490"/>
      <c r="AO190" s="490"/>
      <c r="AP190" s="490"/>
      <c r="AQ190" s="490"/>
      <c r="AR190" s="379"/>
    </row>
    <row r="191" spans="2:44" ht="15.95" customHeight="1">
      <c r="B191" s="380"/>
      <c r="C191" s="57"/>
      <c r="D191" s="57"/>
      <c r="E191" s="57"/>
      <c r="F191" s="57"/>
      <c r="G191" s="57"/>
      <c r="H191" s="57"/>
      <c r="I191" s="57"/>
      <c r="J191" s="57"/>
      <c r="K191" s="57"/>
      <c r="L191" s="57"/>
      <c r="M191" s="57"/>
      <c r="N191" s="57"/>
      <c r="O191" s="57"/>
      <c r="P191" s="57"/>
      <c r="Q191" s="57"/>
      <c r="R191" s="57"/>
      <c r="S191" s="57"/>
      <c r="T191" s="57"/>
      <c r="U191" s="57"/>
      <c r="V191" s="57"/>
      <c r="W191" s="57"/>
      <c r="X191" s="57"/>
      <c r="Y191" s="57"/>
      <c r="Z191" s="57"/>
      <c r="AA191" s="57"/>
      <c r="AB191" s="57"/>
      <c r="AC191" s="57"/>
      <c r="AD191" s="57"/>
      <c r="AE191" s="57"/>
      <c r="AF191" s="57"/>
      <c r="AG191" s="57"/>
      <c r="AH191" s="57"/>
      <c r="AI191" s="57"/>
      <c r="AJ191" s="57"/>
      <c r="AK191" s="57"/>
      <c r="AL191" s="57"/>
      <c r="AM191" s="57"/>
      <c r="AN191" s="57"/>
      <c r="AO191" s="57"/>
      <c r="AP191" s="57"/>
      <c r="AQ191" s="57"/>
      <c r="AR191" s="379"/>
    </row>
    <row r="192" spans="2:44" ht="15.95" customHeight="1" thickBot="1">
      <c r="B192" s="380"/>
      <c r="C192" s="490" t="s">
        <v>1000</v>
      </c>
      <c r="D192" s="490"/>
      <c r="E192" s="490"/>
      <c r="F192" s="490"/>
      <c r="G192" s="490"/>
      <c r="H192" s="490"/>
      <c r="I192" s="57"/>
      <c r="J192" s="490" t="s">
        <v>1001</v>
      </c>
      <c r="K192" s="490"/>
      <c r="L192" s="490"/>
      <c r="M192" s="490"/>
      <c r="N192" s="490"/>
      <c r="O192" s="490"/>
      <c r="P192" s="57"/>
      <c r="Q192" s="582" t="s">
        <v>1002</v>
      </c>
      <c r="R192" s="582"/>
      <c r="S192" s="582"/>
      <c r="T192" s="582"/>
      <c r="U192" s="582"/>
      <c r="V192" s="582"/>
      <c r="W192" s="57"/>
      <c r="X192" s="582" t="s">
        <v>1003</v>
      </c>
      <c r="Y192" s="582"/>
      <c r="Z192" s="582"/>
      <c r="AA192" s="582"/>
      <c r="AB192" s="582"/>
      <c r="AC192" s="582"/>
      <c r="AD192" s="57"/>
      <c r="AK192" s="57"/>
      <c r="AL192" s="490"/>
      <c r="AM192" s="490"/>
      <c r="AN192" s="490"/>
      <c r="AO192" s="490"/>
      <c r="AP192" s="490"/>
      <c r="AQ192" s="490"/>
      <c r="AR192" s="379"/>
    </row>
    <row r="193" spans="2:44" ht="15.95" customHeight="1" thickBot="1">
      <c r="B193" s="380"/>
      <c r="C193" s="491"/>
      <c r="D193" s="492"/>
      <c r="E193" s="492"/>
      <c r="F193" s="492"/>
      <c r="G193" s="492"/>
      <c r="H193" s="493"/>
      <c r="I193" s="57"/>
      <c r="J193" s="491"/>
      <c r="K193" s="492"/>
      <c r="L193" s="492"/>
      <c r="M193" s="492"/>
      <c r="N193" s="492"/>
      <c r="O193" s="493"/>
      <c r="P193" s="57"/>
      <c r="Q193" s="491"/>
      <c r="R193" s="492"/>
      <c r="S193" s="492"/>
      <c r="T193" s="492"/>
      <c r="U193" s="492"/>
      <c r="V193" s="493"/>
      <c r="W193" s="57"/>
      <c r="X193" s="491"/>
      <c r="Y193" s="492"/>
      <c r="Z193" s="492"/>
      <c r="AA193" s="492"/>
      <c r="AB193" s="492"/>
      <c r="AC193" s="493"/>
      <c r="AD193" s="57"/>
      <c r="AK193" s="57"/>
      <c r="AL193" s="490"/>
      <c r="AM193" s="490"/>
      <c r="AN193" s="490"/>
      <c r="AO193" s="490"/>
      <c r="AP193" s="490"/>
      <c r="AQ193" s="490"/>
      <c r="AR193" s="379"/>
    </row>
    <row r="194" spans="2:44" ht="15.95" customHeight="1">
      <c r="B194" s="380"/>
      <c r="AR194" s="379"/>
    </row>
    <row r="195" spans="2:44" ht="15.95" customHeight="1">
      <c r="B195" s="380"/>
      <c r="C195" s="55"/>
      <c r="D195" s="55"/>
      <c r="E195" s="55"/>
      <c r="F195" s="641" t="s">
        <v>487</v>
      </c>
      <c r="G195" s="641"/>
      <c r="H195" s="641"/>
      <c r="I195" s="641"/>
      <c r="J195" s="641"/>
      <c r="K195" s="641"/>
      <c r="L195" s="641"/>
      <c r="M195" s="641"/>
      <c r="N195" s="641"/>
      <c r="O195" s="641"/>
      <c r="P195" s="641"/>
      <c r="Q195" s="641"/>
      <c r="R195" s="641"/>
      <c r="S195" s="641"/>
      <c r="T195" s="641"/>
      <c r="U195" s="641"/>
      <c r="V195" s="641"/>
      <c r="W195" s="641"/>
      <c r="X195" s="641"/>
      <c r="Y195" s="641"/>
      <c r="Z195" s="641"/>
      <c r="AA195" s="641"/>
      <c r="AB195" s="641"/>
      <c r="AC195" s="641"/>
      <c r="AD195" s="641"/>
      <c r="AE195" s="641"/>
      <c r="AF195" s="641"/>
      <c r="AG195" s="641"/>
      <c r="AH195" s="641"/>
      <c r="AI195" s="641"/>
      <c r="AJ195" s="641"/>
      <c r="AK195" s="641"/>
      <c r="AL195" s="641"/>
      <c r="AM195" s="641"/>
      <c r="AN195" s="641"/>
      <c r="AO195" s="55"/>
      <c r="AP195" s="55"/>
      <c r="AQ195" s="55"/>
      <c r="AR195" s="379"/>
    </row>
    <row r="196" spans="2:44" ht="15.95" customHeight="1">
      <c r="B196" s="380"/>
      <c r="C196" s="55"/>
      <c r="D196" s="55"/>
      <c r="E196" s="55"/>
      <c r="F196" s="648" t="s">
        <v>430</v>
      </c>
      <c r="G196" s="648"/>
      <c r="H196" s="648"/>
      <c r="I196" s="648"/>
      <c r="J196" s="648"/>
      <c r="K196" s="648"/>
      <c r="L196" s="648"/>
      <c r="M196" s="648"/>
      <c r="N196" s="648"/>
      <c r="O196" s="648"/>
      <c r="P196" s="648"/>
      <c r="Q196" s="648"/>
      <c r="R196" s="648"/>
      <c r="S196" s="648"/>
      <c r="T196" s="648"/>
      <c r="U196" s="648"/>
      <c r="V196" s="648"/>
      <c r="W196" s="648"/>
      <c r="X196" s="648"/>
      <c r="Y196" s="648"/>
      <c r="Z196" s="648"/>
      <c r="AA196" s="648"/>
      <c r="AB196" s="648"/>
      <c r="AC196" s="648"/>
      <c r="AD196" s="648"/>
      <c r="AE196" s="648"/>
      <c r="AF196" s="648"/>
      <c r="AG196" s="648"/>
      <c r="AH196" s="648"/>
      <c r="AI196" s="648"/>
      <c r="AJ196" s="648"/>
      <c r="AK196" s="648"/>
      <c r="AL196" s="648"/>
      <c r="AM196" s="648"/>
      <c r="AN196" s="648"/>
      <c r="AO196" s="55"/>
      <c r="AP196" s="55"/>
      <c r="AQ196" s="55"/>
      <c r="AR196" s="379"/>
    </row>
    <row r="197" spans="2:44" ht="15.95" customHeight="1" thickBot="1">
      <c r="B197" s="380"/>
      <c r="C197" s="55"/>
      <c r="D197" s="55"/>
      <c r="E197" s="55"/>
      <c r="F197" s="55"/>
      <c r="G197" s="55"/>
      <c r="H197" s="55"/>
      <c r="I197" s="55"/>
      <c r="J197" s="55"/>
      <c r="K197" s="55"/>
      <c r="L197" s="55"/>
      <c r="M197" s="55"/>
      <c r="N197" s="55"/>
      <c r="O197" s="55"/>
      <c r="P197" s="55"/>
      <c r="Q197" s="55"/>
      <c r="R197" s="55"/>
      <c r="S197" s="55"/>
      <c r="T197" s="55"/>
      <c r="U197" s="55"/>
      <c r="V197" s="55"/>
      <c r="W197" s="55"/>
      <c r="X197" s="55"/>
      <c r="Y197" s="55"/>
      <c r="Z197" s="55"/>
      <c r="AA197" s="55"/>
      <c r="AB197" s="55"/>
      <c r="AC197" s="55"/>
      <c r="AD197" s="55"/>
      <c r="AE197" s="55"/>
      <c r="AF197" s="55"/>
      <c r="AG197" s="55"/>
      <c r="AH197" s="55"/>
      <c r="AI197" s="55"/>
      <c r="AJ197" s="55"/>
      <c r="AK197" s="55"/>
      <c r="AL197" s="55"/>
      <c r="AM197" s="55"/>
      <c r="AN197" s="55"/>
      <c r="AO197" s="55"/>
      <c r="AP197" s="55"/>
      <c r="AQ197" s="55"/>
      <c r="AR197" s="379"/>
    </row>
    <row r="198" spans="2:44" ht="15.95" customHeight="1" thickBot="1">
      <c r="B198" s="380"/>
      <c r="C198" s="490" t="s">
        <v>840</v>
      </c>
      <c r="D198" s="490"/>
      <c r="E198" s="490"/>
      <c r="F198" s="490"/>
      <c r="G198" s="490"/>
      <c r="H198" s="490"/>
      <c r="I198" s="57"/>
      <c r="J198" s="491"/>
      <c r="K198" s="492"/>
      <c r="L198" s="492"/>
      <c r="M198" s="492"/>
      <c r="N198" s="492"/>
      <c r="O198" s="493"/>
      <c r="P198" s="57"/>
      <c r="Q198" s="490"/>
      <c r="R198" s="490"/>
      <c r="S198" s="490"/>
      <c r="T198" s="490"/>
      <c r="U198" s="490"/>
      <c r="V198" s="490"/>
      <c r="W198" s="57"/>
      <c r="X198" s="490"/>
      <c r="Y198" s="490"/>
      <c r="Z198" s="490"/>
      <c r="AA198" s="490"/>
      <c r="AB198" s="490"/>
      <c r="AC198" s="490"/>
      <c r="AD198" s="57"/>
      <c r="AE198" s="490"/>
      <c r="AF198" s="490"/>
      <c r="AG198" s="490"/>
      <c r="AH198" s="490"/>
      <c r="AI198" s="490"/>
      <c r="AJ198" s="490"/>
      <c r="AK198" s="57"/>
      <c r="AR198" s="379"/>
    </row>
    <row r="199" spans="2:44" ht="15.95" customHeight="1">
      <c r="B199" s="380"/>
      <c r="C199" s="57"/>
      <c r="D199" s="57"/>
      <c r="E199" s="57"/>
      <c r="F199" s="57"/>
      <c r="G199" s="57"/>
      <c r="H199" s="57"/>
      <c r="I199" s="57"/>
      <c r="J199" s="57"/>
      <c r="K199" s="57"/>
      <c r="L199" s="57"/>
      <c r="M199" s="57"/>
      <c r="N199" s="57"/>
      <c r="O199" s="57"/>
      <c r="P199" s="57"/>
      <c r="Q199" s="57"/>
      <c r="R199" s="57"/>
      <c r="S199" s="57"/>
      <c r="T199" s="57"/>
      <c r="U199" s="57"/>
      <c r="V199" s="57"/>
      <c r="W199" s="57"/>
      <c r="X199" s="57"/>
      <c r="Y199" s="57"/>
      <c r="Z199" s="57"/>
      <c r="AA199" s="57"/>
      <c r="AB199" s="57"/>
      <c r="AC199" s="57"/>
      <c r="AD199" s="57"/>
      <c r="AE199" s="57"/>
      <c r="AF199" s="57"/>
      <c r="AG199" s="57"/>
      <c r="AH199" s="57"/>
      <c r="AI199" s="57"/>
      <c r="AJ199" s="57"/>
      <c r="AK199" s="57"/>
      <c r="AL199" s="57"/>
      <c r="AM199" s="57"/>
      <c r="AN199" s="57"/>
      <c r="AO199" s="57"/>
      <c r="AP199" s="57"/>
      <c r="AQ199" s="57"/>
      <c r="AR199" s="379"/>
    </row>
    <row r="200" spans="2:44" ht="15.95" customHeight="1" thickBot="1">
      <c r="B200" s="380"/>
      <c r="C200" s="490" t="s">
        <v>734</v>
      </c>
      <c r="D200" s="490"/>
      <c r="E200" s="490"/>
      <c r="F200" s="490"/>
      <c r="G200" s="490"/>
      <c r="H200" s="490"/>
      <c r="I200" s="57"/>
      <c r="J200" s="490" t="s">
        <v>735</v>
      </c>
      <c r="K200" s="490"/>
      <c r="L200" s="490"/>
      <c r="M200" s="490"/>
      <c r="N200" s="490"/>
      <c r="O200" s="490"/>
      <c r="P200" s="57"/>
      <c r="Q200" s="490" t="s">
        <v>736</v>
      </c>
      <c r="R200" s="490"/>
      <c r="S200" s="490"/>
      <c r="T200" s="490"/>
      <c r="U200" s="490"/>
      <c r="V200" s="490"/>
      <c r="W200" s="57"/>
      <c r="X200" s="490" t="s">
        <v>737</v>
      </c>
      <c r="Y200" s="490"/>
      <c r="Z200" s="490"/>
      <c r="AA200" s="490"/>
      <c r="AB200" s="490"/>
      <c r="AC200" s="490"/>
      <c r="AD200" s="57"/>
      <c r="AE200" s="490" t="s">
        <v>719</v>
      </c>
      <c r="AF200" s="490"/>
      <c r="AG200" s="490"/>
      <c r="AH200" s="490"/>
      <c r="AI200" s="490"/>
      <c r="AJ200" s="490"/>
      <c r="AK200" s="57"/>
      <c r="AR200" s="379"/>
    </row>
    <row r="201" spans="2:44" ht="15.95" customHeight="1" thickBot="1">
      <c r="B201" s="380"/>
      <c r="C201" s="570" t="str">
        <f>IF(M02S04F01="","",INDEX(PAYMENT[Company],MATCH(M02S04F01,PAYMENT[Payment to],0)))</f>
        <v/>
      </c>
      <c r="D201" s="571"/>
      <c r="E201" s="571"/>
      <c r="F201" s="571"/>
      <c r="G201" s="571"/>
      <c r="H201" s="572"/>
      <c r="I201" s="57"/>
      <c r="J201" s="570" t="str">
        <f>IF(M02S04F01="","",INDEX(PAYMENT[First],MATCH(M02S04F01,PAYMENT[Payment to],0)))</f>
        <v/>
      </c>
      <c r="K201" s="571"/>
      <c r="L201" s="571"/>
      <c r="M201" s="571"/>
      <c r="N201" s="571"/>
      <c r="O201" s="572"/>
      <c r="P201" s="57"/>
      <c r="Q201" s="570" t="str">
        <f>IF(M02S04F01="","",INDEX(PAYMENT[Last],MATCH(M02S04F01,PAYMENT[Payment to],0)))</f>
        <v/>
      </c>
      <c r="R201" s="571"/>
      <c r="S201" s="571"/>
      <c r="T201" s="571"/>
      <c r="U201" s="571"/>
      <c r="V201" s="572"/>
      <c r="W201" s="57"/>
      <c r="X201" s="573" t="str">
        <f>IF(M02S04F01="","",INDEX(PAYMENT[Phone],MATCH(M02S04F01,PAYMENT[Payment to],0)))</f>
        <v/>
      </c>
      <c r="Y201" s="574"/>
      <c r="Z201" s="574"/>
      <c r="AA201" s="574"/>
      <c r="AB201" s="574"/>
      <c r="AC201" s="575"/>
      <c r="AD201" s="57"/>
      <c r="AE201" s="570" t="str">
        <f>IF(M02S04F01="","",INDEX(PAYMENT[Email],MATCH(M02S04F01,PAYMENT[Payment to],0)))</f>
        <v/>
      </c>
      <c r="AF201" s="571"/>
      <c r="AG201" s="571"/>
      <c r="AH201" s="571"/>
      <c r="AI201" s="571"/>
      <c r="AJ201" s="572"/>
      <c r="AK201" s="57"/>
      <c r="AR201" s="379"/>
    </row>
    <row r="202" spans="2:44" ht="15.95" customHeight="1">
      <c r="B202" s="380"/>
      <c r="C202" s="57"/>
      <c r="D202" s="57"/>
      <c r="E202" s="57"/>
      <c r="F202" s="57"/>
      <c r="G202" s="57"/>
      <c r="H202" s="57"/>
      <c r="I202" s="57"/>
      <c r="J202" s="57"/>
      <c r="K202" s="57"/>
      <c r="L202" s="57"/>
      <c r="M202" s="57"/>
      <c r="N202" s="57"/>
      <c r="O202" s="57"/>
      <c r="P202" s="57"/>
      <c r="Q202" s="57"/>
      <c r="R202" s="57"/>
      <c r="S202" s="57"/>
      <c r="T202" s="57"/>
      <c r="U202" s="57"/>
      <c r="V202" s="57"/>
      <c r="W202" s="57"/>
      <c r="X202" s="57"/>
      <c r="Y202" s="57"/>
      <c r="Z202" s="57"/>
      <c r="AA202" s="57"/>
      <c r="AB202" s="57"/>
      <c r="AC202" s="57"/>
      <c r="AD202" s="57"/>
      <c r="AE202" s="57"/>
      <c r="AF202" s="57"/>
      <c r="AG202" s="57"/>
      <c r="AH202" s="57"/>
      <c r="AI202" s="57"/>
      <c r="AJ202" s="57"/>
      <c r="AK202" s="57"/>
      <c r="AL202" s="57"/>
      <c r="AM202" s="57"/>
      <c r="AN202" s="57"/>
      <c r="AO202" s="57"/>
      <c r="AP202" s="57"/>
      <c r="AQ202" s="57"/>
      <c r="AR202" s="379"/>
    </row>
    <row r="203" spans="2:44" ht="15.95" customHeight="1" thickBot="1">
      <c r="B203" s="380"/>
      <c r="C203" s="490" t="s">
        <v>733</v>
      </c>
      <c r="D203" s="490"/>
      <c r="E203" s="490"/>
      <c r="F203" s="490"/>
      <c r="G203" s="490"/>
      <c r="H203" s="490"/>
      <c r="I203" s="57"/>
      <c r="J203" s="490" t="s">
        <v>721</v>
      </c>
      <c r="K203" s="490"/>
      <c r="L203" s="490"/>
      <c r="M203" s="490"/>
      <c r="N203" s="490"/>
      <c r="O203" s="490"/>
      <c r="P203" s="57"/>
      <c r="Q203" s="490" t="s">
        <v>722</v>
      </c>
      <c r="R203" s="490"/>
      <c r="S203" s="490"/>
      <c r="T203" s="490"/>
      <c r="U203" s="490"/>
      <c r="V203" s="490"/>
      <c r="W203" s="57"/>
      <c r="X203" s="490" t="s">
        <v>723</v>
      </c>
      <c r="Y203" s="490"/>
      <c r="Z203" s="490"/>
      <c r="AA203" s="490"/>
      <c r="AB203" s="490"/>
      <c r="AC203" s="490"/>
      <c r="AD203" s="57"/>
      <c r="AE203" s="490" t="s">
        <v>738</v>
      </c>
      <c r="AF203" s="490"/>
      <c r="AG203" s="490"/>
      <c r="AH203" s="490"/>
      <c r="AI203" s="490"/>
      <c r="AJ203" s="490"/>
      <c r="AK203" s="57"/>
      <c r="AL203" s="490" t="s">
        <v>739</v>
      </c>
      <c r="AM203" s="490"/>
      <c r="AN203" s="490"/>
      <c r="AO203" s="490"/>
      <c r="AP203" s="490"/>
      <c r="AQ203" s="490"/>
      <c r="AR203" s="379"/>
    </row>
    <row r="204" spans="2:44" ht="15.95" customHeight="1" thickBot="1">
      <c r="B204" s="380"/>
      <c r="C204" s="570" t="str">
        <f>IF(M02S04F01="","",INDEX(PAYMENT[Address],MATCH(M02S04F01,PAYMENT[Payment to],0)))</f>
        <v/>
      </c>
      <c r="D204" s="571"/>
      <c r="E204" s="571"/>
      <c r="F204" s="571"/>
      <c r="G204" s="571"/>
      <c r="H204" s="572"/>
      <c r="I204" s="57"/>
      <c r="J204" s="570" t="str">
        <f>IF(M02S04F01="","",INDEX(PAYMENT[City],MATCH(M02S04F01,PAYMENT[Payment to],0)))</f>
        <v/>
      </c>
      <c r="K204" s="571"/>
      <c r="L204" s="571"/>
      <c r="M204" s="571"/>
      <c r="N204" s="571"/>
      <c r="O204" s="572"/>
      <c r="P204" s="57"/>
      <c r="Q204" s="570" t="str">
        <f>IF(M02S04F01="","",INDEX(PAYMENT[State],MATCH(M02S04F01,PAYMENT[Payment to],0)))</f>
        <v/>
      </c>
      <c r="R204" s="571"/>
      <c r="S204" s="571"/>
      <c r="T204" s="571"/>
      <c r="U204" s="571"/>
      <c r="V204" s="572"/>
      <c r="W204" s="57"/>
      <c r="X204" s="645" t="str">
        <f>IF(M02S04F01="","",INDEX(PAYMENT[Zip],MATCH(M02S04F01,PAYMENT[Payment to],0)))</f>
        <v/>
      </c>
      <c r="Y204" s="646"/>
      <c r="Z204" s="646"/>
      <c r="AA204" s="646"/>
      <c r="AB204" s="646"/>
      <c r="AC204" s="647"/>
      <c r="AD204" s="57"/>
      <c r="AE204" s="491"/>
      <c r="AF204" s="492"/>
      <c r="AG204" s="492"/>
      <c r="AH204" s="492"/>
      <c r="AI204" s="492"/>
      <c r="AJ204" s="493"/>
      <c r="AK204" s="57"/>
      <c r="AL204" s="59"/>
      <c r="AM204" s="67" t="s">
        <v>426</v>
      </c>
      <c r="AN204" s="627"/>
      <c r="AO204" s="627"/>
      <c r="AP204" s="627"/>
      <c r="AQ204" s="628"/>
      <c r="AR204" s="379"/>
    </row>
    <row r="205" spans="2:44" ht="15.95" customHeight="1">
      <c r="B205" s="380"/>
      <c r="C205" s="57"/>
      <c r="D205" s="57"/>
      <c r="E205" s="57"/>
      <c r="F205" s="57"/>
      <c r="G205" s="57"/>
      <c r="H205" s="57"/>
      <c r="I205" s="57"/>
      <c r="J205" s="57"/>
      <c r="K205" s="57"/>
      <c r="L205" s="57"/>
      <c r="M205" s="57"/>
      <c r="N205" s="57"/>
      <c r="O205" s="57"/>
      <c r="P205" s="57"/>
      <c r="Q205" s="57"/>
      <c r="R205" s="57"/>
      <c r="S205" s="57"/>
      <c r="T205" s="57"/>
      <c r="U205" s="57"/>
      <c r="V205" s="57"/>
      <c r="W205" s="57"/>
      <c r="X205" s="57"/>
      <c r="Y205" s="57"/>
      <c r="Z205" s="57"/>
      <c r="AA205" s="57"/>
      <c r="AB205" s="57"/>
      <c r="AC205" s="57"/>
      <c r="AD205" s="57"/>
      <c r="AE205" s="57"/>
      <c r="AF205" s="57"/>
      <c r="AG205" s="57"/>
      <c r="AH205" s="57"/>
      <c r="AI205" s="57"/>
      <c r="AJ205" s="57"/>
      <c r="AK205" s="57"/>
      <c r="AL205" s="57"/>
      <c r="AM205" s="57"/>
      <c r="AN205" s="57"/>
      <c r="AO205" s="57"/>
      <c r="AP205" s="57"/>
      <c r="AQ205" s="57"/>
      <c r="AR205" s="379"/>
    </row>
    <row r="206" spans="2:44" ht="15.95" customHeight="1">
      <c r="B206" s="380"/>
      <c r="C206" s="57"/>
      <c r="D206" s="57"/>
      <c r="E206" s="57"/>
      <c r="F206" s="57"/>
      <c r="G206" s="57"/>
      <c r="H206" s="57"/>
      <c r="I206" s="57"/>
      <c r="J206" s="57"/>
      <c r="K206" s="57"/>
      <c r="L206" s="57"/>
      <c r="M206" s="57"/>
      <c r="N206" s="57"/>
      <c r="O206" s="57"/>
      <c r="P206" s="57"/>
      <c r="Q206" s="57"/>
      <c r="R206" s="57"/>
      <c r="S206" s="57"/>
      <c r="T206" s="57"/>
      <c r="U206" s="57"/>
      <c r="V206" s="57"/>
      <c r="W206" s="57"/>
      <c r="X206" s="57"/>
      <c r="Y206" s="57"/>
      <c r="Z206" s="57"/>
      <c r="AA206" s="57"/>
      <c r="AB206" s="57"/>
      <c r="AC206" s="57"/>
      <c r="AD206" s="57"/>
      <c r="AE206" s="57"/>
      <c r="AF206" s="57"/>
      <c r="AG206" s="57"/>
      <c r="AH206" s="57"/>
      <c r="AI206" s="57"/>
      <c r="AJ206" s="57"/>
      <c r="AK206" s="57"/>
      <c r="AL206" s="57"/>
      <c r="AM206" s="57"/>
      <c r="AN206" s="57"/>
      <c r="AO206" s="57"/>
      <c r="AP206" s="57"/>
      <c r="AQ206" s="57"/>
      <c r="AR206" s="379"/>
    </row>
    <row r="207" spans="2:44" ht="15.95" customHeight="1">
      <c r="B207" s="380"/>
      <c r="C207" s="423" t="s">
        <v>1461</v>
      </c>
      <c r="D207" s="393"/>
      <c r="E207" s="394"/>
      <c r="F207" s="394"/>
      <c r="G207" s="394"/>
      <c r="H207" s="394"/>
      <c r="I207" s="394"/>
      <c r="J207" s="394"/>
      <c r="K207" s="394"/>
      <c r="L207" s="394"/>
      <c r="M207" s="394"/>
      <c r="N207" s="394"/>
      <c r="O207" s="394"/>
      <c r="P207" s="394"/>
      <c r="Q207" s="394"/>
      <c r="R207" s="394"/>
      <c r="S207" s="394"/>
      <c r="T207" s="394"/>
      <c r="U207" s="394"/>
      <c r="V207" s="394"/>
      <c r="W207" s="394"/>
      <c r="X207" s="394"/>
      <c r="Y207" s="394"/>
      <c r="Z207" s="394"/>
      <c r="AA207" s="394"/>
      <c r="AB207" s="394"/>
      <c r="AC207" s="394"/>
      <c r="AD207" s="394"/>
      <c r="AE207" s="394"/>
      <c r="AF207" s="394"/>
      <c r="AG207" s="394"/>
      <c r="AH207" s="394"/>
      <c r="AI207" s="394"/>
      <c r="AJ207" s="394"/>
      <c r="AK207" s="394"/>
      <c r="AL207" s="394"/>
      <c r="AM207" s="394"/>
      <c r="AN207" s="394"/>
      <c r="AO207" s="394"/>
      <c r="AP207" s="394"/>
      <c r="AQ207" s="395"/>
      <c r="AR207" s="379"/>
    </row>
    <row r="208" spans="2:44" ht="15.95" customHeight="1">
      <c r="B208" s="380"/>
      <c r="C208" s="396"/>
      <c r="D208" s="364"/>
      <c r="E208" s="364"/>
      <c r="F208" s="364"/>
      <c r="G208" s="364"/>
      <c r="H208" s="364"/>
      <c r="I208" s="364"/>
      <c r="J208" s="364"/>
      <c r="K208" s="364"/>
      <c r="L208" s="364"/>
      <c r="M208" s="364"/>
      <c r="N208" s="364"/>
      <c r="O208" s="364"/>
      <c r="P208" s="364"/>
      <c r="Q208" s="364"/>
      <c r="R208" s="364"/>
      <c r="S208" s="364"/>
      <c r="T208" s="364"/>
      <c r="U208" s="364"/>
      <c r="V208" s="364"/>
      <c r="W208" s="364"/>
      <c r="X208" s="364"/>
      <c r="Y208" s="364"/>
      <c r="Z208" s="364"/>
      <c r="AA208" s="364"/>
      <c r="AB208" s="364"/>
      <c r="AC208" s="364"/>
      <c r="AD208" s="364"/>
      <c r="AE208" s="364"/>
      <c r="AF208" s="364"/>
      <c r="AG208" s="364"/>
      <c r="AH208" s="364"/>
      <c r="AI208" s="364"/>
      <c r="AJ208" s="364"/>
      <c r="AK208" s="364"/>
      <c r="AL208" s="364"/>
      <c r="AM208" s="364"/>
      <c r="AN208" s="364"/>
      <c r="AO208" s="364"/>
      <c r="AP208" s="364"/>
      <c r="AQ208" s="397"/>
      <c r="AR208" s="379"/>
    </row>
    <row r="209" spans="2:44" ht="15.95" customHeight="1">
      <c r="B209" s="380"/>
      <c r="C209" s="424" t="s">
        <v>1462</v>
      </c>
      <c r="D209" s="398"/>
      <c r="E209" s="399"/>
      <c r="F209" s="399"/>
      <c r="G209" s="399"/>
      <c r="H209" s="399"/>
      <c r="I209" s="399"/>
      <c r="J209" s="399"/>
      <c r="K209" s="399"/>
      <c r="L209" s="399"/>
      <c r="M209" s="399"/>
      <c r="N209" s="399"/>
      <c r="O209" s="399"/>
      <c r="P209" s="399"/>
      <c r="Q209" s="399"/>
      <c r="R209" s="399"/>
      <c r="S209" s="399"/>
      <c r="T209" s="399"/>
      <c r="U209" s="399"/>
      <c r="V209" s="399"/>
      <c r="W209" s="399"/>
      <c r="X209" s="399"/>
      <c r="Y209" s="399"/>
      <c r="Z209" s="399"/>
      <c r="AA209" s="399"/>
      <c r="AB209" s="399"/>
      <c r="AC209" s="399"/>
      <c r="AD209" s="399"/>
      <c r="AE209" s="399"/>
      <c r="AF209" s="399"/>
      <c r="AG209" s="399"/>
      <c r="AH209" s="399"/>
      <c r="AI209" s="399"/>
      <c r="AJ209" s="399"/>
      <c r="AK209" s="399"/>
      <c r="AL209" s="399"/>
      <c r="AM209" s="399"/>
      <c r="AN209" s="399"/>
      <c r="AO209" s="399"/>
      <c r="AP209" s="399"/>
      <c r="AQ209" s="400"/>
      <c r="AR209" s="379"/>
    </row>
    <row r="210" spans="2:44" ht="15.95" customHeight="1">
      <c r="B210" s="380"/>
      <c r="AR210" s="379"/>
    </row>
    <row r="211" spans="2:44" ht="15.95" customHeight="1">
      <c r="B211" s="380"/>
      <c r="C211" s="384"/>
      <c r="D211" s="385"/>
      <c r="E211" s="385"/>
      <c r="F211" s="385"/>
      <c r="G211" s="385"/>
      <c r="H211" s="385"/>
      <c r="I211" s="385"/>
      <c r="J211" s="385"/>
      <c r="K211" s="385"/>
      <c r="L211" s="385"/>
      <c r="M211" s="385"/>
      <c r="N211" s="385"/>
      <c r="O211" s="385"/>
      <c r="P211" s="385"/>
      <c r="Q211" s="385"/>
      <c r="R211" s="385"/>
      <c r="S211" s="385"/>
      <c r="T211" s="385"/>
      <c r="U211" s="385"/>
      <c r="V211" s="385"/>
      <c r="W211" s="385"/>
      <c r="X211" s="385"/>
      <c r="Y211" s="385"/>
      <c r="Z211" s="385"/>
      <c r="AA211" s="385"/>
      <c r="AB211" s="385"/>
      <c r="AC211" s="385"/>
      <c r="AD211" s="385"/>
      <c r="AE211" s="385"/>
      <c r="AF211" s="385"/>
      <c r="AG211" s="385"/>
      <c r="AH211" s="385"/>
      <c r="AI211" s="385"/>
      <c r="AJ211" s="385"/>
      <c r="AK211" s="385"/>
      <c r="AL211" s="385"/>
      <c r="AM211" s="385"/>
      <c r="AN211" s="385"/>
      <c r="AO211" s="385"/>
      <c r="AP211" s="385"/>
      <c r="AQ211" s="386"/>
      <c r="AR211" s="379"/>
    </row>
    <row r="212" spans="2:44" ht="15.95" customHeight="1">
      <c r="B212" s="380"/>
      <c r="C212" s="387" t="s">
        <v>1463</v>
      </c>
      <c r="D212" s="365"/>
      <c r="E212" s="365"/>
      <c r="F212" s="365"/>
      <c r="G212" s="365"/>
      <c r="H212" s="365"/>
      <c r="I212" s="365"/>
      <c r="J212" s="365"/>
      <c r="K212" s="365"/>
      <c r="L212" s="365"/>
      <c r="M212" s="365"/>
      <c r="N212" s="365"/>
      <c r="O212" s="365"/>
      <c r="P212" s="365"/>
      <c r="Q212" s="365"/>
      <c r="R212" s="365"/>
      <c r="S212" s="365"/>
      <c r="T212" s="365"/>
      <c r="U212" s="365"/>
      <c r="V212" s="365"/>
      <c r="W212" s="365"/>
      <c r="X212" s="365"/>
      <c r="Y212" s="365"/>
      <c r="Z212" s="365"/>
      <c r="AA212" s="365"/>
      <c r="AB212" s="365"/>
      <c r="AC212" s="365"/>
      <c r="AD212" s="365"/>
      <c r="AE212" s="365"/>
      <c r="AF212" s="365"/>
      <c r="AG212" s="365"/>
      <c r="AH212" s="365"/>
      <c r="AI212" s="365"/>
      <c r="AJ212" s="365"/>
      <c r="AK212" s="365"/>
      <c r="AL212" s="365"/>
      <c r="AM212" s="365"/>
      <c r="AN212" s="365"/>
      <c r="AO212" s="365"/>
      <c r="AP212" s="365"/>
      <c r="AQ212" s="388"/>
      <c r="AR212" s="379"/>
    </row>
    <row r="213" spans="2:44" ht="15.95" customHeight="1">
      <c r="B213" s="380"/>
      <c r="C213" s="389"/>
      <c r="D213" s="365"/>
      <c r="E213" s="365"/>
      <c r="F213" s="365"/>
      <c r="G213" s="365"/>
      <c r="H213" s="365"/>
      <c r="I213" s="365"/>
      <c r="J213" s="365"/>
      <c r="K213" s="365"/>
      <c r="L213" s="365"/>
      <c r="M213" s="365"/>
      <c r="N213" s="365"/>
      <c r="O213" s="365"/>
      <c r="P213" s="365"/>
      <c r="Q213" s="365"/>
      <c r="R213" s="365"/>
      <c r="S213" s="365"/>
      <c r="T213" s="365"/>
      <c r="U213" s="365"/>
      <c r="V213" s="365"/>
      <c r="W213" s="365"/>
      <c r="X213" s="365"/>
      <c r="Y213" s="365"/>
      <c r="Z213" s="365"/>
      <c r="AA213" s="365"/>
      <c r="AB213" s="365"/>
      <c r="AC213" s="365"/>
      <c r="AD213" s="365"/>
      <c r="AE213" s="365"/>
      <c r="AF213" s="365"/>
      <c r="AG213" s="365"/>
      <c r="AH213" s="365"/>
      <c r="AI213" s="365"/>
      <c r="AJ213" s="365"/>
      <c r="AK213" s="365"/>
      <c r="AL213" s="365"/>
      <c r="AM213" s="365"/>
      <c r="AN213" s="365"/>
      <c r="AO213" s="365"/>
      <c r="AP213" s="365"/>
      <c r="AQ213" s="388"/>
      <c r="AR213" s="379"/>
    </row>
    <row r="214" spans="2:44" ht="15.95" customHeight="1">
      <c r="B214" s="380"/>
      <c r="C214" s="389" t="s">
        <v>1464</v>
      </c>
      <c r="D214" s="365" t="s">
        <v>1482</v>
      </c>
      <c r="E214" s="365"/>
      <c r="F214" s="365"/>
      <c r="G214" s="365"/>
      <c r="H214" s="365"/>
      <c r="I214" s="365"/>
      <c r="J214" s="365"/>
      <c r="K214" s="365"/>
      <c r="L214" s="365"/>
      <c r="M214" s="365"/>
      <c r="N214" s="365"/>
      <c r="O214" s="365"/>
      <c r="P214" s="365"/>
      <c r="Q214" s="365"/>
      <c r="R214" s="365"/>
      <c r="S214" s="365"/>
      <c r="T214" s="365"/>
      <c r="U214" s="365"/>
      <c r="V214" s="365"/>
      <c r="W214" s="365"/>
      <c r="X214" s="365"/>
      <c r="Y214" s="365"/>
      <c r="Z214" s="365"/>
      <c r="AA214" s="365"/>
      <c r="AB214" s="365"/>
      <c r="AC214" s="365"/>
      <c r="AD214" s="365"/>
      <c r="AE214" s="365"/>
      <c r="AF214" s="365"/>
      <c r="AG214" s="365"/>
      <c r="AH214" s="365"/>
      <c r="AI214" s="365"/>
      <c r="AJ214" s="365"/>
      <c r="AK214" s="365"/>
      <c r="AL214" s="365"/>
      <c r="AM214" s="365"/>
      <c r="AN214" s="365"/>
      <c r="AO214" s="365"/>
      <c r="AP214" s="365"/>
      <c r="AQ214" s="388"/>
      <c r="AR214" s="379"/>
    </row>
    <row r="215" spans="2:44" ht="15.95" customHeight="1">
      <c r="B215" s="380"/>
      <c r="C215" s="389" t="s">
        <v>1465</v>
      </c>
      <c r="D215" s="365" t="s">
        <v>1485</v>
      </c>
      <c r="E215" s="365"/>
      <c r="F215" s="365"/>
      <c r="G215" s="365"/>
      <c r="H215" s="365"/>
      <c r="I215" s="365"/>
      <c r="J215" s="365"/>
      <c r="K215" s="365"/>
      <c r="L215" s="365"/>
      <c r="M215" s="365"/>
      <c r="N215" s="365"/>
      <c r="O215" s="365"/>
      <c r="P215" s="365"/>
      <c r="Q215" s="365"/>
      <c r="R215" s="365"/>
      <c r="S215" s="365"/>
      <c r="T215" s="365"/>
      <c r="U215" s="365"/>
      <c r="V215" s="365"/>
      <c r="W215" s="365"/>
      <c r="X215" s="365"/>
      <c r="Y215" s="365"/>
      <c r="Z215" s="365"/>
      <c r="AA215" s="365"/>
      <c r="AB215" s="365"/>
      <c r="AC215" s="365"/>
      <c r="AD215" s="365"/>
      <c r="AE215" s="365"/>
      <c r="AF215" s="365"/>
      <c r="AG215" s="365"/>
      <c r="AH215" s="365"/>
      <c r="AI215" s="365"/>
      <c r="AJ215" s="365"/>
      <c r="AK215" s="365"/>
      <c r="AL215" s="365"/>
      <c r="AM215" s="365"/>
      <c r="AN215" s="365"/>
      <c r="AO215" s="365"/>
      <c r="AP215" s="365"/>
      <c r="AQ215" s="388"/>
      <c r="AR215" s="379"/>
    </row>
    <row r="216" spans="2:44" ht="15.95" customHeight="1">
      <c r="B216" s="380"/>
      <c r="C216" s="389"/>
      <c r="D216" s="365" t="s">
        <v>1484</v>
      </c>
      <c r="E216" s="365"/>
      <c r="F216" s="365"/>
      <c r="G216" s="365"/>
      <c r="H216" s="365"/>
      <c r="I216" s="365"/>
      <c r="J216" s="365"/>
      <c r="K216" s="365"/>
      <c r="L216" s="365"/>
      <c r="M216" s="365"/>
      <c r="N216" s="365"/>
      <c r="O216" s="365"/>
      <c r="P216" s="365"/>
      <c r="Q216" s="365"/>
      <c r="R216" s="365"/>
      <c r="S216" s="365"/>
      <c r="T216" s="365"/>
      <c r="U216" s="365"/>
      <c r="V216" s="365"/>
      <c r="W216" s="365"/>
      <c r="X216" s="365"/>
      <c r="Y216" s="365"/>
      <c r="Z216" s="365"/>
      <c r="AA216" s="365"/>
      <c r="AB216" s="365"/>
      <c r="AC216" s="365"/>
      <c r="AD216" s="365"/>
      <c r="AE216" s="365"/>
      <c r="AF216" s="365"/>
      <c r="AG216" s="365"/>
      <c r="AH216" s="365"/>
      <c r="AI216" s="365"/>
      <c r="AJ216" s="365"/>
      <c r="AK216" s="365"/>
      <c r="AL216" s="365"/>
      <c r="AM216" s="365"/>
      <c r="AN216" s="365"/>
      <c r="AO216" s="365"/>
      <c r="AP216" s="365"/>
      <c r="AQ216" s="388"/>
      <c r="AR216" s="379"/>
    </row>
    <row r="217" spans="2:44" ht="15.95" customHeight="1">
      <c r="B217" s="380"/>
      <c r="C217" s="389" t="s">
        <v>1466</v>
      </c>
      <c r="D217" s="365" t="s">
        <v>1483</v>
      </c>
      <c r="E217" s="365"/>
      <c r="F217" s="365"/>
      <c r="G217" s="365"/>
      <c r="H217" s="365"/>
      <c r="I217" s="365"/>
      <c r="J217" s="365"/>
      <c r="K217" s="365"/>
      <c r="L217" s="365"/>
      <c r="M217" s="365"/>
      <c r="N217" s="365"/>
      <c r="O217" s="365"/>
      <c r="P217" s="365"/>
      <c r="Q217" s="365"/>
      <c r="R217" s="365"/>
      <c r="S217" s="365"/>
      <c r="T217" s="365"/>
      <c r="U217" s="365"/>
      <c r="V217" s="365"/>
      <c r="W217" s="365"/>
      <c r="X217" s="365"/>
      <c r="Y217" s="365"/>
      <c r="Z217" s="365"/>
      <c r="AA217" s="365"/>
      <c r="AB217" s="365"/>
      <c r="AC217" s="365"/>
      <c r="AD217" s="365"/>
      <c r="AE217" s="365"/>
      <c r="AF217" s="365"/>
      <c r="AG217" s="365"/>
      <c r="AH217" s="365"/>
      <c r="AI217" s="365"/>
      <c r="AJ217" s="365"/>
      <c r="AK217" s="365"/>
      <c r="AL217" s="365"/>
      <c r="AM217" s="365"/>
      <c r="AN217" s="365"/>
      <c r="AO217" s="365"/>
      <c r="AP217" s="365"/>
      <c r="AQ217" s="388"/>
      <c r="AR217" s="379"/>
    </row>
    <row r="218" spans="2:44" ht="15.95" customHeight="1">
      <c r="B218" s="380"/>
      <c r="C218" s="389" t="s">
        <v>1467</v>
      </c>
      <c r="D218" s="365" t="s">
        <v>1487</v>
      </c>
      <c r="E218" s="365"/>
      <c r="F218" s="365"/>
      <c r="G218" s="365"/>
      <c r="H218" s="365"/>
      <c r="I218" s="365"/>
      <c r="J218" s="365"/>
      <c r="K218" s="365"/>
      <c r="L218" s="365"/>
      <c r="M218" s="365"/>
      <c r="N218" s="365"/>
      <c r="O218" s="365"/>
      <c r="P218" s="365"/>
      <c r="Q218" s="365"/>
      <c r="R218" s="365"/>
      <c r="S218" s="365"/>
      <c r="T218" s="365"/>
      <c r="U218" s="365"/>
      <c r="V218" s="365"/>
      <c r="W218" s="365"/>
      <c r="X218" s="365"/>
      <c r="Y218" s="365"/>
      <c r="Z218" s="365"/>
      <c r="AA218" s="365"/>
      <c r="AB218" s="365"/>
      <c r="AC218" s="365"/>
      <c r="AD218" s="365"/>
      <c r="AE218" s="365"/>
      <c r="AF218" s="365"/>
      <c r="AG218" s="365"/>
      <c r="AH218" s="365"/>
      <c r="AI218" s="365"/>
      <c r="AJ218" s="365"/>
      <c r="AK218" s="365"/>
      <c r="AL218" s="365"/>
      <c r="AM218" s="365"/>
      <c r="AN218" s="365"/>
      <c r="AO218" s="365"/>
      <c r="AP218" s="365"/>
      <c r="AQ218" s="388"/>
      <c r="AR218" s="379"/>
    </row>
    <row r="219" spans="2:44" ht="15.95" customHeight="1">
      <c r="B219" s="380"/>
      <c r="C219" s="389"/>
      <c r="D219" s="365" t="s">
        <v>1486</v>
      </c>
      <c r="E219" s="365"/>
      <c r="F219" s="365"/>
      <c r="G219" s="365"/>
      <c r="H219" s="365"/>
      <c r="I219" s="365"/>
      <c r="J219" s="365"/>
      <c r="K219" s="365"/>
      <c r="L219" s="365"/>
      <c r="M219" s="365"/>
      <c r="N219" s="365"/>
      <c r="O219" s="365"/>
      <c r="P219" s="365"/>
      <c r="Q219" s="365"/>
      <c r="R219" s="365"/>
      <c r="S219" s="365"/>
      <c r="T219" s="365"/>
      <c r="U219" s="365"/>
      <c r="V219" s="365"/>
      <c r="W219" s="365"/>
      <c r="X219" s="365"/>
      <c r="Y219" s="365"/>
      <c r="Z219" s="365"/>
      <c r="AA219" s="365"/>
      <c r="AB219" s="365"/>
      <c r="AC219" s="365"/>
      <c r="AD219" s="365"/>
      <c r="AE219" s="365"/>
      <c r="AF219" s="365"/>
      <c r="AG219" s="365"/>
      <c r="AH219" s="365"/>
      <c r="AI219" s="365"/>
      <c r="AJ219" s="365"/>
      <c r="AK219" s="365"/>
      <c r="AL219" s="365"/>
      <c r="AM219" s="365"/>
      <c r="AN219" s="365"/>
      <c r="AO219" s="365"/>
      <c r="AP219" s="365"/>
      <c r="AQ219" s="388"/>
      <c r="AR219" s="379"/>
    </row>
    <row r="220" spans="2:44" ht="15.95" customHeight="1">
      <c r="B220" s="380"/>
      <c r="C220" s="389" t="s">
        <v>1468</v>
      </c>
      <c r="D220" s="365" t="s">
        <v>1470</v>
      </c>
      <c r="E220" s="365"/>
      <c r="F220" s="365"/>
      <c r="G220" s="365"/>
      <c r="H220" s="365"/>
      <c r="I220" s="365"/>
      <c r="J220" s="365"/>
      <c r="K220" s="365"/>
      <c r="L220" s="365"/>
      <c r="M220" s="365"/>
      <c r="N220" s="365"/>
      <c r="O220" s="365"/>
      <c r="P220" s="365"/>
      <c r="Q220" s="365"/>
      <c r="R220" s="365"/>
      <c r="S220" s="365"/>
      <c r="T220" s="365"/>
      <c r="U220" s="365"/>
      <c r="V220" s="365"/>
      <c r="W220" s="365"/>
      <c r="X220" s="365"/>
      <c r="Y220" s="365"/>
      <c r="Z220" s="365"/>
      <c r="AA220" s="365"/>
      <c r="AB220" s="365"/>
      <c r="AC220" s="365"/>
      <c r="AD220" s="365"/>
      <c r="AE220" s="365"/>
      <c r="AF220" s="365"/>
      <c r="AG220" s="365"/>
      <c r="AH220" s="365"/>
      <c r="AI220" s="365"/>
      <c r="AJ220" s="365"/>
      <c r="AK220" s="365"/>
      <c r="AL220" s="365"/>
      <c r="AM220" s="365"/>
      <c r="AN220" s="365"/>
      <c r="AO220" s="365"/>
      <c r="AP220" s="365"/>
      <c r="AQ220" s="388"/>
      <c r="AR220" s="379"/>
    </row>
    <row r="221" spans="2:44" ht="15.95" customHeight="1">
      <c r="B221" s="380"/>
      <c r="C221" s="389" t="s">
        <v>1469</v>
      </c>
      <c r="D221" s="365" t="s">
        <v>1471</v>
      </c>
      <c r="E221" s="365"/>
      <c r="F221" s="365"/>
      <c r="G221" s="365"/>
      <c r="H221" s="365"/>
      <c r="I221" s="365"/>
      <c r="J221" s="365"/>
      <c r="K221" s="365"/>
      <c r="L221" s="365"/>
      <c r="M221" s="365"/>
      <c r="N221" s="365"/>
      <c r="O221" s="365"/>
      <c r="P221" s="365"/>
      <c r="Q221" s="365"/>
      <c r="R221" s="365"/>
      <c r="S221" s="365"/>
      <c r="T221" s="365"/>
      <c r="U221" s="365"/>
      <c r="V221" s="365"/>
      <c r="W221" s="365"/>
      <c r="X221" s="365"/>
      <c r="Y221" s="365"/>
      <c r="Z221" s="365"/>
      <c r="AA221" s="365"/>
      <c r="AB221" s="365"/>
      <c r="AC221" s="365"/>
      <c r="AD221" s="365"/>
      <c r="AE221" s="365"/>
      <c r="AF221" s="365"/>
      <c r="AG221" s="365"/>
      <c r="AH221" s="365"/>
      <c r="AI221" s="365"/>
      <c r="AJ221" s="365"/>
      <c r="AK221" s="365"/>
      <c r="AL221" s="365"/>
      <c r="AM221" s="365"/>
      <c r="AN221" s="365"/>
      <c r="AO221" s="365"/>
      <c r="AP221" s="365"/>
      <c r="AQ221" s="388"/>
      <c r="AR221" s="379"/>
    </row>
    <row r="222" spans="2:44" ht="15.95" customHeight="1">
      <c r="B222" s="380"/>
      <c r="C222" s="390"/>
      <c r="D222" s="391"/>
      <c r="E222" s="391"/>
      <c r="F222" s="391"/>
      <c r="G222" s="391"/>
      <c r="H222" s="391"/>
      <c r="I222" s="391"/>
      <c r="J222" s="391"/>
      <c r="K222" s="391"/>
      <c r="L222" s="391"/>
      <c r="M222" s="391"/>
      <c r="N222" s="391"/>
      <c r="O222" s="391"/>
      <c r="P222" s="391"/>
      <c r="Q222" s="391"/>
      <c r="R222" s="391"/>
      <c r="S222" s="391"/>
      <c r="T222" s="391"/>
      <c r="U222" s="391"/>
      <c r="V222" s="391"/>
      <c r="W222" s="391"/>
      <c r="X222" s="391"/>
      <c r="Y222" s="391"/>
      <c r="Z222" s="391"/>
      <c r="AA222" s="391"/>
      <c r="AB222" s="391"/>
      <c r="AC222" s="391"/>
      <c r="AD222" s="391"/>
      <c r="AE222" s="391"/>
      <c r="AF222" s="391"/>
      <c r="AG222" s="391"/>
      <c r="AH222" s="391"/>
      <c r="AI222" s="391"/>
      <c r="AJ222" s="391"/>
      <c r="AK222" s="391"/>
      <c r="AL222" s="391"/>
      <c r="AM222" s="391"/>
      <c r="AN222" s="391"/>
      <c r="AO222" s="391"/>
      <c r="AP222" s="391"/>
      <c r="AQ222" s="392"/>
      <c r="AR222" s="379"/>
    </row>
    <row r="223" spans="2:44" ht="15.95" customHeight="1">
      <c r="B223" s="380"/>
      <c r="AR223" s="379"/>
    </row>
    <row r="224" spans="2:44" ht="15.95" customHeight="1">
      <c r="B224" s="380"/>
      <c r="C224" s="55" t="s">
        <v>212</v>
      </c>
      <c r="AR224" s="379"/>
    </row>
    <row r="225" spans="2:44" ht="15.95" customHeight="1">
      <c r="B225" s="380"/>
      <c r="C225" s="590" t="str">
        <f>IF(M02S04F01="","",INDEX(PAYMENT[Terms],MATCH(M02S04F01,PAYMENT[Payment to],0)))</f>
        <v/>
      </c>
      <c r="D225" s="591"/>
      <c r="E225" s="591"/>
      <c r="F225" s="591"/>
      <c r="G225" s="591"/>
      <c r="H225" s="591"/>
      <c r="I225" s="591"/>
      <c r="J225" s="591"/>
      <c r="K225" s="591"/>
      <c r="L225" s="591"/>
      <c r="M225" s="591"/>
      <c r="N225" s="591"/>
      <c r="O225" s="591"/>
      <c r="P225" s="591"/>
      <c r="Q225" s="591"/>
      <c r="R225" s="591"/>
      <c r="S225" s="591"/>
      <c r="T225" s="591"/>
      <c r="U225" s="591"/>
      <c r="V225" s="591"/>
      <c r="W225" s="591"/>
      <c r="X225" s="591"/>
      <c r="Y225" s="591"/>
      <c r="Z225" s="591"/>
      <c r="AA225" s="591"/>
      <c r="AB225" s="591"/>
      <c r="AC225" s="591"/>
      <c r="AD225" s="591"/>
      <c r="AE225" s="591"/>
      <c r="AF225" s="591"/>
      <c r="AG225" s="591"/>
      <c r="AH225" s="591"/>
      <c r="AI225" s="591"/>
      <c r="AJ225" s="591"/>
      <c r="AK225" s="591"/>
      <c r="AL225" s="591"/>
      <c r="AM225" s="591"/>
      <c r="AN225" s="591"/>
      <c r="AO225" s="591"/>
      <c r="AP225" s="591"/>
      <c r="AQ225" s="592"/>
      <c r="AR225" s="379"/>
    </row>
    <row r="226" spans="2:44" ht="15.95" customHeight="1">
      <c r="B226" s="380"/>
      <c r="C226" s="593"/>
      <c r="D226" s="594"/>
      <c r="E226" s="594"/>
      <c r="F226" s="594"/>
      <c r="G226" s="594"/>
      <c r="H226" s="594"/>
      <c r="I226" s="594"/>
      <c r="J226" s="594"/>
      <c r="K226" s="594"/>
      <c r="L226" s="594"/>
      <c r="M226" s="594"/>
      <c r="N226" s="594"/>
      <c r="O226" s="594"/>
      <c r="P226" s="594"/>
      <c r="Q226" s="594"/>
      <c r="R226" s="594"/>
      <c r="S226" s="594"/>
      <c r="T226" s="594"/>
      <c r="U226" s="594"/>
      <c r="V226" s="594"/>
      <c r="W226" s="594"/>
      <c r="X226" s="594"/>
      <c r="Y226" s="594"/>
      <c r="Z226" s="594"/>
      <c r="AA226" s="594"/>
      <c r="AB226" s="594"/>
      <c r="AC226" s="594"/>
      <c r="AD226" s="594"/>
      <c r="AE226" s="594"/>
      <c r="AF226" s="594"/>
      <c r="AG226" s="594"/>
      <c r="AH226" s="594"/>
      <c r="AI226" s="594"/>
      <c r="AJ226" s="594"/>
      <c r="AK226" s="594"/>
      <c r="AL226" s="594"/>
      <c r="AM226" s="594"/>
      <c r="AN226" s="594"/>
      <c r="AO226" s="594"/>
      <c r="AP226" s="594"/>
      <c r="AQ226" s="595"/>
      <c r="AR226" s="379"/>
    </row>
    <row r="227" spans="2:44" ht="15.95" customHeight="1">
      <c r="B227" s="380"/>
      <c r="C227" s="593"/>
      <c r="D227" s="594"/>
      <c r="E227" s="594"/>
      <c r="F227" s="594"/>
      <c r="G227" s="594"/>
      <c r="H227" s="594"/>
      <c r="I227" s="594"/>
      <c r="J227" s="594"/>
      <c r="K227" s="594"/>
      <c r="L227" s="594"/>
      <c r="M227" s="594"/>
      <c r="N227" s="594"/>
      <c r="O227" s="594"/>
      <c r="P227" s="594"/>
      <c r="Q227" s="594"/>
      <c r="R227" s="594"/>
      <c r="S227" s="594"/>
      <c r="T227" s="594"/>
      <c r="U227" s="594"/>
      <c r="V227" s="594"/>
      <c r="W227" s="594"/>
      <c r="X227" s="594"/>
      <c r="Y227" s="594"/>
      <c r="Z227" s="594"/>
      <c r="AA227" s="594"/>
      <c r="AB227" s="594"/>
      <c r="AC227" s="594"/>
      <c r="AD227" s="594"/>
      <c r="AE227" s="594"/>
      <c r="AF227" s="594"/>
      <c r="AG227" s="594"/>
      <c r="AH227" s="594"/>
      <c r="AI227" s="594"/>
      <c r="AJ227" s="594"/>
      <c r="AK227" s="594"/>
      <c r="AL227" s="594"/>
      <c r="AM227" s="594"/>
      <c r="AN227" s="594"/>
      <c r="AO227" s="594"/>
      <c r="AP227" s="594"/>
      <c r="AQ227" s="595"/>
      <c r="AR227" s="379"/>
    </row>
    <row r="228" spans="2:44" ht="15.95" hidden="1" customHeight="1">
      <c r="B228" s="380"/>
      <c r="C228" s="593"/>
      <c r="D228" s="594"/>
      <c r="E228" s="594"/>
      <c r="F228" s="594"/>
      <c r="G228" s="594"/>
      <c r="H228" s="594"/>
      <c r="I228" s="594"/>
      <c r="J228" s="594"/>
      <c r="K228" s="594"/>
      <c r="L228" s="594"/>
      <c r="M228" s="594"/>
      <c r="N228" s="594"/>
      <c r="O228" s="594"/>
      <c r="P228" s="594"/>
      <c r="Q228" s="594"/>
      <c r="R228" s="594"/>
      <c r="S228" s="594"/>
      <c r="T228" s="594"/>
      <c r="U228" s="594"/>
      <c r="V228" s="594"/>
      <c r="W228" s="594"/>
      <c r="X228" s="594"/>
      <c r="Y228" s="594"/>
      <c r="Z228" s="594"/>
      <c r="AA228" s="594"/>
      <c r="AB228" s="594"/>
      <c r="AC228" s="594"/>
      <c r="AD228" s="594"/>
      <c r="AE228" s="594"/>
      <c r="AF228" s="594"/>
      <c r="AG228" s="594"/>
      <c r="AH228" s="594"/>
      <c r="AI228" s="594"/>
      <c r="AJ228" s="594"/>
      <c r="AK228" s="594"/>
      <c r="AL228" s="594"/>
      <c r="AM228" s="594"/>
      <c r="AN228" s="594"/>
      <c r="AO228" s="594"/>
      <c r="AP228" s="594"/>
      <c r="AQ228" s="595"/>
      <c r="AR228" s="379"/>
    </row>
    <row r="229" spans="2:44" ht="15.95" customHeight="1">
      <c r="B229" s="380"/>
      <c r="C229" s="596"/>
      <c r="D229" s="597"/>
      <c r="E229" s="597"/>
      <c r="F229" s="597"/>
      <c r="G229" s="597"/>
      <c r="H229" s="597"/>
      <c r="I229" s="597"/>
      <c r="J229" s="597"/>
      <c r="K229" s="597"/>
      <c r="L229" s="597"/>
      <c r="M229" s="597"/>
      <c r="N229" s="597"/>
      <c r="O229" s="597"/>
      <c r="P229" s="597"/>
      <c r="Q229" s="597"/>
      <c r="R229" s="597"/>
      <c r="S229" s="597"/>
      <c r="T229" s="597"/>
      <c r="U229" s="597"/>
      <c r="V229" s="597"/>
      <c r="W229" s="597"/>
      <c r="X229" s="597"/>
      <c r="Y229" s="597"/>
      <c r="Z229" s="597"/>
      <c r="AA229" s="597"/>
      <c r="AB229" s="597"/>
      <c r="AC229" s="597"/>
      <c r="AD229" s="597"/>
      <c r="AE229" s="597"/>
      <c r="AF229" s="597"/>
      <c r="AG229" s="597"/>
      <c r="AH229" s="597"/>
      <c r="AI229" s="597"/>
      <c r="AJ229" s="597"/>
      <c r="AK229" s="597"/>
      <c r="AL229" s="597"/>
      <c r="AM229" s="597"/>
      <c r="AN229" s="597"/>
      <c r="AO229" s="597"/>
      <c r="AP229" s="597"/>
      <c r="AQ229" s="598"/>
      <c r="AR229" s="379"/>
    </row>
    <row r="230" spans="2:44" ht="15.95" customHeight="1">
      <c r="B230" s="380"/>
      <c r="AR230" s="379"/>
    </row>
    <row r="231" spans="2:44" ht="15.95" customHeight="1" thickBot="1">
      <c r="B231" s="380"/>
      <c r="C231" s="490" t="s">
        <v>740</v>
      </c>
      <c r="D231" s="490"/>
      <c r="E231" s="490"/>
      <c r="F231" s="490"/>
      <c r="G231" s="490"/>
      <c r="H231" s="490"/>
      <c r="I231" s="490"/>
      <c r="J231" s="490"/>
      <c r="K231" s="490"/>
      <c r="L231" s="490"/>
      <c r="M231" s="490"/>
      <c r="N231" s="490"/>
      <c r="O231" s="490"/>
      <c r="P231" s="490"/>
      <c r="Q231" s="490"/>
      <c r="R231" s="490"/>
      <c r="S231" s="490"/>
      <c r="T231" s="490"/>
      <c r="U231" s="490"/>
      <c r="V231" s="490"/>
      <c r="W231" s="57"/>
      <c r="X231" s="490" t="s">
        <v>741</v>
      </c>
      <c r="Y231" s="490"/>
      <c r="Z231" s="490"/>
      <c r="AA231" s="490"/>
      <c r="AB231" s="490"/>
      <c r="AC231" s="490"/>
      <c r="AD231" s="490"/>
      <c r="AE231" s="490"/>
      <c r="AF231" s="490"/>
      <c r="AG231" s="490"/>
      <c r="AH231" s="490"/>
      <c r="AI231" s="490"/>
      <c r="AJ231" s="490"/>
      <c r="AK231" s="57"/>
      <c r="AL231" s="634" t="s">
        <v>742</v>
      </c>
      <c r="AM231" s="634"/>
      <c r="AN231" s="634"/>
      <c r="AO231" s="634"/>
      <c r="AP231" s="634"/>
      <c r="AQ231" s="634"/>
      <c r="AR231" s="379"/>
    </row>
    <row r="232" spans="2:44" ht="15.95" customHeight="1" thickBot="1">
      <c r="B232" s="380"/>
      <c r="C232" s="491"/>
      <c r="D232" s="492"/>
      <c r="E232" s="492"/>
      <c r="F232" s="492"/>
      <c r="G232" s="492"/>
      <c r="H232" s="492"/>
      <c r="I232" s="492"/>
      <c r="J232" s="492"/>
      <c r="K232" s="492"/>
      <c r="L232" s="492"/>
      <c r="M232" s="492"/>
      <c r="N232" s="492"/>
      <c r="O232" s="492"/>
      <c r="P232" s="492"/>
      <c r="Q232" s="492"/>
      <c r="R232" s="492"/>
      <c r="S232" s="492"/>
      <c r="T232" s="492"/>
      <c r="U232" s="492"/>
      <c r="V232" s="493"/>
      <c r="W232" s="55"/>
      <c r="X232" s="491"/>
      <c r="Y232" s="492"/>
      <c r="Z232" s="492"/>
      <c r="AA232" s="492"/>
      <c r="AB232" s="492"/>
      <c r="AC232" s="492"/>
      <c r="AD232" s="492"/>
      <c r="AE232" s="492"/>
      <c r="AF232" s="492"/>
      <c r="AG232" s="492"/>
      <c r="AH232" s="492"/>
      <c r="AI232" s="492"/>
      <c r="AJ232" s="493"/>
      <c r="AK232" s="55"/>
      <c r="AL232" s="583"/>
      <c r="AM232" s="584"/>
      <c r="AN232" s="584"/>
      <c r="AO232" s="584"/>
      <c r="AP232" s="584"/>
      <c r="AQ232" s="585"/>
      <c r="AR232" s="379"/>
    </row>
    <row r="233" spans="2:44" ht="15.95" customHeight="1">
      <c r="B233" s="380"/>
      <c r="C233" s="321" t="s">
        <v>1226</v>
      </c>
      <c r="AR233" s="379"/>
    </row>
    <row r="234" spans="2:44" ht="15.95" customHeight="1">
      <c r="B234" s="380"/>
      <c r="AR234" s="379"/>
    </row>
    <row r="235" spans="2:44" ht="15.95" customHeight="1">
      <c r="B235" s="378"/>
      <c r="D235" s="589" t="s">
        <v>983</v>
      </c>
      <c r="E235" s="589"/>
      <c r="F235" s="589"/>
      <c r="G235" s="589"/>
      <c r="H235" s="589"/>
      <c r="I235" s="589"/>
      <c r="J235" s="589"/>
      <c r="K235" s="589"/>
      <c r="L235" s="589"/>
      <c r="M235" s="589"/>
      <c r="N235" s="589"/>
      <c r="O235" s="589"/>
      <c r="P235" s="589"/>
      <c r="Q235" s="589"/>
      <c r="R235" s="589"/>
      <c r="S235" s="589"/>
      <c r="T235" s="589"/>
      <c r="U235" s="589"/>
      <c r="V235" s="589"/>
      <c r="W235" s="589"/>
      <c r="X235" s="589"/>
      <c r="Y235" s="589"/>
      <c r="Z235" s="589"/>
      <c r="AA235" s="589"/>
      <c r="AB235" s="589"/>
      <c r="AC235" s="589"/>
      <c r="AD235" s="589"/>
      <c r="AE235" s="589"/>
      <c r="AF235" s="589"/>
      <c r="AG235" s="589"/>
      <c r="AH235" s="589"/>
      <c r="AI235" s="589"/>
      <c r="AJ235" s="589"/>
      <c r="AK235" s="589"/>
      <c r="AL235" s="589"/>
      <c r="AM235" s="589"/>
      <c r="AN235" s="589"/>
      <c r="AO235" s="589"/>
      <c r="AP235" s="589"/>
      <c r="AQ235" s="589"/>
      <c r="AR235" s="379"/>
    </row>
    <row r="236" spans="2:44" ht="15.95" customHeight="1">
      <c r="B236" s="378"/>
      <c r="D236" s="589"/>
      <c r="E236" s="589"/>
      <c r="F236" s="589"/>
      <c r="G236" s="589"/>
      <c r="H236" s="589"/>
      <c r="I236" s="589"/>
      <c r="J236" s="589"/>
      <c r="K236" s="589"/>
      <c r="L236" s="589"/>
      <c r="M236" s="589"/>
      <c r="N236" s="589"/>
      <c r="O236" s="589"/>
      <c r="P236" s="589"/>
      <c r="Q236" s="589"/>
      <c r="R236" s="589"/>
      <c r="S236" s="589"/>
      <c r="T236" s="589"/>
      <c r="U236" s="589"/>
      <c r="V236" s="589"/>
      <c r="W236" s="589"/>
      <c r="X236" s="589"/>
      <c r="Y236" s="589"/>
      <c r="Z236" s="589"/>
      <c r="AA236" s="589"/>
      <c r="AB236" s="589"/>
      <c r="AC236" s="589"/>
      <c r="AD236" s="589"/>
      <c r="AE236" s="589"/>
      <c r="AF236" s="589"/>
      <c r="AG236" s="589"/>
      <c r="AH236" s="589"/>
      <c r="AI236" s="589"/>
      <c r="AJ236" s="589"/>
      <c r="AK236" s="589"/>
      <c r="AL236" s="589"/>
      <c r="AM236" s="589"/>
      <c r="AN236" s="589"/>
      <c r="AO236" s="589"/>
      <c r="AP236" s="589"/>
      <c r="AQ236" s="589"/>
      <c r="AR236" s="379"/>
    </row>
    <row r="237" spans="2:44" ht="15.95" customHeight="1">
      <c r="B237" s="378"/>
      <c r="AR237" s="379"/>
    </row>
    <row r="238" spans="2:44" ht="15.95" customHeight="1">
      <c r="B238" s="378"/>
      <c r="E238" s="586" t="s">
        <v>1472</v>
      </c>
      <c r="F238" s="587"/>
      <c r="G238" s="587"/>
      <c r="H238" s="587"/>
      <c r="I238" s="587"/>
      <c r="J238" s="587"/>
      <c r="K238" s="587"/>
      <c r="L238" s="587"/>
      <c r="M238" s="587"/>
      <c r="N238" s="587"/>
      <c r="O238" s="587"/>
      <c r="P238" s="587"/>
      <c r="Q238" s="587"/>
      <c r="R238" s="587"/>
      <c r="S238" s="587"/>
      <c r="T238" s="587"/>
      <c r="U238" s="587"/>
      <c r="V238" s="587"/>
      <c r="W238" s="587"/>
      <c r="X238" s="587"/>
      <c r="Y238" s="587"/>
      <c r="Z238" s="587"/>
      <c r="AA238" s="587"/>
      <c r="AB238" s="587"/>
      <c r="AC238" s="587"/>
      <c r="AD238" s="587"/>
      <c r="AE238" s="587"/>
      <c r="AF238" s="587"/>
      <c r="AG238" s="587"/>
      <c r="AH238" s="587"/>
      <c r="AI238" s="587"/>
      <c r="AJ238" s="587"/>
      <c r="AK238" s="587"/>
      <c r="AL238" s="587"/>
      <c r="AM238" s="587"/>
      <c r="AN238" s="587"/>
      <c r="AO238" s="588"/>
      <c r="AR238" s="379"/>
    </row>
    <row r="239" spans="2:44" ht="15.95" customHeight="1">
      <c r="B239" s="378"/>
      <c r="E239" s="201"/>
      <c r="AO239" s="213"/>
      <c r="AQ239" s="366"/>
      <c r="AR239" s="379"/>
    </row>
    <row r="240" spans="2:44" ht="15.95" customHeight="1">
      <c r="B240" s="378"/>
      <c r="E240" s="201"/>
      <c r="H240" s="367" t="s">
        <v>1473</v>
      </c>
      <c r="I240" s="55" t="s">
        <v>441</v>
      </c>
      <c r="J240" s="55"/>
      <c r="K240" s="55"/>
      <c r="L240" s="55"/>
      <c r="M240" s="55"/>
      <c r="N240" s="55"/>
      <c r="O240" s="55"/>
      <c r="P240" s="55"/>
      <c r="Q240" s="55"/>
      <c r="R240" s="55"/>
      <c r="S240" s="55"/>
      <c r="T240" s="55"/>
      <c r="AA240" s="367" t="s">
        <v>1474</v>
      </c>
      <c r="AB240" s="665" t="s">
        <v>1232</v>
      </c>
      <c r="AC240" s="665"/>
      <c r="AD240" s="665"/>
      <c r="AE240" s="665"/>
      <c r="AF240" s="665"/>
      <c r="AG240" s="665"/>
      <c r="AH240" s="665"/>
      <c r="AI240" s="665"/>
      <c r="AJ240" s="665"/>
      <c r="AK240" s="665"/>
      <c r="AL240" s="665"/>
      <c r="AO240" s="213"/>
      <c r="AQ240" s="366"/>
      <c r="AR240" s="379"/>
    </row>
    <row r="241" spans="2:44" ht="15.95" customHeight="1">
      <c r="B241" s="378"/>
      <c r="E241" s="201"/>
      <c r="Q241" s="55"/>
      <c r="R241" s="55"/>
      <c r="S241" s="55"/>
      <c r="T241" s="55"/>
      <c r="AA241" s="118"/>
      <c r="AB241" s="665"/>
      <c r="AC241" s="665"/>
      <c r="AD241" s="665"/>
      <c r="AE241" s="665"/>
      <c r="AF241" s="665"/>
      <c r="AG241" s="665"/>
      <c r="AH241" s="665"/>
      <c r="AI241" s="665"/>
      <c r="AJ241" s="665"/>
      <c r="AK241" s="665"/>
      <c r="AL241" s="665"/>
      <c r="AO241" s="213"/>
      <c r="AQ241" s="366"/>
      <c r="AR241" s="379"/>
    </row>
    <row r="242" spans="2:44" ht="15.95" customHeight="1">
      <c r="B242" s="378"/>
      <c r="C242" s="60"/>
      <c r="E242" s="201"/>
      <c r="H242" s="367" t="s">
        <v>1475</v>
      </c>
      <c r="I242" s="55" t="s">
        <v>442</v>
      </c>
      <c r="J242" s="55"/>
      <c r="K242" s="55"/>
      <c r="L242" s="55"/>
      <c r="M242" s="55"/>
      <c r="N242" s="55"/>
      <c r="O242" s="55"/>
      <c r="P242" s="55"/>
      <c r="Q242" s="55"/>
      <c r="R242" s="55"/>
      <c r="S242" s="55"/>
      <c r="T242" s="55"/>
      <c r="AA242" s="55"/>
      <c r="AB242" s="665"/>
      <c r="AC242" s="665"/>
      <c r="AD242" s="665"/>
      <c r="AE242" s="665"/>
      <c r="AF242" s="665"/>
      <c r="AG242" s="665"/>
      <c r="AH242" s="665"/>
      <c r="AI242" s="665"/>
      <c r="AJ242" s="665"/>
      <c r="AK242" s="665"/>
      <c r="AL242" s="665"/>
      <c r="AM242" s="60"/>
      <c r="AN242" s="60"/>
      <c r="AO242" s="405"/>
      <c r="AQ242" s="366"/>
      <c r="AR242" s="379"/>
    </row>
    <row r="243" spans="2:44" ht="15.95" customHeight="1">
      <c r="B243" s="378"/>
      <c r="C243" s="60"/>
      <c r="E243" s="201"/>
      <c r="H243" s="118"/>
      <c r="I243" s="62" t="s">
        <v>453</v>
      </c>
      <c r="J243" s="62"/>
      <c r="K243" s="62"/>
      <c r="L243" s="62" t="s">
        <v>938</v>
      </c>
      <c r="M243" s="62"/>
      <c r="N243" s="62"/>
      <c r="O243" s="62"/>
      <c r="P243" s="62"/>
      <c r="Q243" s="62"/>
      <c r="R243" s="62"/>
      <c r="S243" s="62"/>
      <c r="T243" s="62"/>
      <c r="AA243" s="367" t="s">
        <v>1476</v>
      </c>
      <c r="AB243" s="665" t="s">
        <v>1224</v>
      </c>
      <c r="AC243" s="665"/>
      <c r="AD243" s="665"/>
      <c r="AE243" s="665"/>
      <c r="AF243" s="665"/>
      <c r="AG243" s="665"/>
      <c r="AH243" s="665"/>
      <c r="AI243" s="665"/>
      <c r="AJ243" s="665"/>
      <c r="AK243" s="665"/>
      <c r="AL243" s="665"/>
      <c r="AO243" s="213"/>
      <c r="AQ243" s="366"/>
      <c r="AR243" s="379"/>
    </row>
    <row r="244" spans="2:44" ht="15.95" customHeight="1">
      <c r="B244" s="378"/>
      <c r="C244" s="60"/>
      <c r="E244" s="201"/>
      <c r="H244" s="118"/>
      <c r="I244" s="55" t="s">
        <v>453</v>
      </c>
      <c r="J244" s="55"/>
      <c r="K244" s="55"/>
      <c r="L244" s="55" t="s">
        <v>1488</v>
      </c>
      <c r="M244" s="55"/>
      <c r="N244" s="55"/>
      <c r="O244" s="55"/>
      <c r="P244" s="55"/>
      <c r="Q244" s="55"/>
      <c r="R244" s="55"/>
      <c r="S244" s="55"/>
      <c r="T244" s="55"/>
      <c r="AA244" s="55"/>
      <c r="AB244" s="665"/>
      <c r="AC244" s="665"/>
      <c r="AD244" s="665"/>
      <c r="AE244" s="665"/>
      <c r="AF244" s="665"/>
      <c r="AG244" s="665"/>
      <c r="AH244" s="665"/>
      <c r="AI244" s="665"/>
      <c r="AJ244" s="665"/>
      <c r="AK244" s="665"/>
      <c r="AL244" s="665"/>
      <c r="AM244" s="60"/>
      <c r="AN244" s="60"/>
      <c r="AO244" s="405"/>
      <c r="AQ244" s="366"/>
      <c r="AR244" s="379"/>
    </row>
    <row r="245" spans="2:44" ht="15.95" customHeight="1">
      <c r="B245" s="378"/>
      <c r="C245" s="60"/>
      <c r="E245" s="201"/>
      <c r="H245" s="118"/>
      <c r="I245" s="55" t="s">
        <v>941</v>
      </c>
      <c r="J245" s="55"/>
      <c r="K245" s="55"/>
      <c r="L245" s="55" t="s">
        <v>940</v>
      </c>
      <c r="M245" s="55"/>
      <c r="N245" s="55"/>
      <c r="O245" s="55"/>
      <c r="P245" s="55"/>
      <c r="Q245" s="55"/>
      <c r="R245" s="55"/>
      <c r="S245" s="55"/>
      <c r="T245" s="55"/>
      <c r="AA245" s="55"/>
      <c r="AB245" s="665"/>
      <c r="AC245" s="665"/>
      <c r="AD245" s="665"/>
      <c r="AE245" s="665"/>
      <c r="AF245" s="665"/>
      <c r="AG245" s="665"/>
      <c r="AH245" s="665"/>
      <c r="AI245" s="665"/>
      <c r="AJ245" s="665"/>
      <c r="AK245" s="665"/>
      <c r="AL245" s="665"/>
      <c r="AM245" s="366"/>
      <c r="AN245" s="366"/>
      <c r="AO245" s="213"/>
      <c r="AQ245" s="366"/>
      <c r="AR245" s="379"/>
    </row>
    <row r="246" spans="2:44" ht="15.95" customHeight="1">
      <c r="B246" s="378"/>
      <c r="C246" s="60"/>
      <c r="E246" s="201"/>
      <c r="I246" s="55" t="str">
        <f>IF(M02S04F11="Exempt","Required","If applicable")</f>
        <v>If applicable</v>
      </c>
      <c r="J246" s="55"/>
      <c r="K246" s="55"/>
      <c r="L246" s="55" t="s">
        <v>848</v>
      </c>
      <c r="M246" s="55"/>
      <c r="N246" s="55"/>
      <c r="O246" s="55"/>
      <c r="P246" s="55"/>
      <c r="Q246" s="55"/>
      <c r="R246" s="55"/>
      <c r="S246" s="55"/>
      <c r="T246" s="55"/>
      <c r="AA246" s="55"/>
      <c r="AB246" s="665"/>
      <c r="AC246" s="665"/>
      <c r="AD246" s="665"/>
      <c r="AE246" s="665"/>
      <c r="AF246" s="665"/>
      <c r="AG246" s="665"/>
      <c r="AH246" s="665"/>
      <c r="AI246" s="665"/>
      <c r="AJ246" s="665"/>
      <c r="AK246" s="665"/>
      <c r="AL246" s="665"/>
      <c r="AO246" s="213"/>
      <c r="AQ246" s="366"/>
      <c r="AR246" s="379"/>
    </row>
    <row r="247" spans="2:44" ht="15.95" customHeight="1">
      <c r="B247" s="378"/>
      <c r="C247" s="60"/>
      <c r="E247" s="201"/>
      <c r="I247" s="55" t="s">
        <v>941</v>
      </c>
      <c r="J247" s="55"/>
      <c r="K247" s="55"/>
      <c r="L247" s="55" t="s">
        <v>942</v>
      </c>
      <c r="M247" s="55"/>
      <c r="N247" s="55"/>
      <c r="O247" s="55"/>
      <c r="P247" s="55"/>
      <c r="Q247" s="55"/>
      <c r="R247" s="55"/>
      <c r="S247" s="55"/>
      <c r="T247" s="55"/>
      <c r="AA247" s="55"/>
      <c r="AB247" s="665"/>
      <c r="AC247" s="665"/>
      <c r="AD247" s="665"/>
      <c r="AE247" s="665"/>
      <c r="AF247" s="665"/>
      <c r="AG247" s="665"/>
      <c r="AH247" s="665"/>
      <c r="AI247" s="665"/>
      <c r="AJ247" s="665"/>
      <c r="AK247" s="665"/>
      <c r="AL247" s="665"/>
      <c r="AM247" s="366"/>
      <c r="AN247" s="366"/>
      <c r="AO247" s="213"/>
      <c r="AQ247" s="366"/>
      <c r="AR247" s="379"/>
    </row>
    <row r="248" spans="2:44" ht="15.95" customHeight="1">
      <c r="B248" s="378"/>
      <c r="C248" s="60"/>
      <c r="E248" s="201"/>
      <c r="I248" s="55" t="s">
        <v>941</v>
      </c>
      <c r="J248" s="55"/>
      <c r="K248" s="55"/>
      <c r="L248" s="55" t="s">
        <v>1489</v>
      </c>
      <c r="M248" s="55"/>
      <c r="N248" s="55"/>
      <c r="O248" s="55"/>
      <c r="P248" s="55"/>
      <c r="Q248" s="55"/>
      <c r="R248" s="55"/>
      <c r="S248" s="55"/>
      <c r="T248" s="55"/>
      <c r="AA248" s="367" t="s">
        <v>1477</v>
      </c>
      <c r="AB248" s="665" t="s">
        <v>1223</v>
      </c>
      <c r="AC248" s="665"/>
      <c r="AD248" s="665"/>
      <c r="AE248" s="665"/>
      <c r="AF248" s="665"/>
      <c r="AG248" s="665"/>
      <c r="AH248" s="665"/>
      <c r="AI248" s="665"/>
      <c r="AJ248" s="665"/>
      <c r="AK248" s="665"/>
      <c r="AL248" s="665"/>
      <c r="AM248" s="60"/>
      <c r="AN248" s="60"/>
      <c r="AO248" s="213"/>
      <c r="AQ248" s="366"/>
      <c r="AR248" s="379"/>
    </row>
    <row r="249" spans="2:44" ht="15.95" customHeight="1">
      <c r="B249" s="378"/>
      <c r="C249" s="60"/>
      <c r="E249" s="201"/>
      <c r="H249" s="55"/>
      <c r="T249" s="55"/>
      <c r="AA249" s="55"/>
      <c r="AB249" s="665"/>
      <c r="AC249" s="665"/>
      <c r="AD249" s="665"/>
      <c r="AE249" s="665"/>
      <c r="AF249" s="665"/>
      <c r="AG249" s="665"/>
      <c r="AH249" s="665"/>
      <c r="AI249" s="665"/>
      <c r="AJ249" s="665"/>
      <c r="AK249" s="665"/>
      <c r="AL249" s="665"/>
      <c r="AM249" s="60"/>
      <c r="AN249" s="60"/>
      <c r="AO249" s="405"/>
      <c r="AQ249" s="366"/>
      <c r="AR249" s="379"/>
    </row>
    <row r="250" spans="2:44" ht="15.95" customHeight="1">
      <c r="B250" s="378"/>
      <c r="C250" s="60"/>
      <c r="E250" s="201"/>
      <c r="H250" s="367" t="s">
        <v>1042</v>
      </c>
      <c r="I250" s="665" t="s">
        <v>1225</v>
      </c>
      <c r="J250" s="665"/>
      <c r="K250" s="665"/>
      <c r="L250" s="665"/>
      <c r="M250" s="665"/>
      <c r="N250" s="665"/>
      <c r="O250" s="665"/>
      <c r="P250" s="665"/>
      <c r="Q250" s="665"/>
      <c r="R250" s="665"/>
      <c r="S250" s="665"/>
      <c r="T250" s="665"/>
      <c r="AA250" s="118"/>
      <c r="AB250" s="665"/>
      <c r="AC250" s="665"/>
      <c r="AD250" s="665"/>
      <c r="AE250" s="665"/>
      <c r="AF250" s="665"/>
      <c r="AG250" s="665"/>
      <c r="AH250" s="665"/>
      <c r="AI250" s="665"/>
      <c r="AJ250" s="665"/>
      <c r="AK250" s="665"/>
      <c r="AL250" s="665"/>
      <c r="AM250" s="60"/>
      <c r="AN250" s="60"/>
      <c r="AO250" s="213"/>
      <c r="AQ250" s="366"/>
      <c r="AR250" s="379"/>
    </row>
    <row r="251" spans="2:44" ht="15.95" customHeight="1">
      <c r="B251" s="378"/>
      <c r="C251" s="60"/>
      <c r="E251" s="201"/>
      <c r="H251" s="55"/>
      <c r="I251" s="665"/>
      <c r="J251" s="665"/>
      <c r="K251" s="665"/>
      <c r="L251" s="665"/>
      <c r="M251" s="665"/>
      <c r="N251" s="665"/>
      <c r="O251" s="665"/>
      <c r="P251" s="665"/>
      <c r="Q251" s="665"/>
      <c r="R251" s="665"/>
      <c r="S251" s="665"/>
      <c r="T251" s="665"/>
      <c r="AA251" s="55"/>
      <c r="AB251" s="665"/>
      <c r="AC251" s="665"/>
      <c r="AD251" s="665"/>
      <c r="AE251" s="665"/>
      <c r="AF251" s="665"/>
      <c r="AG251" s="665"/>
      <c r="AH251" s="665"/>
      <c r="AI251" s="665"/>
      <c r="AJ251" s="665"/>
      <c r="AK251" s="665"/>
      <c r="AL251" s="665"/>
      <c r="AM251" s="366"/>
      <c r="AN251" s="366"/>
      <c r="AO251" s="213"/>
      <c r="AQ251" s="366"/>
      <c r="AR251" s="379"/>
    </row>
    <row r="252" spans="2:44" ht="15.95" customHeight="1">
      <c r="B252" s="378"/>
      <c r="C252" s="60"/>
      <c r="D252" s="60"/>
      <c r="E252" s="201"/>
      <c r="AA252" s="55"/>
      <c r="AB252" s="665"/>
      <c r="AC252" s="665"/>
      <c r="AD252" s="665"/>
      <c r="AE252" s="665"/>
      <c r="AF252" s="665"/>
      <c r="AG252" s="665"/>
      <c r="AH252" s="665"/>
      <c r="AI252" s="665"/>
      <c r="AJ252" s="665"/>
      <c r="AK252" s="665"/>
      <c r="AL252" s="665"/>
      <c r="AM252" s="366"/>
      <c r="AN252" s="366"/>
      <c r="AO252" s="213"/>
      <c r="AP252" s="366"/>
      <c r="AQ252" s="366"/>
      <c r="AR252" s="379"/>
    </row>
    <row r="253" spans="2:44" ht="15.95" customHeight="1">
      <c r="B253" s="378"/>
      <c r="C253" s="60"/>
      <c r="D253" s="60"/>
      <c r="E253" s="401"/>
      <c r="F253" s="60"/>
      <c r="G253" s="60"/>
      <c r="AA253" s="367" t="s">
        <v>1490</v>
      </c>
      <c r="AB253" s="665" t="s">
        <v>435</v>
      </c>
      <c r="AC253" s="665"/>
      <c r="AD253" s="665"/>
      <c r="AE253" s="665"/>
      <c r="AF253" s="665"/>
      <c r="AG253" s="665"/>
      <c r="AH253" s="665"/>
      <c r="AI253" s="665"/>
      <c r="AJ253" s="665"/>
      <c r="AK253" s="665"/>
      <c r="AL253" s="665"/>
      <c r="AM253" s="366"/>
      <c r="AN253" s="366"/>
      <c r="AO253" s="406"/>
      <c r="AP253" s="366"/>
      <c r="AQ253" s="366"/>
      <c r="AR253" s="379"/>
    </row>
    <row r="254" spans="2:44" ht="15.95" customHeight="1">
      <c r="B254" s="378"/>
      <c r="C254" s="60"/>
      <c r="D254" s="60"/>
      <c r="E254" s="401"/>
      <c r="F254" s="60"/>
      <c r="G254" s="60"/>
      <c r="AA254" s="367"/>
      <c r="AB254" s="665"/>
      <c r="AC254" s="665"/>
      <c r="AD254" s="665"/>
      <c r="AE254" s="665"/>
      <c r="AF254" s="665"/>
      <c r="AG254" s="665"/>
      <c r="AH254" s="665"/>
      <c r="AI254" s="665"/>
      <c r="AJ254" s="665"/>
      <c r="AK254" s="665"/>
      <c r="AL254" s="665"/>
      <c r="AM254" s="366"/>
      <c r="AN254" s="366"/>
      <c r="AO254" s="406"/>
      <c r="AP254" s="366"/>
      <c r="AQ254" s="366"/>
      <c r="AR254" s="379"/>
    </row>
    <row r="255" spans="2:44" ht="15.95" customHeight="1">
      <c r="B255" s="378"/>
      <c r="E255" s="401"/>
      <c r="F255" s="60"/>
      <c r="G255" s="60"/>
      <c r="AA255" s="118"/>
      <c r="AB255" s="665"/>
      <c r="AC255" s="665"/>
      <c r="AD255" s="665"/>
      <c r="AE255" s="665"/>
      <c r="AF255" s="665"/>
      <c r="AG255" s="665"/>
      <c r="AH255" s="665"/>
      <c r="AI255" s="665"/>
      <c r="AJ255" s="665"/>
      <c r="AK255" s="665"/>
      <c r="AL255" s="665"/>
      <c r="AM255" s="366"/>
      <c r="AN255" s="366"/>
      <c r="AO255" s="406"/>
      <c r="AP255" s="366"/>
      <c r="AQ255" s="366"/>
      <c r="AR255" s="379"/>
    </row>
    <row r="256" spans="2:44" ht="15.95" customHeight="1">
      <c r="B256" s="378"/>
      <c r="E256" s="368"/>
      <c r="F256" s="369"/>
      <c r="G256" s="369"/>
      <c r="H256" s="369"/>
      <c r="I256" s="369"/>
      <c r="J256" s="369"/>
      <c r="K256" s="369"/>
      <c r="L256" s="369"/>
      <c r="M256" s="369"/>
      <c r="N256" s="369"/>
      <c r="O256" s="369"/>
      <c r="P256" s="369"/>
      <c r="Q256" s="402"/>
      <c r="R256" s="402"/>
      <c r="S256" s="402"/>
      <c r="T256" s="402"/>
      <c r="U256" s="402"/>
      <c r="V256" s="402"/>
      <c r="W256" s="208"/>
      <c r="X256" s="402"/>
      <c r="Y256" s="402"/>
      <c r="Z256" s="402"/>
      <c r="AA256" s="402"/>
      <c r="AB256" s="402"/>
      <c r="AC256" s="402"/>
      <c r="AD256" s="402"/>
      <c r="AE256" s="402"/>
      <c r="AF256" s="402"/>
      <c r="AG256" s="402"/>
      <c r="AH256" s="402"/>
      <c r="AI256" s="402"/>
      <c r="AJ256" s="402"/>
      <c r="AK256" s="208"/>
      <c r="AL256" s="403"/>
      <c r="AM256" s="403"/>
      <c r="AN256" s="403"/>
      <c r="AO256" s="404"/>
      <c r="AR256" s="379"/>
    </row>
    <row r="257" spans="2:44" ht="15.95" customHeight="1">
      <c r="B257" s="378"/>
      <c r="Q257" s="57"/>
      <c r="R257" s="57"/>
      <c r="S257" s="57"/>
      <c r="T257" s="57"/>
      <c r="U257" s="57"/>
      <c r="V257" s="57"/>
      <c r="W257" s="55"/>
      <c r="X257" s="57"/>
      <c r="Y257" s="57"/>
      <c r="Z257" s="57"/>
      <c r="AA257" s="57"/>
      <c r="AB257" s="57"/>
      <c r="AC257" s="57"/>
      <c r="AD257" s="57"/>
      <c r="AE257" s="57"/>
      <c r="AF257" s="57"/>
      <c r="AG257" s="57"/>
      <c r="AH257" s="57"/>
      <c r="AI257" s="57"/>
      <c r="AJ257" s="57"/>
      <c r="AK257" s="55"/>
      <c r="AL257" s="366"/>
      <c r="AM257" s="366"/>
      <c r="AN257" s="366"/>
      <c r="AO257" s="366"/>
      <c r="AR257" s="379"/>
    </row>
    <row r="258" spans="2:44" ht="15.95" customHeight="1" thickBot="1">
      <c r="B258" s="381"/>
      <c r="C258" s="661" t="s">
        <v>76</v>
      </c>
      <c r="D258" s="661"/>
      <c r="E258" s="661"/>
      <c r="F258" s="661"/>
      <c r="G258" s="661"/>
      <c r="H258" s="661"/>
      <c r="I258" s="662">
        <v>45838</v>
      </c>
      <c r="J258" s="662"/>
      <c r="K258" s="662"/>
      <c r="L258" s="662"/>
      <c r="M258" s="662"/>
      <c r="N258" s="662"/>
      <c r="O258" s="662"/>
      <c r="P258" s="662"/>
      <c r="Q258" s="663" t="s">
        <v>1442</v>
      </c>
      <c r="R258" s="663"/>
      <c r="S258" s="663"/>
      <c r="T258" s="663"/>
      <c r="U258" s="663"/>
      <c r="V258" s="664">
        <v>45535</v>
      </c>
      <c r="W258" s="664"/>
      <c r="X258" s="664"/>
      <c r="Y258" s="664"/>
      <c r="Z258" s="664"/>
      <c r="AA258" s="664"/>
      <c r="AB258" s="664"/>
      <c r="AD258" s="55"/>
      <c r="AE258" s="661" t="s">
        <v>1409</v>
      </c>
      <c r="AF258" s="661"/>
      <c r="AG258" s="661"/>
      <c r="AH258" s="661"/>
      <c r="AI258" s="661"/>
      <c r="AJ258" s="662">
        <v>45726</v>
      </c>
      <c r="AK258" s="662"/>
      <c r="AL258" s="662"/>
      <c r="AM258" s="662"/>
      <c r="AN258" s="662"/>
      <c r="AO258" s="662"/>
      <c r="AP258" s="662"/>
      <c r="AQ258" s="353"/>
      <c r="AR258" s="382"/>
    </row>
    <row r="259" spans="2:44" ht="15.95" customHeight="1">
      <c r="B259" s="189" t="str">
        <f>FOOT1</f>
        <v>NIPSCO Energy Efficiency Program</v>
      </c>
      <c r="C259" s="189"/>
      <c r="D259" s="189"/>
      <c r="E259" s="189"/>
      <c r="F259" s="189"/>
      <c r="G259" s="189"/>
      <c r="H259" s="189"/>
      <c r="I259" s="189"/>
      <c r="J259" s="189"/>
      <c r="K259" s="189"/>
      <c r="L259" s="189"/>
      <c r="M259" s="658" t="str">
        <f>_xlfn.SINGLE(FOOT4)</f>
        <v>NIPSCO’s energy efficiency programs are administered by TRC, a third‐party implementation specialist that helps homes and businesses save energy.</v>
      </c>
      <c r="N259" s="658"/>
      <c r="O259" s="658"/>
      <c r="P259" s="658"/>
      <c r="Q259" s="658"/>
      <c r="R259" s="658"/>
      <c r="S259" s="658"/>
      <c r="T259" s="658"/>
      <c r="U259" s="658"/>
      <c r="V259" s="658"/>
      <c r="W259" s="658"/>
      <c r="X259" s="658"/>
      <c r="Y259" s="658"/>
      <c r="Z259" s="658"/>
      <c r="AA259" s="658"/>
      <c r="AB259" s="658"/>
      <c r="AC259" s="658"/>
      <c r="AD259" s="658"/>
      <c r="AE259" s="658"/>
      <c r="AF259" s="658"/>
      <c r="AG259" s="658"/>
      <c r="AH259" s="189"/>
      <c r="AI259" s="189"/>
      <c r="AJ259" s="189"/>
      <c r="AK259" s="189"/>
      <c r="AL259" s="189"/>
      <c r="AM259" s="189"/>
      <c r="AN259" s="189"/>
      <c r="AO259" s="189"/>
      <c r="AP259" s="189"/>
      <c r="AQ259" s="189"/>
      <c r="AR259" s="190" t="str">
        <f>FOOTDISCLAIM</f>
        <v/>
      </c>
    </row>
    <row r="260" spans="2:44" ht="15.95" customHeight="1">
      <c r="B260" s="189" t="str">
        <f>FOOT2</f>
        <v>Toll-Free 800-299-2501</v>
      </c>
      <c r="C260" s="189"/>
      <c r="D260" s="189"/>
      <c r="E260" s="189"/>
      <c r="F260" s="189"/>
      <c r="G260" s="189"/>
      <c r="H260" s="189"/>
      <c r="I260" s="189"/>
      <c r="J260" s="189"/>
      <c r="K260" s="189"/>
      <c r="L260" s="189"/>
      <c r="M260" s="658"/>
      <c r="N260" s="658"/>
      <c r="O260" s="658"/>
      <c r="P260" s="658"/>
      <c r="Q260" s="658"/>
      <c r="R260" s="658"/>
      <c r="S260" s="658"/>
      <c r="T260" s="658"/>
      <c r="U260" s="658"/>
      <c r="V260" s="658"/>
      <c r="W260" s="658"/>
      <c r="X260" s="658"/>
      <c r="Y260" s="658"/>
      <c r="Z260" s="658"/>
      <c r="AA260" s="658"/>
      <c r="AB260" s="658"/>
      <c r="AC260" s="658"/>
      <c r="AD260" s="658"/>
      <c r="AE260" s="658"/>
      <c r="AF260" s="658"/>
      <c r="AG260" s="658"/>
      <c r="AH260" s="189"/>
      <c r="AI260" s="189"/>
      <c r="AJ260" s="189"/>
      <c r="AK260" s="189"/>
      <c r="AL260" s="189"/>
      <c r="AM260" s="189"/>
      <c r="AN260" s="189"/>
      <c r="AO260" s="189"/>
      <c r="AP260" s="189"/>
      <c r="AQ260" s="189"/>
      <c r="AR260" s="190" t="str">
        <f>FOOT5</f>
        <v/>
      </c>
    </row>
    <row r="261" spans="2:44" ht="15.95" customHeight="1">
      <c r="B261" s="194" t="s">
        <v>1231</v>
      </c>
      <c r="C261" s="189"/>
      <c r="D261" s="189"/>
      <c r="E261" s="189"/>
      <c r="F261" s="189"/>
      <c r="G261" s="189"/>
      <c r="H261" s="189"/>
      <c r="I261" s="189"/>
      <c r="J261" s="189"/>
      <c r="K261" s="189"/>
      <c r="L261" s="189"/>
      <c r="M261" s="191"/>
      <c r="N261" s="189"/>
      <c r="O261" s="189"/>
      <c r="P261" s="191"/>
      <c r="Q261" s="191"/>
      <c r="R261" s="191"/>
      <c r="S261" s="191"/>
      <c r="T261" s="191"/>
      <c r="U261" s="191"/>
      <c r="V261" s="191"/>
      <c r="W261" s="192" t="str">
        <f>VERSION</f>
        <v>Lighting One-Page 1.1.0</v>
      </c>
      <c r="X261" s="191"/>
      <c r="Y261" s="191"/>
      <c r="Z261" s="191"/>
      <c r="AA261" s="191"/>
      <c r="AB261" s="191"/>
      <c r="AC261" s="191"/>
      <c r="AD261" s="191"/>
      <c r="AE261" s="189"/>
      <c r="AF261" s="189"/>
      <c r="AG261" s="189"/>
      <c r="AH261" s="189"/>
      <c r="AI261" s="189"/>
      <c r="AJ261" s="189"/>
      <c r="AK261" s="189"/>
      <c r="AL261" s="189"/>
      <c r="AM261" s="189"/>
      <c r="AN261" s="189"/>
      <c r="AO261" s="189"/>
      <c r="AP261" s="189"/>
      <c r="AQ261" s="189"/>
      <c r="AR261" s="190" t="str">
        <f>FOOT6</f>
        <v>Product of TRC</v>
      </c>
    </row>
    <row r="262" spans="2:44" ht="15.95" hidden="1" customHeight="1"/>
    <row r="263" spans="2:44" ht="15.95" hidden="1" customHeight="1"/>
    <row r="264" spans="2:44" ht="15.95" hidden="1" customHeight="1"/>
    <row r="265" spans="2:44" ht="15.95" hidden="1" customHeight="1"/>
    <row r="266" spans="2:44" ht="15.95" hidden="1" customHeight="1"/>
  </sheetData>
  <sheetProtection algorithmName="SHA-512" hashValue="Dq9zCajKaJblxuaI4ONri9qsLKwCP549JWYxZg9FRSBgIdinh1t3LfyWbx2t0xqMyT4RaLzQFXGXRiKSzLl0RA==" saltValue="n92zZV0uDXU58p6OZvQSqg==" spinCount="100000" sheet="1" objects="1" scenarios="1" selectLockedCells="1"/>
  <mergeCells count="1390">
    <mergeCell ref="AY124:AY125"/>
    <mergeCell ref="AZ124:AZ125"/>
    <mergeCell ref="BA124:BA125"/>
    <mergeCell ref="AY126:AY127"/>
    <mergeCell ref="AZ126:AZ127"/>
    <mergeCell ref="BA126:BA127"/>
    <mergeCell ref="AY128:AY129"/>
    <mergeCell ref="AZ128:AZ129"/>
    <mergeCell ref="BA128:BA129"/>
    <mergeCell ref="AY130:AY131"/>
    <mergeCell ref="AZ130:AZ131"/>
    <mergeCell ref="BA130:BA131"/>
    <mergeCell ref="AY132:AY133"/>
    <mergeCell ref="AZ132:AZ133"/>
    <mergeCell ref="BA132:BA133"/>
    <mergeCell ref="AY134:AY135"/>
    <mergeCell ref="AZ134:AZ135"/>
    <mergeCell ref="BA134:BA135"/>
    <mergeCell ref="BF72:BF73"/>
    <mergeCell ref="BF74:BF75"/>
    <mergeCell ref="BF76:BF77"/>
    <mergeCell ref="BF78:BF79"/>
    <mergeCell ref="BF80:BF81"/>
    <mergeCell ref="BF82:BF83"/>
    <mergeCell ref="BF84:BF85"/>
    <mergeCell ref="BF86:BF87"/>
    <mergeCell ref="BF88:BF89"/>
    <mergeCell ref="AY136:AY137"/>
    <mergeCell ref="AY90:AY91"/>
    <mergeCell ref="AZ90:AZ91"/>
    <mergeCell ref="BA90:BA91"/>
    <mergeCell ref="AY92:AY93"/>
    <mergeCell ref="AZ92:AZ93"/>
    <mergeCell ref="BA92:BA93"/>
    <mergeCell ref="AY94:AY95"/>
    <mergeCell ref="AZ94:AZ95"/>
    <mergeCell ref="BA94:BA95"/>
    <mergeCell ref="AY96:AY97"/>
    <mergeCell ref="AZ96:AZ97"/>
    <mergeCell ref="BA96:BA97"/>
    <mergeCell ref="AY98:AY99"/>
    <mergeCell ref="AZ98:AZ99"/>
    <mergeCell ref="BA98:BA99"/>
    <mergeCell ref="AY100:AY101"/>
    <mergeCell ref="AZ100:AZ101"/>
    <mergeCell ref="BA100:BA101"/>
    <mergeCell ref="AY102:AY103"/>
    <mergeCell ref="AZ102:AZ103"/>
    <mergeCell ref="BA102:BA103"/>
    <mergeCell ref="AY104:AY105"/>
    <mergeCell ref="BF38:BF39"/>
    <mergeCell ref="BF40:BF41"/>
    <mergeCell ref="BF42:BF43"/>
    <mergeCell ref="BF44:BF45"/>
    <mergeCell ref="BF46:BF47"/>
    <mergeCell ref="BF48:BF49"/>
    <mergeCell ref="BF50:BF51"/>
    <mergeCell ref="BF52:BF53"/>
    <mergeCell ref="BF54:BF55"/>
    <mergeCell ref="BF56:BF57"/>
    <mergeCell ref="BF58:BF59"/>
    <mergeCell ref="BF60:BF61"/>
    <mergeCell ref="BF62:BF63"/>
    <mergeCell ref="BF64:BF65"/>
    <mergeCell ref="BF66:BF67"/>
    <mergeCell ref="BF68:BF69"/>
    <mergeCell ref="BF70:BF71"/>
    <mergeCell ref="L11:AH13"/>
    <mergeCell ref="E2:AO9"/>
    <mergeCell ref="AY70:AY71"/>
    <mergeCell ref="AY72:AY73"/>
    <mergeCell ref="AY74:AY75"/>
    <mergeCell ref="AY76:AY77"/>
    <mergeCell ref="AY78:AY79"/>
    <mergeCell ref="AY80:AY81"/>
    <mergeCell ref="AZ70:AZ71"/>
    <mergeCell ref="AZ72:AZ73"/>
    <mergeCell ref="AZ74:AZ75"/>
    <mergeCell ref="AZ76:AZ77"/>
    <mergeCell ref="AZ78:AZ79"/>
    <mergeCell ref="AZ80:AZ81"/>
    <mergeCell ref="BE82:BE83"/>
    <mergeCell ref="BE84:BE85"/>
    <mergeCell ref="BE86:BE87"/>
    <mergeCell ref="AJ34:AM34"/>
    <mergeCell ref="AJ35:AM36"/>
    <mergeCell ref="AN34:AQ34"/>
    <mergeCell ref="AN35:AQ36"/>
    <mergeCell ref="BE52:BE53"/>
    <mergeCell ref="AN86:AQ87"/>
    <mergeCell ref="AU86:AU87"/>
    <mergeCell ref="AV86:AV87"/>
    <mergeCell ref="AW86:AW87"/>
    <mergeCell ref="AX86:AX87"/>
    <mergeCell ref="BC86:BC87"/>
    <mergeCell ref="AZ86:AZ87"/>
    <mergeCell ref="AY86:AY87"/>
    <mergeCell ref="Y86:AA87"/>
    <mergeCell ref="AB86:AD87"/>
    <mergeCell ref="BE88:BE89"/>
    <mergeCell ref="BA70:BA71"/>
    <mergeCell ref="BA72:BA73"/>
    <mergeCell ref="BA74:BA75"/>
    <mergeCell ref="BA76:BA77"/>
    <mergeCell ref="BA78:BA79"/>
    <mergeCell ref="BA80:BA81"/>
    <mergeCell ref="BE70:BE71"/>
    <mergeCell ref="BE72:BE73"/>
    <mergeCell ref="BE74:BE75"/>
    <mergeCell ref="BE76:BE77"/>
    <mergeCell ref="BE78:BE79"/>
    <mergeCell ref="BE80:BE81"/>
    <mergeCell ref="BA82:BA83"/>
    <mergeCell ref="BA84:BA85"/>
    <mergeCell ref="BA86:BA87"/>
    <mergeCell ref="AE258:AI258"/>
    <mergeCell ref="AJ258:AP258"/>
    <mergeCell ref="BA138:BA139"/>
    <mergeCell ref="BB138:BB139"/>
    <mergeCell ref="BC138:BC139"/>
    <mergeCell ref="BC136:BC137"/>
    <mergeCell ref="AU132:AU133"/>
    <mergeCell ref="AV132:AV133"/>
    <mergeCell ref="AW132:AW133"/>
    <mergeCell ref="AX132:AX133"/>
    <mergeCell ref="BC132:BC133"/>
    <mergeCell ref="AN128:AQ129"/>
    <mergeCell ref="AU128:AU129"/>
    <mergeCell ref="AV128:AV129"/>
    <mergeCell ref="AW128:AW129"/>
    <mergeCell ref="AX128:AX129"/>
    <mergeCell ref="M259:AG260"/>
    <mergeCell ref="AF34:AI34"/>
    <mergeCell ref="AF35:AI36"/>
    <mergeCell ref="C258:H258"/>
    <mergeCell ref="I258:P258"/>
    <mergeCell ref="Q258:U258"/>
    <mergeCell ref="V258:AB258"/>
    <mergeCell ref="I250:T251"/>
    <mergeCell ref="AB240:AL242"/>
    <mergeCell ref="AB243:AL247"/>
    <mergeCell ref="AB248:AL252"/>
    <mergeCell ref="AB253:AL255"/>
    <mergeCell ref="AK138:AM139"/>
    <mergeCell ref="AN138:AQ139"/>
    <mergeCell ref="AN136:AQ137"/>
    <mergeCell ref="AN134:AQ135"/>
    <mergeCell ref="AN132:AQ133"/>
    <mergeCell ref="AN130:AQ131"/>
    <mergeCell ref="AN120:AQ121"/>
    <mergeCell ref="AN118:AQ119"/>
    <mergeCell ref="AN116:AQ117"/>
    <mergeCell ref="AN114:AQ115"/>
    <mergeCell ref="AN112:AQ113"/>
    <mergeCell ref="AN110:AQ111"/>
    <mergeCell ref="AN108:AQ109"/>
    <mergeCell ref="AN106:AQ107"/>
    <mergeCell ref="Q130:R131"/>
    <mergeCell ref="AK130:AM131"/>
    <mergeCell ref="C138:H139"/>
    <mergeCell ref="I138:J139"/>
    <mergeCell ref="K138:P139"/>
    <mergeCell ref="Q138:R139"/>
    <mergeCell ref="B138:B139"/>
    <mergeCell ref="B128:B129"/>
    <mergeCell ref="B130:B131"/>
    <mergeCell ref="B132:B133"/>
    <mergeCell ref="B134:B135"/>
    <mergeCell ref="B136:B137"/>
    <mergeCell ref="B116:B117"/>
    <mergeCell ref="B118:B119"/>
    <mergeCell ref="B120:B121"/>
    <mergeCell ref="B122:B123"/>
    <mergeCell ref="B124:B125"/>
    <mergeCell ref="B126:B127"/>
    <mergeCell ref="B104:B105"/>
    <mergeCell ref="B106:B107"/>
    <mergeCell ref="B108:B109"/>
    <mergeCell ref="B110:B111"/>
    <mergeCell ref="B112:B113"/>
    <mergeCell ref="B114:B115"/>
    <mergeCell ref="B92:B93"/>
    <mergeCell ref="B94:B95"/>
    <mergeCell ref="B96:B97"/>
    <mergeCell ref="B98:B99"/>
    <mergeCell ref="B100:B101"/>
    <mergeCell ref="B102:B103"/>
    <mergeCell ref="B80:B81"/>
    <mergeCell ref="B82:B83"/>
    <mergeCell ref="B84:B85"/>
    <mergeCell ref="B86:B87"/>
    <mergeCell ref="B88:B89"/>
    <mergeCell ref="B90:B91"/>
    <mergeCell ref="BC62:BC63"/>
    <mergeCell ref="BA64:BA65"/>
    <mergeCell ref="BC64:BC65"/>
    <mergeCell ref="BA66:BA67"/>
    <mergeCell ref="BC66:BC67"/>
    <mergeCell ref="BA68:BA69"/>
    <mergeCell ref="BC68:BC69"/>
    <mergeCell ref="AN102:AQ103"/>
    <mergeCell ref="AU102:AU103"/>
    <mergeCell ref="AV102:AV103"/>
    <mergeCell ref="AW102:AW103"/>
    <mergeCell ref="AX102:AX103"/>
    <mergeCell ref="BC102:BC103"/>
    <mergeCell ref="Y102:AA103"/>
    <mergeCell ref="AB102:AD103"/>
    <mergeCell ref="AE102:AF103"/>
    <mergeCell ref="AG102:AH103"/>
    <mergeCell ref="AI102:AJ103"/>
    <mergeCell ref="AK102:AM103"/>
    <mergeCell ref="C102:H103"/>
    <mergeCell ref="C122:H123"/>
    <mergeCell ref="I122:J123"/>
    <mergeCell ref="K122:P123"/>
    <mergeCell ref="Q122:R123"/>
    <mergeCell ref="C130:H131"/>
    <mergeCell ref="I130:J131"/>
    <mergeCell ref="K130:P131"/>
    <mergeCell ref="AU138:AU139"/>
    <mergeCell ref="AV138:AV139"/>
    <mergeCell ref="AW138:AW139"/>
    <mergeCell ref="AX138:AX139"/>
    <mergeCell ref="AY138:AY139"/>
    <mergeCell ref="AZ138:AZ139"/>
    <mergeCell ref="AB138:AD139"/>
    <mergeCell ref="AE138:AF139"/>
    <mergeCell ref="AG138:AH139"/>
    <mergeCell ref="AI138:AJ139"/>
    <mergeCell ref="AU136:AU137"/>
    <mergeCell ref="AV136:AV137"/>
    <mergeCell ref="AW136:AW137"/>
    <mergeCell ref="AX136:AX137"/>
    <mergeCell ref="Y136:AA137"/>
    <mergeCell ref="AB136:AD137"/>
    <mergeCell ref="AE136:AF137"/>
    <mergeCell ref="AG136:AH137"/>
    <mergeCell ref="AI136:AJ137"/>
    <mergeCell ref="AK136:AM137"/>
    <mergeCell ref="C136:H137"/>
    <mergeCell ref="I136:J137"/>
    <mergeCell ref="K136:P137"/>
    <mergeCell ref="Q136:R137"/>
    <mergeCell ref="S136:T137"/>
    <mergeCell ref="U136:X137"/>
    <mergeCell ref="AU134:AU135"/>
    <mergeCell ref="AV134:AV135"/>
    <mergeCell ref="AW134:AW135"/>
    <mergeCell ref="AX134:AX135"/>
    <mergeCell ref="BC134:BC135"/>
    <mergeCell ref="Y134:AA135"/>
    <mergeCell ref="AB134:AD135"/>
    <mergeCell ref="AE134:AF135"/>
    <mergeCell ref="AG134:AH135"/>
    <mergeCell ref="AI134:AJ135"/>
    <mergeCell ref="AK134:AM135"/>
    <mergeCell ref="C134:H135"/>
    <mergeCell ref="I134:J135"/>
    <mergeCell ref="K134:P135"/>
    <mergeCell ref="Q134:R135"/>
    <mergeCell ref="S134:T135"/>
    <mergeCell ref="U134:X135"/>
    <mergeCell ref="Y132:AA133"/>
    <mergeCell ref="AB132:AD133"/>
    <mergeCell ref="AE132:AF133"/>
    <mergeCell ref="AG132:AH133"/>
    <mergeCell ref="AI132:AJ133"/>
    <mergeCell ref="AK132:AM133"/>
    <mergeCell ref="C132:H133"/>
    <mergeCell ref="I132:J133"/>
    <mergeCell ref="K132:P133"/>
    <mergeCell ref="Q132:R133"/>
    <mergeCell ref="S132:T133"/>
    <mergeCell ref="U132:X133"/>
    <mergeCell ref="AU130:AU131"/>
    <mergeCell ref="AV130:AV131"/>
    <mergeCell ref="AW130:AW131"/>
    <mergeCell ref="AX130:AX131"/>
    <mergeCell ref="BC130:BC131"/>
    <mergeCell ref="U130:X131"/>
    <mergeCell ref="Y130:AA131"/>
    <mergeCell ref="AB130:AD131"/>
    <mergeCell ref="AE130:AF131"/>
    <mergeCell ref="AG130:AH131"/>
    <mergeCell ref="AI130:AJ131"/>
    <mergeCell ref="BC128:BC129"/>
    <mergeCell ref="Y128:AA129"/>
    <mergeCell ref="AB128:AD129"/>
    <mergeCell ref="AE128:AF129"/>
    <mergeCell ref="AG128:AH129"/>
    <mergeCell ref="AI128:AJ129"/>
    <mergeCell ref="AK128:AM129"/>
    <mergeCell ref="AV126:AV127"/>
    <mergeCell ref="AW126:AW127"/>
    <mergeCell ref="AX126:AX127"/>
    <mergeCell ref="BC126:BC127"/>
    <mergeCell ref="C128:H129"/>
    <mergeCell ref="I128:J129"/>
    <mergeCell ref="K128:P129"/>
    <mergeCell ref="Q128:R129"/>
    <mergeCell ref="S128:T129"/>
    <mergeCell ref="U128:X129"/>
    <mergeCell ref="AE126:AF127"/>
    <mergeCell ref="AG126:AH127"/>
    <mergeCell ref="AI126:AJ127"/>
    <mergeCell ref="AK126:AM127"/>
    <mergeCell ref="AN126:AQ127"/>
    <mergeCell ref="AU126:AU127"/>
    <mergeCell ref="AX124:AX125"/>
    <mergeCell ref="BC124:BC125"/>
    <mergeCell ref="C126:H127"/>
    <mergeCell ref="I126:J127"/>
    <mergeCell ref="K126:P127"/>
    <mergeCell ref="Q126:R127"/>
    <mergeCell ref="S126:T127"/>
    <mergeCell ref="U126:X127"/>
    <mergeCell ref="Y126:AA127"/>
    <mergeCell ref="AB126:AD127"/>
    <mergeCell ref="AI124:AJ125"/>
    <mergeCell ref="AK124:AM125"/>
    <mergeCell ref="AN124:AQ125"/>
    <mergeCell ref="AU124:AU125"/>
    <mergeCell ref="AV124:AV125"/>
    <mergeCell ref="AW124:AW125"/>
    <mergeCell ref="AX122:AX123"/>
    <mergeCell ref="BC122:BC123"/>
    <mergeCell ref="C124:H125"/>
    <mergeCell ref="I124:J125"/>
    <mergeCell ref="K124:P125"/>
    <mergeCell ref="Q124:R125"/>
    <mergeCell ref="S124:T125"/>
    <mergeCell ref="U124:X125"/>
    <mergeCell ref="Y124:AA125"/>
    <mergeCell ref="AB124:AD125"/>
    <mergeCell ref="AI122:AJ123"/>
    <mergeCell ref="AK122:AM123"/>
    <mergeCell ref="AN122:AQ123"/>
    <mergeCell ref="AU122:AU123"/>
    <mergeCell ref="AV122:AV123"/>
    <mergeCell ref="AW122:AW123"/>
    <mergeCell ref="S122:T123"/>
    <mergeCell ref="U122:X123"/>
    <mergeCell ref="Y122:AA123"/>
    <mergeCell ref="AB122:AD123"/>
    <mergeCell ref="AE122:AF123"/>
    <mergeCell ref="AG122:AH123"/>
    <mergeCell ref="AU120:AU121"/>
    <mergeCell ref="AV120:AV121"/>
    <mergeCell ref="AW120:AW121"/>
    <mergeCell ref="AX120:AX121"/>
    <mergeCell ref="BC120:BC121"/>
    <mergeCell ref="Y120:AA121"/>
    <mergeCell ref="AB120:AD121"/>
    <mergeCell ref="AE120:AF121"/>
    <mergeCell ref="AG120:AH121"/>
    <mergeCell ref="AI120:AJ121"/>
    <mergeCell ref="AK120:AM121"/>
    <mergeCell ref="AY120:AY121"/>
    <mergeCell ref="AZ120:AZ121"/>
    <mergeCell ref="BA120:BA121"/>
    <mergeCell ref="AY122:AY123"/>
    <mergeCell ref="AZ122:AZ123"/>
    <mergeCell ref="BA122:BA123"/>
    <mergeCell ref="C120:H121"/>
    <mergeCell ref="I120:J121"/>
    <mergeCell ref="K120:P121"/>
    <mergeCell ref="Q120:R121"/>
    <mergeCell ref="S120:T121"/>
    <mergeCell ref="U120:X121"/>
    <mergeCell ref="AU118:AU119"/>
    <mergeCell ref="AV118:AV119"/>
    <mergeCell ref="AW118:AW119"/>
    <mergeCell ref="AX118:AX119"/>
    <mergeCell ref="BC118:BC119"/>
    <mergeCell ref="Y118:AA119"/>
    <mergeCell ref="AB118:AD119"/>
    <mergeCell ref="AE118:AF119"/>
    <mergeCell ref="AG118:AH119"/>
    <mergeCell ref="AI118:AJ119"/>
    <mergeCell ref="AK118:AM119"/>
    <mergeCell ref="C118:H119"/>
    <mergeCell ref="I118:J119"/>
    <mergeCell ref="K118:P119"/>
    <mergeCell ref="Q118:R119"/>
    <mergeCell ref="S118:T119"/>
    <mergeCell ref="U118:X119"/>
    <mergeCell ref="AY118:AY119"/>
    <mergeCell ref="AZ118:AZ119"/>
    <mergeCell ref="BA118:BA119"/>
    <mergeCell ref="AU116:AU117"/>
    <mergeCell ref="AV116:AV117"/>
    <mergeCell ref="AW116:AW117"/>
    <mergeCell ref="AX116:AX117"/>
    <mergeCell ref="BC116:BC117"/>
    <mergeCell ref="Y116:AA117"/>
    <mergeCell ref="AB116:AD117"/>
    <mergeCell ref="AE116:AF117"/>
    <mergeCell ref="AG116:AH117"/>
    <mergeCell ref="AI116:AJ117"/>
    <mergeCell ref="AK116:AM117"/>
    <mergeCell ref="C116:H117"/>
    <mergeCell ref="I116:J117"/>
    <mergeCell ref="K116:P117"/>
    <mergeCell ref="Q116:R117"/>
    <mergeCell ref="S116:T117"/>
    <mergeCell ref="U116:X117"/>
    <mergeCell ref="AY116:AY117"/>
    <mergeCell ref="AZ116:AZ117"/>
    <mergeCell ref="BA116:BA117"/>
    <mergeCell ref="AU114:AU115"/>
    <mergeCell ref="AV114:AV115"/>
    <mergeCell ref="AW114:AW115"/>
    <mergeCell ref="AX114:AX115"/>
    <mergeCell ref="BC114:BC115"/>
    <mergeCell ref="Y114:AA115"/>
    <mergeCell ref="AB114:AD115"/>
    <mergeCell ref="AE114:AF115"/>
    <mergeCell ref="AG114:AH115"/>
    <mergeCell ref="AI114:AJ115"/>
    <mergeCell ref="AK114:AM115"/>
    <mergeCell ref="C114:H115"/>
    <mergeCell ref="I114:J115"/>
    <mergeCell ref="K114:P115"/>
    <mergeCell ref="Q114:R115"/>
    <mergeCell ref="S114:T115"/>
    <mergeCell ref="U114:X115"/>
    <mergeCell ref="AY114:AY115"/>
    <mergeCell ref="AZ114:AZ115"/>
    <mergeCell ref="BA114:BA115"/>
    <mergeCell ref="AU112:AU113"/>
    <mergeCell ref="AV112:AV113"/>
    <mergeCell ref="AW112:AW113"/>
    <mergeCell ref="AX112:AX113"/>
    <mergeCell ref="BC112:BC113"/>
    <mergeCell ref="Y112:AA113"/>
    <mergeCell ref="AB112:AD113"/>
    <mergeCell ref="AE112:AF113"/>
    <mergeCell ref="AG112:AH113"/>
    <mergeCell ref="AI112:AJ113"/>
    <mergeCell ref="AK112:AM113"/>
    <mergeCell ref="C112:H113"/>
    <mergeCell ref="I112:J113"/>
    <mergeCell ref="K112:P113"/>
    <mergeCell ref="Q112:R113"/>
    <mergeCell ref="S112:T113"/>
    <mergeCell ref="U112:X113"/>
    <mergeCell ref="AY112:AY113"/>
    <mergeCell ref="AZ112:AZ113"/>
    <mergeCell ref="BA112:BA113"/>
    <mergeCell ref="AU110:AU111"/>
    <mergeCell ref="AV110:AV111"/>
    <mergeCell ref="AW110:AW111"/>
    <mergeCell ref="AX110:AX111"/>
    <mergeCell ref="BC110:BC111"/>
    <mergeCell ref="Y110:AA111"/>
    <mergeCell ref="AB110:AD111"/>
    <mergeCell ref="AE110:AF111"/>
    <mergeCell ref="AG110:AH111"/>
    <mergeCell ref="AI110:AJ111"/>
    <mergeCell ref="AK110:AM111"/>
    <mergeCell ref="C110:H111"/>
    <mergeCell ref="I110:J111"/>
    <mergeCell ref="K110:P111"/>
    <mergeCell ref="Q110:R111"/>
    <mergeCell ref="S110:T111"/>
    <mergeCell ref="U110:X111"/>
    <mergeCell ref="AY110:AY111"/>
    <mergeCell ref="AZ110:AZ111"/>
    <mergeCell ref="BA110:BA111"/>
    <mergeCell ref="AU108:AU109"/>
    <mergeCell ref="AV108:AV109"/>
    <mergeCell ref="AW108:AW109"/>
    <mergeCell ref="AX108:AX109"/>
    <mergeCell ref="BC108:BC109"/>
    <mergeCell ref="Y108:AA109"/>
    <mergeCell ref="AB108:AD109"/>
    <mergeCell ref="AE108:AF109"/>
    <mergeCell ref="AG108:AH109"/>
    <mergeCell ref="AI108:AJ109"/>
    <mergeCell ref="AK108:AM109"/>
    <mergeCell ref="C108:H109"/>
    <mergeCell ref="I108:J109"/>
    <mergeCell ref="K108:P109"/>
    <mergeCell ref="Q108:R109"/>
    <mergeCell ref="S108:T109"/>
    <mergeCell ref="U108:X109"/>
    <mergeCell ref="AY108:AY109"/>
    <mergeCell ref="AZ108:AZ109"/>
    <mergeCell ref="BA108:BA109"/>
    <mergeCell ref="AU106:AU107"/>
    <mergeCell ref="AV106:AV107"/>
    <mergeCell ref="AW106:AW107"/>
    <mergeCell ref="AX106:AX107"/>
    <mergeCell ref="BC106:BC107"/>
    <mergeCell ref="Y106:AA107"/>
    <mergeCell ref="AB106:AD107"/>
    <mergeCell ref="AE106:AF107"/>
    <mergeCell ref="AG106:AH107"/>
    <mergeCell ref="AI106:AJ107"/>
    <mergeCell ref="AK106:AM107"/>
    <mergeCell ref="C106:H107"/>
    <mergeCell ref="I106:J107"/>
    <mergeCell ref="K106:P107"/>
    <mergeCell ref="Q106:R107"/>
    <mergeCell ref="S106:T107"/>
    <mergeCell ref="U106:X107"/>
    <mergeCell ref="AY106:AY107"/>
    <mergeCell ref="AZ106:AZ107"/>
    <mergeCell ref="BA106:BA107"/>
    <mergeCell ref="AN104:AQ105"/>
    <mergeCell ref="AU104:AU105"/>
    <mergeCell ref="AV104:AV105"/>
    <mergeCell ref="AW104:AW105"/>
    <mergeCell ref="AX104:AX105"/>
    <mergeCell ref="BC104:BC105"/>
    <mergeCell ref="Y104:AA105"/>
    <mergeCell ref="AB104:AD105"/>
    <mergeCell ref="AE104:AF105"/>
    <mergeCell ref="AG104:AH105"/>
    <mergeCell ref="AI104:AJ105"/>
    <mergeCell ref="AK104:AM105"/>
    <mergeCell ref="C104:H105"/>
    <mergeCell ref="I104:J105"/>
    <mergeCell ref="K104:P105"/>
    <mergeCell ref="Q104:R105"/>
    <mergeCell ref="S104:T105"/>
    <mergeCell ref="U104:X105"/>
    <mergeCell ref="AZ104:AZ105"/>
    <mergeCell ref="BA104:BA105"/>
    <mergeCell ref="I102:J103"/>
    <mergeCell ref="K102:P103"/>
    <mergeCell ref="Q102:R103"/>
    <mergeCell ref="S102:T103"/>
    <mergeCell ref="U102:X103"/>
    <mergeCell ref="AN100:AQ101"/>
    <mergeCell ref="AU100:AU101"/>
    <mergeCell ref="AV100:AV101"/>
    <mergeCell ref="AW100:AW101"/>
    <mergeCell ref="AX100:AX101"/>
    <mergeCell ref="BC100:BC101"/>
    <mergeCell ref="Y100:AA101"/>
    <mergeCell ref="AB100:AD101"/>
    <mergeCell ref="AE100:AF101"/>
    <mergeCell ref="AG100:AH101"/>
    <mergeCell ref="AI100:AJ101"/>
    <mergeCell ref="AK100:AM101"/>
    <mergeCell ref="C100:H101"/>
    <mergeCell ref="I100:J101"/>
    <mergeCell ref="K100:P101"/>
    <mergeCell ref="Q100:R101"/>
    <mergeCell ref="S100:T101"/>
    <mergeCell ref="U100:X101"/>
    <mergeCell ref="AN98:AQ99"/>
    <mergeCell ref="AU98:AU99"/>
    <mergeCell ref="AV98:AV99"/>
    <mergeCell ref="AW98:AW99"/>
    <mergeCell ref="AX98:AX99"/>
    <mergeCell ref="BC98:BC99"/>
    <mergeCell ref="Y98:AA99"/>
    <mergeCell ref="AB98:AD99"/>
    <mergeCell ref="AE98:AF99"/>
    <mergeCell ref="AG98:AH99"/>
    <mergeCell ref="AI98:AJ99"/>
    <mergeCell ref="AK98:AM99"/>
    <mergeCell ref="C98:H99"/>
    <mergeCell ref="I98:J99"/>
    <mergeCell ref="K98:P99"/>
    <mergeCell ref="Q98:R99"/>
    <mergeCell ref="S98:T99"/>
    <mergeCell ref="U98:X99"/>
    <mergeCell ref="AN96:AQ97"/>
    <mergeCell ref="AU96:AU97"/>
    <mergeCell ref="AV96:AV97"/>
    <mergeCell ref="AW96:AW97"/>
    <mergeCell ref="AX96:AX97"/>
    <mergeCell ref="BC96:BC97"/>
    <mergeCell ref="Y96:AA97"/>
    <mergeCell ref="AB96:AD97"/>
    <mergeCell ref="AE96:AF97"/>
    <mergeCell ref="AG96:AH97"/>
    <mergeCell ref="AI96:AJ97"/>
    <mergeCell ref="AK96:AM97"/>
    <mergeCell ref="C96:H97"/>
    <mergeCell ref="I96:J97"/>
    <mergeCell ref="K96:P97"/>
    <mergeCell ref="Q96:R97"/>
    <mergeCell ref="S96:T97"/>
    <mergeCell ref="U96:X97"/>
    <mergeCell ref="AN94:AQ95"/>
    <mergeCell ref="AU94:AU95"/>
    <mergeCell ref="AV94:AV95"/>
    <mergeCell ref="AW94:AW95"/>
    <mergeCell ref="AX94:AX95"/>
    <mergeCell ref="BC94:BC95"/>
    <mergeCell ref="Y94:AA95"/>
    <mergeCell ref="AB94:AD95"/>
    <mergeCell ref="AE94:AF95"/>
    <mergeCell ref="AG94:AH95"/>
    <mergeCell ref="AI94:AJ95"/>
    <mergeCell ref="AK94:AM95"/>
    <mergeCell ref="C94:H95"/>
    <mergeCell ref="I94:J95"/>
    <mergeCell ref="K94:P95"/>
    <mergeCell ref="Q94:R95"/>
    <mergeCell ref="S94:T95"/>
    <mergeCell ref="U94:X95"/>
    <mergeCell ref="AN92:AQ93"/>
    <mergeCell ref="AU92:AU93"/>
    <mergeCell ref="AV92:AV93"/>
    <mergeCell ref="AW92:AW93"/>
    <mergeCell ref="AX92:AX93"/>
    <mergeCell ref="BC92:BC93"/>
    <mergeCell ref="Y92:AA93"/>
    <mergeCell ref="AB92:AD93"/>
    <mergeCell ref="AE92:AF93"/>
    <mergeCell ref="AG92:AH93"/>
    <mergeCell ref="AI92:AJ93"/>
    <mergeCell ref="AK92:AM93"/>
    <mergeCell ref="C92:H93"/>
    <mergeCell ref="I92:J93"/>
    <mergeCell ref="K92:P93"/>
    <mergeCell ref="Q92:R93"/>
    <mergeCell ref="S92:T93"/>
    <mergeCell ref="U92:X93"/>
    <mergeCell ref="AN90:AQ91"/>
    <mergeCell ref="AU90:AU91"/>
    <mergeCell ref="AV90:AV91"/>
    <mergeCell ref="AW90:AW91"/>
    <mergeCell ref="AX90:AX91"/>
    <mergeCell ref="BC90:BC91"/>
    <mergeCell ref="Y90:AA91"/>
    <mergeCell ref="AB90:AD91"/>
    <mergeCell ref="AE90:AF91"/>
    <mergeCell ref="AG90:AH91"/>
    <mergeCell ref="AI90:AJ91"/>
    <mergeCell ref="AK90:AM91"/>
    <mergeCell ref="C90:H91"/>
    <mergeCell ref="I90:J91"/>
    <mergeCell ref="K90:P91"/>
    <mergeCell ref="Q90:R91"/>
    <mergeCell ref="S90:T91"/>
    <mergeCell ref="U90:X91"/>
    <mergeCell ref="AN88:AQ89"/>
    <mergeCell ref="AU88:AU89"/>
    <mergeCell ref="AV88:AV89"/>
    <mergeCell ref="AW88:AW89"/>
    <mergeCell ref="AX88:AX89"/>
    <mergeCell ref="BC88:BC89"/>
    <mergeCell ref="BA88:BA89"/>
    <mergeCell ref="AZ88:AZ89"/>
    <mergeCell ref="AY88:AY89"/>
    <mergeCell ref="Y88:AA89"/>
    <mergeCell ref="AB88:AD89"/>
    <mergeCell ref="AE88:AF89"/>
    <mergeCell ref="AG88:AH89"/>
    <mergeCell ref="AI88:AJ89"/>
    <mergeCell ref="AK88:AM89"/>
    <mergeCell ref="C88:H89"/>
    <mergeCell ref="I88:J89"/>
    <mergeCell ref="K88:P89"/>
    <mergeCell ref="Q88:R89"/>
    <mergeCell ref="S88:T89"/>
    <mergeCell ref="U88:X89"/>
    <mergeCell ref="AE86:AF87"/>
    <mergeCell ref="AG86:AH87"/>
    <mergeCell ref="AI86:AJ87"/>
    <mergeCell ref="AK86:AM87"/>
    <mergeCell ref="C86:H87"/>
    <mergeCell ref="I86:J87"/>
    <mergeCell ref="K86:P87"/>
    <mergeCell ref="Q86:R87"/>
    <mergeCell ref="S86:T87"/>
    <mergeCell ref="U86:X87"/>
    <mergeCell ref="AN84:AQ85"/>
    <mergeCell ref="AU84:AU85"/>
    <mergeCell ref="AV84:AV85"/>
    <mergeCell ref="AW84:AW85"/>
    <mergeCell ref="AX84:AX85"/>
    <mergeCell ref="BC84:BC85"/>
    <mergeCell ref="AZ84:AZ85"/>
    <mergeCell ref="AY84:AY85"/>
    <mergeCell ref="Y84:AA85"/>
    <mergeCell ref="AB84:AD85"/>
    <mergeCell ref="AE84:AF85"/>
    <mergeCell ref="AG84:AH85"/>
    <mergeCell ref="AI84:AJ85"/>
    <mergeCell ref="AK84:AM85"/>
    <mergeCell ref="C84:H85"/>
    <mergeCell ref="I84:J85"/>
    <mergeCell ref="K84:P85"/>
    <mergeCell ref="Q84:R85"/>
    <mergeCell ref="S84:T85"/>
    <mergeCell ref="U84:X85"/>
    <mergeCell ref="C80:H81"/>
    <mergeCell ref="I80:J81"/>
    <mergeCell ref="K80:P81"/>
    <mergeCell ref="Q80:R81"/>
    <mergeCell ref="S80:T81"/>
    <mergeCell ref="U80:X81"/>
    <mergeCell ref="BC78:BC79"/>
    <mergeCell ref="AN78:AQ79"/>
    <mergeCell ref="AU78:AU79"/>
    <mergeCell ref="AV78:AV79"/>
    <mergeCell ref="AW78:AW79"/>
    <mergeCell ref="AN82:AQ83"/>
    <mergeCell ref="AU82:AU83"/>
    <mergeCell ref="AV82:AV83"/>
    <mergeCell ref="AW82:AW83"/>
    <mergeCell ref="AX82:AX83"/>
    <mergeCell ref="BC82:BC83"/>
    <mergeCell ref="AZ82:AZ83"/>
    <mergeCell ref="AY82:AY83"/>
    <mergeCell ref="Y82:AA83"/>
    <mergeCell ref="AB82:AD83"/>
    <mergeCell ref="AE82:AF83"/>
    <mergeCell ref="AG82:AH83"/>
    <mergeCell ref="AI82:AJ83"/>
    <mergeCell ref="AK82:AM83"/>
    <mergeCell ref="C82:H83"/>
    <mergeCell ref="I82:J83"/>
    <mergeCell ref="K82:P83"/>
    <mergeCell ref="Q82:R83"/>
    <mergeCell ref="S82:T83"/>
    <mergeCell ref="U82:X83"/>
    <mergeCell ref="AN80:AQ81"/>
    <mergeCell ref="AU80:AU81"/>
    <mergeCell ref="AV80:AV81"/>
    <mergeCell ref="AW80:AW81"/>
    <mergeCell ref="AX80:AX81"/>
    <mergeCell ref="BC80:BC81"/>
    <mergeCell ref="Y80:AA81"/>
    <mergeCell ref="AB80:AD81"/>
    <mergeCell ref="AE80:AF81"/>
    <mergeCell ref="AG80:AH81"/>
    <mergeCell ref="AI80:AJ81"/>
    <mergeCell ref="AK80:AM81"/>
    <mergeCell ref="AX78:AX79"/>
    <mergeCell ref="AI78:AJ79"/>
    <mergeCell ref="AK78:AM79"/>
    <mergeCell ref="BC74:BC75"/>
    <mergeCell ref="AU74:AU75"/>
    <mergeCell ref="AV74:AV75"/>
    <mergeCell ref="AW74:AW75"/>
    <mergeCell ref="AX74:AX75"/>
    <mergeCell ref="AN74:AQ75"/>
    <mergeCell ref="AE74:AF75"/>
    <mergeCell ref="AG74:AH75"/>
    <mergeCell ref="AI74:AJ75"/>
    <mergeCell ref="AK74:AM75"/>
    <mergeCell ref="AG70:AH71"/>
    <mergeCell ref="C204:H204"/>
    <mergeCell ref="J204:O204"/>
    <mergeCell ref="Q204:V204"/>
    <mergeCell ref="X204:AC204"/>
    <mergeCell ref="AE204:AJ204"/>
    <mergeCell ref="AN204:AQ204"/>
    <mergeCell ref="C203:H203"/>
    <mergeCell ref="J203:O203"/>
    <mergeCell ref="Q203:V203"/>
    <mergeCell ref="X203:AC203"/>
    <mergeCell ref="AE203:AJ203"/>
    <mergeCell ref="AL203:AQ203"/>
    <mergeCell ref="C200:H200"/>
    <mergeCell ref="J200:O200"/>
    <mergeCell ref="Q200:V200"/>
    <mergeCell ref="X200:AC200"/>
    <mergeCell ref="AE200:AJ200"/>
    <mergeCell ref="C201:H201"/>
    <mergeCell ref="J201:O201"/>
    <mergeCell ref="Q201:V201"/>
    <mergeCell ref="X201:AC201"/>
    <mergeCell ref="AE201:AJ201"/>
    <mergeCell ref="F196:AN196"/>
    <mergeCell ref="C198:H198"/>
    <mergeCell ref="J198:O198"/>
    <mergeCell ref="Q198:V198"/>
    <mergeCell ref="S78:T79"/>
    <mergeCell ref="U78:X79"/>
    <mergeCell ref="C72:H73"/>
    <mergeCell ref="I72:J73"/>
    <mergeCell ref="K72:P73"/>
    <mergeCell ref="X32:AC32"/>
    <mergeCell ref="AE32:AJ32"/>
    <mergeCell ref="AL32:AQ32"/>
    <mergeCell ref="F195:AN195"/>
    <mergeCell ref="C70:H71"/>
    <mergeCell ref="I70:J71"/>
    <mergeCell ref="K70:P71"/>
    <mergeCell ref="Q70:R71"/>
    <mergeCell ref="F28:AN28"/>
    <mergeCell ref="F29:AN29"/>
    <mergeCell ref="C31:H31"/>
    <mergeCell ref="Q31:V31"/>
    <mergeCell ref="X31:AC31"/>
    <mergeCell ref="AE31:AJ31"/>
    <mergeCell ref="AL31:AQ31"/>
    <mergeCell ref="AL161:AQ161"/>
    <mergeCell ref="J190:O190"/>
    <mergeCell ref="Q190:V190"/>
    <mergeCell ref="X190:AC190"/>
    <mergeCell ref="AL190:AQ190"/>
    <mergeCell ref="C184:H184"/>
    <mergeCell ref="J184:O184"/>
    <mergeCell ref="Q184:V184"/>
    <mergeCell ref="X184:AC184"/>
    <mergeCell ref="AE184:AJ184"/>
    <mergeCell ref="C183:H183"/>
    <mergeCell ref="J183:O183"/>
    <mergeCell ref="S70:T71"/>
    <mergeCell ref="U70:X71"/>
    <mergeCell ref="Y70:AA71"/>
    <mergeCell ref="AB70:AD71"/>
    <mergeCell ref="AE70:AF71"/>
    <mergeCell ref="AL25:AQ25"/>
    <mergeCell ref="C26:H26"/>
    <mergeCell ref="J26:O26"/>
    <mergeCell ref="Q26:V26"/>
    <mergeCell ref="X26:AC26"/>
    <mergeCell ref="AE26:AJ26"/>
    <mergeCell ref="AL26:AQ26"/>
    <mergeCell ref="AE190:AJ190"/>
    <mergeCell ref="C192:H192"/>
    <mergeCell ref="J192:O192"/>
    <mergeCell ref="Q192:V192"/>
    <mergeCell ref="X192:AC192"/>
    <mergeCell ref="AL192:AQ192"/>
    <mergeCell ref="X183:AC183"/>
    <mergeCell ref="AE183:AJ183"/>
    <mergeCell ref="AL186:AQ186"/>
    <mergeCell ref="Q189:V189"/>
    <mergeCell ref="X189:AC189"/>
    <mergeCell ref="AL189:AQ189"/>
    <mergeCell ref="Q170:V170"/>
    <mergeCell ref="X170:AC170"/>
    <mergeCell ref="AE170:AJ170"/>
    <mergeCell ref="AL170:AQ170"/>
    <mergeCell ref="C171:O171"/>
    <mergeCell ref="F173:AN173"/>
    <mergeCell ref="C161:H161"/>
    <mergeCell ref="J161:O161"/>
    <mergeCell ref="Q161:V161"/>
    <mergeCell ref="X161:AC161"/>
    <mergeCell ref="AE161:AJ161"/>
    <mergeCell ref="C32:O32"/>
    <mergeCell ref="Q32:V32"/>
    <mergeCell ref="AL181:AQ181"/>
    <mergeCell ref="F174:AN175"/>
    <mergeCell ref="AB178:AC178"/>
    <mergeCell ref="AP178:AQ178"/>
    <mergeCell ref="AL180:AQ180"/>
    <mergeCell ref="F168:AN168"/>
    <mergeCell ref="C162:H162"/>
    <mergeCell ref="Q171:V171"/>
    <mergeCell ref="X171:AC171"/>
    <mergeCell ref="AE171:AJ171"/>
    <mergeCell ref="AL171:AQ171"/>
    <mergeCell ref="F167:AN167"/>
    <mergeCell ref="AL162:AQ162"/>
    <mergeCell ref="AL163:AQ164"/>
    <mergeCell ref="AE164:AJ164"/>
    <mergeCell ref="AL231:AQ231"/>
    <mergeCell ref="C193:H193"/>
    <mergeCell ref="J193:O193"/>
    <mergeCell ref="Q193:V193"/>
    <mergeCell ref="AL187:AQ187"/>
    <mergeCell ref="C186:H186"/>
    <mergeCell ref="AL183:AQ183"/>
    <mergeCell ref="Q186:V186"/>
    <mergeCell ref="X186:AC186"/>
    <mergeCell ref="AE186:AJ186"/>
    <mergeCell ref="Q183:V183"/>
    <mergeCell ref="C180:H180"/>
    <mergeCell ref="J180:O180"/>
    <mergeCell ref="Q180:V180"/>
    <mergeCell ref="X180:AC180"/>
    <mergeCell ref="AE180:AJ180"/>
    <mergeCell ref="X198:AC198"/>
    <mergeCell ref="S138:T139"/>
    <mergeCell ref="U138:X139"/>
    <mergeCell ref="Y138:AA139"/>
    <mergeCell ref="AL165:AQ165"/>
    <mergeCell ref="AE124:AF125"/>
    <mergeCell ref="AG124:AH125"/>
    <mergeCell ref="AI66:AJ67"/>
    <mergeCell ref="AK66:AM67"/>
    <mergeCell ref="C68:H69"/>
    <mergeCell ref="I68:J69"/>
    <mergeCell ref="K68:P69"/>
    <mergeCell ref="Q68:R69"/>
    <mergeCell ref="S68:T69"/>
    <mergeCell ref="U68:X69"/>
    <mergeCell ref="Y68:AA69"/>
    <mergeCell ref="AB68:AD69"/>
    <mergeCell ref="C66:H67"/>
    <mergeCell ref="I66:J67"/>
    <mergeCell ref="K66:P67"/>
    <mergeCell ref="Q66:R67"/>
    <mergeCell ref="S66:T67"/>
    <mergeCell ref="U66:X67"/>
    <mergeCell ref="S130:T131"/>
    <mergeCell ref="C158:AQ159"/>
    <mergeCell ref="D154:L155"/>
    <mergeCell ref="R154:V155"/>
    <mergeCell ref="W154:AB155"/>
    <mergeCell ref="AE154:AI155"/>
    <mergeCell ref="AJ154:AP155"/>
    <mergeCell ref="F157:AN157"/>
    <mergeCell ref="C152:AQ153"/>
    <mergeCell ref="C78:H79"/>
    <mergeCell ref="C64:H65"/>
    <mergeCell ref="I64:J65"/>
    <mergeCell ref="K64:P65"/>
    <mergeCell ref="Q64:R65"/>
    <mergeCell ref="S64:T65"/>
    <mergeCell ref="U64:X65"/>
    <mergeCell ref="AI60:AJ61"/>
    <mergeCell ref="AK60:AM61"/>
    <mergeCell ref="C62:H63"/>
    <mergeCell ref="I62:J63"/>
    <mergeCell ref="K62:P63"/>
    <mergeCell ref="Q62:R63"/>
    <mergeCell ref="S62:T63"/>
    <mergeCell ref="U62:X63"/>
    <mergeCell ref="Y62:AA63"/>
    <mergeCell ref="AB62:AD63"/>
    <mergeCell ref="C60:H61"/>
    <mergeCell ref="I60:J61"/>
    <mergeCell ref="K60:P61"/>
    <mergeCell ref="Q60:R61"/>
    <mergeCell ref="S60:T61"/>
    <mergeCell ref="U60:X61"/>
    <mergeCell ref="C48:H49"/>
    <mergeCell ref="I48:J49"/>
    <mergeCell ref="K48:P49"/>
    <mergeCell ref="Q48:R49"/>
    <mergeCell ref="S48:T49"/>
    <mergeCell ref="U48:X49"/>
    <mergeCell ref="C58:H59"/>
    <mergeCell ref="I58:J59"/>
    <mergeCell ref="K58:P59"/>
    <mergeCell ref="Q58:R59"/>
    <mergeCell ref="S58:T59"/>
    <mergeCell ref="U58:X59"/>
    <mergeCell ref="AI54:AJ55"/>
    <mergeCell ref="AK54:AM55"/>
    <mergeCell ref="C56:H57"/>
    <mergeCell ref="I56:J57"/>
    <mergeCell ref="K56:P57"/>
    <mergeCell ref="Q56:R57"/>
    <mergeCell ref="S56:T57"/>
    <mergeCell ref="U56:X57"/>
    <mergeCell ref="Y56:AA57"/>
    <mergeCell ref="AB56:AD57"/>
    <mergeCell ref="C54:H55"/>
    <mergeCell ref="I54:J55"/>
    <mergeCell ref="K54:P55"/>
    <mergeCell ref="Q54:R55"/>
    <mergeCell ref="S54:T55"/>
    <mergeCell ref="U54:X55"/>
    <mergeCell ref="I38:J39"/>
    <mergeCell ref="K38:P39"/>
    <mergeCell ref="Q38:R39"/>
    <mergeCell ref="S38:T39"/>
    <mergeCell ref="C40:H41"/>
    <mergeCell ref="I40:J41"/>
    <mergeCell ref="K40:P41"/>
    <mergeCell ref="Q40:R41"/>
    <mergeCell ref="C46:H47"/>
    <mergeCell ref="I46:J47"/>
    <mergeCell ref="K46:P47"/>
    <mergeCell ref="Q46:R47"/>
    <mergeCell ref="S46:T47"/>
    <mergeCell ref="U46:X47"/>
    <mergeCell ref="AI42:AJ43"/>
    <mergeCell ref="AK42:AM43"/>
    <mergeCell ref="C44:H45"/>
    <mergeCell ref="I44:J45"/>
    <mergeCell ref="K44:P45"/>
    <mergeCell ref="Q44:R45"/>
    <mergeCell ref="S44:T45"/>
    <mergeCell ref="U44:X45"/>
    <mergeCell ref="Y44:AA45"/>
    <mergeCell ref="AB44:AD45"/>
    <mergeCell ref="C42:H43"/>
    <mergeCell ref="I42:J43"/>
    <mergeCell ref="K42:P43"/>
    <mergeCell ref="Q42:R43"/>
    <mergeCell ref="S42:T43"/>
    <mergeCell ref="U42:X43"/>
    <mergeCell ref="C232:V232"/>
    <mergeCell ref="X232:AJ232"/>
    <mergeCell ref="AL232:AQ232"/>
    <mergeCell ref="E238:AO238"/>
    <mergeCell ref="D235:AQ236"/>
    <mergeCell ref="C190:H190"/>
    <mergeCell ref="C225:AQ229"/>
    <mergeCell ref="C231:V231"/>
    <mergeCell ref="X231:AJ231"/>
    <mergeCell ref="X193:AC193"/>
    <mergeCell ref="AL193:AQ193"/>
    <mergeCell ref="C187:H187"/>
    <mergeCell ref="AL184:AQ184"/>
    <mergeCell ref="Q187:V187"/>
    <mergeCell ref="X187:AC187"/>
    <mergeCell ref="AE187:AJ187"/>
    <mergeCell ref="C189:H189"/>
    <mergeCell ref="J189:O189"/>
    <mergeCell ref="AE198:AJ198"/>
    <mergeCell ref="J186:O186"/>
    <mergeCell ref="J187:O187"/>
    <mergeCell ref="C181:H181"/>
    <mergeCell ref="J181:O181"/>
    <mergeCell ref="Q181:V181"/>
    <mergeCell ref="X181:AC181"/>
    <mergeCell ref="AE181:AJ181"/>
    <mergeCell ref="C178:H178"/>
    <mergeCell ref="J178:O178"/>
    <mergeCell ref="C177:H177"/>
    <mergeCell ref="J177:O177"/>
    <mergeCell ref="C165:H165"/>
    <mergeCell ref="J165:O165"/>
    <mergeCell ref="Q165:V165"/>
    <mergeCell ref="X165:AC165"/>
    <mergeCell ref="AE165:AJ165"/>
    <mergeCell ref="J162:O162"/>
    <mergeCell ref="Q162:V162"/>
    <mergeCell ref="X162:AC162"/>
    <mergeCell ref="AE162:AJ162"/>
    <mergeCell ref="C164:H164"/>
    <mergeCell ref="J164:O164"/>
    <mergeCell ref="Q164:V164"/>
    <mergeCell ref="X164:AC164"/>
    <mergeCell ref="C170:H170"/>
    <mergeCell ref="B78:B79"/>
    <mergeCell ref="BC76:BC77"/>
    <mergeCell ref="AW76:AW77"/>
    <mergeCell ref="AX76:AX77"/>
    <mergeCell ref="AN76:AQ77"/>
    <mergeCell ref="AU76:AU77"/>
    <mergeCell ref="AV76:AV77"/>
    <mergeCell ref="AG76:AH77"/>
    <mergeCell ref="AI76:AJ77"/>
    <mergeCell ref="AK76:AM77"/>
    <mergeCell ref="Y76:AA77"/>
    <mergeCell ref="AB76:AD77"/>
    <mergeCell ref="AE76:AF77"/>
    <mergeCell ref="B76:B77"/>
    <mergeCell ref="Y78:AA79"/>
    <mergeCell ref="AB78:AD79"/>
    <mergeCell ref="AE78:AF79"/>
    <mergeCell ref="AG78:AH79"/>
    <mergeCell ref="C76:H77"/>
    <mergeCell ref="I76:J77"/>
    <mergeCell ref="K76:P77"/>
    <mergeCell ref="Q76:R77"/>
    <mergeCell ref="S76:T77"/>
    <mergeCell ref="U76:X77"/>
    <mergeCell ref="I78:J79"/>
    <mergeCell ref="K78:P79"/>
    <mergeCell ref="Q78:R79"/>
    <mergeCell ref="B74:B75"/>
    <mergeCell ref="BC72:BC73"/>
    <mergeCell ref="AN72:AQ73"/>
    <mergeCell ref="AU72:AU73"/>
    <mergeCell ref="AV72:AV73"/>
    <mergeCell ref="AW72:AW73"/>
    <mergeCell ref="AX72:AX73"/>
    <mergeCell ref="Y72:AA73"/>
    <mergeCell ref="AB72:AD73"/>
    <mergeCell ref="AE72:AF73"/>
    <mergeCell ref="AG72:AH73"/>
    <mergeCell ref="B72:B73"/>
    <mergeCell ref="AI72:AJ73"/>
    <mergeCell ref="AK72:AM73"/>
    <mergeCell ref="C74:H75"/>
    <mergeCell ref="I74:J75"/>
    <mergeCell ref="K74:P75"/>
    <mergeCell ref="Q74:R75"/>
    <mergeCell ref="S74:T75"/>
    <mergeCell ref="U74:X75"/>
    <mergeCell ref="Y74:AA75"/>
    <mergeCell ref="AB74:AD75"/>
    <mergeCell ref="Q72:R73"/>
    <mergeCell ref="S72:T73"/>
    <mergeCell ref="U72:X73"/>
    <mergeCell ref="BC70:BC71"/>
    <mergeCell ref="AW70:AW71"/>
    <mergeCell ref="AX70:AX71"/>
    <mergeCell ref="AN70:AQ71"/>
    <mergeCell ref="AU70:AU71"/>
    <mergeCell ref="AV70:AV71"/>
    <mergeCell ref="AI70:AJ71"/>
    <mergeCell ref="AK70:AM71"/>
    <mergeCell ref="B70:B71"/>
    <mergeCell ref="BA60:BA61"/>
    <mergeCell ref="BC60:BC61"/>
    <mergeCell ref="BE68:BE69"/>
    <mergeCell ref="BA58:BA59"/>
    <mergeCell ref="BC58:BC59"/>
    <mergeCell ref="BE58:BE59"/>
    <mergeCell ref="AU68:AU69"/>
    <mergeCell ref="AV68:AV69"/>
    <mergeCell ref="AW68:AW69"/>
    <mergeCell ref="AX68:AX69"/>
    <mergeCell ref="AY68:AY69"/>
    <mergeCell ref="AZ68:AZ69"/>
    <mergeCell ref="AN68:AQ69"/>
    <mergeCell ref="AE68:AF69"/>
    <mergeCell ref="AG68:AH69"/>
    <mergeCell ref="AI68:AJ69"/>
    <mergeCell ref="AK68:AM69"/>
    <mergeCell ref="BE66:BE67"/>
    <mergeCell ref="B68:B69"/>
    <mergeCell ref="AY66:AY67"/>
    <mergeCell ref="AZ66:AZ67"/>
    <mergeCell ref="AN66:AQ67"/>
    <mergeCell ref="AU66:AU67"/>
    <mergeCell ref="AV66:AV67"/>
    <mergeCell ref="AW66:AW67"/>
    <mergeCell ref="AX66:AX67"/>
    <mergeCell ref="Y66:AA67"/>
    <mergeCell ref="AB66:AD67"/>
    <mergeCell ref="AE66:AF67"/>
    <mergeCell ref="AG66:AH67"/>
    <mergeCell ref="B66:B67"/>
    <mergeCell ref="BC56:BC57"/>
    <mergeCell ref="BE64:BE65"/>
    <mergeCell ref="BC54:BC55"/>
    <mergeCell ref="BE54:BE55"/>
    <mergeCell ref="BE56:BE57"/>
    <mergeCell ref="AW64:AW65"/>
    <mergeCell ref="AX64:AX65"/>
    <mergeCell ref="AY64:AY65"/>
    <mergeCell ref="AZ64:AZ65"/>
    <mergeCell ref="AN64:AQ65"/>
    <mergeCell ref="AU64:AU65"/>
    <mergeCell ref="AV64:AV65"/>
    <mergeCell ref="AG64:AH65"/>
    <mergeCell ref="AI64:AJ65"/>
    <mergeCell ref="AK64:AM65"/>
    <mergeCell ref="Y64:AA65"/>
    <mergeCell ref="AB64:AD65"/>
    <mergeCell ref="AE64:AF65"/>
    <mergeCell ref="B64:B65"/>
    <mergeCell ref="BA54:BA55"/>
    <mergeCell ref="BE62:BE63"/>
    <mergeCell ref="BA56:BA57"/>
    <mergeCell ref="BA62:BA63"/>
    <mergeCell ref="AU62:AU63"/>
    <mergeCell ref="AV62:AV63"/>
    <mergeCell ref="AW62:AW63"/>
    <mergeCell ref="AX62:AX63"/>
    <mergeCell ref="AY62:AY63"/>
    <mergeCell ref="AZ62:AZ63"/>
    <mergeCell ref="AN62:AQ63"/>
    <mergeCell ref="AE62:AF63"/>
    <mergeCell ref="AG62:AH63"/>
    <mergeCell ref="AI62:AJ63"/>
    <mergeCell ref="AK62:AM63"/>
    <mergeCell ref="BE60:BE61"/>
    <mergeCell ref="B62:B63"/>
    <mergeCell ref="AY60:AY61"/>
    <mergeCell ref="AZ60:AZ61"/>
    <mergeCell ref="AN60:AQ61"/>
    <mergeCell ref="AU60:AU61"/>
    <mergeCell ref="AV60:AV61"/>
    <mergeCell ref="AW60:AW61"/>
    <mergeCell ref="AX60:AX61"/>
    <mergeCell ref="Y60:AA61"/>
    <mergeCell ref="AB60:AD61"/>
    <mergeCell ref="AE60:AF61"/>
    <mergeCell ref="AG60:AH61"/>
    <mergeCell ref="B60:B61"/>
    <mergeCell ref="B52:B53"/>
    <mergeCell ref="BC48:BC49"/>
    <mergeCell ref="BE48:BE49"/>
    <mergeCell ref="AW58:AW59"/>
    <mergeCell ref="AX58:AX59"/>
    <mergeCell ref="AY58:AY59"/>
    <mergeCell ref="AZ58:AZ59"/>
    <mergeCell ref="AN58:AQ59"/>
    <mergeCell ref="AU58:AU59"/>
    <mergeCell ref="AV58:AV59"/>
    <mergeCell ref="AG58:AH59"/>
    <mergeCell ref="AI58:AJ59"/>
    <mergeCell ref="AK58:AM59"/>
    <mergeCell ref="Y58:AA59"/>
    <mergeCell ref="AB58:AD59"/>
    <mergeCell ref="AE58:AF59"/>
    <mergeCell ref="B58:B59"/>
    <mergeCell ref="BA48:BA49"/>
    <mergeCell ref="C52:H53"/>
    <mergeCell ref="I52:J53"/>
    <mergeCell ref="K52:P53"/>
    <mergeCell ref="Q52:R53"/>
    <mergeCell ref="S52:T53"/>
    <mergeCell ref="U52:X53"/>
    <mergeCell ref="AI48:AJ49"/>
    <mergeCell ref="AK48:AM49"/>
    <mergeCell ref="C50:H51"/>
    <mergeCell ref="I50:J51"/>
    <mergeCell ref="K50:P51"/>
    <mergeCell ref="Q50:R51"/>
    <mergeCell ref="S50:T51"/>
    <mergeCell ref="U50:X51"/>
    <mergeCell ref="AU56:AU57"/>
    <mergeCell ref="AV56:AV57"/>
    <mergeCell ref="AW56:AW57"/>
    <mergeCell ref="AX56:AX57"/>
    <mergeCell ref="AY56:AY57"/>
    <mergeCell ref="AZ56:AZ57"/>
    <mergeCell ref="AN56:AQ57"/>
    <mergeCell ref="AE56:AF57"/>
    <mergeCell ref="AG56:AH57"/>
    <mergeCell ref="AI56:AJ57"/>
    <mergeCell ref="AK56:AM57"/>
    <mergeCell ref="B56:B57"/>
    <mergeCell ref="AY54:AY55"/>
    <mergeCell ref="AZ54:AZ55"/>
    <mergeCell ref="AN54:AQ55"/>
    <mergeCell ref="AU54:AU55"/>
    <mergeCell ref="AV54:AV55"/>
    <mergeCell ref="AW54:AW55"/>
    <mergeCell ref="AX54:AX55"/>
    <mergeCell ref="Y54:AA55"/>
    <mergeCell ref="AB54:AD55"/>
    <mergeCell ref="AE54:AF55"/>
    <mergeCell ref="AG54:AH55"/>
    <mergeCell ref="B54:B55"/>
    <mergeCell ref="BC44:BC45"/>
    <mergeCell ref="BE44:BE45"/>
    <mergeCell ref="BC42:BC43"/>
    <mergeCell ref="BE42:BE43"/>
    <mergeCell ref="AW52:AW53"/>
    <mergeCell ref="AX52:AX53"/>
    <mergeCell ref="AY52:AY53"/>
    <mergeCell ref="AZ52:AZ53"/>
    <mergeCell ref="AN52:AQ53"/>
    <mergeCell ref="AU52:AU53"/>
    <mergeCell ref="AV52:AV53"/>
    <mergeCell ref="AG52:AH53"/>
    <mergeCell ref="AI52:AJ53"/>
    <mergeCell ref="AK52:AM53"/>
    <mergeCell ref="Y52:AA53"/>
    <mergeCell ref="AB52:AD53"/>
    <mergeCell ref="AE52:AF53"/>
    <mergeCell ref="BA42:BA43"/>
    <mergeCell ref="Y42:AA43"/>
    <mergeCell ref="AB42:AD43"/>
    <mergeCell ref="AE42:AF43"/>
    <mergeCell ref="AG42:AH43"/>
    <mergeCell ref="BA46:BA47"/>
    <mergeCell ref="BC46:BC47"/>
    <mergeCell ref="BE46:BE47"/>
    <mergeCell ref="Y50:AA51"/>
    <mergeCell ref="AB50:AD51"/>
    <mergeCell ref="BA50:BA51"/>
    <mergeCell ref="BC50:BC51"/>
    <mergeCell ref="BE50:BE51"/>
    <mergeCell ref="BA52:BA53"/>
    <mergeCell ref="BC52:BC53"/>
    <mergeCell ref="BA40:BA41"/>
    <mergeCell ref="BC40:BC41"/>
    <mergeCell ref="BE40:BE41"/>
    <mergeCell ref="AU50:AU51"/>
    <mergeCell ref="AV50:AV51"/>
    <mergeCell ref="AW50:AW51"/>
    <mergeCell ref="AX50:AX51"/>
    <mergeCell ref="AY50:AY51"/>
    <mergeCell ref="AZ50:AZ51"/>
    <mergeCell ref="AN50:AQ51"/>
    <mergeCell ref="AE50:AF51"/>
    <mergeCell ref="AG50:AH51"/>
    <mergeCell ref="AI50:AJ51"/>
    <mergeCell ref="AK50:AM51"/>
    <mergeCell ref="B50:B51"/>
    <mergeCell ref="AY48:AY49"/>
    <mergeCell ref="AZ48:AZ49"/>
    <mergeCell ref="AN48:AQ49"/>
    <mergeCell ref="AU48:AU49"/>
    <mergeCell ref="AV48:AV49"/>
    <mergeCell ref="AW48:AW49"/>
    <mergeCell ref="AX48:AX49"/>
    <mergeCell ref="Y48:AA49"/>
    <mergeCell ref="AB48:AD49"/>
    <mergeCell ref="AE48:AF49"/>
    <mergeCell ref="AG48:AH49"/>
    <mergeCell ref="B48:B49"/>
    <mergeCell ref="AN42:AQ43"/>
    <mergeCell ref="AU42:AU43"/>
    <mergeCell ref="AV42:AV43"/>
    <mergeCell ref="AW42:AW43"/>
    <mergeCell ref="AX42:AX43"/>
    <mergeCell ref="BC38:BC39"/>
    <mergeCell ref="BE38:BE39"/>
    <mergeCell ref="AW46:AW47"/>
    <mergeCell ref="AX46:AX47"/>
    <mergeCell ref="AY46:AY47"/>
    <mergeCell ref="AZ46:AZ47"/>
    <mergeCell ref="AN46:AQ47"/>
    <mergeCell ref="AU46:AU47"/>
    <mergeCell ref="AV46:AV47"/>
    <mergeCell ref="AG46:AH47"/>
    <mergeCell ref="AI46:AJ47"/>
    <mergeCell ref="AK46:AM47"/>
    <mergeCell ref="Y46:AA47"/>
    <mergeCell ref="AB46:AD47"/>
    <mergeCell ref="AE46:AF47"/>
    <mergeCell ref="B46:B47"/>
    <mergeCell ref="BA38:BA39"/>
    <mergeCell ref="BA44:BA45"/>
    <mergeCell ref="AU44:AU45"/>
    <mergeCell ref="AV44:AV45"/>
    <mergeCell ref="AW44:AW45"/>
    <mergeCell ref="AX44:AX45"/>
    <mergeCell ref="AY44:AY45"/>
    <mergeCell ref="AZ44:AZ45"/>
    <mergeCell ref="AN44:AQ45"/>
    <mergeCell ref="AE44:AF45"/>
    <mergeCell ref="AG44:AH45"/>
    <mergeCell ref="AI44:AJ45"/>
    <mergeCell ref="AK44:AM45"/>
    <mergeCell ref="B44:B45"/>
    <mergeCell ref="AY42:AY43"/>
    <mergeCell ref="AZ42:AZ43"/>
    <mergeCell ref="B42:B43"/>
    <mergeCell ref="AW40:AW41"/>
    <mergeCell ref="AX40:AX41"/>
    <mergeCell ref="AY40:AY41"/>
    <mergeCell ref="AZ40:AZ41"/>
    <mergeCell ref="AN40:AQ41"/>
    <mergeCell ref="AU40:AU41"/>
    <mergeCell ref="AV40:AV41"/>
    <mergeCell ref="AI40:AJ41"/>
    <mergeCell ref="AK40:AM41"/>
    <mergeCell ref="B40:B41"/>
    <mergeCell ref="AU38:AU39"/>
    <mergeCell ref="AV38:AV39"/>
    <mergeCell ref="AW38:AW39"/>
    <mergeCell ref="AX38:AX39"/>
    <mergeCell ref="AY38:AY39"/>
    <mergeCell ref="AZ38:AZ39"/>
    <mergeCell ref="AN38:AQ39"/>
    <mergeCell ref="AK38:AM39"/>
    <mergeCell ref="S40:T41"/>
    <mergeCell ref="U40:X41"/>
    <mergeCell ref="Y40:AA41"/>
    <mergeCell ref="AB40:AD41"/>
    <mergeCell ref="AE40:AF41"/>
    <mergeCell ref="AG40:AH41"/>
    <mergeCell ref="U38:X39"/>
    <mergeCell ref="Y38:AA39"/>
    <mergeCell ref="AB38:AD39"/>
    <mergeCell ref="AE38:AF39"/>
    <mergeCell ref="AG38:AH39"/>
    <mergeCell ref="AI38:AJ39"/>
    <mergeCell ref="C38:H39"/>
    <mergeCell ref="C14:J15"/>
    <mergeCell ref="S14:Z15"/>
    <mergeCell ref="AI14:AQ15"/>
    <mergeCell ref="C16:J17"/>
    <mergeCell ref="AI16:AQ17"/>
    <mergeCell ref="R16:AA17"/>
    <mergeCell ref="C37:M37"/>
    <mergeCell ref="C24:AQ24"/>
    <mergeCell ref="D34:P34"/>
    <mergeCell ref="R34:AD35"/>
    <mergeCell ref="D35:P36"/>
    <mergeCell ref="R36:AD36"/>
    <mergeCell ref="C25:H25"/>
    <mergeCell ref="J25:O25"/>
    <mergeCell ref="Q25:V25"/>
    <mergeCell ref="X25:AC25"/>
    <mergeCell ref="C23:H23"/>
    <mergeCell ref="J23:O23"/>
    <mergeCell ref="Q23:V23"/>
    <mergeCell ref="X23:AC23"/>
    <mergeCell ref="AE23:AJ23"/>
    <mergeCell ref="AL23:AQ23"/>
    <mergeCell ref="F18:AN18"/>
    <mergeCell ref="C19:J19"/>
    <mergeCell ref="C20:H20"/>
    <mergeCell ref="C22:H22"/>
    <mergeCell ref="J22:O22"/>
    <mergeCell ref="Q22:V22"/>
    <mergeCell ref="X22:AC22"/>
    <mergeCell ref="AE22:AJ22"/>
    <mergeCell ref="AL22:AQ22"/>
    <mergeCell ref="AE25:AJ25"/>
  </mergeCells>
  <conditionalFormatting sqref="C20">
    <cfRule type="expression" dxfId="111" priority="39">
      <formula>M02S03F01="No"</formula>
    </cfRule>
  </conditionalFormatting>
  <conditionalFormatting sqref="C23">
    <cfRule type="expression" dxfId="110" priority="15">
      <formula>M02S03F01="No"</formula>
    </cfRule>
  </conditionalFormatting>
  <conditionalFormatting sqref="C26 J26 Q26 X26 AE26">
    <cfRule type="expression" dxfId="109" priority="18">
      <formula>M02S03F01="No"</formula>
    </cfRule>
  </conditionalFormatting>
  <conditionalFormatting sqref="C32">
    <cfRule type="expression" dxfId="108" priority="16">
      <formula>M02S02F11.1="Not Applicable"</formula>
    </cfRule>
  </conditionalFormatting>
  <conditionalFormatting sqref="C171">
    <cfRule type="expression" dxfId="107" priority="21">
      <formula>M02S02F48="Not Applicable"</formula>
    </cfRule>
  </conditionalFormatting>
  <conditionalFormatting sqref="C181:H181 J181:O181 Q181:V181 X181:AC181 AE181:AJ181 AL181:AQ181">
    <cfRule type="expression" dxfId="106" priority="20">
      <formula>M02S02F14="Yes"</formula>
    </cfRule>
  </conditionalFormatting>
  <conditionalFormatting sqref="I243">
    <cfRule type="expression" dxfId="105" priority="2">
      <formula>(AND(INCENTOTALPRESE+INCENTOTALPRESG&gt;0,INCENTOTALPRESE+INCENTOTALPRESG&lt;10000,INCENTOTALCUSE+INCENTOTALCUSG=0))=FALSE</formula>
    </cfRule>
  </conditionalFormatting>
  <conditionalFormatting sqref="I40:J139 Q40:R139">
    <cfRule type="expression" dxfId="104" priority="4">
      <formula>MOD(I40,1)&lt;&gt;0</formula>
    </cfRule>
  </conditionalFormatting>
  <conditionalFormatting sqref="I40:J139">
    <cfRule type="expression" dxfId="103" priority="5">
      <formula>$I40&lt;&gt;INDEX(PMELIGHTBASEAUTO,MATCH(C40,PMELIGHTBASE1,0))</formula>
    </cfRule>
  </conditionalFormatting>
  <conditionalFormatting sqref="I40:AH69">
    <cfRule type="expression" dxfId="102" priority="6">
      <formula>AND(ISBLANK($C40)=FALSE,OR(ISBLANK(I40)=TRUE,I40=""))</formula>
    </cfRule>
  </conditionalFormatting>
  <conditionalFormatting sqref="J23">
    <cfRule type="expression" dxfId="101" priority="14">
      <formula>M02S03F01="No"</formula>
    </cfRule>
  </conditionalFormatting>
  <conditionalFormatting sqref="J184:O184 Q184:V184 X184:AC184 AE184:AJ184">
    <cfRule type="expression" dxfId="100" priority="19">
      <formula>M02S02F15="Yes"</formula>
    </cfRule>
  </conditionalFormatting>
  <conditionalFormatting sqref="L243">
    <cfRule type="expression" dxfId="99" priority="1">
      <formula>(AND(INCENTOTALPRESE+INCENTOTALPRESG&gt;0,INCENTOTALPRESE+INCENTOTALPRESG&lt;10000,INCENTOTALCUSE+INCENTOTALCUSG=0))=FALSE</formula>
    </cfRule>
  </conditionalFormatting>
  <conditionalFormatting sqref="Q23">
    <cfRule type="expression" dxfId="98" priority="13">
      <formula>M02S03F01="No"</formula>
    </cfRule>
  </conditionalFormatting>
  <conditionalFormatting sqref="Q32:V32 X32:AC32 AE32:AJ32 AL32:AQ32">
    <cfRule type="expression" dxfId="97" priority="17">
      <formula>M02S02F11.1="Not Applicable"</formula>
    </cfRule>
  </conditionalFormatting>
  <conditionalFormatting sqref="Q171:V171 X171:AC171 AE171:AJ171 AL171:AQ171">
    <cfRule type="expression" dxfId="96" priority="22">
      <formula>M02S02F48="Not Applicable"</formula>
    </cfRule>
  </conditionalFormatting>
  <conditionalFormatting sqref="R34">
    <cfRule type="expression" dxfId="95" priority="32">
      <formula>OR(M02S02F44="",ISNUMBER(SEARCH("YES,",M02S02F44)))</formula>
    </cfRule>
  </conditionalFormatting>
  <conditionalFormatting sqref="R36:AD36">
    <cfRule type="expression" dxfId="94" priority="31">
      <formula>OR(M02S02F44="",ISNUMBER(SEARCH("YES,",M02S02F44)))</formula>
    </cfRule>
  </conditionalFormatting>
  <conditionalFormatting sqref="X23">
    <cfRule type="expression" dxfId="93" priority="12">
      <formula>M02S03F01="No"</formula>
    </cfRule>
  </conditionalFormatting>
  <conditionalFormatting sqref="AE23">
    <cfRule type="expression" dxfId="92" priority="11">
      <formula>M02S03F01="No"</formula>
    </cfRule>
  </conditionalFormatting>
  <conditionalFormatting sqref="AL23">
    <cfRule type="expression" dxfId="91" priority="10">
      <formula>M02S03F01="No"</formula>
    </cfRule>
  </conditionalFormatting>
  <conditionalFormatting sqref="AN40 AN42 AN44 AN46 AN48 AN50 AN52 AN54 AN56 AN58 AN60 AN62 AN64 AN66 AN68 AN70 AN72 AN74 AN76 AN78 AN80 AN82 AN84 AN86 AN88 AN90 AN92 AN94 AN96 AN98 AN100 AN102 AN104 AN106 AN108 AN110 AN112 AN114 AN116 AN118 AN120 AN122 AN124 AN126 AN128 AN130 AN132 AN134 AN136 AN138">
    <cfRule type="expression" dxfId="90" priority="3">
      <formula>ISNUMBER(AN40)=FALSE</formula>
    </cfRule>
  </conditionalFormatting>
  <dataValidations xWindow="887" yWindow="802" count="42">
    <dataValidation type="list" allowBlank="1" showInputMessage="1" showErrorMessage="1" sqref="D35:P36" xr:uid="{195A1D98-0950-4CF1-A459-F4FE9E14E7F0}">
      <formula1>INSTALLYN</formula1>
    </dataValidation>
    <dataValidation type="custom" allowBlank="1" showInputMessage="1" showErrorMessage="1" sqref="C26:H26" xr:uid="{DA62A818-1F7E-4672-9719-2CD58F9F180C}">
      <formula1>AND(FIND(".",C26),FIND("@",C26))</formula1>
    </dataValidation>
    <dataValidation type="list" allowBlank="1" showInputMessage="1" showErrorMessage="1" sqref="C20:H20 AB178:AC178 AP178:AQ178" xr:uid="{5CD204A6-9FF3-48BC-9DC6-BD2E3E19B872}">
      <formula1>"Yes,No"</formula1>
    </dataValidation>
    <dataValidation type="whole" operator="lessThanOrEqual" allowBlank="1" showInputMessage="1" showErrorMessage="1" sqref="Q187:V187" xr:uid="{64DA57D1-E724-4566-9C8B-DC9FEA2270CD}">
      <formula1>8760</formula1>
    </dataValidation>
    <dataValidation allowBlank="1" showErrorMessage="1" sqref="AQ239:AQ255 E241:G257 E238:H238 AM249:AO257 AN238:AO238 AN241:AO248 AM247:AN248 AM245:AN245 AP252:AP255 AP258:AQ258 AR157:AR194 H256:AL257 AR206:AR258" xr:uid="{084C9A5C-C8F5-4156-8EBD-6B48D85B255B}"/>
    <dataValidation allowBlank="1" showInputMessage="1" showErrorMessage="1" prompt="The authorized representative is an individual that has the legal accountability for the site associated with the Ameren Missouri account provided either through ownership, positional, or written authority from the company." sqref="C232:V232" xr:uid="{D9812E26-8850-4E97-9697-62E6EE4DB53B}"/>
    <dataValidation type="date" operator="greaterThan" allowBlank="1" showInputMessage="1" showErrorMessage="1" error="Please enter a valid date in the format MM/DD/YYYY" sqref="AL232:AQ232" xr:uid="{8574D581-EE2E-4177-B2CA-C0ED8BF066C7}">
      <formula1>44927</formula1>
    </dataValidation>
    <dataValidation type="decimal" showInputMessage="1" showErrorMessage="1" error="Please enter a numerical value within the designated range.  If no range is shown, wattage entered may be too high for selected measure." prompt="Enter inefficient lamp/fixture wattage." sqref="I40:J69" xr:uid="{2F52C67F-4780-4D02-B874-B305546B5DDA}">
      <formula1>INDEX(PMELIGHTBASEW1,MATCH(C40,PMELIGHTBASE1,0))</formula1>
      <formula2>INDEX(PMELIGHTBASEW2,MATCH(C40,PMELIGHTBASE1,0))</formula2>
    </dataValidation>
    <dataValidation type="decimal" allowBlank="1" showInputMessage="1" showErrorMessage="1" sqref="Q40:R137" xr:uid="{C90F77AB-210F-4EE8-928D-883B69DFADA2}">
      <formula1>0</formula1>
      <formula2>INDEX(PMELIGHTEFFW2,MATCH(K40,PMELIGHTEFFLIST,0))</formula2>
    </dataValidation>
    <dataValidation type="decimal" allowBlank="1" showInputMessage="1" showErrorMessage="1" error="Please enter a numerical value" prompt="Enter per unit material cost as identified on the invoice." sqref="AE40:AF137" xr:uid="{CD908B46-CA00-46D4-8B6B-460A406F69D9}">
      <formula1>0</formula1>
      <formula2>999999</formula2>
    </dataValidation>
    <dataValidation type="whole" allowBlank="1" showInputMessage="1" showErrorMessage="1" error="Please enter a numerical value" prompt="Enter the total number of units." sqref="S40:T135" xr:uid="{90921E22-0383-4BE4-A5A8-2B1991451FE1}">
      <formula1>0</formula1>
      <formula2>99999</formula2>
    </dataValidation>
    <dataValidation type="decimal" allowBlank="1" showInputMessage="1" showErrorMessage="1" error="Please enter a numerical value" prompt="Enter per unit labor cost as identified on the invoice._x000a__x000a_For in-house installaltions enter an estimated labor cost." sqref="AG40:AH137" xr:uid="{D882DC74-7979-4B3F-BF14-F7FB5BEA701A}">
      <formula1>0</formula1>
      <formula2>999999</formula2>
    </dataValidation>
    <dataValidation type="whole" allowBlank="1" showInputMessage="1" showErrorMessage="1" error="The maximum allowable hours value is 8,760.  The minimum allowable hours value is 1,000.  Measures with hours outside of this range are custom." prompt="Please enter the annual operating hours for the line item.  The allowable annual hours range is 1,000 - 8,760.  Measures outside this hours range are custom." sqref="AB40:AD137" xr:uid="{370F6A01-EA9B-4FD1-8B10-61DC6A13DEE5}">
      <formula1>INDEX(PMELIGHTOPHR1,MATCH(K40,PMELIGHTEFFLIST,0))</formula1>
      <formula2>8760</formula2>
    </dataValidation>
    <dataValidation type="list" allowBlank="1" showInputMessage="1" showErrorMessage="1" sqref="K40:P135" xr:uid="{4509A3DE-3FE7-4DC9-A22E-B9E7C9C69486}">
      <formula1>PMELIGHTEFF1</formula1>
    </dataValidation>
    <dataValidation type="list" allowBlank="1" showInputMessage="1" showErrorMessage="1" prompt="Select lighting. If you do not see your lamp/fixture listed, it may qualify as a Custom Measure._x000a__x000a_If you want to change this measure you must first delete the Efficient Lighting selction. Then it will allow you to select a new Inefficient Measure." sqref="C40:H135" xr:uid="{27AF9976-5CDF-4EE0-A5ED-0560EEF1CCAF}">
      <formula1>IF(ISBLANK(K40),PMELIGHTBASE1,"")</formula1>
    </dataValidation>
    <dataValidation type="list" allowBlank="1" showInputMessage="1" showErrorMessage="1" sqref="X184:AC184" xr:uid="{5ABA7A1D-9C26-4055-AD53-04F21934372E}">
      <formula1>"IN"</formula1>
    </dataValidation>
    <dataValidation allowBlank="1" showInputMessage="1" prompt="Provide a site name for this project for easy reference in future communications." sqref="C184:H184" xr:uid="{568A3F85-E8A3-4733-BFFA-953BC9E6A8FD}"/>
    <dataValidation type="textLength" operator="lessThanOrEqual" allowBlank="1" showInputMessage="1" showErrorMessage="1" error="Please enter your 10 digit account number without the leading zeros." prompt="Please enter your 7 digit Meter Number as shown on your utility bill." sqref="X193:AC193 Q193:V193" xr:uid="{2281A788-2F4B-49C0-AA84-FB3DAA540E41}">
      <formula1>10</formula1>
    </dataValidation>
    <dataValidation type="date" operator="lessThanOrEqual" allowBlank="1" showInputMessage="1" showErrorMessage="1" sqref="AL171:AQ171 AL32:AQ32" xr:uid="{DE56DF93-350B-47B0-AF75-C6E508050511}">
      <formula1>73051</formula1>
    </dataValidation>
    <dataValidation type="date" operator="greaterThan" allowBlank="1" showInputMessage="1" showErrorMessage="1" sqref="AE171:AJ171 AE32:AJ32" xr:uid="{D1A01D9C-9F33-41E8-B3AA-E585F7402E0C}">
      <formula1>36526</formula1>
    </dataValidation>
    <dataValidation type="list" allowBlank="1" showInputMessage="1" showErrorMessage="1" sqref="Q171:V171 Q32:V32" xr:uid="{90700789-7867-4BDF-B0D2-92296639D480}">
      <formula1>DIVERSITYORG</formula1>
    </dataValidation>
    <dataValidation type="list" allowBlank="1" showInputMessage="1" showErrorMessage="1" sqref="C171 C32" xr:uid="{3943DB9E-16BD-4640-931E-6BFD7E7198EE}">
      <formula1>DIVERSITYBUSTYPE</formula1>
    </dataValidation>
    <dataValidation type="list" allowBlank="1" showInputMessage="1" showErrorMessage="1" sqref="AL165:AQ165" xr:uid="{C13B6ACE-8AD5-48E0-B88F-583E723FD9B3}">
      <formula1>CUSTINFOLIST</formula1>
    </dataValidation>
    <dataValidation type="textLength" allowBlank="1" showInputMessage="1" showErrorMessage="1" error="Please enter a valid phone number." sqref="AE162:AJ162 AL162:AQ162 AE23:AJ23 AL23:AQ23 X201:AC201" xr:uid="{A3CFD49E-110A-4DF1-ACDE-A982B330E160}">
      <formula1>7</formula1>
      <formula2>15</formula2>
    </dataValidation>
    <dataValidation type="decimal" operator="greaterThanOrEqual" allowBlank="1" showErrorMessage="1" error="Please enter a valid numerical value." sqref="AL187:AQ187" xr:uid="{7DBBA80B-7F94-402D-9AC1-CB5F5250BB2D}">
      <formula1>0</formula1>
    </dataValidation>
    <dataValidation type="textLength" operator="lessThanOrEqual" allowBlank="1" showInputMessage="1" showErrorMessage="1" error="Please enter your 10 digit account number without the leading zeros." prompt="Please enter your 10 digit Account Number as shown on your utility bill. Enter account numbers without space or dash." sqref="C193:H193 J193:O193" xr:uid="{884B1E21-885A-4EB2-928A-3E893791C69C}">
      <formula1>10</formula1>
    </dataValidation>
    <dataValidation allowBlank="1" showInputMessage="1" showErrorMessage="1" prompt="Please consult your utility bill for your account rate (Use your total monthly cost divided by your total kWh).  This number is an estimate based on EIA data." sqref="Q190:V190 X190:AC190" xr:uid="{19C24789-F549-4ACE-A621-08BFCC0677A3}"/>
    <dataValidation allowBlank="1" showInputMessage="1" showErrorMessage="1" prompt="Provide a project name or ID for the project you are applying for." sqref="J178:O178" xr:uid="{6F582DFC-9114-4CE5-A0CC-332F0A43DD4E}"/>
    <dataValidation type="list" allowBlank="1" showInputMessage="1" showErrorMessage="1" sqref="C178:H178" xr:uid="{D13B0D86-CE57-460F-9AD3-22C84730D624}">
      <formula1>PROGRAM</formula1>
    </dataValidation>
    <dataValidation type="list" allowBlank="1" showInputMessage="1" showErrorMessage="1" sqref="J190:O190" xr:uid="{3636C8C1-691B-43C7-B247-34388F67EB60}">
      <formula1>WHEAT</formula1>
    </dataValidation>
    <dataValidation type="list" allowBlank="1" showInputMessage="1" showErrorMessage="1" sqref="C190:H190" xr:uid="{779DB78B-5C03-4D09-BB86-547CCC3A7184}">
      <formula1>SHEAT</formula1>
    </dataValidation>
    <dataValidation type="list" allowBlank="1" showInputMessage="1" showErrorMessage="1" sqref="C187:H187" xr:uid="{2C9DE8DF-731F-4EED-B06F-CEC6A666BD04}">
      <formula1>IF(ISBLANK(M02S02F26),DTBuildingType,"")</formula1>
    </dataValidation>
    <dataValidation type="list" allowBlank="1" showInputMessage="1" showErrorMessage="1" sqref="X165:AC166 X26:AC26" xr:uid="{DFEBC351-28B5-4C9B-9DA4-208B06003896}">
      <formula1>STATESABBREV</formula1>
    </dataValidation>
    <dataValidation type="list" allowBlank="1" showInputMessage="1" showErrorMessage="1" sqref="AL184:AQ184" xr:uid="{C8485C47-29C3-4C3B-935C-D3F25FB6B8ED}">
      <formula1>"Owner,Tenant"</formula1>
    </dataValidation>
    <dataValidation type="custom" allowBlank="1" showInputMessage="1" showErrorMessage="1" error="Please enter a valid email address." sqref="C165:H166 C169:E169 AL181:AQ181 C30:E30" xr:uid="{B15416B2-DE2A-403F-AEC1-4ED2255381C5}">
      <formula1>AND(FIND(".",C30),FIND("@",C30))</formula1>
    </dataValidation>
    <dataValidation type="list" allowBlank="1" showInputMessage="1" showErrorMessage="1" sqref="AE204:AJ204" xr:uid="{9807ED23-0E40-4288-B3A1-7B708B5CAF6A}">
      <formula1>TAX</formula1>
    </dataValidation>
    <dataValidation type="textLength" operator="equal" allowBlank="1" showInputMessage="1" showErrorMessage="1" error="Please enter only the last 7 digits of the Tax ID" prompt="Please enter only the last 7 digits of the Tax ID" sqref="AN204:AQ204" xr:uid="{0B053575-3D49-4263-B64F-734CA0ACB591}">
      <formula1>7</formula1>
    </dataValidation>
    <dataValidation type="textLength" operator="equal" allowBlank="1" showInputMessage="1" showErrorMessage="1" error="Please enter only the first 2 digits of the Tax ID" prompt="Please enter only the first 2 digits of the Tax ID" sqref="AL204" xr:uid="{B26FD3A3-27B2-48D8-81D5-78D4B49B44CF}">
      <formula1>2</formula1>
    </dataValidation>
    <dataValidation type="list" allowBlank="1" showInputMessage="1" showErrorMessage="1" prompt="Selecting the Payment Type will autopopulate with selected option. If Other, enter in the payee manually." sqref="J198:O198" xr:uid="{630E0DBC-A4D4-4C9A-97CA-AE579A6594FA}">
      <formula1>PAYOPS</formula1>
    </dataValidation>
    <dataValidation type="decimal" showInputMessage="1" showErrorMessage="1" error="Please enter a numerical value within the designated range" prompt="Enter inefficient lamp/fixture wattage." sqref="I70:J137" xr:uid="{81CA56C8-DBC6-4CB4-80F1-74BBE3C3695A}">
      <formula1>INDEX(PMELIGHTBASEW1,MATCH(C70,PMELIGHTBASE1,0))</formula1>
      <formula2>INDEX(PMELIGHTBASEW2,MATCH(C70,PMELIGHTBASE1,0))</formula2>
    </dataValidation>
    <dataValidation type="date" operator="greaterThan" allowBlank="1" showInputMessage="1" showErrorMessage="1" sqref="R36:AD36" xr:uid="{26A322C7-C551-4D18-BC72-9E1A8256CD42}">
      <formula1>44927</formula1>
    </dataValidation>
    <dataValidation type="list" allowBlank="1" showInputMessage="1" showErrorMessage="1" sqref="J187:O187" xr:uid="{8448D47D-9156-4D55-BE0A-8BA35790D27D}">
      <formula1>BLDGSPCTypeList</formula1>
    </dataValidation>
  </dataValidations>
  <hyperlinks>
    <hyperlink ref="AT153" r:id="rId1" xr:uid="{79B3AE66-0F54-4128-A082-0A8FBFA38F22}"/>
    <hyperlink ref="B261" r:id="rId2" xr:uid="{8ADD2542-DE4A-499B-90BB-4FF85483A4AE}"/>
  </hyperlinks>
  <pageMargins left="0.25" right="0.25" top="0.25" bottom="0.25" header="0.25" footer="0.25"/>
  <pageSetup scale="46" fitToHeight="0" orientation="landscape" r:id="rId3"/>
  <drawing r:id="rId4"/>
  <legacyDrawing r:id="rId5"/>
  <mc:AlternateContent xmlns:mc="http://schemas.openxmlformats.org/markup-compatibility/2006">
    <mc:Choice Requires="x14">
      <controls>
        <mc:AlternateContent xmlns:mc="http://schemas.openxmlformats.org/markup-compatibility/2006">
          <mc:Choice Requires="x14">
            <control shapeId="175131" r:id="rId6" name="M02S04TB1">
              <controlPr defaultSize="0" autoFill="0" autoLine="0" autoPict="0">
                <anchor moveWithCells="1">
                  <from>
                    <xdr:col>2</xdr:col>
                    <xdr:colOff>38100</xdr:colOff>
                    <xdr:row>233</xdr:row>
                    <xdr:rowOff>200025</xdr:rowOff>
                  </from>
                  <to>
                    <xdr:col>3</xdr:col>
                    <xdr:colOff>38100</xdr:colOff>
                    <xdr:row>235</xdr:row>
                    <xdr:rowOff>180975</xdr:rowOff>
                  </to>
                </anchor>
              </controlPr>
            </control>
          </mc:Choice>
        </mc:AlternateContent>
      </controls>
    </mc:Choice>
  </mc:AlternateContent>
  <tableParts count="1">
    <tablePart r:id="rId7"/>
  </tableParts>
  <extLst>
    <ext xmlns:x14="http://schemas.microsoft.com/office/spreadsheetml/2009/9/main" uri="{CCE6A557-97BC-4b89-ADB6-D9C93CAAB3DF}">
      <x14:dataValidations xmlns:xm="http://schemas.microsoft.com/office/excel/2006/main" xWindow="887" yWindow="802" count="2">
        <x14:dataValidation type="list" allowBlank="1" showInputMessage="1" showErrorMessage="1" xr:uid="{0EF939EE-42EE-4E3F-BB39-1C1F855C2C01}">
          <x14:formula1>
            <xm:f>'DATA TABLES'!$A$101:$A$103</xm:f>
          </x14:formula1>
          <xm:sqref>AE190:AJ190</xm:sqref>
        </x14:dataValidation>
        <x14:dataValidation type="list" allowBlank="1" showInputMessage="1" showErrorMessage="1" xr:uid="{E7B0CCA9-69AD-4A0B-A86C-C763F93F341E}">
          <x14:formula1>
            <xm:f>'DATA TABLES'!$F$5:$F$54</xm:f>
          </x14:formula1>
          <xm:sqref>Q204:V204</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5">
    <pageSetUpPr fitToPage="1"/>
  </sheetPr>
  <dimension ref="A1:AS202"/>
  <sheetViews>
    <sheetView showGridLines="0" zoomScale="85" zoomScaleNormal="85" workbookViewId="0">
      <selection activeCell="AJ82" sqref="AJ82:AP82"/>
    </sheetView>
  </sheetViews>
  <sheetFormatPr defaultColWidth="0" defaultRowHeight="15" customHeight="1" zeroHeight="1"/>
  <cols>
    <col min="1" max="43" width="4.7109375" customWidth="1"/>
    <col min="44" max="44" width="4.85546875" customWidth="1"/>
    <col min="45" max="45" width="4.7109375" customWidth="1"/>
    <col min="46" max="78" width="9.140625" hidden="1" customWidth="1"/>
    <col min="79" max="16384" width="9.140625" hidden="1"/>
  </cols>
  <sheetData>
    <row r="1" spans="3:44" ht="15.95" customHeight="1">
      <c r="AH1" s="692" t="s">
        <v>449</v>
      </c>
      <c r="AI1" s="693"/>
      <c r="AJ1" s="693"/>
      <c r="AK1" s="694"/>
      <c r="AL1" s="686" t="s">
        <v>713</v>
      </c>
      <c r="AM1" s="687"/>
      <c r="AN1" s="687"/>
      <c r="AO1" s="687"/>
      <c r="AP1" s="688"/>
      <c r="AQ1" s="680" t="s">
        <v>452</v>
      </c>
      <c r="AR1" s="681"/>
    </row>
    <row r="2" spans="3:44" ht="15.95" customHeight="1">
      <c r="AH2" s="695" t="str">
        <f ca="1">INCENSTATUS</f>
        <v>---</v>
      </c>
      <c r="AI2" s="696"/>
      <c r="AJ2" s="696"/>
      <c r="AK2" s="696"/>
      <c r="AL2" s="689" t="str">
        <f ca="1">PROJSTATUS</f>
        <v>Enter Measures</v>
      </c>
      <c r="AM2" s="689"/>
      <c r="AN2" s="689"/>
      <c r="AO2" s="689"/>
      <c r="AP2" s="689"/>
      <c r="AQ2" s="682">
        <f ca="1">PROGRESSSTATUS</f>
        <v>4.4117647058823532E-2</v>
      </c>
      <c r="AR2" s="683"/>
    </row>
    <row r="3" spans="3:44" ht="15.95" customHeight="1">
      <c r="AH3" s="697"/>
      <c r="AI3" s="698"/>
      <c r="AJ3" s="698"/>
      <c r="AK3" s="698"/>
      <c r="AL3" s="690"/>
      <c r="AM3" s="690"/>
      <c r="AN3" s="690"/>
      <c r="AO3" s="690"/>
      <c r="AP3" s="690"/>
      <c r="AQ3" s="684"/>
      <c r="AR3" s="685"/>
    </row>
    <row r="4" spans="3:44" ht="15.95" customHeight="1">
      <c r="AR4" s="123"/>
    </row>
    <row r="5" spans="3:44" ht="15.95" customHeight="1"/>
    <row r="6" spans="3:44" ht="15.95" customHeight="1"/>
    <row r="7" spans="3:44" ht="15.95" customHeight="1"/>
    <row r="8" spans="3:44" ht="15.95" customHeight="1"/>
    <row r="9" spans="3:44" ht="15.95" customHeight="1"/>
    <row r="10" spans="3:44" ht="15.95" customHeight="1">
      <c r="C10" s="179"/>
      <c r="D10" s="699" t="str">
        <f ca="1">CONCATENATE(IF(I82=TODAY(),"APPLICATION EXPIRES TODAY!",""),IF(AND(I82&lt;=ABS(TODAY()+14),I82&gt;TODAY(),I82-TODAY()&lt;&gt;1),"APPLICATION EXPIRES IN "&amp;I82-TODAY()&amp;" DAYS!",IF(AND(I82&lt;=ABS(TODAY()+14),I82&gt;=TODAY(),I82-TODAY()=1),"APPLICATION EXPIRES IN "&amp;I82-TODAY()&amp;" DAY","")),IF(I82&lt;TODAY()," ",""),IF(I82&lt;TODAY(),"APPLICATION IS EXPIRED. DOWNLOAD CURRENT APPLICATION FROM",""),IF(I82&lt;TODAY()," ",""),IF(I82&lt;TODAY(),"NIPSCO.COM/SAVE-ENERGY/BUSINESS",""),IF(I82&lt;TODAY()," ",""),IF(I82&lt;TODAY(),"OR CONTACT A PROGRAM REPRESENTATIVE FOR ASSISTANCE.",""))</f>
        <v/>
      </c>
      <c r="E10" s="699"/>
      <c r="F10" s="699"/>
      <c r="G10" s="699"/>
      <c r="H10" s="699"/>
      <c r="I10" s="699"/>
      <c r="J10" s="699"/>
      <c r="K10" s="699"/>
      <c r="L10" s="699"/>
      <c r="M10" s="699"/>
      <c r="N10" s="699"/>
      <c r="O10" s="699"/>
      <c r="P10" s="699"/>
      <c r="Q10" s="699"/>
      <c r="R10" s="699"/>
      <c r="S10" s="699"/>
      <c r="T10" s="699"/>
      <c r="U10" s="699"/>
      <c r="V10" s="699"/>
      <c r="W10" s="699"/>
      <c r="X10" s="699"/>
      <c r="Y10" s="699"/>
      <c r="Z10" s="699"/>
      <c r="AA10" s="699"/>
      <c r="AB10" s="699"/>
      <c r="AC10" s="699"/>
      <c r="AD10" s="699"/>
      <c r="AE10" s="699"/>
      <c r="AF10" s="699"/>
      <c r="AG10" s="699"/>
      <c r="AH10" s="699"/>
      <c r="AI10" s="180"/>
      <c r="AJ10" s="180"/>
      <c r="AK10" s="180"/>
      <c r="AL10" s="180"/>
      <c r="AM10" s="180"/>
      <c r="AN10" s="180"/>
      <c r="AO10" s="180"/>
      <c r="AP10" s="180"/>
      <c r="AQ10" s="180"/>
    </row>
    <row r="11" spans="3:44" ht="15.95" customHeight="1">
      <c r="C11" s="180"/>
      <c r="D11" s="699"/>
      <c r="E11" s="699"/>
      <c r="F11" s="699"/>
      <c r="G11" s="699"/>
      <c r="H11" s="699"/>
      <c r="I11" s="699"/>
      <c r="J11" s="699"/>
      <c r="K11" s="699"/>
      <c r="L11" s="699"/>
      <c r="M11" s="699"/>
      <c r="N11" s="699"/>
      <c r="O11" s="699"/>
      <c r="P11" s="699"/>
      <c r="Q11" s="699"/>
      <c r="R11" s="699"/>
      <c r="S11" s="699"/>
      <c r="T11" s="699"/>
      <c r="U11" s="699"/>
      <c r="V11" s="699"/>
      <c r="W11" s="699"/>
      <c r="X11" s="699"/>
      <c r="Y11" s="699"/>
      <c r="Z11" s="699"/>
      <c r="AA11" s="699"/>
      <c r="AB11" s="699"/>
      <c r="AC11" s="699"/>
      <c r="AD11" s="699"/>
      <c r="AE11" s="699"/>
      <c r="AF11" s="699"/>
      <c r="AG11" s="699"/>
      <c r="AH11" s="699"/>
      <c r="AI11" s="180"/>
      <c r="AJ11" s="180"/>
      <c r="AK11" s="180"/>
      <c r="AL11" s="180"/>
      <c r="AM11" s="180"/>
      <c r="AN11" s="180"/>
      <c r="AO11" s="180"/>
      <c r="AP11" s="180"/>
      <c r="AQ11" s="180"/>
    </row>
    <row r="12" spans="3:44" ht="15.95" customHeight="1">
      <c r="C12" s="117"/>
      <c r="D12" s="691" t="str">
        <f ca="1">CONCATENATE(IF(V82&gt;TODAY(),"APPLICATIONS FOR BONUS PROJECTS WILL BE ACCEPTED THROUGH DECEMBER 6, 2022. ",""),IF(V82=TODAY()," BONUS EXPIRES TODAY!",""),IF(AND(V82&lt;=ABS(TODAY()+14),V82&gt;TODAY(),V82-TODAY()&lt;&gt;1),"BONUS EXPIRES IN "&amp;V82-TODAY()&amp;" DAYS!",IF(AND(V82&lt;=ABS(TODAY()+14),V82&gt;=TODAY(),V82-TODAY()=1),"BONUS EXPIRES IN "&amp;V82-TODAY()&amp;" DAY","")),IF(V82&lt;TODAY()," ",""),IF(V82&lt;TODAY(),"BONUS IS EXPIRED",""))</f>
        <v xml:space="preserve"> BONUS IS EXPIRED</v>
      </c>
      <c r="E12" s="691"/>
      <c r="F12" s="691"/>
      <c r="G12" s="691"/>
      <c r="H12" s="691"/>
      <c r="I12" s="691"/>
      <c r="J12" s="691"/>
      <c r="K12" s="691"/>
      <c r="L12" s="691"/>
      <c r="M12" s="691"/>
      <c r="N12" s="691"/>
      <c r="O12" s="691"/>
      <c r="P12" s="691"/>
      <c r="Q12" s="691"/>
      <c r="R12" s="691"/>
      <c r="S12" s="691"/>
      <c r="T12" s="691"/>
      <c r="U12" s="691"/>
      <c r="V12" s="691"/>
      <c r="W12" s="691"/>
      <c r="X12" s="691"/>
      <c r="Y12" s="691"/>
      <c r="Z12" s="691"/>
      <c r="AA12" s="691"/>
      <c r="AB12" s="691"/>
      <c r="AC12" s="691"/>
      <c r="AD12" s="691"/>
      <c r="AE12" s="691"/>
      <c r="AF12" s="691"/>
      <c r="AG12" s="691"/>
      <c r="AH12" s="691"/>
      <c r="AM12" s="116"/>
      <c r="AN12" s="115"/>
      <c r="AO12" s="115"/>
      <c r="AP12" s="115"/>
      <c r="AQ12" s="115"/>
      <c r="AR12" s="115"/>
    </row>
    <row r="13" spans="3:44" ht="15.95" customHeight="1"/>
    <row r="14" spans="3:44" ht="15.95" customHeight="1"/>
    <row r="15" spans="3:44" ht="15.95" customHeight="1"/>
    <row r="16" spans="3:44" ht="15.95" customHeight="1"/>
    <row r="17" spans="44:44" ht="15.95" customHeight="1"/>
    <row r="18" spans="44:44" ht="15.95" customHeight="1"/>
    <row r="19" spans="44:44" ht="15.95" customHeight="1"/>
    <row r="20" spans="44:44" ht="15.95" customHeight="1"/>
    <row r="21" spans="44:44" ht="15.95" customHeight="1"/>
    <row r="22" spans="44:44" ht="15.95" customHeight="1"/>
    <row r="23" spans="44:44" ht="15.95" customHeight="1"/>
    <row r="24" spans="44:44" ht="15.95" customHeight="1"/>
    <row r="25" spans="44:44" ht="15.95" customHeight="1"/>
    <row r="26" spans="44:44" ht="15.95" customHeight="1"/>
    <row r="27" spans="44:44" ht="15.95" customHeight="1">
      <c r="AR27" s="115"/>
    </row>
    <row r="28" spans="44:44" ht="15.95" customHeight="1">
      <c r="AR28" s="115"/>
    </row>
    <row r="29" spans="44:44" ht="15.95" customHeight="1"/>
    <row r="30" spans="44:44" ht="15.95" customHeight="1"/>
    <row r="31" spans="44:44" ht="15.95" customHeight="1"/>
    <row r="32" spans="44:44" ht="15.95" customHeight="1"/>
    <row r="33" spans="4:43" ht="15.95" customHeight="1">
      <c r="D33" s="102"/>
      <c r="E33" s="102"/>
      <c r="F33" s="102"/>
      <c r="G33" s="102"/>
      <c r="H33" s="102"/>
      <c r="I33" s="102"/>
      <c r="J33" s="102"/>
      <c r="K33" s="102"/>
      <c r="L33" s="102"/>
      <c r="M33" s="102"/>
      <c r="N33" s="102"/>
      <c r="O33" s="102"/>
      <c r="P33" s="102"/>
      <c r="Q33" s="102"/>
      <c r="R33" s="102"/>
      <c r="S33" s="102"/>
      <c r="T33" s="102"/>
      <c r="U33" s="102"/>
      <c r="V33" s="102"/>
      <c r="W33" s="102"/>
      <c r="X33" s="102"/>
      <c r="Y33" s="102"/>
      <c r="Z33" s="102"/>
      <c r="AA33" s="102"/>
      <c r="AB33" s="102"/>
      <c r="AC33" s="102"/>
      <c r="AD33" s="102"/>
      <c r="AE33" s="102"/>
      <c r="AF33" s="102"/>
      <c r="AG33" s="102"/>
      <c r="AH33" s="102"/>
      <c r="AI33" s="102"/>
      <c r="AJ33" s="102"/>
      <c r="AK33" s="102"/>
      <c r="AL33" s="102"/>
      <c r="AM33" s="102"/>
      <c r="AN33" s="102"/>
      <c r="AO33" s="102"/>
      <c r="AP33" s="102"/>
      <c r="AQ33" s="102"/>
    </row>
    <row r="34" spans="4:43" ht="15.95" customHeight="1"/>
    <row r="35" spans="4:43" ht="15.95" customHeight="1"/>
    <row r="36" spans="4:43" ht="15.95" customHeight="1"/>
    <row r="37" spans="4:43" ht="15.95" customHeight="1"/>
    <row r="38" spans="4:43" ht="15.95" customHeight="1"/>
    <row r="39" spans="4:43" ht="15.95" customHeight="1"/>
    <row r="40" spans="4:43" ht="15.95" customHeight="1"/>
    <row r="41" spans="4:43" ht="15.95" customHeight="1"/>
    <row r="42" spans="4:43" ht="15.95" hidden="1" customHeight="1"/>
    <row r="43" spans="4:43" ht="15.95" hidden="1" customHeight="1"/>
    <row r="44" spans="4:43" ht="15.95" hidden="1" customHeight="1"/>
    <row r="45" spans="4:43" ht="15.95" hidden="1" customHeight="1"/>
    <row r="46" spans="4:43" ht="15.95" hidden="1" customHeight="1"/>
    <row r="47" spans="4:43" ht="15.95" hidden="1" customHeight="1"/>
    <row r="48" spans="4:43" ht="15.95" hidden="1" customHeight="1"/>
    <row r="49" spans="3:31" ht="15.95" hidden="1" customHeight="1"/>
    <row r="50" spans="3:31" ht="15.95" hidden="1" customHeight="1"/>
    <row r="51" spans="3:31" ht="15.95" hidden="1" customHeight="1"/>
    <row r="52" spans="3:31" ht="15.95" hidden="1" customHeight="1"/>
    <row r="53" spans="3:31" ht="15.95" hidden="1" customHeight="1"/>
    <row r="54" spans="3:31" ht="15.95" hidden="1" customHeight="1"/>
    <row r="55" spans="3:31" ht="15.95" hidden="1" customHeight="1"/>
    <row r="56" spans="3:31" ht="15.95" hidden="1" customHeight="1"/>
    <row r="57" spans="3:31" ht="15.95" hidden="1" customHeight="1"/>
    <row r="58" spans="3:31" ht="15.95" hidden="1" customHeight="1"/>
    <row r="59" spans="3:31" ht="15.95" hidden="1" customHeight="1"/>
    <row r="60" spans="3:31" ht="15.95" hidden="1" customHeight="1"/>
    <row r="61" spans="3:31" ht="15.95" hidden="1" customHeight="1"/>
    <row r="62" spans="3:31" ht="15.95" hidden="1" customHeight="1">
      <c r="X62" s="55"/>
      <c r="Y62" s="55"/>
      <c r="Z62" s="55"/>
      <c r="AA62" s="55"/>
      <c r="AB62" s="55"/>
      <c r="AC62" s="55"/>
      <c r="AD62" s="55"/>
      <c r="AE62" s="55"/>
    </row>
    <row r="63" spans="3:31" ht="15.95" hidden="1" customHeight="1">
      <c r="C63" s="50"/>
      <c r="D63" s="50"/>
      <c r="E63" s="50"/>
      <c r="F63" s="50"/>
      <c r="G63" s="50"/>
      <c r="H63" s="50"/>
      <c r="I63" s="51"/>
      <c r="J63" s="51"/>
      <c r="K63" s="51"/>
      <c r="L63" s="51"/>
      <c r="M63" s="51"/>
      <c r="N63" s="51"/>
      <c r="O63" s="52"/>
      <c r="P63" s="52"/>
      <c r="Q63" s="52"/>
      <c r="R63" s="52"/>
      <c r="S63" s="52"/>
    </row>
    <row r="64" spans="3:31" ht="15.95" hidden="1" customHeight="1">
      <c r="C64" s="50"/>
      <c r="D64" s="50"/>
      <c r="E64" s="50"/>
      <c r="F64" s="50"/>
      <c r="G64" s="50"/>
      <c r="H64" s="50"/>
      <c r="I64" s="51"/>
      <c r="J64" s="51"/>
      <c r="K64" s="51"/>
      <c r="L64" s="51"/>
      <c r="M64" s="51"/>
      <c r="N64" s="51"/>
      <c r="O64" s="52"/>
      <c r="P64" s="52"/>
      <c r="Q64" s="52"/>
      <c r="R64" s="52"/>
      <c r="S64" s="52"/>
    </row>
    <row r="65" spans="3:19" ht="15.95" hidden="1" customHeight="1">
      <c r="C65" s="50"/>
      <c r="D65" s="50"/>
      <c r="E65" s="50"/>
      <c r="F65" s="50"/>
      <c r="G65" s="50"/>
      <c r="H65" s="50"/>
      <c r="I65" s="51"/>
      <c r="J65" s="51"/>
      <c r="K65" s="51"/>
      <c r="L65" s="51"/>
      <c r="M65" s="51"/>
      <c r="N65" s="51"/>
      <c r="O65" s="52"/>
      <c r="P65" s="52"/>
      <c r="Q65" s="52"/>
      <c r="R65" s="52"/>
      <c r="S65" s="52"/>
    </row>
    <row r="66" spans="3:19" ht="15.95" hidden="1" customHeight="1">
      <c r="C66" s="50"/>
      <c r="D66" s="50"/>
      <c r="E66" s="50"/>
      <c r="F66" s="50"/>
      <c r="G66" s="50"/>
      <c r="H66" s="50"/>
      <c r="I66" s="51"/>
      <c r="J66" s="51"/>
      <c r="K66" s="51"/>
      <c r="L66" s="51"/>
      <c r="M66" s="51"/>
      <c r="N66" s="51"/>
      <c r="O66" s="52"/>
      <c r="P66" s="52"/>
      <c r="Q66" s="52"/>
      <c r="R66" s="52"/>
      <c r="S66" s="52"/>
    </row>
    <row r="67" spans="3:19" ht="15.95" hidden="1" customHeight="1">
      <c r="C67" s="50"/>
      <c r="D67" s="50"/>
      <c r="E67" s="50"/>
      <c r="F67" s="50"/>
      <c r="G67" s="50"/>
      <c r="H67" s="50"/>
      <c r="I67" s="51"/>
      <c r="J67" s="51"/>
      <c r="K67" s="51"/>
      <c r="L67" s="51"/>
      <c r="M67" s="51"/>
      <c r="N67" s="51"/>
      <c r="O67" s="52"/>
      <c r="P67" s="52"/>
      <c r="Q67" s="52"/>
      <c r="R67" s="52"/>
      <c r="S67" s="52"/>
    </row>
    <row r="68" spans="3:19" ht="15.95" hidden="1" customHeight="1">
      <c r="C68" s="50"/>
      <c r="D68" s="50"/>
      <c r="E68" s="50"/>
      <c r="F68" s="50"/>
      <c r="G68" s="50"/>
      <c r="H68" s="50"/>
      <c r="I68" s="51"/>
      <c r="J68" s="51"/>
      <c r="K68" s="51"/>
      <c r="L68" s="51"/>
      <c r="M68" s="51"/>
      <c r="N68" s="51"/>
      <c r="O68" s="52"/>
      <c r="P68" s="52"/>
      <c r="Q68" s="52"/>
      <c r="R68" s="52"/>
      <c r="S68" s="52"/>
    </row>
    <row r="69" spans="3:19" ht="15.95" hidden="1" customHeight="1">
      <c r="C69" s="50"/>
      <c r="D69" s="50"/>
      <c r="E69" s="50"/>
      <c r="F69" s="50"/>
      <c r="G69" s="50"/>
      <c r="H69" s="50"/>
      <c r="I69" s="51"/>
      <c r="J69" s="51"/>
      <c r="K69" s="51"/>
      <c r="L69" s="51"/>
      <c r="M69" s="51"/>
      <c r="N69" s="51"/>
      <c r="O69" s="52"/>
      <c r="P69" s="52"/>
      <c r="Q69" s="52"/>
      <c r="R69" s="52"/>
      <c r="S69" s="52"/>
    </row>
    <row r="70" spans="3:19" ht="15.95" hidden="1" customHeight="1">
      <c r="C70" s="50"/>
      <c r="D70" s="50"/>
      <c r="E70" s="50"/>
      <c r="F70" s="50"/>
      <c r="G70" s="50"/>
      <c r="H70" s="50"/>
      <c r="I70" s="51"/>
      <c r="J70" s="51"/>
      <c r="K70" s="51"/>
      <c r="L70" s="51"/>
      <c r="M70" s="51"/>
      <c r="N70" s="51"/>
      <c r="O70" s="52"/>
      <c r="P70" s="52"/>
      <c r="Q70" s="52"/>
      <c r="R70" s="52"/>
      <c r="S70" s="52"/>
    </row>
    <row r="71" spans="3:19" ht="15.95" hidden="1" customHeight="1">
      <c r="C71" s="50"/>
      <c r="D71" s="50"/>
      <c r="E71" s="50"/>
      <c r="F71" s="50"/>
      <c r="G71" s="50"/>
      <c r="H71" s="50"/>
      <c r="I71" s="51"/>
      <c r="J71" s="51"/>
      <c r="K71" s="51"/>
      <c r="L71" s="51"/>
      <c r="M71" s="51"/>
      <c r="N71" s="51"/>
      <c r="O71" s="52"/>
      <c r="P71" s="52"/>
      <c r="Q71" s="52"/>
      <c r="R71" s="52"/>
      <c r="S71" s="52"/>
    </row>
    <row r="72" spans="3:19" ht="15.95" hidden="1" customHeight="1">
      <c r="C72" s="50"/>
      <c r="D72" s="50"/>
      <c r="E72" s="50"/>
      <c r="F72" s="50"/>
      <c r="G72" s="50"/>
      <c r="H72" s="50"/>
      <c r="I72" s="51"/>
      <c r="J72" s="51"/>
      <c r="K72" s="51"/>
      <c r="L72" s="51"/>
      <c r="M72" s="51"/>
      <c r="N72" s="51"/>
      <c r="O72" s="52"/>
      <c r="P72" s="52"/>
      <c r="Q72" s="52"/>
      <c r="R72" s="52"/>
      <c r="S72" s="52"/>
    </row>
    <row r="73" spans="3:19" ht="15.95" hidden="1" customHeight="1">
      <c r="C73" s="50"/>
      <c r="D73" s="50"/>
      <c r="E73" s="50"/>
      <c r="F73" s="50"/>
      <c r="G73" s="50"/>
      <c r="H73" s="50"/>
      <c r="I73" s="51"/>
      <c r="J73" s="51"/>
      <c r="K73" s="51"/>
      <c r="L73" s="51"/>
      <c r="M73" s="51"/>
      <c r="N73" s="51"/>
      <c r="O73" s="52"/>
      <c r="P73" s="52"/>
      <c r="Q73" s="52"/>
      <c r="R73" s="52"/>
      <c r="S73" s="52"/>
    </row>
    <row r="74" spans="3:19" ht="15.95" hidden="1" customHeight="1">
      <c r="C74" s="50"/>
      <c r="D74" s="50"/>
      <c r="E74" s="50"/>
      <c r="F74" s="50"/>
      <c r="G74" s="50"/>
      <c r="H74" s="50"/>
      <c r="I74" s="51"/>
      <c r="J74" s="51"/>
      <c r="K74" s="51"/>
      <c r="L74" s="51"/>
      <c r="M74" s="51"/>
      <c r="N74" s="51"/>
      <c r="O74" s="52"/>
      <c r="P74" s="52"/>
      <c r="Q74" s="52"/>
      <c r="R74" s="52"/>
      <c r="S74" s="52"/>
    </row>
    <row r="75" spans="3:19" ht="15.95" hidden="1" customHeight="1">
      <c r="C75" s="50"/>
      <c r="D75" s="50"/>
      <c r="E75" s="50"/>
      <c r="F75" s="50"/>
      <c r="G75" s="50"/>
      <c r="H75" s="50"/>
      <c r="I75" s="51"/>
      <c r="J75" s="51"/>
      <c r="K75" s="51"/>
      <c r="L75" s="51"/>
      <c r="M75" s="51"/>
      <c r="N75" s="51"/>
      <c r="O75" s="52"/>
      <c r="P75" s="52"/>
      <c r="Q75" s="52"/>
      <c r="R75" s="52"/>
      <c r="S75" s="52"/>
    </row>
    <row r="76" spans="3:19" ht="15.95" hidden="1" customHeight="1">
      <c r="C76" s="50"/>
      <c r="D76" s="50"/>
      <c r="E76" s="50"/>
      <c r="F76" s="50"/>
      <c r="G76" s="50"/>
      <c r="H76" s="50"/>
      <c r="I76" s="51"/>
      <c r="J76" s="51"/>
      <c r="K76" s="51"/>
      <c r="L76" s="51"/>
      <c r="M76" s="51"/>
      <c r="N76" s="51"/>
      <c r="O76" s="52"/>
      <c r="P76" s="52"/>
      <c r="Q76" s="52"/>
      <c r="R76" s="52"/>
      <c r="S76" s="52"/>
    </row>
    <row r="77" spans="3:19" ht="15.95" hidden="1" customHeight="1">
      <c r="C77" s="50"/>
      <c r="D77" s="50"/>
      <c r="E77" s="50"/>
      <c r="F77" s="50"/>
      <c r="G77" s="50"/>
      <c r="H77" s="50"/>
      <c r="I77" s="51"/>
      <c r="J77" s="51"/>
      <c r="K77" s="51"/>
      <c r="L77" s="51"/>
      <c r="M77" s="51"/>
      <c r="N77" s="51"/>
      <c r="O77" s="52"/>
      <c r="P77" s="52"/>
      <c r="Q77" s="52"/>
      <c r="R77" s="52"/>
      <c r="S77" s="52"/>
    </row>
    <row r="78" spans="3:19" ht="15.95" hidden="1" customHeight="1">
      <c r="C78" s="50"/>
      <c r="D78" s="50"/>
      <c r="E78" s="50"/>
      <c r="F78" s="50"/>
      <c r="G78" s="50"/>
      <c r="H78" s="50"/>
      <c r="I78" s="51"/>
      <c r="J78" s="51"/>
      <c r="K78" s="51"/>
      <c r="L78" s="51"/>
      <c r="M78" s="51"/>
      <c r="N78" s="51"/>
      <c r="O78" s="52"/>
      <c r="P78" s="52"/>
      <c r="Q78" s="52"/>
      <c r="R78" s="52"/>
      <c r="S78" s="52"/>
    </row>
    <row r="79" spans="3:19" ht="15.95" hidden="1" customHeight="1">
      <c r="C79" s="50"/>
      <c r="D79" s="50"/>
      <c r="E79" s="50"/>
      <c r="F79" s="50"/>
      <c r="G79" s="50"/>
      <c r="H79" s="50"/>
      <c r="I79" s="51"/>
      <c r="J79" s="51"/>
      <c r="K79" s="51"/>
      <c r="L79" s="51"/>
      <c r="M79" s="51"/>
      <c r="N79" s="51"/>
      <c r="O79" s="52"/>
      <c r="P79" s="52"/>
      <c r="Q79" s="52"/>
      <c r="R79" s="52"/>
      <c r="S79" s="52"/>
    </row>
    <row r="80" spans="3:19" ht="15.95" hidden="1" customHeight="1">
      <c r="C80" s="50"/>
      <c r="D80" s="50"/>
      <c r="E80" s="50"/>
      <c r="F80" s="50"/>
      <c r="G80" s="50"/>
      <c r="H80" s="50"/>
      <c r="I80" s="51"/>
      <c r="J80" s="51"/>
      <c r="K80" s="51"/>
      <c r="L80" s="51"/>
      <c r="M80" s="51"/>
      <c r="N80" s="51"/>
      <c r="O80" s="52"/>
      <c r="P80" s="52"/>
      <c r="Q80" s="52"/>
      <c r="R80" s="52"/>
      <c r="S80" s="52"/>
    </row>
    <row r="81" spans="3:44" ht="15.95" customHeight="1"/>
    <row r="82" spans="3:44" ht="15.95" customHeight="1">
      <c r="C82" s="661" t="s">
        <v>76</v>
      </c>
      <c r="D82" s="661"/>
      <c r="E82" s="661"/>
      <c r="F82" s="661"/>
      <c r="G82" s="661"/>
      <c r="H82" s="661"/>
      <c r="I82" s="662">
        <f>'M01-S012'!I258</f>
        <v>45838</v>
      </c>
      <c r="J82" s="662"/>
      <c r="K82" s="662"/>
      <c r="L82" s="662"/>
      <c r="M82" s="662"/>
      <c r="N82" s="662"/>
      <c r="O82" s="662"/>
      <c r="P82" s="662"/>
      <c r="Q82" s="679" t="s">
        <v>1442</v>
      </c>
      <c r="R82" s="679"/>
      <c r="S82" s="679"/>
      <c r="T82" s="679"/>
      <c r="U82" s="679"/>
      <c r="V82" s="678">
        <f>'M01-S012'!V258</f>
        <v>45535</v>
      </c>
      <c r="W82" s="678"/>
      <c r="X82" s="678"/>
      <c r="Y82" s="678"/>
      <c r="Z82" s="678"/>
      <c r="AA82" s="678"/>
      <c r="AB82" s="678"/>
      <c r="AD82" s="55"/>
      <c r="AE82" s="661" t="s">
        <v>1409</v>
      </c>
      <c r="AF82" s="661"/>
      <c r="AG82" s="661"/>
      <c r="AH82" s="661"/>
      <c r="AI82" s="661"/>
      <c r="AJ82" s="662">
        <f>'M01-S012'!AJ258</f>
        <v>45726</v>
      </c>
      <c r="AK82" s="662"/>
      <c r="AL82" s="662"/>
      <c r="AM82" s="662"/>
      <c r="AN82" s="662"/>
      <c r="AO82" s="662"/>
      <c r="AP82" s="662"/>
      <c r="AQ82" s="353"/>
      <c r="AR82" s="353"/>
    </row>
    <row r="83" spans="3:44" ht="15.95" hidden="1" customHeight="1">
      <c r="C83" s="50"/>
      <c r="D83" s="50"/>
      <c r="E83" s="50"/>
      <c r="F83" s="50"/>
      <c r="G83" s="50"/>
      <c r="H83" s="50"/>
      <c r="I83" s="51"/>
      <c r="J83" s="51"/>
      <c r="K83" s="51"/>
      <c r="L83" s="51"/>
      <c r="M83" s="51"/>
      <c r="N83" s="51"/>
      <c r="O83" s="52"/>
      <c r="P83" s="52"/>
      <c r="Q83" s="52"/>
      <c r="R83" s="52"/>
      <c r="S83" s="52"/>
    </row>
    <row r="84" spans="3:44" ht="15.95" hidden="1" customHeight="1">
      <c r="C84" s="50"/>
      <c r="D84" s="50"/>
      <c r="E84" s="50"/>
      <c r="F84" s="50"/>
      <c r="G84" s="50"/>
      <c r="H84" s="50"/>
      <c r="I84" s="51"/>
      <c r="J84" s="51"/>
      <c r="K84" s="51"/>
      <c r="L84" s="51"/>
      <c r="M84" s="51"/>
      <c r="N84" s="51"/>
      <c r="O84" s="52"/>
      <c r="P84" s="52"/>
      <c r="Q84" s="52"/>
      <c r="R84" s="52"/>
      <c r="S84" s="52"/>
    </row>
    <row r="85" spans="3:44" ht="15.95" hidden="1" customHeight="1">
      <c r="C85" s="50"/>
      <c r="D85" s="50"/>
      <c r="E85" s="50"/>
      <c r="F85" s="50"/>
      <c r="G85" s="50"/>
      <c r="H85" s="50"/>
      <c r="I85" s="51"/>
      <c r="J85" s="51"/>
      <c r="K85" s="51"/>
      <c r="L85" s="51"/>
      <c r="M85" s="51"/>
      <c r="N85" s="51"/>
      <c r="O85" s="52"/>
      <c r="P85" s="52"/>
      <c r="Q85" s="52"/>
      <c r="R85" s="52"/>
      <c r="S85" s="52"/>
    </row>
    <row r="86" spans="3:44" ht="15.95" hidden="1" customHeight="1">
      <c r="C86" s="50"/>
      <c r="D86" s="50"/>
      <c r="E86" s="50"/>
      <c r="F86" s="50"/>
      <c r="G86" s="50"/>
      <c r="H86" s="50"/>
      <c r="I86" s="51"/>
      <c r="J86" s="51"/>
      <c r="K86" s="51"/>
      <c r="L86" s="51"/>
      <c r="M86" s="51"/>
      <c r="N86" s="51"/>
      <c r="O86" s="52"/>
      <c r="P86" s="52"/>
      <c r="Q86" s="52"/>
      <c r="R86" s="52"/>
      <c r="S86" s="52"/>
    </row>
    <row r="87" spans="3:44" ht="15.95" hidden="1" customHeight="1">
      <c r="C87" s="50"/>
      <c r="D87" s="50"/>
      <c r="E87" s="50"/>
      <c r="F87" s="50"/>
      <c r="G87" s="50"/>
      <c r="H87" s="50"/>
      <c r="I87" s="51"/>
      <c r="J87" s="51"/>
      <c r="K87" s="51"/>
      <c r="L87" s="51"/>
      <c r="M87" s="51"/>
      <c r="N87" s="51"/>
      <c r="O87" s="52"/>
      <c r="P87" s="52"/>
      <c r="Q87" s="52"/>
      <c r="R87" s="52"/>
      <c r="S87" s="52"/>
    </row>
    <row r="88" spans="3:44" ht="15.95" hidden="1" customHeight="1">
      <c r="C88" s="50"/>
      <c r="D88" s="50"/>
      <c r="E88" s="50"/>
      <c r="F88" s="50"/>
      <c r="G88" s="50"/>
      <c r="H88" s="50"/>
      <c r="I88" s="51"/>
      <c r="J88" s="51"/>
      <c r="K88" s="51"/>
      <c r="L88" s="51"/>
      <c r="M88" s="51"/>
      <c r="N88" s="51"/>
      <c r="O88" s="52"/>
      <c r="P88" s="52"/>
      <c r="Q88" s="52"/>
      <c r="R88" s="52"/>
      <c r="S88" s="52"/>
    </row>
    <row r="89" spans="3:44" ht="15.95" hidden="1" customHeight="1">
      <c r="C89" s="50"/>
      <c r="D89" s="50"/>
      <c r="E89" s="50"/>
      <c r="F89" s="50"/>
      <c r="G89" s="50"/>
      <c r="H89" s="50"/>
      <c r="I89" s="51"/>
      <c r="J89" s="51"/>
      <c r="K89" s="51"/>
      <c r="L89" s="51"/>
      <c r="M89" s="51"/>
      <c r="N89" s="51"/>
      <c r="O89" s="52"/>
      <c r="P89" s="52"/>
      <c r="Q89" s="52"/>
      <c r="R89" s="52"/>
      <c r="S89" s="52"/>
    </row>
    <row r="90" spans="3:44" ht="15.95" hidden="1" customHeight="1">
      <c r="C90" s="50"/>
      <c r="D90" s="50"/>
      <c r="E90" s="50"/>
      <c r="F90" s="50"/>
      <c r="G90" s="50"/>
      <c r="H90" s="50"/>
      <c r="I90" s="51"/>
      <c r="J90" s="51"/>
      <c r="K90" s="51"/>
      <c r="L90" s="51"/>
      <c r="M90" s="51"/>
      <c r="N90" s="51"/>
      <c r="O90" s="52"/>
      <c r="P90" s="52"/>
      <c r="Q90" s="52"/>
      <c r="R90" s="52"/>
      <c r="S90" s="52"/>
    </row>
    <row r="91" spans="3:44" ht="15.95" hidden="1" customHeight="1">
      <c r="C91" s="50"/>
      <c r="D91" s="50"/>
      <c r="E91" s="50"/>
      <c r="F91" s="50"/>
      <c r="G91" s="50"/>
      <c r="H91" s="50"/>
      <c r="I91" s="51"/>
      <c r="J91" s="51"/>
      <c r="K91" s="51"/>
      <c r="L91" s="51"/>
      <c r="M91" s="51"/>
      <c r="N91" s="51"/>
      <c r="O91" s="52"/>
      <c r="P91" s="52"/>
      <c r="Q91" s="52"/>
      <c r="R91" s="52"/>
      <c r="S91" s="52"/>
    </row>
    <row r="92" spans="3:44" ht="15.95" hidden="1" customHeight="1">
      <c r="C92" s="50"/>
      <c r="D92" s="50"/>
      <c r="E92" s="50"/>
      <c r="F92" s="50"/>
      <c r="G92" s="50"/>
      <c r="H92" s="50"/>
      <c r="I92" s="51"/>
      <c r="J92" s="51"/>
      <c r="K92" s="51"/>
      <c r="L92" s="51"/>
      <c r="M92" s="51"/>
      <c r="N92" s="51"/>
      <c r="O92" s="52"/>
      <c r="P92" s="52"/>
      <c r="Q92" s="52"/>
      <c r="R92" s="52"/>
      <c r="S92" s="52"/>
    </row>
    <row r="93" spans="3:44" ht="15.95" hidden="1" customHeight="1">
      <c r="C93" s="50"/>
      <c r="D93" s="50"/>
      <c r="E93" s="50"/>
      <c r="F93" s="50"/>
      <c r="G93" s="50"/>
      <c r="H93" s="50"/>
      <c r="I93" s="51"/>
      <c r="J93" s="51"/>
      <c r="K93" s="51"/>
      <c r="L93" s="51"/>
      <c r="M93" s="51"/>
      <c r="N93" s="51"/>
      <c r="O93" s="52"/>
      <c r="P93" s="52"/>
      <c r="Q93" s="52"/>
      <c r="R93" s="52"/>
      <c r="S93" s="52"/>
    </row>
    <row r="94" spans="3:44" ht="15.95" hidden="1" customHeight="1">
      <c r="C94" s="50"/>
      <c r="D94" s="50"/>
      <c r="E94" s="50"/>
      <c r="F94" s="50"/>
      <c r="G94" s="50"/>
      <c r="H94" s="50"/>
      <c r="I94" s="327"/>
      <c r="J94" s="51"/>
      <c r="K94" s="51"/>
      <c r="L94" s="51"/>
      <c r="M94" s="51"/>
      <c r="N94" s="51"/>
      <c r="O94" s="52"/>
      <c r="P94" s="52"/>
      <c r="Q94" s="52"/>
      <c r="R94" s="52"/>
      <c r="S94" s="52"/>
    </row>
    <row r="95" spans="3:44" ht="15.95" hidden="1" customHeight="1">
      <c r="C95" s="50"/>
      <c r="D95" s="50"/>
      <c r="E95" s="50"/>
      <c r="F95" s="50"/>
      <c r="G95" s="50"/>
      <c r="H95" s="50"/>
      <c r="I95" s="51"/>
      <c r="J95" s="51"/>
      <c r="K95" s="51"/>
      <c r="L95" s="51"/>
      <c r="M95" s="51"/>
      <c r="N95" s="51"/>
      <c r="O95" s="52"/>
      <c r="P95" s="52"/>
      <c r="Q95" s="52"/>
      <c r="R95" s="52"/>
      <c r="S95" s="52"/>
    </row>
    <row r="96" spans="3:44" ht="15.95" hidden="1" customHeight="1">
      <c r="C96" s="50"/>
      <c r="D96" s="50"/>
      <c r="E96" s="50"/>
      <c r="F96" s="50"/>
      <c r="G96" s="50"/>
      <c r="H96" s="50"/>
      <c r="I96" s="51"/>
      <c r="J96" s="51"/>
      <c r="K96" s="51"/>
      <c r="L96" s="51"/>
      <c r="M96" s="51"/>
      <c r="N96" s="51"/>
      <c r="O96" s="52"/>
      <c r="P96" s="52"/>
      <c r="Q96" s="52"/>
      <c r="R96" s="52"/>
      <c r="S96" s="52"/>
    </row>
    <row r="97" spans="3:19" ht="15.95" hidden="1" customHeight="1">
      <c r="C97" s="50"/>
      <c r="D97" s="50"/>
      <c r="E97" s="50"/>
      <c r="F97" s="50"/>
      <c r="G97" s="50"/>
      <c r="H97" s="50"/>
      <c r="I97" s="51"/>
      <c r="J97" s="51"/>
      <c r="K97" s="51"/>
      <c r="L97" s="51"/>
      <c r="M97" s="51"/>
      <c r="N97" s="51"/>
      <c r="O97" s="52"/>
      <c r="P97" s="52"/>
      <c r="Q97" s="52"/>
      <c r="R97" s="52"/>
      <c r="S97" s="52"/>
    </row>
    <row r="98" spans="3:19" ht="15.95" hidden="1" customHeight="1">
      <c r="C98" s="50"/>
      <c r="D98" s="50"/>
      <c r="E98" s="50"/>
      <c r="F98" s="50"/>
      <c r="G98" s="50"/>
      <c r="H98" s="50"/>
      <c r="I98" s="51"/>
      <c r="J98" s="51"/>
      <c r="K98" s="51"/>
      <c r="L98" s="51"/>
      <c r="M98" s="51"/>
      <c r="N98" s="51"/>
      <c r="O98" s="52"/>
      <c r="P98" s="52"/>
      <c r="Q98" s="52"/>
      <c r="R98" s="52"/>
      <c r="S98" s="52"/>
    </row>
    <row r="99" spans="3:19" ht="15.95" hidden="1" customHeight="1">
      <c r="C99" s="50"/>
      <c r="D99" s="50"/>
      <c r="E99" s="50"/>
      <c r="F99" s="50"/>
      <c r="G99" s="50"/>
      <c r="H99" s="50"/>
      <c r="I99" s="51"/>
      <c r="J99" s="51"/>
      <c r="K99" s="51"/>
      <c r="L99" s="51"/>
      <c r="M99" s="51"/>
      <c r="N99" s="51"/>
      <c r="O99" s="52"/>
      <c r="P99" s="52"/>
      <c r="Q99" s="52"/>
      <c r="R99" s="52"/>
      <c r="S99" s="52"/>
    </row>
    <row r="100" spans="3:19" ht="15.95" hidden="1" customHeight="1">
      <c r="C100" s="50"/>
      <c r="D100" s="50"/>
      <c r="E100" s="50"/>
      <c r="F100" s="50"/>
      <c r="G100" s="50"/>
      <c r="H100" s="50"/>
      <c r="I100" s="51"/>
      <c r="J100" s="51"/>
      <c r="K100" s="51"/>
      <c r="L100" s="51"/>
      <c r="M100" s="51"/>
      <c r="N100" s="51"/>
      <c r="O100" s="52"/>
      <c r="P100" s="52"/>
      <c r="Q100" s="52"/>
      <c r="R100" s="52"/>
      <c r="S100" s="52"/>
    </row>
    <row r="101" spans="3:19" ht="15.95" hidden="1" customHeight="1">
      <c r="C101" s="50"/>
      <c r="D101" s="50"/>
      <c r="E101" s="50"/>
      <c r="F101" s="50"/>
      <c r="G101" s="50"/>
      <c r="H101" s="50"/>
      <c r="I101" s="51"/>
      <c r="J101" s="51"/>
      <c r="K101" s="51"/>
      <c r="L101" s="51"/>
      <c r="M101" s="51"/>
      <c r="N101" s="51"/>
      <c r="O101" s="52"/>
      <c r="P101" s="52"/>
      <c r="Q101" s="52"/>
      <c r="R101" s="52"/>
      <c r="S101" s="52"/>
    </row>
    <row r="102" spans="3:19" ht="15.95" hidden="1" customHeight="1">
      <c r="C102" s="50"/>
      <c r="D102" s="50"/>
      <c r="E102" s="50"/>
      <c r="F102" s="50"/>
      <c r="G102" s="50"/>
      <c r="H102" s="50"/>
      <c r="I102" s="51"/>
      <c r="J102" s="51"/>
      <c r="K102" s="51"/>
      <c r="L102" s="51"/>
      <c r="M102" s="51"/>
      <c r="N102" s="51"/>
      <c r="O102" s="52"/>
      <c r="P102" s="52"/>
      <c r="Q102" s="52"/>
      <c r="R102" s="52"/>
      <c r="S102" s="52"/>
    </row>
    <row r="103" spans="3:19" ht="15.95" hidden="1" customHeight="1">
      <c r="C103" s="50"/>
      <c r="D103" s="50"/>
      <c r="E103" s="50"/>
      <c r="F103" s="50"/>
      <c r="G103" s="50"/>
      <c r="H103" s="50"/>
      <c r="I103" s="51"/>
      <c r="J103" s="51"/>
      <c r="K103" s="51"/>
      <c r="L103" s="51"/>
      <c r="M103" s="51"/>
      <c r="N103" s="51"/>
      <c r="O103" s="52"/>
      <c r="P103" s="52"/>
      <c r="Q103" s="52"/>
      <c r="R103" s="52"/>
      <c r="S103" s="52"/>
    </row>
    <row r="104" spans="3:19" ht="15.95" hidden="1" customHeight="1">
      <c r="C104" s="50"/>
      <c r="D104" s="50"/>
      <c r="E104" s="50"/>
      <c r="F104" s="50"/>
      <c r="G104" s="50"/>
      <c r="H104" s="50"/>
      <c r="I104" s="51"/>
      <c r="J104" s="51"/>
      <c r="K104" s="51"/>
      <c r="L104" s="51"/>
      <c r="M104" s="51"/>
      <c r="N104" s="51"/>
      <c r="O104" s="52"/>
      <c r="P104" s="52"/>
      <c r="Q104" s="52"/>
      <c r="R104" s="52"/>
      <c r="S104" s="52"/>
    </row>
    <row r="105" spans="3:19" ht="15.95" hidden="1" customHeight="1">
      <c r="C105" s="50"/>
      <c r="D105" s="50"/>
      <c r="E105" s="50"/>
      <c r="F105" s="50"/>
      <c r="G105" s="50"/>
      <c r="H105" s="50"/>
      <c r="I105" s="51"/>
      <c r="J105" s="51"/>
      <c r="K105" s="51"/>
      <c r="L105" s="51"/>
      <c r="M105" s="51"/>
      <c r="N105" s="51"/>
      <c r="O105" s="52"/>
      <c r="P105" s="52"/>
      <c r="Q105" s="52"/>
      <c r="R105" s="52"/>
      <c r="S105" s="52"/>
    </row>
    <row r="106" spans="3:19" ht="15.95" hidden="1" customHeight="1">
      <c r="C106" s="50"/>
      <c r="D106" s="50"/>
      <c r="E106" s="50"/>
      <c r="F106" s="50"/>
      <c r="G106" s="50"/>
      <c r="H106" s="50"/>
      <c r="I106" s="51"/>
      <c r="J106" s="51"/>
      <c r="K106" s="51"/>
      <c r="L106" s="51"/>
      <c r="M106" s="51"/>
      <c r="N106" s="51"/>
      <c r="O106" s="52"/>
      <c r="P106" s="52"/>
      <c r="Q106" s="52"/>
      <c r="R106" s="52"/>
      <c r="S106" s="52"/>
    </row>
    <row r="107" spans="3:19" ht="15.95" hidden="1" customHeight="1">
      <c r="C107" s="50"/>
      <c r="D107" s="50"/>
      <c r="E107" s="50"/>
      <c r="F107" s="50"/>
      <c r="G107" s="50"/>
      <c r="H107" s="50"/>
      <c r="I107" s="51"/>
      <c r="J107" s="51"/>
      <c r="K107" s="51"/>
      <c r="L107" s="51"/>
      <c r="M107" s="51"/>
      <c r="N107" s="51"/>
      <c r="O107" s="52"/>
      <c r="P107" s="52"/>
      <c r="Q107" s="52"/>
      <c r="R107" s="52"/>
      <c r="S107" s="52"/>
    </row>
    <row r="108" spans="3:19" ht="15.95" hidden="1" customHeight="1">
      <c r="C108" s="50"/>
      <c r="D108" s="50"/>
      <c r="E108" s="50"/>
      <c r="F108" s="50"/>
      <c r="G108" s="50"/>
      <c r="H108" s="50"/>
      <c r="I108" s="51"/>
      <c r="J108" s="51"/>
      <c r="K108" s="51"/>
      <c r="L108" s="51"/>
      <c r="M108" s="51"/>
      <c r="N108" s="51"/>
      <c r="O108" s="52"/>
      <c r="P108" s="52"/>
      <c r="Q108" s="52"/>
      <c r="R108" s="52"/>
      <c r="S108" s="52"/>
    </row>
    <row r="109" spans="3:19" ht="15.95" hidden="1" customHeight="1">
      <c r="C109" s="50"/>
      <c r="D109" s="50"/>
      <c r="E109" s="50"/>
      <c r="F109" s="50"/>
      <c r="G109" s="50"/>
      <c r="H109" s="50"/>
      <c r="I109" s="51"/>
      <c r="J109" s="51"/>
      <c r="K109" s="51"/>
      <c r="L109" s="51"/>
      <c r="M109" s="51"/>
      <c r="N109" s="51"/>
      <c r="O109" s="52"/>
      <c r="P109" s="52"/>
      <c r="Q109" s="52"/>
      <c r="R109" s="52"/>
      <c r="S109" s="52"/>
    </row>
    <row r="110" spans="3:19" ht="15.95" hidden="1" customHeight="1">
      <c r="C110" s="50"/>
      <c r="D110" s="50"/>
      <c r="E110" s="50"/>
      <c r="F110" s="50"/>
      <c r="G110" s="50"/>
      <c r="H110" s="50"/>
      <c r="I110" s="51"/>
      <c r="J110" s="51"/>
      <c r="K110" s="51"/>
      <c r="L110" s="51"/>
      <c r="M110" s="51"/>
      <c r="N110" s="51"/>
      <c r="O110" s="52"/>
      <c r="P110" s="52"/>
      <c r="Q110" s="52"/>
      <c r="R110" s="52"/>
      <c r="S110" s="52"/>
    </row>
    <row r="111" spans="3:19" ht="15.95" hidden="1" customHeight="1">
      <c r="C111" s="50"/>
      <c r="D111" s="50"/>
      <c r="E111" s="50"/>
      <c r="F111" s="50"/>
      <c r="G111" s="50"/>
      <c r="H111" s="50"/>
      <c r="I111" s="51"/>
      <c r="J111" s="51"/>
      <c r="K111" s="51"/>
      <c r="L111" s="51"/>
      <c r="M111" s="51"/>
      <c r="N111" s="51"/>
      <c r="O111" s="52"/>
      <c r="P111" s="52"/>
      <c r="Q111" s="52"/>
      <c r="R111" s="52"/>
      <c r="S111" s="52"/>
    </row>
    <row r="112" spans="3:19" ht="15.95" hidden="1" customHeight="1">
      <c r="C112" s="50"/>
      <c r="D112" s="50"/>
      <c r="E112" s="50"/>
      <c r="F112" s="50"/>
      <c r="G112" s="50"/>
      <c r="H112" s="50"/>
      <c r="I112" s="51"/>
      <c r="J112" s="51"/>
      <c r="K112" s="51"/>
      <c r="L112" s="51"/>
      <c r="M112" s="51"/>
      <c r="N112" s="51"/>
      <c r="O112" s="52"/>
      <c r="P112" s="52"/>
      <c r="Q112" s="52"/>
      <c r="R112" s="52"/>
      <c r="S112" s="52"/>
    </row>
    <row r="113" spans="3:19" ht="15.95" hidden="1" customHeight="1">
      <c r="C113" s="50"/>
      <c r="D113" s="50"/>
      <c r="E113" s="50"/>
      <c r="F113" s="50"/>
      <c r="G113" s="50"/>
      <c r="H113" s="50"/>
      <c r="I113" s="51"/>
      <c r="J113" s="51"/>
      <c r="K113" s="51"/>
      <c r="L113" s="51"/>
      <c r="M113" s="51"/>
      <c r="N113" s="51"/>
      <c r="O113" s="52"/>
      <c r="P113" s="52"/>
      <c r="Q113" s="52"/>
      <c r="R113" s="52"/>
      <c r="S113" s="52"/>
    </row>
    <row r="114" spans="3:19" ht="15.95" hidden="1" customHeight="1">
      <c r="C114" s="50"/>
      <c r="D114" s="50"/>
      <c r="E114" s="50"/>
      <c r="F114" s="50"/>
      <c r="G114" s="50"/>
      <c r="H114" s="50"/>
      <c r="I114" s="51"/>
      <c r="J114" s="51"/>
      <c r="K114" s="51"/>
      <c r="L114" s="51"/>
      <c r="M114" s="51"/>
      <c r="N114" s="51"/>
      <c r="O114" s="52"/>
      <c r="P114" s="52"/>
      <c r="Q114" s="52"/>
      <c r="R114" s="52"/>
      <c r="S114" s="52"/>
    </row>
    <row r="115" spans="3:19" ht="15.95" hidden="1" customHeight="1">
      <c r="C115" s="50"/>
      <c r="D115" s="50"/>
      <c r="E115" s="50"/>
      <c r="F115" s="50"/>
      <c r="G115" s="50"/>
      <c r="H115" s="50"/>
      <c r="I115" s="51"/>
      <c r="J115" s="51"/>
      <c r="K115" s="51"/>
      <c r="L115" s="51"/>
      <c r="M115" s="51"/>
      <c r="N115" s="51"/>
      <c r="O115" s="52"/>
      <c r="P115" s="52"/>
      <c r="Q115" s="52"/>
      <c r="R115" s="52"/>
      <c r="S115" s="52"/>
    </row>
    <row r="116" spans="3:19" ht="15.95" hidden="1" customHeight="1">
      <c r="C116" s="50"/>
      <c r="D116" s="50"/>
      <c r="E116" s="50"/>
      <c r="F116" s="50"/>
      <c r="G116" s="50"/>
      <c r="H116" s="50"/>
      <c r="I116" s="51"/>
      <c r="J116" s="51"/>
      <c r="K116" s="51"/>
      <c r="L116" s="51"/>
      <c r="M116" s="51"/>
      <c r="N116" s="51"/>
      <c r="O116" s="52"/>
      <c r="P116" s="52"/>
      <c r="Q116" s="52"/>
      <c r="R116" s="52"/>
      <c r="S116" s="52"/>
    </row>
    <row r="117" spans="3:19" ht="15.95" hidden="1" customHeight="1">
      <c r="C117" s="50"/>
      <c r="D117" s="50"/>
      <c r="E117" s="50"/>
      <c r="F117" s="50"/>
      <c r="G117" s="50"/>
      <c r="H117" s="50"/>
      <c r="I117" s="51"/>
      <c r="J117" s="51"/>
      <c r="K117" s="51"/>
      <c r="L117" s="51"/>
      <c r="M117" s="51"/>
      <c r="N117" s="51"/>
      <c r="O117" s="52"/>
      <c r="P117" s="52"/>
      <c r="Q117" s="52"/>
      <c r="R117" s="52"/>
      <c r="S117" s="52"/>
    </row>
    <row r="118" spans="3:19" ht="15.95" hidden="1" customHeight="1">
      <c r="C118" s="50"/>
      <c r="D118" s="50"/>
      <c r="E118" s="50"/>
      <c r="F118" s="50"/>
      <c r="G118" s="50"/>
      <c r="H118" s="50"/>
      <c r="I118" s="51"/>
      <c r="J118" s="51"/>
      <c r="K118" s="51"/>
      <c r="L118" s="51"/>
      <c r="M118" s="51"/>
      <c r="N118" s="51"/>
      <c r="O118" s="52"/>
      <c r="P118" s="52"/>
      <c r="Q118" s="52"/>
      <c r="R118" s="52"/>
      <c r="S118" s="52"/>
    </row>
    <row r="119" spans="3:19" ht="15.95" hidden="1" customHeight="1">
      <c r="C119" s="50"/>
      <c r="D119" s="50"/>
      <c r="E119" s="50"/>
      <c r="F119" s="50"/>
      <c r="G119" s="50"/>
      <c r="H119" s="50"/>
      <c r="I119" s="51"/>
      <c r="J119" s="51"/>
      <c r="K119" s="51"/>
      <c r="L119" s="51"/>
      <c r="M119" s="51"/>
      <c r="N119" s="51"/>
      <c r="O119" s="52"/>
      <c r="P119" s="52"/>
      <c r="Q119" s="52"/>
      <c r="R119" s="52"/>
      <c r="S119" s="52"/>
    </row>
    <row r="120" spans="3:19" ht="15.95" hidden="1" customHeight="1">
      <c r="C120" s="50"/>
      <c r="D120" s="50"/>
      <c r="E120" s="50"/>
      <c r="F120" s="50"/>
      <c r="G120" s="50"/>
      <c r="H120" s="50"/>
      <c r="I120" s="51"/>
      <c r="J120" s="51"/>
      <c r="K120" s="51"/>
      <c r="L120" s="51"/>
      <c r="M120" s="51"/>
      <c r="N120" s="51"/>
      <c r="O120" s="52"/>
      <c r="P120" s="52"/>
      <c r="Q120" s="52"/>
      <c r="R120" s="52"/>
      <c r="S120" s="52"/>
    </row>
    <row r="121" spans="3:19" ht="15.95" hidden="1" customHeight="1">
      <c r="C121" s="50"/>
      <c r="D121" s="50"/>
      <c r="E121" s="50"/>
      <c r="F121" s="50"/>
      <c r="G121" s="50"/>
      <c r="H121" s="50"/>
      <c r="I121" s="51"/>
      <c r="J121" s="51"/>
      <c r="K121" s="51"/>
      <c r="L121" s="51"/>
      <c r="M121" s="51"/>
      <c r="N121" s="51"/>
      <c r="O121" s="52"/>
      <c r="P121" s="52"/>
      <c r="Q121" s="52"/>
      <c r="R121" s="52"/>
      <c r="S121" s="52"/>
    </row>
    <row r="122" spans="3:19" ht="15.95" hidden="1" customHeight="1">
      <c r="C122" s="50"/>
      <c r="D122" s="50"/>
      <c r="E122" s="50"/>
      <c r="F122" s="50"/>
      <c r="G122" s="50"/>
      <c r="H122" s="50"/>
      <c r="I122" s="51"/>
      <c r="J122" s="51"/>
      <c r="K122" s="51"/>
      <c r="L122" s="51"/>
      <c r="M122" s="51"/>
      <c r="N122" s="51"/>
      <c r="O122" s="52"/>
      <c r="P122" s="52"/>
      <c r="Q122" s="52"/>
      <c r="R122" s="52"/>
      <c r="S122" s="52"/>
    </row>
    <row r="123" spans="3:19" ht="15.95" hidden="1" customHeight="1">
      <c r="C123" s="50"/>
      <c r="D123" s="50"/>
      <c r="E123" s="50"/>
      <c r="F123" s="50"/>
      <c r="G123" s="50"/>
      <c r="H123" s="50"/>
      <c r="I123" s="51"/>
      <c r="J123" s="51"/>
      <c r="K123" s="51"/>
      <c r="L123" s="51"/>
      <c r="M123" s="51"/>
      <c r="N123" s="51"/>
      <c r="O123" s="52"/>
      <c r="P123" s="52"/>
      <c r="Q123" s="52"/>
      <c r="R123" s="52"/>
      <c r="S123" s="52"/>
    </row>
    <row r="124" spans="3:19" ht="15.95" hidden="1" customHeight="1">
      <c r="C124" s="50"/>
      <c r="D124" s="50"/>
      <c r="E124" s="50"/>
      <c r="F124" s="50"/>
      <c r="G124" s="50"/>
      <c r="H124" s="50"/>
      <c r="I124" s="51"/>
      <c r="J124" s="51"/>
      <c r="K124" s="51"/>
      <c r="L124" s="51"/>
      <c r="M124" s="51"/>
      <c r="N124" s="51"/>
      <c r="O124" s="52"/>
      <c r="P124" s="52"/>
      <c r="Q124" s="52"/>
      <c r="R124" s="52"/>
      <c r="S124" s="52"/>
    </row>
    <row r="125" spans="3:19" ht="15.95" hidden="1" customHeight="1">
      <c r="C125" s="50"/>
      <c r="D125" s="50"/>
      <c r="E125" s="50"/>
      <c r="F125" s="50"/>
      <c r="G125" s="50"/>
      <c r="H125" s="50"/>
      <c r="I125" s="51"/>
      <c r="J125" s="51"/>
      <c r="K125" s="51"/>
      <c r="L125" s="51"/>
      <c r="M125" s="51"/>
      <c r="N125" s="51"/>
      <c r="O125" s="52"/>
      <c r="P125" s="52"/>
      <c r="Q125" s="52"/>
      <c r="R125" s="52"/>
      <c r="S125" s="52"/>
    </row>
    <row r="126" spans="3:19" ht="15.95" hidden="1" customHeight="1">
      <c r="C126" s="50"/>
      <c r="D126" s="50"/>
      <c r="E126" s="50"/>
      <c r="F126" s="50"/>
      <c r="G126" s="50"/>
      <c r="H126" s="50"/>
      <c r="I126" s="51"/>
      <c r="J126" s="51"/>
      <c r="K126" s="51"/>
      <c r="L126" s="51"/>
      <c r="M126" s="51"/>
      <c r="N126" s="51"/>
      <c r="O126" s="52"/>
      <c r="P126" s="52"/>
      <c r="Q126" s="52"/>
      <c r="R126" s="52"/>
      <c r="S126" s="52"/>
    </row>
    <row r="127" spans="3:19" ht="15.95" hidden="1" customHeight="1">
      <c r="C127" s="50"/>
      <c r="D127" s="50"/>
      <c r="E127" s="50"/>
      <c r="F127" s="50"/>
      <c r="G127" s="50"/>
      <c r="H127" s="50"/>
      <c r="I127" s="51"/>
      <c r="J127" s="51"/>
      <c r="K127" s="51"/>
      <c r="L127" s="51"/>
      <c r="M127" s="51"/>
      <c r="N127" s="51"/>
      <c r="O127" s="52"/>
      <c r="P127" s="52"/>
      <c r="Q127" s="52"/>
      <c r="R127" s="52"/>
      <c r="S127" s="52"/>
    </row>
    <row r="128" spans="3:19" ht="15.95" hidden="1" customHeight="1">
      <c r="C128" s="50"/>
      <c r="D128" s="50"/>
      <c r="E128" s="50"/>
      <c r="F128" s="50"/>
      <c r="G128" s="50"/>
      <c r="H128" s="50"/>
      <c r="I128" s="51"/>
      <c r="J128" s="51"/>
      <c r="K128" s="51"/>
      <c r="L128" s="51"/>
      <c r="M128" s="51"/>
      <c r="N128" s="51"/>
      <c r="O128" s="52"/>
      <c r="P128" s="52"/>
      <c r="Q128" s="52"/>
      <c r="R128" s="52"/>
      <c r="S128" s="52"/>
    </row>
    <row r="129" spans="3:19" ht="15.95" hidden="1" customHeight="1">
      <c r="C129" s="50"/>
      <c r="D129" s="50"/>
      <c r="E129" s="50"/>
      <c r="F129" s="50"/>
      <c r="G129" s="50"/>
      <c r="H129" s="50"/>
      <c r="I129" s="51"/>
      <c r="J129" s="51"/>
      <c r="K129" s="51"/>
      <c r="L129" s="51"/>
      <c r="M129" s="51"/>
      <c r="N129" s="51"/>
      <c r="O129" s="52"/>
      <c r="P129" s="52"/>
      <c r="Q129" s="52"/>
      <c r="R129" s="52"/>
      <c r="S129" s="52"/>
    </row>
    <row r="130" spans="3:19" ht="15.95" hidden="1" customHeight="1">
      <c r="C130" s="50"/>
      <c r="D130" s="50"/>
      <c r="E130" s="50"/>
      <c r="F130" s="50"/>
      <c r="G130" s="50"/>
      <c r="H130" s="50"/>
      <c r="I130" s="51"/>
      <c r="J130" s="51"/>
      <c r="K130" s="51"/>
      <c r="L130" s="51"/>
      <c r="M130" s="51"/>
      <c r="N130" s="51"/>
      <c r="O130" s="52"/>
      <c r="P130" s="52"/>
      <c r="Q130" s="52"/>
      <c r="R130" s="52"/>
      <c r="S130" s="52"/>
    </row>
    <row r="131" spans="3:19" ht="15.95" hidden="1" customHeight="1">
      <c r="C131" s="50"/>
      <c r="D131" s="50"/>
      <c r="E131" s="50"/>
      <c r="F131" s="50"/>
      <c r="G131" s="50"/>
      <c r="H131" s="50"/>
      <c r="I131" s="51"/>
      <c r="J131" s="51"/>
      <c r="K131" s="51"/>
      <c r="L131" s="51"/>
      <c r="M131" s="51"/>
      <c r="N131" s="51"/>
      <c r="O131" s="52"/>
      <c r="P131" s="52"/>
      <c r="Q131" s="52"/>
      <c r="R131" s="52"/>
      <c r="S131" s="52"/>
    </row>
    <row r="132" spans="3:19" ht="15.95" hidden="1" customHeight="1">
      <c r="C132" s="50"/>
      <c r="D132" s="50"/>
      <c r="E132" s="50"/>
      <c r="F132" s="50"/>
      <c r="G132" s="50"/>
      <c r="H132" s="50"/>
      <c r="I132" s="51"/>
      <c r="J132" s="51"/>
      <c r="K132" s="51"/>
      <c r="L132" s="51"/>
      <c r="M132" s="51"/>
      <c r="N132" s="51"/>
      <c r="O132" s="52"/>
      <c r="P132" s="52"/>
      <c r="Q132" s="52"/>
      <c r="R132" s="52"/>
      <c r="S132" s="52"/>
    </row>
    <row r="133" spans="3:19" ht="15.95" hidden="1" customHeight="1">
      <c r="C133" s="50"/>
      <c r="D133" s="50"/>
      <c r="E133" s="50"/>
      <c r="F133" s="50"/>
      <c r="G133" s="50"/>
      <c r="H133" s="50"/>
      <c r="I133" s="51"/>
      <c r="J133" s="51"/>
      <c r="K133" s="51"/>
      <c r="L133" s="51"/>
      <c r="M133" s="51"/>
      <c r="N133" s="51"/>
      <c r="O133" s="52"/>
      <c r="P133" s="52"/>
      <c r="Q133" s="52"/>
      <c r="R133" s="52"/>
      <c r="S133" s="52"/>
    </row>
    <row r="134" spans="3:19" ht="15.95" hidden="1" customHeight="1">
      <c r="C134" s="50"/>
      <c r="D134" s="50"/>
      <c r="E134" s="50"/>
      <c r="F134" s="50"/>
      <c r="G134" s="50"/>
      <c r="H134" s="50"/>
      <c r="I134" s="51"/>
      <c r="J134" s="51"/>
      <c r="K134" s="51"/>
      <c r="L134" s="51"/>
      <c r="M134" s="51"/>
      <c r="N134" s="51"/>
      <c r="O134" s="52"/>
      <c r="P134" s="52"/>
      <c r="Q134" s="52"/>
      <c r="R134" s="52"/>
      <c r="S134" s="52"/>
    </row>
    <row r="135" spans="3:19" ht="15.95" hidden="1" customHeight="1">
      <c r="C135" s="50"/>
      <c r="D135" s="50"/>
      <c r="E135" s="50"/>
      <c r="F135" s="50"/>
      <c r="G135" s="50"/>
      <c r="H135" s="50"/>
      <c r="I135" s="51"/>
      <c r="J135" s="51"/>
      <c r="K135" s="51"/>
      <c r="L135" s="51"/>
      <c r="M135" s="51"/>
      <c r="N135" s="51"/>
      <c r="O135" s="52"/>
      <c r="P135" s="52"/>
      <c r="Q135" s="52"/>
      <c r="R135" s="52"/>
      <c r="S135" s="52"/>
    </row>
    <row r="136" spans="3:19" ht="15.95" hidden="1" customHeight="1">
      <c r="C136" s="50"/>
      <c r="D136" s="50"/>
      <c r="E136" s="50"/>
      <c r="F136" s="50"/>
      <c r="G136" s="50"/>
      <c r="H136" s="50"/>
      <c r="I136" s="51"/>
      <c r="J136" s="51"/>
      <c r="K136" s="51"/>
      <c r="L136" s="51"/>
      <c r="M136" s="51"/>
      <c r="N136" s="51"/>
      <c r="O136" s="52"/>
      <c r="P136" s="52"/>
      <c r="Q136" s="52"/>
      <c r="R136" s="52"/>
      <c r="S136" s="52"/>
    </row>
    <row r="137" spans="3:19" ht="15.95" hidden="1" customHeight="1">
      <c r="C137" s="50"/>
      <c r="D137" s="50"/>
      <c r="E137" s="50"/>
      <c r="F137" s="50"/>
      <c r="G137" s="50"/>
      <c r="H137" s="50"/>
      <c r="I137" s="51"/>
      <c r="J137" s="51"/>
      <c r="K137" s="51"/>
      <c r="L137" s="51"/>
      <c r="M137" s="51"/>
      <c r="N137" s="51"/>
      <c r="O137" s="52"/>
      <c r="P137" s="52"/>
      <c r="Q137" s="52"/>
      <c r="R137" s="52"/>
      <c r="S137" s="52"/>
    </row>
    <row r="138" spans="3:19" ht="15.95" hidden="1" customHeight="1">
      <c r="C138" s="50"/>
      <c r="D138" s="50"/>
      <c r="E138" s="50"/>
      <c r="F138" s="50"/>
      <c r="G138" s="50"/>
      <c r="H138" s="50"/>
      <c r="I138" s="51"/>
      <c r="J138" s="51"/>
      <c r="K138" s="51"/>
      <c r="L138" s="51"/>
      <c r="M138" s="51"/>
      <c r="N138" s="51"/>
      <c r="O138" s="52"/>
      <c r="P138" s="52"/>
      <c r="Q138" s="52"/>
      <c r="R138" s="52"/>
      <c r="S138" s="52"/>
    </row>
    <row r="139" spans="3:19" ht="15.95" hidden="1" customHeight="1">
      <c r="C139" s="50"/>
      <c r="D139" s="50"/>
      <c r="E139" s="50"/>
      <c r="F139" s="50"/>
      <c r="G139" s="50"/>
      <c r="H139" s="50"/>
      <c r="I139" s="51"/>
      <c r="J139" s="51"/>
      <c r="K139" s="51"/>
      <c r="L139" s="51"/>
      <c r="M139" s="51"/>
      <c r="N139" s="51"/>
      <c r="O139" s="52"/>
      <c r="P139" s="52"/>
      <c r="Q139" s="52"/>
      <c r="R139" s="52"/>
      <c r="S139" s="52"/>
    </row>
    <row r="140" spans="3:19" ht="15.95" hidden="1" customHeight="1">
      <c r="C140" s="50"/>
      <c r="D140" s="50"/>
      <c r="E140" s="50"/>
      <c r="F140" s="50"/>
      <c r="G140" s="50"/>
      <c r="H140" s="50"/>
      <c r="I140" s="51"/>
      <c r="J140" s="51"/>
      <c r="K140" s="51"/>
      <c r="L140" s="51"/>
      <c r="M140" s="51"/>
      <c r="N140" s="51"/>
      <c r="O140" s="52"/>
      <c r="P140" s="52"/>
      <c r="Q140" s="52"/>
      <c r="R140" s="52"/>
      <c r="S140" s="52"/>
    </row>
    <row r="141" spans="3:19" ht="15.95" hidden="1" customHeight="1">
      <c r="C141" s="50"/>
      <c r="D141" s="50"/>
      <c r="E141" s="50"/>
      <c r="F141" s="50"/>
      <c r="G141" s="50"/>
      <c r="H141" s="50"/>
      <c r="I141" s="51"/>
      <c r="J141" s="51"/>
      <c r="K141" s="51"/>
      <c r="L141" s="51"/>
      <c r="M141" s="51"/>
      <c r="N141" s="51"/>
      <c r="O141" s="52"/>
      <c r="P141" s="52"/>
      <c r="Q141" s="52"/>
      <c r="R141" s="52"/>
      <c r="S141" s="52"/>
    </row>
    <row r="142" spans="3:19" ht="15.95" hidden="1" customHeight="1">
      <c r="C142" s="50"/>
      <c r="D142" s="50"/>
      <c r="E142" s="50"/>
      <c r="F142" s="50"/>
      <c r="G142" s="50"/>
      <c r="H142" s="50"/>
      <c r="I142" s="51"/>
      <c r="J142" s="51"/>
      <c r="K142" s="51"/>
      <c r="L142" s="51"/>
      <c r="M142" s="51"/>
      <c r="N142" s="51"/>
      <c r="O142" s="52"/>
      <c r="P142" s="52"/>
      <c r="Q142" s="52"/>
      <c r="R142" s="52"/>
      <c r="S142" s="52"/>
    </row>
    <row r="143" spans="3:19" ht="15.95" hidden="1" customHeight="1">
      <c r="C143" s="50"/>
      <c r="D143" s="50"/>
      <c r="E143" s="50"/>
      <c r="F143" s="50"/>
      <c r="G143" s="50"/>
      <c r="H143" s="50"/>
      <c r="I143" s="51"/>
      <c r="J143" s="51"/>
      <c r="K143" s="51"/>
      <c r="L143" s="51"/>
      <c r="M143" s="51"/>
      <c r="N143" s="51"/>
      <c r="O143" s="52"/>
      <c r="P143" s="52"/>
      <c r="Q143" s="52"/>
      <c r="R143" s="52"/>
      <c r="S143" s="52"/>
    </row>
    <row r="144" spans="3:19" ht="15.95" hidden="1" customHeight="1">
      <c r="C144" s="50"/>
      <c r="D144" s="50"/>
      <c r="E144" s="50"/>
      <c r="F144" s="50"/>
      <c r="G144" s="50"/>
      <c r="H144" s="50"/>
      <c r="I144" s="51"/>
      <c r="J144" s="51"/>
      <c r="K144" s="51"/>
      <c r="L144" s="51"/>
      <c r="M144" s="51"/>
      <c r="N144" s="51"/>
      <c r="O144" s="52"/>
      <c r="P144" s="52"/>
      <c r="Q144" s="52"/>
      <c r="R144" s="52"/>
      <c r="S144" s="52"/>
    </row>
    <row r="145" spans="3:19" ht="15.95" hidden="1" customHeight="1">
      <c r="C145" s="50"/>
      <c r="D145" s="50"/>
      <c r="E145" s="50"/>
      <c r="F145" s="50"/>
      <c r="G145" s="50"/>
      <c r="H145" s="50"/>
      <c r="I145" s="51"/>
      <c r="J145" s="51"/>
      <c r="K145" s="51"/>
      <c r="L145" s="51"/>
      <c r="M145" s="51"/>
      <c r="N145" s="51"/>
      <c r="O145" s="52"/>
      <c r="P145" s="52"/>
      <c r="Q145" s="52"/>
      <c r="R145" s="52"/>
      <c r="S145" s="52"/>
    </row>
    <row r="146" spans="3:19" ht="15.95" hidden="1" customHeight="1">
      <c r="C146" s="50"/>
      <c r="D146" s="50"/>
      <c r="E146" s="50"/>
      <c r="F146" s="50"/>
      <c r="G146" s="50"/>
      <c r="H146" s="50"/>
      <c r="I146" s="51"/>
      <c r="J146" s="51"/>
      <c r="K146" s="51"/>
      <c r="L146" s="51"/>
      <c r="M146" s="51"/>
      <c r="N146" s="51"/>
      <c r="O146" s="52"/>
      <c r="P146" s="52"/>
      <c r="Q146" s="52"/>
      <c r="R146" s="52"/>
      <c r="S146" s="52"/>
    </row>
    <row r="147" spans="3:19" ht="15.95" hidden="1" customHeight="1">
      <c r="C147" s="50"/>
      <c r="D147" s="50"/>
      <c r="E147" s="50"/>
      <c r="F147" s="50"/>
      <c r="G147" s="50"/>
      <c r="H147" s="50"/>
      <c r="I147" s="51"/>
      <c r="J147" s="51"/>
      <c r="K147" s="51"/>
      <c r="L147" s="51"/>
      <c r="M147" s="51"/>
      <c r="N147" s="51"/>
      <c r="O147" s="52"/>
      <c r="P147" s="52"/>
      <c r="Q147" s="52"/>
      <c r="R147" s="52"/>
      <c r="S147" s="52"/>
    </row>
    <row r="148" spans="3:19" ht="15.95" hidden="1" customHeight="1">
      <c r="C148" s="50"/>
      <c r="D148" s="50"/>
      <c r="E148" s="50"/>
      <c r="F148" s="50"/>
      <c r="G148" s="50"/>
      <c r="H148" s="50"/>
      <c r="I148" s="51"/>
      <c r="J148" s="51"/>
      <c r="K148" s="51"/>
      <c r="L148" s="51"/>
      <c r="M148" s="51"/>
      <c r="N148" s="51"/>
      <c r="O148" s="52"/>
      <c r="P148" s="52"/>
      <c r="Q148" s="52"/>
      <c r="R148" s="52"/>
      <c r="S148" s="52"/>
    </row>
    <row r="149" spans="3:19" ht="15.95" hidden="1" customHeight="1">
      <c r="C149" s="50"/>
      <c r="D149" s="50"/>
      <c r="E149" s="50"/>
      <c r="F149" s="50"/>
      <c r="G149" s="50"/>
      <c r="H149" s="50"/>
      <c r="I149" s="51"/>
      <c r="J149" s="51"/>
      <c r="K149" s="51"/>
      <c r="L149" s="51"/>
      <c r="M149" s="51"/>
      <c r="N149" s="51"/>
      <c r="O149" s="52"/>
      <c r="P149" s="52"/>
      <c r="Q149" s="52"/>
      <c r="R149" s="52"/>
      <c r="S149" s="52"/>
    </row>
    <row r="150" spans="3:19" ht="15.95" hidden="1" customHeight="1">
      <c r="C150" s="50"/>
      <c r="D150" s="50"/>
      <c r="E150" s="50"/>
      <c r="F150" s="50"/>
      <c r="G150" s="50"/>
      <c r="H150" s="50"/>
      <c r="I150" s="51"/>
      <c r="J150" s="51"/>
      <c r="K150" s="51"/>
      <c r="L150" s="51"/>
      <c r="M150" s="51"/>
      <c r="N150" s="51"/>
      <c r="O150" s="52"/>
      <c r="P150" s="52"/>
      <c r="Q150" s="52"/>
      <c r="R150" s="52"/>
      <c r="S150" s="52"/>
    </row>
    <row r="151" spans="3:19" ht="15.95" hidden="1" customHeight="1">
      <c r="C151" s="50"/>
      <c r="D151" s="50"/>
      <c r="E151" s="50"/>
      <c r="F151" s="50"/>
      <c r="G151" s="50"/>
      <c r="H151" s="50"/>
      <c r="I151" s="51"/>
      <c r="J151" s="51"/>
      <c r="K151" s="51"/>
      <c r="L151" s="51"/>
      <c r="M151" s="51"/>
      <c r="N151" s="51"/>
      <c r="O151" s="52"/>
      <c r="P151" s="52"/>
      <c r="Q151" s="52"/>
      <c r="R151" s="52"/>
      <c r="S151" s="52"/>
    </row>
    <row r="152" spans="3:19" ht="15.95" hidden="1" customHeight="1">
      <c r="C152" s="50"/>
      <c r="D152" s="50"/>
      <c r="E152" s="50"/>
      <c r="F152" s="50"/>
      <c r="G152" s="50"/>
      <c r="H152" s="50"/>
      <c r="I152" s="51"/>
      <c r="J152" s="51"/>
      <c r="K152" s="51"/>
      <c r="L152" s="51"/>
      <c r="M152" s="51"/>
      <c r="N152" s="51"/>
      <c r="O152" s="52"/>
      <c r="P152" s="52"/>
      <c r="Q152" s="52"/>
      <c r="R152" s="52"/>
      <c r="S152" s="52"/>
    </row>
    <row r="153" spans="3:19" ht="15.95" hidden="1" customHeight="1">
      <c r="C153" s="50"/>
      <c r="D153" s="50"/>
      <c r="E153" s="50"/>
      <c r="F153" s="50"/>
      <c r="G153" s="50"/>
      <c r="H153" s="50"/>
      <c r="I153" s="51"/>
      <c r="J153" s="51"/>
      <c r="K153" s="51"/>
      <c r="L153" s="51"/>
      <c r="M153" s="51"/>
      <c r="N153" s="51"/>
      <c r="O153" s="52"/>
      <c r="P153" s="52"/>
      <c r="Q153" s="52"/>
      <c r="R153" s="52"/>
      <c r="S153" s="52"/>
    </row>
    <row r="154" spans="3:19" ht="15.95" hidden="1" customHeight="1">
      <c r="C154" s="50"/>
      <c r="D154" s="50"/>
      <c r="E154" s="50"/>
      <c r="F154" s="50"/>
      <c r="G154" s="50"/>
      <c r="H154" s="50"/>
      <c r="I154" s="51"/>
      <c r="J154" s="51"/>
      <c r="K154" s="51"/>
      <c r="L154" s="51"/>
      <c r="M154" s="51"/>
      <c r="N154" s="51"/>
      <c r="O154" s="52"/>
      <c r="P154" s="52"/>
      <c r="Q154" s="52"/>
      <c r="R154" s="52"/>
      <c r="S154" s="52"/>
    </row>
    <row r="155" spans="3:19" ht="15.95" hidden="1" customHeight="1">
      <c r="C155" s="50"/>
      <c r="D155" s="50"/>
      <c r="E155" s="50"/>
      <c r="F155" s="50"/>
      <c r="G155" s="50"/>
      <c r="H155" s="50"/>
      <c r="I155" s="51"/>
      <c r="J155" s="51"/>
      <c r="K155" s="51"/>
      <c r="L155" s="51"/>
      <c r="M155" s="51"/>
      <c r="N155" s="51"/>
      <c r="O155" s="52"/>
      <c r="P155" s="52"/>
      <c r="Q155" s="52"/>
      <c r="R155" s="52"/>
      <c r="S155" s="52"/>
    </row>
    <row r="156" spans="3:19" ht="15.95" hidden="1" customHeight="1">
      <c r="C156" s="50"/>
      <c r="D156" s="50"/>
      <c r="E156" s="50"/>
      <c r="F156" s="50"/>
      <c r="G156" s="50"/>
      <c r="H156" s="50"/>
      <c r="I156" s="51"/>
      <c r="J156" s="51"/>
      <c r="K156" s="51"/>
      <c r="L156" s="51"/>
      <c r="M156" s="51"/>
      <c r="N156" s="51"/>
      <c r="O156" s="52"/>
      <c r="P156" s="52"/>
      <c r="Q156" s="52"/>
      <c r="R156" s="52"/>
      <c r="S156" s="52"/>
    </row>
    <row r="157" spans="3:19" ht="15.95" hidden="1" customHeight="1">
      <c r="C157" s="50"/>
      <c r="D157" s="50"/>
      <c r="E157" s="50"/>
      <c r="F157" s="50"/>
      <c r="G157" s="50"/>
      <c r="H157" s="50"/>
      <c r="I157" s="51"/>
      <c r="J157" s="51"/>
      <c r="K157" s="51"/>
      <c r="L157" s="51"/>
      <c r="M157" s="51"/>
      <c r="N157" s="51"/>
      <c r="O157" s="52"/>
      <c r="P157" s="52"/>
      <c r="Q157" s="52"/>
      <c r="R157" s="52"/>
      <c r="S157" s="52"/>
    </row>
    <row r="158" spans="3:19" ht="15.95" hidden="1" customHeight="1">
      <c r="C158" s="50"/>
      <c r="D158" s="50"/>
      <c r="E158" s="50"/>
      <c r="F158" s="50"/>
      <c r="G158" s="50"/>
      <c r="H158" s="50"/>
      <c r="I158" s="51"/>
      <c r="J158" s="51"/>
      <c r="K158" s="51"/>
      <c r="L158" s="51"/>
      <c r="M158" s="51"/>
      <c r="N158" s="51"/>
      <c r="O158" s="52"/>
      <c r="P158" s="52"/>
      <c r="Q158" s="52"/>
      <c r="R158" s="52"/>
      <c r="S158" s="52"/>
    </row>
    <row r="159" spans="3:19" ht="15.95" hidden="1" customHeight="1">
      <c r="C159" s="50"/>
      <c r="D159" s="50"/>
      <c r="E159" s="50"/>
      <c r="F159" s="50"/>
      <c r="G159" s="50"/>
      <c r="H159" s="50"/>
      <c r="I159" s="51"/>
      <c r="J159" s="51"/>
      <c r="K159" s="51"/>
      <c r="L159" s="51"/>
      <c r="M159" s="51"/>
      <c r="N159" s="51"/>
      <c r="O159" s="52"/>
      <c r="P159" s="52"/>
      <c r="Q159" s="52"/>
      <c r="R159" s="52"/>
      <c r="S159" s="52"/>
    </row>
    <row r="160" spans="3:19" ht="15.95" hidden="1" customHeight="1">
      <c r="C160" s="50"/>
      <c r="D160" s="50"/>
      <c r="E160" s="50"/>
      <c r="F160" s="50"/>
      <c r="G160" s="50"/>
      <c r="H160" s="50"/>
      <c r="I160" s="51"/>
      <c r="J160" s="51"/>
      <c r="K160" s="51"/>
      <c r="L160" s="51"/>
      <c r="M160" s="51"/>
      <c r="N160" s="51"/>
      <c r="O160" s="52"/>
      <c r="P160" s="52"/>
      <c r="Q160" s="52"/>
      <c r="R160" s="52"/>
      <c r="S160" s="52"/>
    </row>
    <row r="161" spans="3:19" ht="15.95" hidden="1" customHeight="1">
      <c r="C161" s="50"/>
      <c r="D161" s="50"/>
      <c r="E161" s="50"/>
      <c r="F161" s="50"/>
      <c r="G161" s="50"/>
      <c r="H161" s="50"/>
      <c r="I161" s="51"/>
      <c r="J161" s="51"/>
      <c r="K161" s="51"/>
      <c r="L161" s="51"/>
      <c r="M161" s="51"/>
      <c r="N161" s="51"/>
      <c r="O161" s="52"/>
      <c r="P161" s="52"/>
      <c r="Q161" s="52"/>
      <c r="R161" s="52"/>
      <c r="S161" s="52"/>
    </row>
    <row r="162" spans="3:19" ht="15.95" hidden="1" customHeight="1">
      <c r="C162" s="50"/>
      <c r="D162" s="50"/>
      <c r="E162" s="50"/>
      <c r="F162" s="50"/>
      <c r="G162" s="50"/>
      <c r="H162" s="50"/>
      <c r="I162" s="51"/>
      <c r="J162" s="51"/>
      <c r="K162" s="51"/>
      <c r="L162" s="51"/>
      <c r="M162" s="51"/>
      <c r="N162" s="51"/>
      <c r="O162" s="52"/>
      <c r="P162" s="52"/>
      <c r="Q162" s="52"/>
      <c r="R162" s="52"/>
      <c r="S162" s="52"/>
    </row>
    <row r="163" spans="3:19" ht="15.95" hidden="1" customHeight="1">
      <c r="C163" s="50"/>
      <c r="D163" s="50"/>
      <c r="E163" s="50"/>
      <c r="F163" s="50"/>
      <c r="G163" s="50"/>
      <c r="H163" s="50"/>
      <c r="I163" s="51"/>
      <c r="J163" s="51"/>
      <c r="K163" s="51"/>
      <c r="L163" s="51"/>
      <c r="M163" s="51"/>
      <c r="N163" s="51"/>
      <c r="O163" s="52"/>
      <c r="P163" s="52"/>
      <c r="Q163" s="52"/>
      <c r="R163" s="52"/>
      <c r="S163" s="52"/>
    </row>
    <row r="164" spans="3:19" ht="15.95" hidden="1" customHeight="1">
      <c r="C164" s="50"/>
      <c r="D164" s="50"/>
      <c r="E164" s="50"/>
      <c r="F164" s="50"/>
      <c r="G164" s="50"/>
      <c r="H164" s="50"/>
      <c r="I164" s="51"/>
      <c r="J164" s="51"/>
      <c r="K164" s="51"/>
      <c r="L164" s="51"/>
      <c r="M164" s="51"/>
      <c r="N164" s="51"/>
      <c r="O164" s="52"/>
      <c r="P164" s="52"/>
      <c r="Q164" s="52"/>
      <c r="R164" s="52"/>
      <c r="S164" s="52"/>
    </row>
    <row r="165" spans="3:19" ht="15.95" hidden="1" customHeight="1">
      <c r="C165" s="50"/>
      <c r="D165" s="50"/>
      <c r="E165" s="50"/>
      <c r="F165" s="50"/>
      <c r="G165" s="50"/>
      <c r="H165" s="50"/>
      <c r="I165" s="51"/>
      <c r="J165" s="51"/>
      <c r="K165" s="51"/>
      <c r="L165" s="51"/>
      <c r="M165" s="51"/>
      <c r="N165" s="51"/>
      <c r="O165" s="52"/>
      <c r="P165" s="52"/>
      <c r="Q165" s="52"/>
      <c r="R165" s="52"/>
      <c r="S165" s="52"/>
    </row>
    <row r="166" spans="3:19" ht="15.95" hidden="1" customHeight="1">
      <c r="C166" s="50"/>
      <c r="D166" s="50"/>
      <c r="E166" s="50"/>
      <c r="F166" s="50"/>
      <c r="G166" s="50"/>
      <c r="H166" s="50"/>
      <c r="I166" s="51"/>
      <c r="J166" s="51"/>
      <c r="K166" s="51"/>
      <c r="L166" s="51"/>
      <c r="M166" s="51"/>
      <c r="N166" s="51"/>
      <c r="O166" s="52"/>
      <c r="P166" s="52"/>
      <c r="Q166" s="52"/>
      <c r="R166" s="52"/>
      <c r="S166" s="52"/>
    </row>
    <row r="167" spans="3:19" ht="15.95" hidden="1" customHeight="1">
      <c r="C167" s="50"/>
      <c r="D167" s="50"/>
      <c r="E167" s="50"/>
      <c r="F167" s="50"/>
      <c r="G167" s="50"/>
      <c r="H167" s="50"/>
      <c r="I167" s="51"/>
      <c r="J167" s="51"/>
      <c r="K167" s="51"/>
      <c r="L167" s="51"/>
      <c r="M167" s="51"/>
      <c r="N167" s="51"/>
      <c r="O167" s="52"/>
      <c r="P167" s="52"/>
      <c r="Q167" s="52"/>
      <c r="R167" s="52"/>
      <c r="S167" s="52"/>
    </row>
    <row r="168" spans="3:19" ht="15.95" hidden="1" customHeight="1">
      <c r="C168" s="50"/>
      <c r="D168" s="50"/>
      <c r="E168" s="50"/>
      <c r="F168" s="50"/>
      <c r="G168" s="50"/>
      <c r="H168" s="50"/>
      <c r="I168" s="51"/>
      <c r="J168" s="51"/>
      <c r="K168" s="51"/>
      <c r="L168" s="51"/>
      <c r="M168" s="51"/>
      <c r="N168" s="51"/>
      <c r="O168" s="52"/>
      <c r="P168" s="52"/>
      <c r="Q168" s="52"/>
      <c r="R168" s="52"/>
      <c r="S168" s="52"/>
    </row>
    <row r="169" spans="3:19" ht="15.95" hidden="1" customHeight="1">
      <c r="C169" s="50"/>
      <c r="D169" s="50"/>
      <c r="E169" s="50"/>
      <c r="F169" s="50"/>
      <c r="G169" s="50"/>
      <c r="H169" s="50"/>
      <c r="I169" s="51"/>
      <c r="J169" s="51"/>
      <c r="K169" s="51"/>
      <c r="L169" s="51"/>
      <c r="M169" s="51"/>
      <c r="N169" s="51"/>
      <c r="O169" s="52"/>
      <c r="P169" s="52"/>
      <c r="Q169" s="52"/>
      <c r="R169" s="52"/>
      <c r="S169" s="52"/>
    </row>
    <row r="170" spans="3:19" ht="15.95" hidden="1" customHeight="1">
      <c r="C170" s="50"/>
      <c r="D170" s="50"/>
      <c r="E170" s="50"/>
      <c r="F170" s="50"/>
      <c r="G170" s="50"/>
      <c r="H170" s="50"/>
      <c r="I170" s="51"/>
      <c r="J170" s="51"/>
      <c r="K170" s="51"/>
      <c r="L170" s="51"/>
      <c r="M170" s="51"/>
      <c r="N170" s="51"/>
      <c r="O170" s="52"/>
      <c r="P170" s="52"/>
      <c r="Q170" s="52"/>
      <c r="R170" s="52"/>
      <c r="S170" s="52"/>
    </row>
    <row r="171" spans="3:19" ht="15.95" hidden="1" customHeight="1">
      <c r="C171" s="50"/>
      <c r="D171" s="50"/>
      <c r="E171" s="50"/>
      <c r="F171" s="50"/>
      <c r="G171" s="50"/>
      <c r="H171" s="50"/>
      <c r="I171" s="51"/>
      <c r="J171" s="51"/>
      <c r="K171" s="51"/>
      <c r="L171" s="51"/>
      <c r="M171" s="51"/>
      <c r="N171" s="51"/>
      <c r="O171" s="52"/>
      <c r="P171" s="52"/>
      <c r="Q171" s="52"/>
      <c r="R171" s="52"/>
      <c r="S171" s="52"/>
    </row>
    <row r="172" spans="3:19" ht="15.95" hidden="1" customHeight="1">
      <c r="C172" s="50"/>
      <c r="D172" s="50"/>
      <c r="E172" s="50"/>
      <c r="F172" s="50"/>
      <c r="G172" s="50"/>
      <c r="H172" s="50"/>
      <c r="I172" s="51"/>
      <c r="J172" s="51"/>
      <c r="K172" s="51"/>
      <c r="L172" s="51"/>
      <c r="M172" s="51"/>
      <c r="N172" s="51"/>
      <c r="O172" s="52"/>
      <c r="P172" s="52"/>
      <c r="Q172" s="52"/>
      <c r="R172" s="52"/>
      <c r="S172" s="52"/>
    </row>
    <row r="173" spans="3:19" ht="15.95" hidden="1" customHeight="1">
      <c r="C173" s="50"/>
      <c r="D173" s="50"/>
      <c r="E173" s="50"/>
      <c r="F173" s="50"/>
      <c r="G173" s="50"/>
      <c r="H173" s="50"/>
      <c r="I173" s="51"/>
      <c r="J173" s="51"/>
      <c r="K173" s="51"/>
      <c r="L173" s="51"/>
      <c r="M173" s="51"/>
      <c r="N173" s="51"/>
      <c r="O173" s="52"/>
      <c r="P173" s="52"/>
      <c r="Q173" s="52"/>
      <c r="R173" s="52"/>
      <c r="S173" s="52"/>
    </row>
    <row r="174" spans="3:19" ht="15.95" hidden="1" customHeight="1">
      <c r="C174" s="50"/>
      <c r="D174" s="50"/>
      <c r="E174" s="50"/>
      <c r="F174" s="50"/>
      <c r="G174" s="50"/>
      <c r="H174" s="50"/>
      <c r="I174" s="51"/>
      <c r="J174" s="51"/>
      <c r="K174" s="51"/>
      <c r="L174" s="51"/>
      <c r="M174" s="51"/>
      <c r="N174" s="51"/>
      <c r="O174" s="52"/>
      <c r="P174" s="52"/>
      <c r="Q174" s="52"/>
      <c r="R174" s="52"/>
      <c r="S174" s="52"/>
    </row>
    <row r="175" spans="3:19" ht="15.95" hidden="1" customHeight="1">
      <c r="C175" s="50"/>
      <c r="D175" s="50"/>
      <c r="E175" s="50"/>
      <c r="F175" s="50"/>
      <c r="G175" s="50"/>
      <c r="H175" s="50"/>
      <c r="I175" s="51"/>
      <c r="J175" s="51"/>
      <c r="K175" s="51"/>
      <c r="L175" s="51"/>
      <c r="M175" s="51"/>
      <c r="N175" s="51"/>
      <c r="O175" s="52"/>
      <c r="P175" s="52"/>
      <c r="Q175" s="52"/>
      <c r="R175" s="52"/>
      <c r="S175" s="52"/>
    </row>
    <row r="176" spans="3:19" ht="15.95" hidden="1" customHeight="1">
      <c r="C176" s="50"/>
      <c r="D176" s="50"/>
      <c r="E176" s="50"/>
      <c r="F176" s="50"/>
      <c r="G176" s="50"/>
      <c r="H176" s="50"/>
      <c r="I176" s="51"/>
      <c r="J176" s="51"/>
      <c r="K176" s="51"/>
      <c r="L176" s="51"/>
      <c r="M176" s="51"/>
      <c r="N176" s="51"/>
      <c r="O176" s="52"/>
      <c r="P176" s="52"/>
      <c r="Q176" s="52"/>
      <c r="R176" s="52"/>
      <c r="S176" s="52"/>
    </row>
    <row r="177" spans="3:19" ht="15.95" hidden="1" customHeight="1">
      <c r="C177" s="50"/>
      <c r="D177" s="50"/>
      <c r="E177" s="50"/>
      <c r="F177" s="50"/>
      <c r="G177" s="50"/>
      <c r="H177" s="50"/>
      <c r="I177" s="51"/>
      <c r="J177" s="51"/>
      <c r="K177" s="51"/>
      <c r="L177" s="51"/>
      <c r="M177" s="51"/>
      <c r="N177" s="51"/>
      <c r="O177" s="52"/>
      <c r="P177" s="52"/>
      <c r="Q177" s="52"/>
      <c r="R177" s="52"/>
      <c r="S177" s="52"/>
    </row>
    <row r="178" spans="3:19" ht="15.95" hidden="1" customHeight="1">
      <c r="C178" s="50"/>
      <c r="D178" s="50"/>
      <c r="E178" s="50"/>
      <c r="F178" s="50"/>
      <c r="G178" s="50"/>
      <c r="H178" s="50"/>
      <c r="I178" s="51"/>
      <c r="J178" s="51"/>
      <c r="K178" s="51"/>
      <c r="L178" s="51"/>
      <c r="M178" s="51"/>
      <c r="N178" s="51"/>
      <c r="O178" s="52"/>
      <c r="P178" s="52"/>
      <c r="Q178" s="52"/>
      <c r="R178" s="52"/>
      <c r="S178" s="52"/>
    </row>
    <row r="179" spans="3:19" ht="15.95" hidden="1" customHeight="1">
      <c r="C179" s="50"/>
      <c r="D179" s="50"/>
      <c r="E179" s="50"/>
      <c r="F179" s="50"/>
      <c r="G179" s="50"/>
      <c r="H179" s="50"/>
      <c r="I179" s="51"/>
      <c r="J179" s="51"/>
      <c r="K179" s="51"/>
      <c r="L179" s="51"/>
      <c r="M179" s="51"/>
      <c r="N179" s="51"/>
      <c r="O179" s="52"/>
      <c r="P179" s="52"/>
      <c r="Q179" s="52"/>
      <c r="R179" s="52"/>
      <c r="S179" s="52"/>
    </row>
    <row r="180" spans="3:19" ht="15.95" hidden="1" customHeight="1">
      <c r="C180" s="50"/>
      <c r="D180" s="50"/>
      <c r="E180" s="50"/>
      <c r="F180" s="50"/>
      <c r="G180" s="50"/>
      <c r="H180" s="50"/>
      <c r="I180" s="51"/>
      <c r="J180" s="51"/>
      <c r="K180" s="51"/>
      <c r="L180" s="51"/>
      <c r="M180" s="51"/>
      <c r="N180" s="51"/>
      <c r="O180" s="52"/>
      <c r="P180" s="52"/>
      <c r="Q180" s="52"/>
      <c r="R180" s="52"/>
      <c r="S180" s="52"/>
    </row>
    <row r="181" spans="3:19" ht="15.95" hidden="1" customHeight="1">
      <c r="C181" s="50"/>
      <c r="D181" s="50"/>
      <c r="E181" s="50"/>
      <c r="F181" s="50"/>
      <c r="G181" s="50"/>
      <c r="H181" s="50"/>
      <c r="I181" s="51"/>
      <c r="J181" s="51"/>
      <c r="K181" s="51"/>
      <c r="L181" s="51"/>
      <c r="M181" s="51"/>
      <c r="N181" s="51"/>
      <c r="O181" s="52"/>
      <c r="P181" s="52"/>
      <c r="Q181" s="52"/>
      <c r="R181" s="52"/>
      <c r="S181" s="52"/>
    </row>
    <row r="182" spans="3:19" ht="15.95" hidden="1" customHeight="1">
      <c r="C182" s="50"/>
      <c r="D182" s="50"/>
      <c r="E182" s="50"/>
      <c r="F182" s="50"/>
      <c r="G182" s="50"/>
      <c r="H182" s="50"/>
      <c r="I182" s="51"/>
      <c r="J182" s="51"/>
      <c r="K182" s="51"/>
      <c r="L182" s="51"/>
      <c r="M182" s="51"/>
      <c r="N182" s="51"/>
      <c r="O182" s="52"/>
      <c r="P182" s="52"/>
      <c r="Q182" s="52"/>
      <c r="R182" s="52"/>
      <c r="S182" s="52"/>
    </row>
    <row r="183" spans="3:19" ht="15.95" hidden="1" customHeight="1">
      <c r="C183" s="50"/>
      <c r="D183" s="50"/>
      <c r="E183" s="50"/>
      <c r="F183" s="50"/>
      <c r="G183" s="50"/>
      <c r="H183" s="50"/>
      <c r="I183" s="51"/>
      <c r="J183" s="51"/>
      <c r="K183" s="51"/>
      <c r="L183" s="51"/>
      <c r="M183" s="51"/>
      <c r="N183" s="51"/>
      <c r="O183" s="52"/>
      <c r="P183" s="52"/>
      <c r="Q183" s="52"/>
      <c r="R183" s="52"/>
      <c r="S183" s="52"/>
    </row>
    <row r="184" spans="3:19" ht="15.95" hidden="1" customHeight="1">
      <c r="C184" s="50"/>
      <c r="D184" s="50"/>
      <c r="E184" s="50"/>
      <c r="F184" s="50"/>
      <c r="G184" s="50"/>
      <c r="H184" s="50"/>
      <c r="I184" s="51"/>
      <c r="J184" s="51"/>
      <c r="K184" s="51"/>
      <c r="L184" s="51"/>
      <c r="M184" s="51"/>
      <c r="N184" s="51"/>
      <c r="O184" s="52"/>
      <c r="P184" s="52"/>
      <c r="Q184" s="52"/>
      <c r="R184" s="52"/>
      <c r="S184" s="52"/>
    </row>
    <row r="185" spans="3:19" ht="15.95" hidden="1" customHeight="1">
      <c r="C185" s="50"/>
      <c r="D185" s="50"/>
      <c r="E185" s="50"/>
      <c r="F185" s="50"/>
      <c r="G185" s="50"/>
      <c r="H185" s="50"/>
      <c r="I185" s="51"/>
      <c r="J185" s="51"/>
      <c r="K185" s="51"/>
      <c r="L185" s="51"/>
      <c r="M185" s="51"/>
      <c r="N185" s="51"/>
      <c r="O185" s="52"/>
      <c r="P185" s="52"/>
      <c r="Q185" s="52"/>
      <c r="R185" s="52"/>
      <c r="S185" s="52"/>
    </row>
    <row r="186" spans="3:19" ht="15.95" hidden="1" customHeight="1">
      <c r="C186" s="50"/>
      <c r="D186" s="50"/>
      <c r="E186" s="50"/>
      <c r="F186" s="50"/>
      <c r="G186" s="50"/>
      <c r="H186" s="50"/>
      <c r="I186" s="51"/>
      <c r="J186" s="51"/>
      <c r="K186" s="51"/>
      <c r="L186" s="51"/>
      <c r="M186" s="51"/>
      <c r="N186" s="51"/>
      <c r="O186" s="52"/>
      <c r="P186" s="52"/>
      <c r="Q186" s="52"/>
      <c r="R186" s="52"/>
      <c r="S186" s="52"/>
    </row>
    <row r="187" spans="3:19" ht="15.95" hidden="1" customHeight="1">
      <c r="C187" s="50"/>
      <c r="D187" s="50"/>
      <c r="E187" s="50"/>
      <c r="F187" s="50"/>
      <c r="G187" s="50"/>
      <c r="H187" s="50"/>
      <c r="I187" s="51"/>
      <c r="J187" s="51"/>
      <c r="K187" s="51"/>
      <c r="L187" s="51"/>
      <c r="M187" s="51"/>
      <c r="N187" s="51"/>
      <c r="O187" s="52"/>
      <c r="P187" s="52"/>
      <c r="Q187" s="52"/>
      <c r="R187" s="52"/>
      <c r="S187" s="52"/>
    </row>
    <row r="188" spans="3:19" ht="15.95" hidden="1" customHeight="1">
      <c r="C188" s="50"/>
      <c r="D188" s="50"/>
      <c r="E188" s="50"/>
      <c r="F188" s="50"/>
      <c r="G188" s="50"/>
      <c r="H188" s="50"/>
      <c r="I188" s="51"/>
      <c r="J188" s="51"/>
      <c r="K188" s="51"/>
      <c r="L188" s="51"/>
      <c r="M188" s="51"/>
      <c r="N188" s="51"/>
      <c r="O188" s="52"/>
      <c r="P188" s="52"/>
      <c r="Q188" s="52"/>
      <c r="R188" s="52"/>
      <c r="S188" s="52"/>
    </row>
    <row r="189" spans="3:19" ht="15.95" hidden="1" customHeight="1">
      <c r="C189" s="50"/>
      <c r="D189" s="50"/>
      <c r="E189" s="50"/>
      <c r="F189" s="50"/>
      <c r="G189" s="50"/>
      <c r="H189" s="50"/>
      <c r="I189" s="51"/>
      <c r="J189" s="51"/>
      <c r="K189" s="51"/>
      <c r="L189" s="51"/>
      <c r="M189" s="51"/>
      <c r="N189" s="51"/>
      <c r="O189" s="52"/>
      <c r="P189" s="52"/>
      <c r="Q189" s="52"/>
      <c r="R189" s="52"/>
      <c r="S189" s="52"/>
    </row>
    <row r="190" spans="3:19" ht="15.95" hidden="1" customHeight="1">
      <c r="C190" s="50"/>
      <c r="D190" s="50"/>
      <c r="E190" s="50"/>
      <c r="F190" s="50"/>
      <c r="G190" s="50"/>
      <c r="H190" s="50"/>
      <c r="I190" s="51"/>
      <c r="J190" s="51"/>
      <c r="K190" s="51"/>
      <c r="L190" s="51"/>
      <c r="M190" s="51"/>
      <c r="N190" s="51"/>
      <c r="O190" s="52"/>
      <c r="P190" s="52"/>
      <c r="Q190" s="52"/>
      <c r="R190" s="52"/>
      <c r="S190" s="52"/>
    </row>
    <row r="191" spans="3:19" ht="15.95" hidden="1" customHeight="1">
      <c r="C191" s="50"/>
      <c r="D191" s="50"/>
      <c r="E191" s="50"/>
      <c r="F191" s="50"/>
      <c r="G191" s="50"/>
      <c r="H191" s="50"/>
      <c r="I191" s="51"/>
      <c r="J191" s="51"/>
      <c r="K191" s="51"/>
      <c r="L191" s="51"/>
      <c r="M191" s="51"/>
      <c r="N191" s="51"/>
      <c r="O191" s="52"/>
      <c r="P191" s="52"/>
      <c r="Q191" s="52"/>
      <c r="R191" s="52"/>
      <c r="S191" s="52"/>
    </row>
    <row r="192" spans="3:19" ht="15.95" hidden="1" customHeight="1">
      <c r="C192" s="50"/>
      <c r="D192" s="50"/>
      <c r="E192" s="50"/>
      <c r="F192" s="50"/>
      <c r="G192" s="50"/>
      <c r="H192" s="50"/>
      <c r="I192" s="51"/>
      <c r="J192" s="51"/>
      <c r="K192" s="51"/>
      <c r="L192" s="51"/>
      <c r="M192" s="51"/>
      <c r="N192" s="51"/>
      <c r="O192" s="52"/>
      <c r="P192" s="52"/>
      <c r="Q192" s="52"/>
      <c r="R192" s="52"/>
      <c r="S192" s="52"/>
    </row>
    <row r="193" spans="2:44" ht="15.95" hidden="1" customHeight="1">
      <c r="C193" s="50"/>
      <c r="D193" s="50"/>
      <c r="E193" s="50"/>
      <c r="F193" s="50"/>
      <c r="G193" s="50"/>
      <c r="H193" s="50"/>
      <c r="I193" s="51"/>
      <c r="J193" s="51"/>
      <c r="K193" s="51"/>
      <c r="L193" s="51"/>
      <c r="M193" s="51"/>
      <c r="N193" s="51"/>
      <c r="O193" s="52"/>
      <c r="P193" s="52"/>
      <c r="Q193" s="52"/>
      <c r="R193" s="52"/>
      <c r="S193" s="52"/>
    </row>
    <row r="194" spans="2:44" ht="15.95" hidden="1" customHeight="1">
      <c r="C194" s="50"/>
      <c r="D194" s="50"/>
      <c r="E194" s="50"/>
      <c r="F194" s="50"/>
      <c r="G194" s="50"/>
      <c r="H194" s="50"/>
      <c r="I194" s="51"/>
      <c r="J194" s="51"/>
      <c r="K194" s="51"/>
      <c r="L194" s="51"/>
      <c r="M194" s="51"/>
      <c r="N194" s="51"/>
      <c r="O194" s="52"/>
      <c r="P194" s="52"/>
      <c r="Q194" s="52"/>
      <c r="R194" s="52"/>
      <c r="S194" s="52"/>
    </row>
    <row r="195" spans="2:44" ht="15.95" hidden="1" customHeight="1">
      <c r="C195" s="50"/>
      <c r="D195" s="50"/>
      <c r="E195" s="50"/>
      <c r="F195" s="50"/>
      <c r="G195" s="50"/>
      <c r="H195" s="50"/>
      <c r="I195" s="51"/>
      <c r="J195" s="51"/>
      <c r="K195" s="51"/>
      <c r="L195" s="51"/>
      <c r="M195" s="51"/>
      <c r="N195" s="51"/>
      <c r="O195" s="52"/>
      <c r="P195" s="52"/>
      <c r="Q195" s="52"/>
      <c r="R195" s="52"/>
      <c r="S195" s="52"/>
    </row>
    <row r="196" spans="2:44" ht="15.95" hidden="1" customHeight="1">
      <c r="C196" s="50"/>
      <c r="D196" s="50"/>
      <c r="E196" s="50"/>
      <c r="F196" s="50"/>
      <c r="G196" s="50"/>
      <c r="H196" s="50"/>
      <c r="I196" s="51"/>
      <c r="J196" s="51"/>
      <c r="K196" s="51"/>
      <c r="L196" s="51"/>
      <c r="M196" s="51"/>
      <c r="N196" s="51"/>
      <c r="O196" s="52"/>
      <c r="P196" s="52"/>
      <c r="Q196" s="52"/>
      <c r="R196" s="52"/>
      <c r="S196" s="52"/>
    </row>
    <row r="197" spans="2:44" ht="15.95" hidden="1" customHeight="1">
      <c r="C197" s="50"/>
      <c r="D197" s="50"/>
      <c r="E197" s="50"/>
      <c r="F197" s="50"/>
      <c r="G197" s="50"/>
      <c r="H197" s="50"/>
      <c r="I197" s="51"/>
      <c r="J197" s="51"/>
      <c r="K197" s="51"/>
      <c r="L197" s="51"/>
      <c r="M197" s="51"/>
      <c r="N197" s="51"/>
      <c r="O197" s="52"/>
      <c r="P197" s="52"/>
      <c r="Q197" s="52"/>
      <c r="R197" s="52"/>
      <c r="S197" s="52"/>
    </row>
    <row r="198" spans="2:44" ht="15.95" hidden="1" customHeight="1">
      <c r="C198" s="50"/>
      <c r="D198" s="50"/>
      <c r="E198" s="50"/>
      <c r="F198" s="50"/>
      <c r="G198" s="50"/>
      <c r="H198" s="50"/>
      <c r="I198" s="51"/>
      <c r="J198" s="51"/>
      <c r="K198" s="51"/>
      <c r="L198" s="51"/>
      <c r="M198" s="51"/>
      <c r="N198" s="51"/>
      <c r="O198" s="52"/>
      <c r="P198" s="52"/>
      <c r="Q198" s="52"/>
      <c r="R198" s="52"/>
      <c r="S198" s="52"/>
    </row>
    <row r="199" spans="2:44" ht="15.95" hidden="1" customHeight="1">
      <c r="C199" s="50"/>
      <c r="D199" s="50"/>
      <c r="E199" s="50"/>
      <c r="F199" s="50"/>
      <c r="G199" s="50"/>
      <c r="H199" s="50"/>
      <c r="I199" s="51"/>
      <c r="J199" s="51"/>
      <c r="K199" s="51"/>
      <c r="L199" s="51"/>
      <c r="M199" s="51"/>
      <c r="N199" s="51"/>
      <c r="O199" s="52"/>
      <c r="P199" s="52"/>
      <c r="Q199" s="52"/>
      <c r="R199" s="52"/>
      <c r="S199" s="52"/>
    </row>
    <row r="200" spans="2:44" ht="15.95" customHeight="1">
      <c r="B200" s="189" t="s">
        <v>952</v>
      </c>
      <c r="C200" s="189"/>
      <c r="D200" s="189"/>
      <c r="E200" s="189"/>
      <c r="F200" s="189"/>
      <c r="G200" s="189"/>
      <c r="H200" s="189"/>
      <c r="I200" s="189"/>
      <c r="J200" s="189"/>
      <c r="K200" s="189"/>
      <c r="L200" s="189"/>
      <c r="M200" s="658" t="s">
        <v>1233</v>
      </c>
      <c r="N200" s="658"/>
      <c r="O200" s="658"/>
      <c r="P200" s="658"/>
      <c r="Q200" s="658"/>
      <c r="R200" s="658"/>
      <c r="S200" s="658"/>
      <c r="T200" s="658"/>
      <c r="U200" s="658"/>
      <c r="V200" s="658"/>
      <c r="W200" s="658"/>
      <c r="X200" s="658"/>
      <c r="Y200" s="658"/>
      <c r="Z200" s="658"/>
      <c r="AA200" s="658"/>
      <c r="AB200" s="658"/>
      <c r="AC200" s="658"/>
      <c r="AD200" s="658"/>
      <c r="AE200" s="658"/>
      <c r="AF200" s="658"/>
      <c r="AG200" s="658"/>
      <c r="AH200" s="189"/>
      <c r="AI200" s="189"/>
      <c r="AJ200" s="189"/>
      <c r="AK200" s="189"/>
      <c r="AL200" s="189"/>
      <c r="AM200" s="189"/>
      <c r="AN200" s="189"/>
      <c r="AO200" s="189"/>
      <c r="AP200" s="189"/>
      <c r="AQ200" s="189"/>
      <c r="AR200" s="190" t="str">
        <f>IF(PROJID=0,"",CONCATENATE("Project ",PROJID))</f>
        <v/>
      </c>
    </row>
    <row r="201" spans="2:44" ht="15.95" customHeight="1">
      <c r="B201" s="189" t="s">
        <v>1265</v>
      </c>
      <c r="C201" s="189"/>
      <c r="D201" s="189"/>
      <c r="E201" s="189"/>
      <c r="F201" s="189"/>
      <c r="G201" s="189"/>
      <c r="H201" s="189"/>
      <c r="I201" s="189"/>
      <c r="J201" s="189"/>
      <c r="K201" s="189"/>
      <c r="L201" s="189"/>
      <c r="M201" s="658"/>
      <c r="N201" s="658"/>
      <c r="O201" s="658"/>
      <c r="P201" s="658"/>
      <c r="Q201" s="658"/>
      <c r="R201" s="658"/>
      <c r="S201" s="658"/>
      <c r="T201" s="658"/>
      <c r="U201" s="658"/>
      <c r="V201" s="658"/>
      <c r="W201" s="658"/>
      <c r="X201" s="658"/>
      <c r="Y201" s="658"/>
      <c r="Z201" s="658"/>
      <c r="AA201" s="658"/>
      <c r="AB201" s="658"/>
      <c r="AC201" s="658"/>
      <c r="AD201" s="658"/>
      <c r="AE201" s="658"/>
      <c r="AF201" s="658"/>
      <c r="AG201" s="658"/>
      <c r="AH201" s="189"/>
      <c r="AI201" s="189"/>
      <c r="AJ201" s="189"/>
      <c r="AK201" s="189"/>
      <c r="AL201" s="189"/>
      <c r="AM201" s="189"/>
      <c r="AN201" s="189"/>
      <c r="AO201" s="189"/>
      <c r="AP201" s="189"/>
      <c r="AQ201" s="189"/>
      <c r="AR201" s="190" t="str">
        <f>""</f>
        <v/>
      </c>
    </row>
    <row r="202" spans="2:44" ht="15.95" customHeight="1">
      <c r="B202" s="194" t="s">
        <v>1231</v>
      </c>
      <c r="C202" s="189"/>
      <c r="D202" s="189"/>
      <c r="E202" s="189"/>
      <c r="F202" s="189"/>
      <c r="G202" s="189"/>
      <c r="H202" s="189"/>
      <c r="I202" s="189"/>
      <c r="J202" s="189"/>
      <c r="K202" s="189"/>
      <c r="L202" s="189"/>
      <c r="M202" s="191"/>
      <c r="N202" s="189"/>
      <c r="O202" s="189"/>
      <c r="P202" s="191"/>
      <c r="Q202" s="191"/>
      <c r="R202" s="191"/>
      <c r="S202" s="191"/>
      <c r="T202" s="191"/>
      <c r="U202" s="191"/>
      <c r="V202" s="191"/>
      <c r="W202" s="192" t="s">
        <v>1449</v>
      </c>
      <c r="X202" s="191"/>
      <c r="Y202" s="191"/>
      <c r="Z202" s="191"/>
      <c r="AA202" s="191"/>
      <c r="AB202" s="191"/>
      <c r="AC202" s="191"/>
      <c r="AD202" s="191"/>
      <c r="AE202" s="189"/>
      <c r="AF202" s="189"/>
      <c r="AG202" s="189"/>
      <c r="AH202" s="189"/>
      <c r="AI202" s="189"/>
      <c r="AJ202" s="189"/>
      <c r="AK202" s="189"/>
      <c r="AL202" s="189"/>
      <c r="AM202" s="189"/>
      <c r="AN202" s="189"/>
      <c r="AO202" s="189"/>
      <c r="AP202" s="189"/>
      <c r="AQ202" s="189"/>
      <c r="AR202" s="190" t="s">
        <v>1234</v>
      </c>
    </row>
  </sheetData>
  <sheetProtection algorithmName="SHA-512" hashValue="jz3zA7+Y4Q7S7oWaG0PAPRJwF5thITqBLwHnVxfU2oc64ETJSC7d6xKyUFkGnYQ+bz7MTGap4f0Nisec4e9HjA==" saltValue="MGy3AtxucYFzdsTF0Myozw==" spinCount="100000" sheet="1" objects="1" scenarios="1" selectLockedCells="1"/>
  <mergeCells count="15">
    <mergeCell ref="AQ1:AR1"/>
    <mergeCell ref="AQ2:AR3"/>
    <mergeCell ref="AL1:AP1"/>
    <mergeCell ref="AL2:AP3"/>
    <mergeCell ref="D12:AH12"/>
    <mergeCell ref="AH1:AK1"/>
    <mergeCell ref="AH2:AK3"/>
    <mergeCell ref="D10:AH11"/>
    <mergeCell ref="V82:AB82"/>
    <mergeCell ref="AJ82:AP82"/>
    <mergeCell ref="AE82:AI82"/>
    <mergeCell ref="M200:AG201"/>
    <mergeCell ref="C82:H82"/>
    <mergeCell ref="I82:P82"/>
    <mergeCell ref="Q82:U82"/>
  </mergeCells>
  <conditionalFormatting sqref="AH2 AL2">
    <cfRule type="expression" dxfId="89" priority="1">
      <formula>PROJSTATUS=PROJSTATELI</formula>
    </cfRule>
    <cfRule type="expression" dxfId="88" priority="2">
      <formula>PROJSTATUS=PROJSTATREVIEW</formula>
    </cfRule>
    <cfRule type="expression" dxfId="87" priority="6">
      <formula>PROJSTATUS=PROJSTATPREAPPROVE</formula>
    </cfRule>
    <cfRule type="expression" dxfId="86" priority="7">
      <formula>PROJSTATUS=PROJSTATSTANDARD</formula>
    </cfRule>
    <cfRule type="expression" dxfId="85" priority="8">
      <formula>PROJSTATUS=PROJSTATEXP</formula>
    </cfRule>
  </conditionalFormatting>
  <conditionalFormatting sqref="AQ2:AR3">
    <cfRule type="cellIs" dxfId="84" priority="3" operator="equal">
      <formula>1</formula>
    </cfRule>
    <cfRule type="cellIs" dxfId="83" priority="4" operator="between">
      <formula>0.51</formula>
      <formula>0.99</formula>
    </cfRule>
    <cfRule type="cellIs" dxfId="82" priority="5" operator="lessThanOrEqual">
      <formula>0.5</formula>
    </cfRule>
  </conditionalFormatting>
  <hyperlinks>
    <hyperlink ref="B202" r:id="rId1" xr:uid="{00000000-0004-0000-0900-000000000000}"/>
  </hyperlinks>
  <pageMargins left="0.25" right="0.25" top="0.25" bottom="0.25" header="0.25" footer="0.25"/>
  <pageSetup scale="62" fitToHeight="0" orientation="landscape" r:id="rId2"/>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4AC718-50AC-43FB-A137-78E8F4A475B8}">
  <sheetPr codeName="Sheet6"/>
  <dimension ref="A8:BS203"/>
  <sheetViews>
    <sheetView showGridLines="0" showRowColHeaders="0" topLeftCell="A67" zoomScale="85" zoomScaleNormal="85" workbookViewId="0">
      <selection activeCell="C6" sqref="C6"/>
    </sheetView>
  </sheetViews>
  <sheetFormatPr defaultColWidth="0" defaultRowHeight="15" zeroHeight="1"/>
  <cols>
    <col min="1" max="45" width="4.7109375" customWidth="1"/>
    <col min="46" max="71" width="9.140625" customWidth="1"/>
    <col min="72" max="16384" width="9.140625" hidden="1"/>
  </cols>
  <sheetData>
    <row r="8" spans="3:43"/>
    <row r="9" spans="3:43"/>
    <row r="10" spans="3:43" ht="20.25">
      <c r="C10" s="55"/>
      <c r="D10" s="55"/>
      <c r="E10" s="55"/>
      <c r="F10" s="700" t="s">
        <v>803</v>
      </c>
      <c r="G10" s="700"/>
      <c r="H10" s="700"/>
      <c r="I10" s="700"/>
      <c r="J10" s="700"/>
      <c r="K10" s="700"/>
      <c r="L10" s="700"/>
      <c r="M10" s="700"/>
      <c r="N10" s="700"/>
      <c r="O10" s="700"/>
      <c r="P10" s="700"/>
      <c r="Q10" s="700"/>
      <c r="R10" s="700"/>
      <c r="S10" s="700"/>
      <c r="T10" s="700"/>
      <c r="U10" s="700"/>
      <c r="V10" s="700"/>
      <c r="W10" s="700"/>
      <c r="X10" s="700"/>
      <c r="Y10" s="700"/>
      <c r="Z10" s="700"/>
      <c r="AA10" s="700"/>
      <c r="AB10" s="700"/>
      <c r="AC10" s="700"/>
      <c r="AD10" s="700"/>
      <c r="AE10" s="700"/>
      <c r="AF10" s="700"/>
      <c r="AG10" s="700"/>
      <c r="AH10" s="700"/>
      <c r="AI10" s="700"/>
      <c r="AJ10" s="700"/>
      <c r="AK10" s="700"/>
      <c r="AL10" s="700"/>
      <c r="AM10" s="700"/>
      <c r="AN10" s="700"/>
      <c r="AO10" s="55"/>
      <c r="AP10" s="55"/>
      <c r="AQ10" s="55"/>
    </row>
    <row r="11" spans="3:43" ht="15" customHeight="1">
      <c r="C11" s="55"/>
      <c r="D11" s="55"/>
      <c r="E11" s="55"/>
      <c r="F11" s="701" t="s">
        <v>821</v>
      </c>
      <c r="G11" s="701"/>
      <c r="H11" s="701"/>
      <c r="I11" s="701"/>
      <c r="J11" s="701"/>
      <c r="K11" s="701"/>
      <c r="L11" s="701"/>
      <c r="M11" s="701"/>
      <c r="N11" s="701"/>
      <c r="O11" s="701"/>
      <c r="P11" s="701"/>
      <c r="Q11" s="701"/>
      <c r="R11" s="701"/>
      <c r="S11" s="701"/>
      <c r="T11" s="701"/>
      <c r="U11" s="701"/>
      <c r="V11" s="701"/>
      <c r="W11" s="701"/>
      <c r="X11" s="701"/>
      <c r="Y11" s="701"/>
      <c r="Z11" s="701"/>
      <c r="AA11" s="701"/>
      <c r="AB11" s="701"/>
      <c r="AC11" s="701"/>
      <c r="AD11" s="701"/>
      <c r="AE11" s="701"/>
      <c r="AF11" s="701"/>
      <c r="AG11" s="701"/>
      <c r="AH11" s="701"/>
      <c r="AI11" s="701"/>
      <c r="AJ11" s="701"/>
      <c r="AK11" s="701"/>
      <c r="AL11" s="701"/>
      <c r="AM11" s="701"/>
      <c r="AN11" s="322"/>
      <c r="AO11" s="55"/>
      <c r="AP11" s="55"/>
      <c r="AQ11" s="55"/>
    </row>
    <row r="12" spans="3:43">
      <c r="C12" s="55"/>
      <c r="D12" s="55"/>
      <c r="E12" s="55"/>
      <c r="F12" s="322"/>
      <c r="G12" s="322"/>
      <c r="H12" s="322"/>
      <c r="I12" s="322"/>
      <c r="J12" s="322"/>
      <c r="K12" s="322"/>
      <c r="L12" s="322"/>
      <c r="M12" s="322"/>
      <c r="N12" s="322"/>
      <c r="O12" s="322"/>
      <c r="P12" s="322"/>
      <c r="Q12" s="322"/>
      <c r="R12" s="322"/>
      <c r="S12" s="322"/>
      <c r="T12" s="322"/>
      <c r="U12" s="322"/>
      <c r="V12" s="322"/>
      <c r="W12" s="322"/>
      <c r="X12" s="322"/>
      <c r="Y12" s="322"/>
      <c r="Z12" s="322"/>
      <c r="AA12" s="322"/>
      <c r="AB12" s="322"/>
      <c r="AC12" s="322"/>
      <c r="AD12" s="322"/>
      <c r="AE12" s="322"/>
      <c r="AF12" s="322"/>
      <c r="AG12" s="322"/>
      <c r="AH12" s="322"/>
      <c r="AI12" s="322"/>
      <c r="AJ12" s="322"/>
      <c r="AK12" s="322"/>
      <c r="AL12" s="322"/>
      <c r="AM12" s="322"/>
      <c r="AN12" s="322"/>
      <c r="AO12" s="55"/>
      <c r="AP12" s="55"/>
      <c r="AQ12" s="55"/>
    </row>
    <row r="13" spans="3:43">
      <c r="F13" s="322"/>
      <c r="G13" s="322"/>
      <c r="H13" s="322"/>
      <c r="I13" s="322"/>
      <c r="J13" s="322"/>
      <c r="K13" s="322"/>
      <c r="L13" s="322"/>
      <c r="M13" s="322"/>
      <c r="N13" s="322"/>
      <c r="O13" s="322"/>
      <c r="P13" s="322"/>
      <c r="Q13" s="322"/>
      <c r="R13" s="322"/>
      <c r="S13" s="322"/>
      <c r="T13" s="322"/>
      <c r="U13" s="322"/>
      <c r="V13" s="322"/>
      <c r="W13" s="322"/>
      <c r="X13" s="322"/>
      <c r="Y13" s="322"/>
      <c r="Z13" s="322"/>
      <c r="AA13" s="322"/>
      <c r="AB13" s="322"/>
      <c r="AC13" s="322"/>
      <c r="AD13" s="322"/>
      <c r="AE13" s="322"/>
      <c r="AF13" s="322"/>
      <c r="AG13" s="322"/>
      <c r="AH13" s="322"/>
      <c r="AI13" s="322"/>
      <c r="AJ13" s="322"/>
      <c r="AK13" s="322"/>
      <c r="AL13" s="322"/>
      <c r="AM13" s="322"/>
      <c r="AN13" s="322"/>
    </row>
    <row r="14" spans="3:43"/>
    <row r="15" spans="3:43"/>
    <row r="16" spans="3:43"/>
    <row r="17"/>
    <row r="18"/>
    <row r="19"/>
    <row r="20"/>
    <row r="21"/>
    <row r="22"/>
    <row r="23"/>
    <row r="24"/>
    <row r="25"/>
    <row r="26"/>
    <row r="27"/>
    <row r="28"/>
    <row r="29"/>
    <row r="30"/>
    <row r="31"/>
    <row r="32"/>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spans="3:43"/>
    <row r="119" spans="3:43" ht="16.5">
      <c r="F119" s="702" t="s">
        <v>112</v>
      </c>
      <c r="G119" s="702"/>
      <c r="H119" s="702"/>
      <c r="I119" s="702"/>
      <c r="J119" s="702"/>
      <c r="K119" s="702"/>
      <c r="L119" s="702"/>
      <c r="M119" s="702"/>
      <c r="N119" s="702"/>
      <c r="O119" s="702"/>
      <c r="P119" s="702"/>
      <c r="Q119" s="702"/>
      <c r="R119" s="702"/>
      <c r="S119" s="702"/>
      <c r="T119" s="702"/>
      <c r="U119" s="702"/>
      <c r="V119" s="702"/>
      <c r="W119" s="702"/>
      <c r="X119" s="702"/>
      <c r="Y119" s="702"/>
      <c r="Z119" s="702"/>
      <c r="AA119" s="702"/>
      <c r="AB119" s="702"/>
      <c r="AC119" s="702"/>
      <c r="AD119" s="702"/>
      <c r="AE119" s="702"/>
      <c r="AF119" s="702"/>
      <c r="AG119" s="702"/>
      <c r="AH119" s="702"/>
      <c r="AI119" s="702"/>
      <c r="AJ119" s="702"/>
      <c r="AK119" s="702"/>
      <c r="AL119" s="702"/>
      <c r="AM119" s="702"/>
      <c r="AN119" s="702"/>
    </row>
    <row r="120" spans="3:43">
      <c r="C120" s="704" t="s">
        <v>957</v>
      </c>
      <c r="D120" s="704"/>
      <c r="E120" s="704"/>
      <c r="F120" s="704"/>
      <c r="G120" s="704"/>
      <c r="H120" s="704"/>
      <c r="I120" s="704"/>
      <c r="J120" s="704"/>
      <c r="K120" s="704"/>
      <c r="L120" s="704"/>
      <c r="M120" s="704"/>
      <c r="N120" s="704"/>
      <c r="O120" s="704"/>
      <c r="P120" s="704"/>
      <c r="Q120" s="704"/>
      <c r="R120" s="704"/>
      <c r="S120" s="704"/>
      <c r="T120" s="704"/>
      <c r="U120" s="704"/>
      <c r="V120" s="704"/>
      <c r="W120" s="704"/>
      <c r="X120" s="704"/>
      <c r="Y120" s="704"/>
      <c r="Z120" s="704"/>
      <c r="AA120" s="704"/>
      <c r="AB120" s="704"/>
      <c r="AC120" s="704"/>
      <c r="AD120" s="704"/>
      <c r="AE120" s="704"/>
      <c r="AF120" s="704"/>
      <c r="AG120" s="704"/>
      <c r="AH120" s="704"/>
      <c r="AI120" s="704"/>
      <c r="AJ120" s="704"/>
      <c r="AK120" s="704"/>
      <c r="AL120" s="704"/>
      <c r="AM120" s="704"/>
      <c r="AN120" s="704"/>
      <c r="AO120" s="704"/>
      <c r="AP120" s="704"/>
      <c r="AQ120" s="704"/>
    </row>
    <row r="121" spans="3:43">
      <c r="C121" s="704"/>
      <c r="D121" s="704"/>
      <c r="E121" s="704"/>
      <c r="F121" s="704"/>
      <c r="G121" s="704"/>
      <c r="H121" s="704"/>
      <c r="I121" s="704"/>
      <c r="J121" s="704"/>
      <c r="K121" s="704"/>
      <c r="L121" s="704"/>
      <c r="M121" s="704"/>
      <c r="N121" s="704"/>
      <c r="O121" s="704"/>
      <c r="P121" s="704"/>
      <c r="Q121" s="704"/>
      <c r="R121" s="704"/>
      <c r="S121" s="704"/>
      <c r="T121" s="704"/>
      <c r="U121" s="704"/>
      <c r="V121" s="704"/>
      <c r="W121" s="704"/>
      <c r="X121" s="704"/>
      <c r="Y121" s="704"/>
      <c r="Z121" s="704"/>
      <c r="AA121" s="704"/>
      <c r="AB121" s="704"/>
      <c r="AC121" s="704"/>
      <c r="AD121" s="704"/>
      <c r="AE121" s="704"/>
      <c r="AF121" s="704"/>
      <c r="AG121" s="704"/>
      <c r="AH121" s="704"/>
      <c r="AI121" s="704"/>
      <c r="AJ121" s="704"/>
      <c r="AK121" s="704"/>
      <c r="AL121" s="704"/>
      <c r="AM121" s="704"/>
      <c r="AN121" s="704"/>
      <c r="AO121" s="704"/>
      <c r="AP121" s="704"/>
      <c r="AQ121" s="704"/>
    </row>
    <row r="122" spans="3:43">
      <c r="C122" s="704"/>
      <c r="D122" s="704"/>
      <c r="E122" s="704"/>
      <c r="F122" s="704"/>
      <c r="G122" s="704"/>
      <c r="H122" s="704"/>
      <c r="I122" s="704"/>
      <c r="J122" s="704"/>
      <c r="K122" s="704"/>
      <c r="L122" s="704"/>
      <c r="M122" s="704"/>
      <c r="N122" s="704"/>
      <c r="O122" s="704"/>
      <c r="P122" s="704"/>
      <c r="Q122" s="704"/>
      <c r="R122" s="704"/>
      <c r="S122" s="704"/>
      <c r="T122" s="704"/>
      <c r="U122" s="704"/>
      <c r="V122" s="704"/>
      <c r="W122" s="704"/>
      <c r="X122" s="704"/>
      <c r="Y122" s="704"/>
      <c r="Z122" s="704"/>
      <c r="AA122" s="704"/>
      <c r="AB122" s="704"/>
      <c r="AC122" s="704"/>
      <c r="AD122" s="704"/>
      <c r="AE122" s="704"/>
      <c r="AF122" s="704"/>
      <c r="AG122" s="704"/>
      <c r="AH122" s="704"/>
      <c r="AI122" s="704"/>
      <c r="AJ122" s="704"/>
      <c r="AK122" s="704"/>
      <c r="AL122" s="704"/>
      <c r="AM122" s="704"/>
      <c r="AN122" s="704"/>
      <c r="AO122" s="704"/>
      <c r="AP122" s="704"/>
      <c r="AQ122" s="704"/>
    </row>
    <row r="123" spans="3:43"/>
    <row r="124" spans="3:43"/>
    <row r="125" spans="3:43" ht="16.5">
      <c r="F125" s="702" t="s">
        <v>113</v>
      </c>
      <c r="G125" s="702"/>
      <c r="H125" s="702"/>
      <c r="I125" s="702"/>
      <c r="J125" s="702"/>
      <c r="K125" s="702"/>
      <c r="L125" s="702"/>
      <c r="M125" s="702"/>
      <c r="N125" s="702"/>
      <c r="O125" s="702"/>
      <c r="P125" s="702"/>
      <c r="Q125" s="702"/>
      <c r="R125" s="702"/>
      <c r="S125" s="702"/>
      <c r="T125" s="702"/>
      <c r="U125" s="702"/>
      <c r="V125" s="702"/>
      <c r="W125" s="702"/>
      <c r="X125" s="702"/>
      <c r="Y125" s="702"/>
      <c r="Z125" s="702"/>
      <c r="AA125" s="702"/>
      <c r="AB125" s="702"/>
      <c r="AC125" s="702"/>
      <c r="AD125" s="702"/>
      <c r="AE125" s="702"/>
      <c r="AF125" s="702"/>
      <c r="AG125" s="702"/>
      <c r="AH125" s="702"/>
      <c r="AI125" s="702"/>
      <c r="AJ125" s="702"/>
      <c r="AK125" s="702"/>
      <c r="AL125" s="702"/>
      <c r="AM125" s="702"/>
      <c r="AN125" s="702"/>
    </row>
    <row r="126" spans="3:43">
      <c r="C126" s="703" t="s">
        <v>958</v>
      </c>
      <c r="D126" s="703"/>
      <c r="E126" s="703"/>
      <c r="F126" s="703"/>
      <c r="G126" s="703"/>
      <c r="H126" s="703"/>
      <c r="I126" s="703"/>
      <c r="J126" s="703"/>
      <c r="K126" s="703"/>
      <c r="L126" s="703"/>
      <c r="M126" s="703"/>
      <c r="N126" s="703"/>
      <c r="O126" s="703"/>
      <c r="P126" s="703"/>
      <c r="Q126" s="703"/>
      <c r="R126" s="703"/>
      <c r="S126" s="703"/>
      <c r="T126" s="703"/>
      <c r="U126" s="703"/>
      <c r="V126" s="703"/>
      <c r="W126" s="703"/>
      <c r="X126" s="703"/>
      <c r="Y126" s="703"/>
      <c r="Z126" s="703"/>
      <c r="AA126" s="703"/>
      <c r="AB126" s="703"/>
      <c r="AC126" s="703"/>
      <c r="AD126" s="703"/>
      <c r="AE126" s="703"/>
      <c r="AF126" s="703"/>
      <c r="AG126" s="703"/>
      <c r="AH126" s="703"/>
      <c r="AI126" s="703"/>
      <c r="AJ126" s="703"/>
      <c r="AK126" s="703"/>
      <c r="AL126" s="703"/>
      <c r="AM126" s="703"/>
      <c r="AN126" s="703"/>
      <c r="AO126" s="703"/>
      <c r="AP126" s="703"/>
      <c r="AQ126" s="703"/>
    </row>
    <row r="127" spans="3:43">
      <c r="C127" s="703"/>
      <c r="D127" s="703"/>
      <c r="E127" s="703"/>
      <c r="F127" s="703"/>
      <c r="G127" s="703"/>
      <c r="H127" s="703"/>
      <c r="I127" s="703"/>
      <c r="J127" s="703"/>
      <c r="K127" s="703"/>
      <c r="L127" s="703"/>
      <c r="M127" s="703"/>
      <c r="N127" s="703"/>
      <c r="O127" s="703"/>
      <c r="P127" s="703"/>
      <c r="Q127" s="703"/>
      <c r="R127" s="703"/>
      <c r="S127" s="703"/>
      <c r="T127" s="703"/>
      <c r="U127" s="703"/>
      <c r="V127" s="703"/>
      <c r="W127" s="703"/>
      <c r="X127" s="703"/>
      <c r="Y127" s="703"/>
      <c r="Z127" s="703"/>
      <c r="AA127" s="703"/>
      <c r="AB127" s="703"/>
      <c r="AC127" s="703"/>
      <c r="AD127" s="703"/>
      <c r="AE127" s="703"/>
      <c r="AF127" s="703"/>
      <c r="AG127" s="703"/>
      <c r="AH127" s="703"/>
      <c r="AI127" s="703"/>
      <c r="AJ127" s="703"/>
      <c r="AK127" s="703"/>
      <c r="AL127" s="703"/>
      <c r="AM127" s="703"/>
      <c r="AN127" s="703"/>
      <c r="AO127" s="703"/>
      <c r="AP127" s="703"/>
      <c r="AQ127" s="703"/>
    </row>
    <row r="128" spans="3:43"/>
    <row r="129"/>
    <row r="130"/>
    <row r="131"/>
    <row r="132"/>
    <row r="200" spans="2:44">
      <c r="B200" s="189" t="str">
        <f>FOOT1</f>
        <v>NIPSCO Energy Efficiency Program</v>
      </c>
      <c r="C200" s="189"/>
      <c r="D200" s="189"/>
      <c r="E200" s="189"/>
      <c r="F200" s="189"/>
      <c r="G200" s="189"/>
      <c r="H200" s="189"/>
      <c r="I200" s="189"/>
      <c r="J200" s="189"/>
      <c r="K200" s="189"/>
      <c r="L200" s="189"/>
      <c r="M200" s="658" t="str">
        <f>_xlfn.SINGLE(FOOT4)</f>
        <v>NIPSCO’s energy efficiency programs are administered by TRC, a third‐party implementation specialist that helps homes and businesses save energy.</v>
      </c>
      <c r="N200" s="658"/>
      <c r="O200" s="658"/>
      <c r="P200" s="658"/>
      <c r="Q200" s="658"/>
      <c r="R200" s="658"/>
      <c r="S200" s="658"/>
      <c r="T200" s="658"/>
      <c r="U200" s="658"/>
      <c r="V200" s="658"/>
      <c r="W200" s="658"/>
      <c r="X200" s="658"/>
      <c r="Y200" s="658"/>
      <c r="Z200" s="658"/>
      <c r="AA200" s="658"/>
      <c r="AB200" s="658"/>
      <c r="AC200" s="658"/>
      <c r="AD200" s="658"/>
      <c r="AE200" s="658"/>
      <c r="AF200" s="658"/>
      <c r="AG200" s="658"/>
      <c r="AH200" s="189"/>
      <c r="AI200" s="189"/>
      <c r="AJ200" s="189"/>
      <c r="AK200" s="189"/>
      <c r="AL200" s="189"/>
      <c r="AM200" s="189"/>
      <c r="AN200" s="189"/>
      <c r="AO200" s="189"/>
      <c r="AP200" s="189"/>
      <c r="AQ200" s="189"/>
      <c r="AR200" s="190" t="str">
        <f>FOOTDISCLAIM</f>
        <v/>
      </c>
    </row>
    <row r="201" spans="2:44">
      <c r="B201" s="189" t="str">
        <f>FOOT2</f>
        <v>Toll-Free 800-299-2501</v>
      </c>
      <c r="C201" s="189"/>
      <c r="D201" s="189"/>
      <c r="E201" s="189"/>
      <c r="F201" s="189"/>
      <c r="G201" s="189"/>
      <c r="H201" s="189"/>
      <c r="I201" s="189"/>
      <c r="J201" s="189"/>
      <c r="K201" s="189"/>
      <c r="L201" s="189"/>
      <c r="M201" s="658"/>
      <c r="N201" s="658"/>
      <c r="O201" s="658"/>
      <c r="P201" s="658"/>
      <c r="Q201" s="658"/>
      <c r="R201" s="658"/>
      <c r="S201" s="658"/>
      <c r="T201" s="658"/>
      <c r="U201" s="658"/>
      <c r="V201" s="658"/>
      <c r="W201" s="658"/>
      <c r="X201" s="658"/>
      <c r="Y201" s="658"/>
      <c r="Z201" s="658"/>
      <c r="AA201" s="658"/>
      <c r="AB201" s="658"/>
      <c r="AC201" s="658"/>
      <c r="AD201" s="658"/>
      <c r="AE201" s="658"/>
      <c r="AF201" s="658"/>
      <c r="AG201" s="658"/>
      <c r="AH201" s="189"/>
      <c r="AI201" s="189"/>
      <c r="AJ201" s="189"/>
      <c r="AK201" s="189"/>
      <c r="AL201" s="189"/>
      <c r="AM201" s="189"/>
      <c r="AN201" s="189"/>
      <c r="AO201" s="189"/>
      <c r="AP201" s="189"/>
      <c r="AQ201" s="189"/>
      <c r="AR201" s="190" t="str">
        <f>FOOT5</f>
        <v/>
      </c>
    </row>
    <row r="202" spans="2:44">
      <c r="B202" s="194" t="s">
        <v>1231</v>
      </c>
      <c r="C202" s="189"/>
      <c r="D202" s="189"/>
      <c r="E202" s="189"/>
      <c r="F202" s="189"/>
      <c r="G202" s="189"/>
      <c r="H202" s="189"/>
      <c r="I202" s="189"/>
      <c r="J202" s="189"/>
      <c r="K202" s="189"/>
      <c r="L202" s="189"/>
      <c r="M202" s="191"/>
      <c r="N202" s="189"/>
      <c r="O202" s="189"/>
      <c r="P202" s="191"/>
      <c r="Q202" s="191"/>
      <c r="R202" s="191"/>
      <c r="S202" s="191"/>
      <c r="T202" s="191"/>
      <c r="U202" s="191"/>
      <c r="V202" s="191"/>
      <c r="W202" s="192" t="str">
        <f>VERSION</f>
        <v>Lighting One-Page 1.1.0</v>
      </c>
      <c r="X202" s="191"/>
      <c r="Y202" s="191"/>
      <c r="Z202" s="191"/>
      <c r="AA202" s="191"/>
      <c r="AB202" s="191"/>
      <c r="AC202" s="191"/>
      <c r="AD202" s="191"/>
      <c r="AE202" s="189"/>
      <c r="AF202" s="189"/>
      <c r="AG202" s="189"/>
      <c r="AH202" s="189"/>
      <c r="AI202" s="189"/>
      <c r="AJ202" s="189"/>
      <c r="AK202" s="189"/>
      <c r="AL202" s="189"/>
      <c r="AM202" s="189"/>
      <c r="AN202" s="189"/>
      <c r="AO202" s="189"/>
      <c r="AP202" s="189"/>
      <c r="AQ202" s="189"/>
      <c r="AR202" s="190" t="str">
        <f>FOOT6</f>
        <v>Product of TRC</v>
      </c>
    </row>
    <row r="203" spans="2:44"/>
  </sheetData>
  <sheetProtection algorithmName="SHA-512" hashValue="HrYlBPfZ56SUJDmE+oAf5mJjNyuitlhcKqJiWmqrZGAtAHzuX7jGl5LibWlGIpUVIu3mmgzqPhg8lEu+ua34PQ==" saltValue="1V1bgbnqZVqcGSeXyxm6kg==" spinCount="100000" sheet="1" objects="1" scenarios="1" selectLockedCells="1"/>
  <dataConsolidate/>
  <mergeCells count="7">
    <mergeCell ref="M200:AG201"/>
    <mergeCell ref="F10:AN10"/>
    <mergeCell ref="F11:AM11"/>
    <mergeCell ref="F119:AN119"/>
    <mergeCell ref="F125:AN125"/>
    <mergeCell ref="C126:AQ127"/>
    <mergeCell ref="C120:AQ122"/>
  </mergeCells>
  <hyperlinks>
    <hyperlink ref="B202" r:id="rId1" xr:uid="{42EB2674-7F9B-4205-9A99-0C8DFCD477B3}"/>
  </hyperlinks>
  <pageMargins left="0.7" right="0.7" top="0.75" bottom="0.75" header="0.3" footer="0.3"/>
  <pageSetup orientation="portrait" r:id="rId2"/>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81">
    <pageSetUpPr fitToPage="1"/>
  </sheetPr>
  <dimension ref="A1:BI202"/>
  <sheetViews>
    <sheetView showGridLines="0" showRowColHeaders="0" zoomScale="85" zoomScaleNormal="85" workbookViewId="0">
      <selection activeCell="C16" sqref="C16:E17"/>
    </sheetView>
  </sheetViews>
  <sheetFormatPr defaultColWidth="0" defaultRowHeight="15" customHeight="1" zeroHeight="1"/>
  <cols>
    <col min="1" max="44" width="4.7109375" customWidth="1"/>
    <col min="45" max="45" width="4.7109375" style="55" customWidth="1"/>
    <col min="46" max="46" width="4.7109375" style="55" hidden="1" customWidth="1"/>
    <col min="47" max="52" width="9.140625" style="55" hidden="1" customWidth="1"/>
    <col min="53" max="53" width="9.28515625" style="55" hidden="1" customWidth="1"/>
    <col min="54" max="54" width="9.140625" style="55" hidden="1" customWidth="1"/>
    <col min="55" max="55" width="14.42578125" style="55" hidden="1" customWidth="1"/>
    <col min="56" max="61" width="9.140625" style="55" hidden="1" customWidth="1"/>
    <col min="62" max="16384" width="9.140625" hidden="1"/>
  </cols>
  <sheetData>
    <row r="1" spans="2:60" ht="15.95" customHeight="1">
      <c r="AH1" s="758" t="s">
        <v>449</v>
      </c>
      <c r="AI1" s="758"/>
      <c r="AJ1" s="758"/>
      <c r="AK1" s="758"/>
      <c r="AL1" s="759" t="s">
        <v>713</v>
      </c>
      <c r="AM1" s="759"/>
      <c r="AN1" s="759"/>
      <c r="AO1" s="759"/>
      <c r="AP1" s="759"/>
      <c r="AQ1" s="755" t="s">
        <v>452</v>
      </c>
      <c r="AR1" s="755"/>
    </row>
    <row r="2" spans="2:60" ht="15.95" customHeight="1">
      <c r="AH2" s="760" t="str">
        <f ca="1">INCENSTATUS</f>
        <v>---</v>
      </c>
      <c r="AI2" s="761"/>
      <c r="AJ2" s="761"/>
      <c r="AK2" s="761"/>
      <c r="AL2" s="762" t="str">
        <f ca="1">PROJSTATUS</f>
        <v>Enter Measures</v>
      </c>
      <c r="AM2" s="762"/>
      <c r="AN2" s="762"/>
      <c r="AO2" s="762"/>
      <c r="AP2" s="762"/>
      <c r="AQ2" s="756">
        <f ca="1">PROGRESSSTATUS</f>
        <v>4.4117647058823532E-2</v>
      </c>
      <c r="AR2" s="757"/>
    </row>
    <row r="3" spans="2:60" ht="15.95" customHeight="1">
      <c r="AH3" s="697"/>
      <c r="AI3" s="698"/>
      <c r="AJ3" s="698"/>
      <c r="AK3" s="698"/>
      <c r="AL3" s="690"/>
      <c r="AM3" s="690"/>
      <c r="AN3" s="690"/>
      <c r="AO3" s="690"/>
      <c r="AP3" s="690"/>
      <c r="AQ3" s="684"/>
      <c r="AR3" s="685"/>
    </row>
    <row r="4" spans="2:60" ht="15.95" customHeight="1">
      <c r="AR4" s="123"/>
    </row>
    <row r="5" spans="2:60" ht="15.95" customHeight="1"/>
    <row r="6" spans="2:60" ht="15.95" customHeight="1">
      <c r="AU6" s="55" t="s">
        <v>851</v>
      </c>
      <c r="AV6" s="55">
        <f>PROJID</f>
        <v>0</v>
      </c>
      <c r="BE6" s="55" t="s">
        <v>1321</v>
      </c>
    </row>
    <row r="7" spans="2:60" ht="15.95" customHeight="1">
      <c r="AU7" s="63"/>
      <c r="AV7" s="63" t="s">
        <v>820</v>
      </c>
      <c r="AW7" s="63" t="s">
        <v>210</v>
      </c>
      <c r="AX7" s="63" t="s">
        <v>842</v>
      </c>
      <c r="AY7"/>
    </row>
    <row r="8" spans="2:60" ht="15.95" customHeight="1">
      <c r="AU8" s="63" t="s">
        <v>207</v>
      </c>
      <c r="AV8" s="63" t="str">
        <f ca="1">CBPRESE</f>
        <v>NA</v>
      </c>
      <c r="AW8" s="63" t="str">
        <f ca="1">CBCUSE</f>
        <v>NA</v>
      </c>
      <c r="AX8" s="63" t="str">
        <f ca="1">CBALL</f>
        <v>NA</v>
      </c>
      <c r="AY8"/>
      <c r="BC8" s="278"/>
    </row>
    <row r="9" spans="2:60" ht="15.95" customHeight="1">
      <c r="B9" s="55"/>
      <c r="C9" s="55"/>
      <c r="D9" s="55"/>
      <c r="E9" s="55"/>
      <c r="F9" s="55"/>
      <c r="G9" s="55"/>
      <c r="H9" s="55"/>
      <c r="I9" s="55"/>
      <c r="J9" s="55"/>
      <c r="K9" s="55"/>
      <c r="L9" s="55"/>
      <c r="M9" s="55"/>
      <c r="N9" s="55"/>
      <c r="O9" s="55"/>
      <c r="P9" s="55"/>
      <c r="Q9" s="55"/>
      <c r="R9" s="763" t="str">
        <f>CONCATENATE(M4S1," ","Summary")</f>
        <v>Custom Lighting Summary</v>
      </c>
      <c r="S9" s="763"/>
      <c r="T9" s="763"/>
      <c r="U9" s="763"/>
      <c r="V9" s="763"/>
      <c r="W9" s="763"/>
      <c r="X9" s="763"/>
      <c r="Y9" s="763"/>
      <c r="Z9" s="763"/>
      <c r="AA9" s="763"/>
      <c r="AB9" s="763"/>
      <c r="AC9" s="763"/>
      <c r="AD9" s="55"/>
      <c r="AE9" s="55"/>
      <c r="AF9" s="55"/>
      <c r="AG9" s="55"/>
      <c r="AH9" s="55"/>
      <c r="AI9" s="55"/>
      <c r="AJ9" s="55"/>
      <c r="AK9" s="55"/>
      <c r="AL9" s="55"/>
      <c r="AM9" s="55"/>
      <c r="AN9" s="55"/>
      <c r="AO9" s="55"/>
      <c r="AP9" s="55"/>
      <c r="AQ9" s="55"/>
      <c r="AR9" s="55"/>
      <c r="AU9" s="63"/>
      <c r="AV9" s="63"/>
      <c r="AW9" s="63"/>
      <c r="AX9" s="63"/>
      <c r="AY9"/>
    </row>
    <row r="10" spans="2:60" ht="15.95" customHeight="1">
      <c r="B10" s="55"/>
      <c r="C10" s="55"/>
      <c r="D10" s="55"/>
      <c r="E10" s="55"/>
      <c r="F10" s="55"/>
      <c r="G10" s="55"/>
      <c r="H10" s="55"/>
      <c r="I10" s="55"/>
      <c r="J10" s="55"/>
      <c r="K10" s="55"/>
      <c r="L10" s="55"/>
      <c r="M10" s="55"/>
      <c r="N10" s="55"/>
      <c r="O10" s="55"/>
      <c r="P10" s="55"/>
      <c r="Q10" s="55"/>
      <c r="R10" s="763"/>
      <c r="S10" s="763"/>
      <c r="T10" s="763"/>
      <c r="U10" s="763"/>
      <c r="V10" s="763"/>
      <c r="W10" s="763"/>
      <c r="X10" s="763"/>
      <c r="Y10" s="763"/>
      <c r="Z10" s="763"/>
      <c r="AA10" s="763"/>
      <c r="AB10" s="763"/>
      <c r="AC10" s="763"/>
      <c r="AD10" s="55"/>
      <c r="AE10" s="55"/>
      <c r="AF10" s="55"/>
      <c r="AG10" s="55"/>
      <c r="AH10" s="55"/>
      <c r="AI10" s="55"/>
      <c r="AJ10" s="55"/>
      <c r="AK10" s="55"/>
      <c r="AL10" s="55"/>
      <c r="AM10" s="55"/>
      <c r="AN10" s="55"/>
      <c r="AO10" s="55"/>
      <c r="AP10" s="55"/>
      <c r="AQ10" s="55"/>
      <c r="AR10" s="55"/>
      <c r="AU10" s="63" t="s">
        <v>559</v>
      </c>
      <c r="AV10" s="63" t="str">
        <f ca="1">PAYPRESE</f>
        <v>NA</v>
      </c>
      <c r="AW10" s="63" t="str">
        <f ca="1">PAYCUSE</f>
        <v>NA</v>
      </c>
      <c r="AX10" s="241" t="str">
        <f ca="1">PAYALL</f>
        <v>NA</v>
      </c>
      <c r="AY10"/>
    </row>
    <row r="11" spans="2:60" ht="15.95" customHeight="1">
      <c r="B11" s="55"/>
      <c r="C11" s="55"/>
      <c r="D11" s="55"/>
      <c r="E11" s="55"/>
      <c r="F11" s="55"/>
      <c r="G11" s="55"/>
      <c r="H11" s="55"/>
      <c r="I11" s="55"/>
      <c r="J11" s="55"/>
      <c r="K11" s="55"/>
      <c r="L11" s="55"/>
      <c r="M11" s="55"/>
      <c r="N11" s="55"/>
      <c r="O11" s="55"/>
      <c r="P11" s="55"/>
      <c r="Q11" s="55"/>
      <c r="R11" s="659" t="s">
        <v>68</v>
      </c>
      <c r="S11" s="659"/>
      <c r="T11" s="659"/>
      <c r="U11" s="659"/>
      <c r="V11" s="659" t="s">
        <v>69</v>
      </c>
      <c r="W11" s="659"/>
      <c r="X11" s="659"/>
      <c r="Y11" s="659"/>
      <c r="Z11" s="659" t="s">
        <v>70</v>
      </c>
      <c r="AA11" s="659"/>
      <c r="AB11" s="659"/>
      <c r="AC11" s="659"/>
      <c r="AD11" s="55"/>
      <c r="AE11" s="55"/>
      <c r="AF11" s="765" t="s">
        <v>1436</v>
      </c>
      <c r="AG11" s="765"/>
      <c r="AH11" s="765"/>
      <c r="AI11" s="765"/>
      <c r="AJ11" s="55"/>
      <c r="AK11" s="55"/>
      <c r="AL11" s="55"/>
      <c r="AM11" s="55"/>
      <c r="AN11" s="55"/>
      <c r="AO11" s="55"/>
      <c r="AP11" s="55"/>
      <c r="AQ11" s="55"/>
      <c r="AR11" s="55"/>
      <c r="AU11" s="64"/>
    </row>
    <row r="12" spans="2:60" ht="15.95" customHeight="1">
      <c r="B12" s="55"/>
      <c r="C12" s="55"/>
      <c r="D12" s="55"/>
      <c r="E12" s="55"/>
      <c r="F12" s="55"/>
      <c r="G12" s="55"/>
      <c r="H12" s="55"/>
      <c r="I12" s="55"/>
      <c r="J12" s="55"/>
      <c r="K12" s="55"/>
      <c r="L12" s="55"/>
      <c r="M12" s="55"/>
      <c r="N12" s="55"/>
      <c r="O12" s="55"/>
      <c r="P12" s="55"/>
      <c r="Q12" s="55"/>
      <c r="R12" s="660">
        <f>SUM(AN16:AQ113)</f>
        <v>0</v>
      </c>
      <c r="S12" s="660"/>
      <c r="T12" s="660"/>
      <c r="U12" s="660"/>
      <c r="V12" s="660">
        <f ca="1">SUMIF(AN16:AQ113,"&gt;0",AH16:AJ113)</f>
        <v>0</v>
      </c>
      <c r="W12" s="660"/>
      <c r="X12" s="660"/>
      <c r="Y12" s="660"/>
      <c r="Z12" s="751">
        <f ca="1">SUMIF(AN16:AQ113,"&gt;0",AK16:AM113)</f>
        <v>0</v>
      </c>
      <c r="AA12" s="751"/>
      <c r="AB12" s="751"/>
      <c r="AC12" s="751"/>
      <c r="AD12" s="55"/>
      <c r="AE12" s="55"/>
      <c r="AF12" s="660" t="str">
        <f ca="1">AN114</f>
        <v/>
      </c>
      <c r="AG12" s="660"/>
      <c r="AH12" s="660"/>
      <c r="AI12" s="660"/>
      <c r="AJ12" s="55"/>
      <c r="AK12" s="55"/>
      <c r="AL12" s="55"/>
      <c r="AM12" s="55"/>
      <c r="AN12" s="55"/>
      <c r="AO12" s="55"/>
      <c r="AP12" s="55"/>
      <c r="AQ12" s="55"/>
      <c r="AR12" s="55"/>
    </row>
    <row r="13" spans="2:60" ht="15.95" customHeight="1">
      <c r="B13" s="55"/>
      <c r="C13" s="55"/>
      <c r="D13" s="55"/>
      <c r="E13" s="55"/>
      <c r="F13" s="55"/>
      <c r="G13" s="55"/>
      <c r="H13" s="55"/>
      <c r="I13" s="55"/>
      <c r="J13" s="55"/>
      <c r="K13" s="55"/>
      <c r="L13" s="55"/>
      <c r="M13" s="55"/>
      <c r="N13" s="55"/>
      <c r="O13" s="55"/>
      <c r="P13" s="55"/>
      <c r="Q13" s="55"/>
      <c r="R13" s="660"/>
      <c r="S13" s="660"/>
      <c r="T13" s="660"/>
      <c r="U13" s="660"/>
      <c r="V13" s="660"/>
      <c r="W13" s="660"/>
      <c r="X13" s="660"/>
      <c r="Y13" s="660"/>
      <c r="Z13" s="751"/>
      <c r="AA13" s="751"/>
      <c r="AB13" s="751"/>
      <c r="AC13" s="751"/>
      <c r="AD13" s="55"/>
      <c r="AE13" s="55"/>
      <c r="AF13" s="660"/>
      <c r="AG13" s="660"/>
      <c r="AH13" s="660"/>
      <c r="AI13" s="660"/>
      <c r="AJ13" s="55"/>
      <c r="AK13" s="55"/>
      <c r="AL13" s="55"/>
      <c r="AM13" s="55"/>
      <c r="AN13" s="55"/>
      <c r="AO13" s="55"/>
      <c r="AP13" s="55"/>
      <c r="AQ13" s="55"/>
      <c r="AR13" s="55"/>
    </row>
    <row r="14" spans="2:60" ht="15.95" customHeight="1">
      <c r="B14" s="55"/>
      <c r="C14" s="524" t="s">
        <v>100</v>
      </c>
      <c r="D14" s="524"/>
      <c r="E14" s="524"/>
      <c r="F14" s="524" t="s">
        <v>101</v>
      </c>
      <c r="G14" s="524"/>
      <c r="H14" s="524"/>
      <c r="I14" s="524"/>
      <c r="J14" s="524" t="s">
        <v>107</v>
      </c>
      <c r="K14" s="524"/>
      <c r="L14" s="524"/>
      <c r="M14" s="524" t="s">
        <v>566</v>
      </c>
      <c r="N14" s="524"/>
      <c r="O14" s="524" t="s">
        <v>102</v>
      </c>
      <c r="P14" s="524"/>
      <c r="Q14" s="524" t="s">
        <v>838</v>
      </c>
      <c r="R14" s="524"/>
      <c r="S14" s="524" t="s">
        <v>106</v>
      </c>
      <c r="T14" s="524"/>
      <c r="U14" s="524"/>
      <c r="V14" s="524"/>
      <c r="W14" s="524" t="s">
        <v>107</v>
      </c>
      <c r="X14" s="524"/>
      <c r="Y14" s="524"/>
      <c r="Z14" s="524" t="s">
        <v>103</v>
      </c>
      <c r="AA14" s="524"/>
      <c r="AB14" s="524" t="s">
        <v>102</v>
      </c>
      <c r="AC14" s="524"/>
      <c r="AD14" s="524" t="s">
        <v>97</v>
      </c>
      <c r="AE14" s="524"/>
      <c r="AF14" s="524" t="s">
        <v>98</v>
      </c>
      <c r="AG14" s="524"/>
      <c r="AH14" s="524" t="s">
        <v>105</v>
      </c>
      <c r="AI14" s="524"/>
      <c r="AJ14" s="524"/>
      <c r="AK14" s="524" t="s">
        <v>891</v>
      </c>
      <c r="AL14" s="524"/>
      <c r="AM14" s="524"/>
      <c r="AN14" s="524" t="s">
        <v>104</v>
      </c>
      <c r="AO14" s="524"/>
      <c r="AP14" s="524"/>
      <c r="AQ14" s="524"/>
      <c r="AR14" s="55"/>
      <c r="AU14" s="524" t="s">
        <v>99</v>
      </c>
      <c r="AV14" s="524" t="s">
        <v>207</v>
      </c>
      <c r="AW14" s="524" t="s">
        <v>218</v>
      </c>
      <c r="AX14" s="524" t="s">
        <v>712</v>
      </c>
      <c r="AY14" s="524" t="s">
        <v>187</v>
      </c>
      <c r="AZ14" s="524" t="s">
        <v>134</v>
      </c>
      <c r="BA14" s="524" t="s">
        <v>109</v>
      </c>
      <c r="BB14" s="524" t="s">
        <v>1319</v>
      </c>
      <c r="BC14" s="524" t="s">
        <v>559</v>
      </c>
      <c r="BD14" s="524" t="s">
        <v>1318</v>
      </c>
      <c r="BE14" s="524" t="s">
        <v>1320</v>
      </c>
      <c r="BF14" s="524" t="s">
        <v>467</v>
      </c>
      <c r="BH14" s="524" t="s">
        <v>1408</v>
      </c>
    </row>
    <row r="15" spans="2:60" ht="15.95" customHeight="1" thickBot="1">
      <c r="B15" s="55"/>
      <c r="C15" s="525"/>
      <c r="D15" s="525"/>
      <c r="E15" s="525"/>
      <c r="F15" s="525"/>
      <c r="G15" s="525"/>
      <c r="H15" s="525"/>
      <c r="I15" s="525"/>
      <c r="J15" s="525"/>
      <c r="K15" s="525"/>
      <c r="L15" s="525"/>
      <c r="M15" s="525"/>
      <c r="N15" s="525"/>
      <c r="O15" s="525"/>
      <c r="P15" s="525"/>
      <c r="Q15" s="525"/>
      <c r="R15" s="525"/>
      <c r="S15" s="525"/>
      <c r="T15" s="525"/>
      <c r="U15" s="525"/>
      <c r="V15" s="525"/>
      <c r="W15" s="525"/>
      <c r="X15" s="525"/>
      <c r="Y15" s="525"/>
      <c r="Z15" s="525"/>
      <c r="AA15" s="525"/>
      <c r="AB15" s="525"/>
      <c r="AC15" s="525"/>
      <c r="AD15" s="525"/>
      <c r="AE15" s="525"/>
      <c r="AF15" s="525"/>
      <c r="AG15" s="525"/>
      <c r="AH15" s="525"/>
      <c r="AI15" s="525"/>
      <c r="AJ15" s="525"/>
      <c r="AK15" s="525"/>
      <c r="AL15" s="525"/>
      <c r="AM15" s="525"/>
      <c r="AN15" s="525"/>
      <c r="AO15" s="525"/>
      <c r="AP15" s="525"/>
      <c r="AQ15" s="525"/>
      <c r="AR15" s="55"/>
      <c r="AU15" s="525"/>
      <c r="AV15" s="525"/>
      <c r="AW15" s="525"/>
      <c r="AX15" s="525"/>
      <c r="AY15" s="525"/>
      <c r="AZ15" s="525"/>
      <c r="BA15" s="525"/>
      <c r="BB15" s="525"/>
      <c r="BC15" s="525"/>
      <c r="BD15" s="525"/>
      <c r="BE15" s="525"/>
      <c r="BF15" s="525"/>
      <c r="BH15" s="525"/>
    </row>
    <row r="16" spans="2:60" ht="15.95" customHeight="1">
      <c r="B16" s="750">
        <v>1</v>
      </c>
      <c r="C16" s="752"/>
      <c r="D16" s="753"/>
      <c r="E16" s="754"/>
      <c r="F16" s="557"/>
      <c r="G16" s="558"/>
      <c r="H16" s="558"/>
      <c r="I16" s="559"/>
      <c r="J16" s="717"/>
      <c r="K16" s="717"/>
      <c r="L16" s="717"/>
      <c r="M16" s="707"/>
      <c r="N16" s="707"/>
      <c r="O16" s="709" t="str">
        <f>IFERROR(IF(F16="","",INDEX(CMLIGHTBASE[Base Watt 1],MATCH(F16,CMLIGHTBASE[Base Desc 1],0))),"")</f>
        <v/>
      </c>
      <c r="P16" s="710"/>
      <c r="Q16" s="713"/>
      <c r="R16" s="714"/>
      <c r="S16" s="605"/>
      <c r="T16" s="558"/>
      <c r="U16" s="558"/>
      <c r="V16" s="559"/>
      <c r="W16" s="717"/>
      <c r="X16" s="717"/>
      <c r="Y16" s="717"/>
      <c r="Z16" s="707"/>
      <c r="AA16" s="707"/>
      <c r="AB16" s="719"/>
      <c r="AC16" s="719"/>
      <c r="AD16" s="721"/>
      <c r="AE16" s="721"/>
      <c r="AF16" s="721"/>
      <c r="AG16" s="723"/>
      <c r="AH16" s="725" t="str">
        <f>IFERROR(IF(OR(C16="",J16="",M16="",O16="",Q16="",W16="",Z16="",AB16="",AD16="",AF16=""),"",ROUND((AD16+AF16)*Z16,2)),"")</f>
        <v/>
      </c>
      <c r="AI16" s="726"/>
      <c r="AJ16" s="726"/>
      <c r="AK16" s="745" t="str">
        <f>IFERROR(IF(OR(C16="",F16="",J16="",M16="",O16="",Q16="",S16="",W16="",Z16="",AB16="",AD16="",AF16=""),"",ROUND(IF((M16*O16)&lt;=(Z16*AB16),"0",(AX16-AY16+BD16)*BE16),2)),"")</f>
        <v/>
      </c>
      <c r="AL16" s="746"/>
      <c r="AM16" s="746"/>
      <c r="AN16" s="736" t="str">
        <f>IFERROR(IF(OR(C16="",F16="",J16="",M16="",O16="",Q16="",S16="",W16="",Z16="",AB16="",AD16="",AF16=""),"",IF(OR(ISNUMBER(SEARCH("~~",F16)),ISNUMBER(SEARCH("~~",S16))),"Invalid Fixture Type Selected",IF(BF16&lt;&gt;"",BF16,ROUND(MIN(AH16*0.75,AK16*INDEX(#REF!,MATCH("CMLIGHT",#REF!))),2)))),"")</f>
        <v/>
      </c>
      <c r="AO16" s="736"/>
      <c r="AP16" s="736"/>
      <c r="AQ16" s="736"/>
      <c r="AR16" s="55"/>
      <c r="AU16" s="744" t="str">
        <f>IF(F16="","",INDEX(CUSTLIGHTUNIT,MATCH(F16,CMELIGHTBASE1,0)))</f>
        <v/>
      </c>
      <c r="AV16" s="744" t="str">
        <f>IFERROR(IF(OR(C16="",F16="",J16="",M16="",O16="",Q16="",S16="",W16="",Z16="",AB16="",AD16="",AF16=""),"",((((1+ELOSS)*((AK16*INDEX(ELECCB[NPV AEC $/kWh],MATCH(15,ELECCB[Year Number],0)))+(AW16*INDEX(ELECCB[NPV ACC+T&amp;D $/kW],MATCH(15,ELECCB[Year Number],0)))))+((1+GLOSS)*((BB16*INDEX(GASCB[NPV GAEC $/therm],MATCH(15,GASCB[Year Number],1))))))/AH16)),"")</f>
        <v/>
      </c>
      <c r="AW16" s="740" t="str">
        <f>IFERROR(IF(OR(C16="",F16="",J16="",M16="",O16="",Q16="",S16="",W16="",Z16="",AB16="",AD16="",AF16=""),"",IF(OR(ISNUMBER(SEARCH("Exterior",C16)),((M16*O16)&lt;=(Z16*AB16)),ISNUMBER(SEARCH("Exterior",S16)),ISNUMBER(SEARCH("Exterior",F16))),0,ROUND((((M16*O16)-(Z16*AB16))/1000)*INDEX(LightingWHF[Coincidence Factor CF],MATCH(M02S02F26,LightingWHF[Building/Space Type],0))*IF(OR(M02S02F32="AC with Natural Gas Heat",M02S02F32="AC with Electric Heat",M02S02F32="Heat Pump"),INDEX(LightingWHF[Waste Heat Cooling Demand WHFd],MATCH(M02S02F26,LightingWHF[Building/Space Type],0)),1),3))),"")</f>
        <v/>
      </c>
      <c r="AX16" s="502" t="str">
        <f>IF(OR(C16="",F16="",J16="",M16="",O16="",Q16="",S16="",W16="",Z16="",AB16="",AD16="",AF16=""),"",ROUND(M16*O16*Q16/1000,2))</f>
        <v/>
      </c>
      <c r="AY16" s="502" t="str">
        <f>IF(OR(C16="",F16="",J16="",M16="",O16="",Q16="",S16="",W16="",Z16="",AB16="",AD16="",AF16=""),"",ROUND(Z16*AB16*Q16/1000,2))</f>
        <v/>
      </c>
      <c r="AZ16" s="742" t="str">
        <f>IF(OR(C16="",F16="",J16="",M16="",O16="",Q16="",S16="",W16="",Z16="",AB16="",AD16="",AF16=""),"",IF(ISNUMBER(AN16),(CONCATENATE(INDEX(CMLIGHTBASE[Measure Number],MATCH(F16,CMLIGHTBASE[Base Desc 1],0)),INDEX(CMLIGHTEFF[Measure Number],MATCH(S16,CMLIGHTEFF[Eff Desc 1],0)))),IF(AK16=0,"","000001")))</f>
        <v/>
      </c>
      <c r="BA16" s="502" t="str">
        <f>IF(OR(C16="",F16="",J16="",M16="",O16="",Q16="",S16="",W16="",Z16="",AB16="",AD16="",AF16=""),"",IF((M16*O16)&lt;=(Z16*AB16),"0",AX16-AY16))</f>
        <v/>
      </c>
      <c r="BB16" s="705" t="str">
        <f>IF(OR(C16="",F16="",J16="",M16="",O16="",Q16="",S16="",W16="",Z16="",AB16="",AD16="",AF16=""),"",IF(M02S02F46="Electric Only",0,IF(OR(ISNUMBER(SEARCH("Exterior",S16)),ISNUMBER(SEARCH("Exterior",C16)),ISNUMBER(SEARCH("Exterior",F16))),0,IF(OR(M02S02F32="AC with Natural Gas Heat",M02S02F32="Natural Gas Heat Only"),(((O16*M16-AB16*Z16)/1000)*Q16*-INDEX(LightingWHF[Waste Heat Gas Heating IFTherms],MATCH(M02S02F26,LightingWHF[Building/Space Type],0))),0))))</f>
        <v/>
      </c>
      <c r="BC16" s="734" t="str">
        <f>IFERROR(AH16/M02S02F35/BA16,"")</f>
        <v/>
      </c>
      <c r="BD16" s="705" t="str">
        <f>IF(OR(C16="",F16="",J16="",M16="",O16="",Q16="",S16="",W16="",Z16="",AB16="",AD16="",AF16=""),"",IF(M02S02F46="Gas Only",0,IF(OR(ISNUMBER(SEARCH("Exterior",S16)),ISNUMBER(SEARCH("Exterior",C16)),ISNUMBER(SEARCH("Exterior",F16))),0,IF(M02S02F32="Heat Pump",(((O16*M16-AB16*Z16)/1000)*Q16*-INDEX(LightingWHF[Waste Heat Electric Heat Pump Heating IFkWh],MATCH(M02S02F26,LightingWHF[Building/Space Type],0))),
IF(OR(M02S02F32="AC with Electric Heat",M02S02F32="Electric Heat Only"),(((O16*M16-AB16*Z16)/1000)*Q16*-INDEX(LightingWHF[Waste Heat Electric Resistance Heating IFkWh],MATCH(M02S02F26,LightingWHF[Building/Space Type],0))),0
)))))</f>
        <v/>
      </c>
      <c r="BE16" s="705" t="str">
        <f>IF(OR(C16="",F16="",J16="",M16="",O16="",Q16="",S16="",W16="",Z16="",AB16="",AD16="",AF16=""),"",IF(M02S02F46="Gas Only",0,IF(OR(ISNUMBER(SEARCH("Exterior",S16)),ISNUMBER(SEARCH("Exterior",C16)),ISNUMBER(SEARCH("Exterior",F16))),1,IF(OR(M02S02F32="Heat Pump",M02S02F32="AC with Natural Gas Heat",M02S02F32="AC with Electric Heat"),(INDEX(LightingWHF[Waste Heat Cooling Energy WHFe],MATCH(M02S02F26,LightingWHF[Building/Space Type],0))),1))))</f>
        <v/>
      </c>
      <c r="BF16" s="734" t="str">
        <f>IFERROR(IF((M16*O16)&lt;=(Z16*AB16),MEASURESAVE,IF(M02S02F35="",MEASURERATE,IF(AH16/M02S02F35/BA16&lt;1,MEASUREPAY,IF(AV16&lt;1,MEASURECB,IF(OR(ISBLANK(M02S02F26),ISBLANK(M02S02F32),ISBLANK(M02S02F46)),MEASUREBLDG,""))))),MEASURESUBMIT)</f>
        <v>Submit for Review</v>
      </c>
      <c r="BH16" s="705" t="str">
        <f ca="1">IF(OR(C16="",F16="",J16="",M16="",O16="",Q16="",S16="",W16="",Z16="",AB16="",AD16="",AF16=""),"",IF('M01-S01'!$V$82&lt;TODAY(),0,IF(M02S02F46="Gas Only",0,IF(OR(AK16="",AK16&lt;0,AU16&lt;=AN16),0,MIN(AH16-AN16,ROUND(AN16*0.2,2))))))</f>
        <v/>
      </c>
    </row>
    <row r="17" spans="2:60" ht="15.95" customHeight="1">
      <c r="B17" s="750"/>
      <c r="C17" s="532"/>
      <c r="D17" s="533"/>
      <c r="E17" s="537"/>
      <c r="F17" s="532"/>
      <c r="G17" s="533"/>
      <c r="H17" s="533"/>
      <c r="I17" s="537"/>
      <c r="J17" s="718"/>
      <c r="K17" s="718"/>
      <c r="L17" s="718"/>
      <c r="M17" s="708"/>
      <c r="N17" s="708"/>
      <c r="O17" s="711"/>
      <c r="P17" s="712"/>
      <c r="Q17" s="715"/>
      <c r="R17" s="716"/>
      <c r="S17" s="536"/>
      <c r="T17" s="533"/>
      <c r="U17" s="533"/>
      <c r="V17" s="537"/>
      <c r="W17" s="718"/>
      <c r="X17" s="718"/>
      <c r="Y17" s="718"/>
      <c r="Z17" s="708"/>
      <c r="AA17" s="708"/>
      <c r="AB17" s="720"/>
      <c r="AC17" s="720"/>
      <c r="AD17" s="722"/>
      <c r="AE17" s="722"/>
      <c r="AF17" s="722"/>
      <c r="AG17" s="724"/>
      <c r="AH17" s="517"/>
      <c r="AI17" s="727"/>
      <c r="AJ17" s="727"/>
      <c r="AK17" s="733"/>
      <c r="AL17" s="747"/>
      <c r="AM17" s="747"/>
      <c r="AN17" s="737"/>
      <c r="AO17" s="737"/>
      <c r="AP17" s="737"/>
      <c r="AQ17" s="737"/>
      <c r="AR17" s="55"/>
      <c r="AU17" s="739"/>
      <c r="AV17" s="739"/>
      <c r="AW17" s="741"/>
      <c r="AX17" s="503"/>
      <c r="AY17" s="503"/>
      <c r="AZ17" s="743"/>
      <c r="BA17" s="503"/>
      <c r="BB17" s="706"/>
      <c r="BC17" s="735"/>
      <c r="BD17" s="706"/>
      <c r="BE17" s="706"/>
      <c r="BF17" s="735"/>
      <c r="BH17" s="706"/>
    </row>
    <row r="18" spans="2:60" ht="15.95" customHeight="1">
      <c r="B18" s="749">
        <v>2</v>
      </c>
      <c r="C18" s="717"/>
      <c r="D18" s="717"/>
      <c r="E18" s="717"/>
      <c r="F18" s="557"/>
      <c r="G18" s="558"/>
      <c r="H18" s="558"/>
      <c r="I18" s="559"/>
      <c r="J18" s="717"/>
      <c r="K18" s="717"/>
      <c r="L18" s="717"/>
      <c r="M18" s="707"/>
      <c r="N18" s="707"/>
      <c r="O18" s="709" t="str">
        <f>IFERROR(IF(F18="","",INDEX(CMLIGHTBASE[Base Watt 1],MATCH(F18,CMLIGHTBASE[Base Desc 1],0))),"")</f>
        <v/>
      </c>
      <c r="P18" s="710"/>
      <c r="Q18" s="713"/>
      <c r="R18" s="714"/>
      <c r="S18" s="605"/>
      <c r="T18" s="558"/>
      <c r="U18" s="558"/>
      <c r="V18" s="559"/>
      <c r="W18" s="717"/>
      <c r="X18" s="717"/>
      <c r="Y18" s="717"/>
      <c r="Z18" s="707"/>
      <c r="AA18" s="707"/>
      <c r="AB18" s="719"/>
      <c r="AC18" s="719"/>
      <c r="AD18" s="721"/>
      <c r="AE18" s="721"/>
      <c r="AF18" s="721"/>
      <c r="AG18" s="723"/>
      <c r="AH18" s="725" t="str">
        <f t="shared" ref="AH18" si="0">IFERROR(IF(OR(C18="",J18="",M18="",O18="",Q18="",W18="",Z18="",AB18="",AD18="",AF18=""),"",ROUND((AD18+AF18)*Z18,2)),"")</f>
        <v/>
      </c>
      <c r="AI18" s="726"/>
      <c r="AJ18" s="726"/>
      <c r="AK18" s="728" t="str">
        <f t="shared" ref="AK18" si="1">IFERROR(IF(OR(C18="",F18="",J18="",M18="",O18="",Q18="",S18="",W18="",Z18="",AB18="",AD18="",AF18=""),"",ROUND(IF((M18*O18)&lt;=(Z18*AB18),"0",(AX18-AY18+BD18)*BE18),2)),"")</f>
        <v/>
      </c>
      <c r="AL18" s="729"/>
      <c r="AM18" s="730"/>
      <c r="AN18" s="736" t="str">
        <f>IFERROR(IF(OR(C18="",F18="",J18="",M18="",O18="",Q18="",S18="",W18="",Z18="",AB18="",AD18="",AF18=""),"",IF(OR(ISNUMBER(SEARCH("~~",F18)),ISNUMBER(SEARCH("~~",S18))),"Invalid Fixture Type Selected",IF(BF18&lt;&gt;"",BF18,ROUND(MIN(AH18*0.75,AK18*INDEX(#REF!,MATCH("CMLIGHT",#REF!))),2)))),"")</f>
        <v/>
      </c>
      <c r="AO18" s="736"/>
      <c r="AP18" s="736"/>
      <c r="AQ18" s="736"/>
      <c r="AR18" s="55"/>
      <c r="AU18" s="744" t="str">
        <f>IF(F18="","",INDEX(CUSTLIGHTUNIT,MATCH(F18,CMELIGHTBASE1,0)))</f>
        <v/>
      </c>
      <c r="AV18" s="738" t="str">
        <f>IFERROR(IF(OR(C18="",F18="",J18="",M18="",O18="",Q18="",S18="",W18="",Z18="",AB18="",AD18="",AF18=""),"",((((1+ELOSS)*((AK18*INDEX(ELECCB[NPV AEC $/kWh],MATCH(15,ELECCB[Year Number],0)))+(AW18*INDEX(ELECCB[NPV ACC+T&amp;D $/kW],MATCH(15,ELECCB[Year Number],0)))))+((1+GLOSS)*((BB18*INDEX(GASCB[NPV GAEC $/therm],MATCH(15,GASCB[Year Number],1))))))/AH18)),"")</f>
        <v/>
      </c>
      <c r="AW18" s="740" t="str">
        <f>IFERROR(IF(OR(C18="",F18="",J18="",M18="",O18="",Q18="",S18="",W18="",Z18="",AB18="",AD18="",AF18=""),"",IF(OR(ISNUMBER(SEARCH("Exterior",C18)),((M18*O18)&lt;=(Z18*AB18)),ISNUMBER(SEARCH("Exterior",S18)),ISNUMBER(SEARCH("Exterior",F18))),0,ROUND((((M18*O18)-(Z18*AB18))/1000)*INDEX(LightingWHF[Coincidence Factor CF],MATCH(M02S02F26,LightingWHF[Building/Space Type],0))*IF(OR(M02S02F32="AC with Natural Gas Heat",M02S02F32="AC with Electric Heat",M02S02F32="Heat Pump"),INDEX(LightingWHF[Waste Heat Cooling Demand WHFd],MATCH(M02S02F26,LightingWHF[Building/Space Type],0)),1),3))),"")</f>
        <v/>
      </c>
      <c r="AX18" s="502" t="str">
        <f t="shared" ref="AX18" si="2">IF(OR(C18="",F18="",J18="",M18="",O18="",Q18="",S18="",W18="",Z18="",AB18="",AD18="",AF18=""),"",ROUND(M18*O18*Q18/1000,2))</f>
        <v/>
      </c>
      <c r="AY18" s="502" t="str">
        <f t="shared" ref="AY18" si="3">IF(OR(C18="",F18="",J18="",M18="",O18="",Q18="",S18="",W18="",Z18="",AB18="",AD18="",AF18=""),"",ROUND(Z18*AB18*Q18/1000,2))</f>
        <v/>
      </c>
      <c r="AZ18" s="742" t="str">
        <f>IF(OR(C18="",F18="",J18="",M18="",O18="",Q18="",S18="",W18="",Z18="",AB18="",AD18="",AF18=""),"",IF(ISNUMBER(AN18),(CONCATENATE(INDEX(CMLIGHTBASE[Measure Number],MATCH(F18,CMLIGHTBASE[Base Desc 1],0)),INDEX(CMLIGHTEFF[Measure Number],MATCH(S18,CMLIGHTEFF[Eff Desc 1],0)))),IF(AK18=0,"","000001")))</f>
        <v/>
      </c>
      <c r="BA18" s="502" t="str">
        <f t="shared" ref="BA18" si="4">IF(OR(C18="",F18="",J18="",M18="",O18="",Q18="",S18="",W18="",Z18="",AB18="",AD18="",AF18=""),"",IF((M18*O18)&lt;=(Z18*AB18),"0",AX18-AY18))</f>
        <v/>
      </c>
      <c r="BB18" s="705" t="str">
        <f>IF(OR(C18="",F18="",J18="",M18="",O18="",Q18="",S18="",W18="",Z18="",AB18="",AD18="",AF18=""),"",IF(M02S02F46="Electric Only",0,IF(OR(ISNUMBER(SEARCH("Exterior",S18)),ISNUMBER(SEARCH("Exterior",C18)),ISNUMBER(SEARCH("Exterior",F18))),0,IF(OR(M02S02F32="AC with Natural Gas Heat",M02S02F32="Natural Gas Heat Only"),(((O18*M18-AB18*Z18)/1000)*Q18*-INDEX(LightingWHF[Waste Heat Gas Heating IFTherms],MATCH(M02S02F26,LightingWHF[Building/Space Type],0))),0))))</f>
        <v/>
      </c>
      <c r="BC18" s="734" t="str">
        <f>IFERROR(AH18/M02S02F35/BA18,"")</f>
        <v/>
      </c>
      <c r="BD18" s="705" t="str">
        <f>IF(OR(C18="",F18="",J18="",M18="",O18="",Q18="",S18="",W18="",Z18="",AB18="",AD18="",AF18=""),"",IF(M02S02F46="Gas Only",0,IF(OR(ISNUMBER(SEARCH("Exterior",S18)),ISNUMBER(SEARCH("Exterior",C18)),ISNUMBER(SEARCH("Exterior",F18))),0,IF(M02S02F32="Heat Pump",(((O18*M18-AB18*Z18)/1000)*Q18*-INDEX(LightingWHF[Waste Heat Electric Heat Pump Heating IFkWh],MATCH(M02S02F26,LightingWHF[Building/Space Type],0))),
IF(OR(M02S02F32="AC with Electric Heat",M02S02F32="Electric Heat Only"),(((O18*M18-AB18*Z18)/1000)*Q18*-INDEX(LightingWHF[Waste Heat Electric Resistance Heating IFkWh],MATCH(M02S02F26,LightingWHF[Building/Space Type],0))),0
)))))</f>
        <v/>
      </c>
      <c r="BE18" s="705" t="str">
        <f>IF(OR(C18="",F18="",J18="",M18="",O18="",Q18="",S18="",W18="",Z18="",AB18="",AD18="",AF18=""),"",IF(M02S02F46="Gas Only",0,IF(OR(ISNUMBER(SEARCH("Exterior",S18)),ISNUMBER(SEARCH("Exterior",C18)),ISNUMBER(SEARCH("Exterior",F18))),1,IF(OR(M02S02F32="Heat Pump",M02S02F32="AC with Natural Gas Heat",M02S02F32="AC with Electric Heat"),(INDEX(LightingWHF[Waste Heat Cooling Energy WHFe],MATCH(M02S02F26,LightingWHF[Building/Space Type],0))),1))))</f>
        <v/>
      </c>
      <c r="BF18" s="734" t="str">
        <f>IFERROR(IF((M18*O18)&lt;=(Z18*AB18),MEASURESAVE,IF(M02S02F35="",MEASURERATE,IF(AH18/M02S02F35/BA18&lt;1,MEASUREPAY,IF(AV18&lt;1,MEASURECB,IF(OR(ISBLANK(M02S02F26),ISBLANK(M02S02F32),ISBLANK(M02S02F46)),MEASUREBLDG,""))))),MEASURESUBMIT)</f>
        <v>Submit for Review</v>
      </c>
      <c r="BH18" s="764" t="str">
        <f ca="1">IF(OR(C18="",F18="",J18="",M18="",O18="",Q18="",S18="",W18="",Z18="",AB18="",AD18="",AF18=""),"",IF('M01-S01'!$V$82&lt;TODAY(),0,IF(M02S02F46="Gas Only",0,IF(OR(AK18="",AK18&lt;0,AU18&lt;=AN18),0,MIN(AH18-AN18,ROUND(AN18*0.2,2))))))</f>
        <v/>
      </c>
    </row>
    <row r="19" spans="2:60" ht="15.95" customHeight="1">
      <c r="B19" s="749"/>
      <c r="C19" s="718"/>
      <c r="D19" s="718"/>
      <c r="E19" s="718"/>
      <c r="F19" s="532"/>
      <c r="G19" s="533"/>
      <c r="H19" s="533"/>
      <c r="I19" s="537"/>
      <c r="J19" s="718"/>
      <c r="K19" s="718"/>
      <c r="L19" s="718"/>
      <c r="M19" s="708"/>
      <c r="N19" s="708"/>
      <c r="O19" s="711"/>
      <c r="P19" s="712"/>
      <c r="Q19" s="715"/>
      <c r="R19" s="716"/>
      <c r="S19" s="536"/>
      <c r="T19" s="533"/>
      <c r="U19" s="533"/>
      <c r="V19" s="537"/>
      <c r="W19" s="718"/>
      <c r="X19" s="718"/>
      <c r="Y19" s="718"/>
      <c r="Z19" s="708"/>
      <c r="AA19" s="708"/>
      <c r="AB19" s="720"/>
      <c r="AC19" s="720"/>
      <c r="AD19" s="722"/>
      <c r="AE19" s="722"/>
      <c r="AF19" s="722"/>
      <c r="AG19" s="724"/>
      <c r="AH19" s="517"/>
      <c r="AI19" s="727"/>
      <c r="AJ19" s="727"/>
      <c r="AK19" s="731"/>
      <c r="AL19" s="732"/>
      <c r="AM19" s="733"/>
      <c r="AN19" s="737"/>
      <c r="AO19" s="737"/>
      <c r="AP19" s="737"/>
      <c r="AQ19" s="737"/>
      <c r="AR19" s="55"/>
      <c r="AU19" s="739"/>
      <c r="AV19" s="739"/>
      <c r="AW19" s="741"/>
      <c r="AX19" s="503"/>
      <c r="AY19" s="503"/>
      <c r="AZ19" s="743"/>
      <c r="BA19" s="503"/>
      <c r="BB19" s="706"/>
      <c r="BC19" s="735"/>
      <c r="BD19" s="706"/>
      <c r="BE19" s="706"/>
      <c r="BF19" s="735"/>
      <c r="BH19" s="706"/>
    </row>
    <row r="20" spans="2:60" ht="15.95" customHeight="1">
      <c r="B20" s="749">
        <v>3</v>
      </c>
      <c r="C20" s="717"/>
      <c r="D20" s="717"/>
      <c r="E20" s="717"/>
      <c r="F20" s="557"/>
      <c r="G20" s="558"/>
      <c r="H20" s="558"/>
      <c r="I20" s="559"/>
      <c r="J20" s="717"/>
      <c r="K20" s="717"/>
      <c r="L20" s="717"/>
      <c r="M20" s="707"/>
      <c r="N20" s="707"/>
      <c r="O20" s="709" t="str">
        <f>IFERROR(IF(F20="","",INDEX(CMLIGHTBASE[Base Watt 1],MATCH(F20,CMLIGHTBASE[Base Desc 1],0))),"")</f>
        <v/>
      </c>
      <c r="P20" s="710"/>
      <c r="Q20" s="713"/>
      <c r="R20" s="714"/>
      <c r="S20" s="605"/>
      <c r="T20" s="558"/>
      <c r="U20" s="558"/>
      <c r="V20" s="559"/>
      <c r="W20" s="717"/>
      <c r="X20" s="717"/>
      <c r="Y20" s="717"/>
      <c r="Z20" s="707"/>
      <c r="AA20" s="707"/>
      <c r="AB20" s="719"/>
      <c r="AC20" s="719"/>
      <c r="AD20" s="721"/>
      <c r="AE20" s="721"/>
      <c r="AF20" s="721"/>
      <c r="AG20" s="723"/>
      <c r="AH20" s="725" t="str">
        <f t="shared" ref="AH20" si="5">IFERROR(IF(OR(C20="",J20="",M20="",O20="",Q20="",W20="",Z20="",AB20="",AD20="",AF20=""),"",ROUND((AD20+AF20)*Z20,2)),"")</f>
        <v/>
      </c>
      <c r="AI20" s="726"/>
      <c r="AJ20" s="726"/>
      <c r="AK20" s="728" t="str">
        <f t="shared" ref="AK20" si="6">IFERROR(IF(OR(C20="",F20="",J20="",M20="",O20="",Q20="",S20="",W20="",Z20="",AB20="",AD20="",AF20=""),"",ROUND(IF((M20*O20)&lt;=(Z20*AB20),"0",(AX20-AY20+BD20)*BE20),2)),"")</f>
        <v/>
      </c>
      <c r="AL20" s="729"/>
      <c r="AM20" s="730"/>
      <c r="AN20" s="736" t="str">
        <f>IFERROR(IF(OR(C20="",F20="",J20="",M20="",O20="",Q20="",S20="",W20="",Z20="",AB20="",AD20="",AF20=""),"",IF(OR(ISNUMBER(SEARCH("~~",F20)),ISNUMBER(SEARCH("~~",S20))),"Invalid Fixture Type Selected",IF(BF20&lt;&gt;"",BF20,ROUND(MIN(AH20*0.75,AK20*INDEX(#REF!,MATCH("CMLIGHT",#REF!))),2)))),"")</f>
        <v/>
      </c>
      <c r="AO20" s="736"/>
      <c r="AP20" s="736"/>
      <c r="AQ20" s="736"/>
      <c r="AR20" s="55"/>
      <c r="AU20" s="744" t="str">
        <f>IF(F20="","",INDEX(CUSTLIGHTUNIT,MATCH(F20,CMELIGHTBASE1,0)))</f>
        <v/>
      </c>
      <c r="AV20" s="738" t="str">
        <f>IFERROR(IF(OR(C20="",F20="",J20="",M20="",O20="",Q20="",S20="",W20="",Z20="",AB20="",AD20="",AF20=""),"",((((1+ELOSS)*((AK20*INDEX(ELECCB[NPV AEC $/kWh],MATCH(15,ELECCB[Year Number],0)))+(AW20*INDEX(ELECCB[NPV ACC+T&amp;D $/kW],MATCH(15,ELECCB[Year Number],0)))))+((1+GLOSS)*((BB20*INDEX(GASCB[NPV GAEC $/therm],MATCH(15,GASCB[Year Number],1))))))/AH20)),"")</f>
        <v/>
      </c>
      <c r="AW20" s="740" t="str">
        <f>IFERROR(IF(OR(C20="",F20="",J20="",M20="",O20="",Q20="",S20="",W20="",Z20="",AB20="",AD20="",AF20=""),"",IF(OR(ISNUMBER(SEARCH("Exterior",C20)),((M20*O20)&lt;=(Z20*AB20)),ISNUMBER(SEARCH("Exterior",S20)),ISNUMBER(SEARCH("Exterior",F20))),0,ROUND((((M20*O20)-(Z20*AB20))/1000)*INDEX(LightingWHF[Coincidence Factor CF],MATCH(M02S02F26,LightingWHF[Building/Space Type],0))*IF(OR(M02S02F32="AC with Natural Gas Heat",M02S02F32="AC with Electric Heat",M02S02F32="Heat Pump"),INDEX(LightingWHF[Waste Heat Cooling Demand WHFd],MATCH(M02S02F26,LightingWHF[Building/Space Type],0)),1),3))),"")</f>
        <v/>
      </c>
      <c r="AX20" s="502" t="str">
        <f t="shared" ref="AX20" si="7">IF(OR(C20="",F20="",J20="",M20="",O20="",Q20="",S20="",W20="",Z20="",AB20="",AD20="",AF20=""),"",ROUND(M20*O20*Q20/1000,2))</f>
        <v/>
      </c>
      <c r="AY20" s="502" t="str">
        <f t="shared" ref="AY20" si="8">IF(OR(C20="",F20="",J20="",M20="",O20="",Q20="",S20="",W20="",Z20="",AB20="",AD20="",AF20=""),"",ROUND(Z20*AB20*Q20/1000,2))</f>
        <v/>
      </c>
      <c r="AZ20" s="742" t="str">
        <f>IF(OR(C20="",F20="",J20="",M20="",O20="",Q20="",S20="",W20="",Z20="",AB20="",AD20="",AF20=""),"",IF(ISNUMBER(AN20),(CONCATENATE(INDEX(CMLIGHTBASE[Measure Number],MATCH(F20,CMLIGHTBASE[Base Desc 1],0)),INDEX(CMLIGHTEFF[Measure Number],MATCH(S20,CMLIGHTEFF[Eff Desc 1],0)))),IF(AK20=0,"","000001")))</f>
        <v/>
      </c>
      <c r="BA20" s="502" t="str">
        <f t="shared" ref="BA20" si="9">IF(OR(C20="",F20="",J20="",M20="",O20="",Q20="",S20="",W20="",Z20="",AB20="",AD20="",AF20=""),"",IF((M20*O20)&lt;=(Z20*AB20),"0",AX20-AY20))</f>
        <v/>
      </c>
      <c r="BB20" s="705" t="str">
        <f>IF(OR(C20="",F20="",J20="",M20="",O20="",Q20="",S20="",W20="",Z20="",AB20="",AD20="",AF20=""),"",IF(M02S02F46="Electric Only",0,IF(OR(ISNUMBER(SEARCH("Exterior",S20)),ISNUMBER(SEARCH("Exterior",C20)),ISNUMBER(SEARCH("Exterior",F20))),0,IF(OR(M02S02F32="AC with Natural Gas Heat",M02S02F32="Natural Gas Heat Only"),(((O20*M20-AB20*Z20)/1000)*Q20*-INDEX(LightingWHF[Waste Heat Gas Heating IFTherms],MATCH(M02S02F26,LightingWHF[Building/Space Type],0))),0))))</f>
        <v/>
      </c>
      <c r="BC20" s="734" t="str">
        <f>IFERROR(AH20/M02S02F35/BA20,"")</f>
        <v/>
      </c>
      <c r="BD20" s="705" t="str">
        <f>IF(OR(C20="",F20="",J20="",M20="",O20="",Q20="",S20="",W20="",Z20="",AB20="",AD20="",AF20=""),"",IF(M02S02F46="Gas Only",0,IF(OR(ISNUMBER(SEARCH("Exterior",S20)),ISNUMBER(SEARCH("Exterior",C20)),ISNUMBER(SEARCH("Exterior",F20))),0,IF(M02S02F32="Heat Pump",(((O20*M20-AB20*Z20)/1000)*Q20*-INDEX(LightingWHF[Waste Heat Electric Heat Pump Heating IFkWh],MATCH(M02S02F26,LightingWHF[Building/Space Type],0))),
IF(OR(M02S02F32="AC with Electric Heat",M02S02F32="Electric Heat Only"),(((O20*M20-AB20*Z20)/1000)*Q20*-INDEX(LightingWHF[Waste Heat Electric Resistance Heating IFkWh],MATCH(M02S02F26,LightingWHF[Building/Space Type],0))),0
)))))</f>
        <v/>
      </c>
      <c r="BE20" s="705" t="str">
        <f>IF(OR(C20="",F20="",J20="",M20="",O20="",Q20="",S20="",W20="",Z20="",AB20="",AD20="",AF20=""),"",IF(M02S02F46="Gas Only",0,IF(OR(ISNUMBER(SEARCH("Exterior",S20)),ISNUMBER(SEARCH("Exterior",C20)),ISNUMBER(SEARCH("Exterior",F20))),1,IF(OR(M02S02F32="Heat Pump",M02S02F32="AC with Natural Gas Heat",M02S02F32="AC with Electric Heat"),(INDEX(LightingWHF[Waste Heat Cooling Energy WHFe],MATCH(M02S02F26,LightingWHF[Building/Space Type],0))),1))))</f>
        <v/>
      </c>
      <c r="BF20" s="734" t="str">
        <f>IFERROR(IF((M20*O20)&lt;=(Z20*AB20),MEASURESAVE,IF(M02S02F35="",MEASURERATE,IF(AH20/M02S02F35/BA20&lt;1,MEASUREPAY,IF(AV20&lt;1,MEASURECB,IF(OR(ISBLANK(M02S02F26),ISBLANK(M02S02F32),ISBLANK(M02S02F46)),MEASUREBLDG,""))))),MEASURESUBMIT)</f>
        <v>Submit for Review</v>
      </c>
      <c r="BH20" s="764" t="str">
        <f ca="1">IF(OR(C20="",F20="",J20="",M20="",O20="",Q20="",S20="",W20="",Z20="",AB20="",AD20="",AF20=""),"",IF('M01-S01'!$V$82&lt;TODAY(),0,IF(M02S02F46="Gas Only",0,IF(OR(AK20="",AK20&lt;0,AU20&lt;=AN20),0,MIN(AH20-AN20,ROUND(AN20*0.2,2))))))</f>
        <v/>
      </c>
    </row>
    <row r="21" spans="2:60" ht="15.95" customHeight="1">
      <c r="B21" s="749"/>
      <c r="C21" s="718"/>
      <c r="D21" s="718"/>
      <c r="E21" s="718"/>
      <c r="F21" s="532"/>
      <c r="G21" s="533"/>
      <c r="H21" s="533"/>
      <c r="I21" s="537"/>
      <c r="J21" s="718"/>
      <c r="K21" s="718"/>
      <c r="L21" s="718"/>
      <c r="M21" s="708"/>
      <c r="N21" s="708"/>
      <c r="O21" s="711"/>
      <c r="P21" s="712"/>
      <c r="Q21" s="715"/>
      <c r="R21" s="716"/>
      <c r="S21" s="536"/>
      <c r="T21" s="533"/>
      <c r="U21" s="533"/>
      <c r="V21" s="537"/>
      <c r="W21" s="718"/>
      <c r="X21" s="718"/>
      <c r="Y21" s="718"/>
      <c r="Z21" s="708"/>
      <c r="AA21" s="708"/>
      <c r="AB21" s="720"/>
      <c r="AC21" s="720"/>
      <c r="AD21" s="722"/>
      <c r="AE21" s="722"/>
      <c r="AF21" s="722"/>
      <c r="AG21" s="724"/>
      <c r="AH21" s="517"/>
      <c r="AI21" s="727"/>
      <c r="AJ21" s="727"/>
      <c r="AK21" s="731"/>
      <c r="AL21" s="732"/>
      <c r="AM21" s="733"/>
      <c r="AN21" s="737"/>
      <c r="AO21" s="737"/>
      <c r="AP21" s="737"/>
      <c r="AQ21" s="737"/>
      <c r="AR21" s="55"/>
      <c r="AU21" s="739"/>
      <c r="AV21" s="739"/>
      <c r="AW21" s="741"/>
      <c r="AX21" s="503"/>
      <c r="AY21" s="503"/>
      <c r="AZ21" s="743"/>
      <c r="BA21" s="503"/>
      <c r="BB21" s="706"/>
      <c r="BC21" s="735"/>
      <c r="BD21" s="706"/>
      <c r="BE21" s="706"/>
      <c r="BF21" s="735"/>
      <c r="BH21" s="706"/>
    </row>
    <row r="22" spans="2:60" ht="15.95" customHeight="1">
      <c r="B22" s="749">
        <v>4</v>
      </c>
      <c r="C22" s="717"/>
      <c r="D22" s="717"/>
      <c r="E22" s="717"/>
      <c r="F22" s="557"/>
      <c r="G22" s="558"/>
      <c r="H22" s="558"/>
      <c r="I22" s="559"/>
      <c r="J22" s="717"/>
      <c r="K22" s="717"/>
      <c r="L22" s="717"/>
      <c r="M22" s="707"/>
      <c r="N22" s="707"/>
      <c r="O22" s="709" t="str">
        <f>IFERROR(IF(F22="","",INDEX(CMLIGHTBASE[Base Watt 1],MATCH(F22,CMLIGHTBASE[Base Desc 1],0))),"")</f>
        <v/>
      </c>
      <c r="P22" s="710"/>
      <c r="Q22" s="713"/>
      <c r="R22" s="714"/>
      <c r="S22" s="605"/>
      <c r="T22" s="558"/>
      <c r="U22" s="558"/>
      <c r="V22" s="559"/>
      <c r="W22" s="717"/>
      <c r="X22" s="717"/>
      <c r="Y22" s="717"/>
      <c r="Z22" s="707"/>
      <c r="AA22" s="707"/>
      <c r="AB22" s="719"/>
      <c r="AC22" s="719"/>
      <c r="AD22" s="721"/>
      <c r="AE22" s="721"/>
      <c r="AF22" s="721"/>
      <c r="AG22" s="723"/>
      <c r="AH22" s="725" t="str">
        <f t="shared" ref="AH22" si="10">IFERROR(IF(OR(C22="",J22="",M22="",O22="",Q22="",W22="",Z22="",AB22="",AD22="",AF22=""),"",ROUND((AD22+AF22)*Z22,2)),"")</f>
        <v/>
      </c>
      <c r="AI22" s="726"/>
      <c r="AJ22" s="726"/>
      <c r="AK22" s="728" t="str">
        <f t="shared" ref="AK22" si="11">IFERROR(IF(OR(C22="",F22="",J22="",M22="",O22="",Q22="",S22="",W22="",Z22="",AB22="",AD22="",AF22=""),"",ROUND(IF((M22*O22)&lt;=(Z22*AB22),"0",(AX22-AY22+BD22)*BE22),2)),"")</f>
        <v/>
      </c>
      <c r="AL22" s="729"/>
      <c r="AM22" s="730"/>
      <c r="AN22" s="736" t="str">
        <f>IFERROR(IF(OR(C22="",F22="",J22="",M22="",O22="",Q22="",S22="",W22="",Z22="",AB22="",AD22="",AF22=""),"",IF(OR(ISNUMBER(SEARCH("~~",F22)),ISNUMBER(SEARCH("~~",S22))),"Invalid Fixture Type Selected",IF(BF22&lt;&gt;"",BF22,ROUND(MIN(AH22*0.75,AK22*INDEX(#REF!,MATCH("CMLIGHT",#REF!))),2)))),"")</f>
        <v/>
      </c>
      <c r="AO22" s="736"/>
      <c r="AP22" s="736"/>
      <c r="AQ22" s="736"/>
      <c r="AR22" s="55"/>
      <c r="AU22" s="744" t="str">
        <f>IF(F22="","",INDEX(CUSTLIGHTUNIT,MATCH(F22,CMELIGHTBASE1,0)))</f>
        <v/>
      </c>
      <c r="AV22" s="738" t="str">
        <f>IFERROR(IF(OR(C22="",F22="",J22="",M22="",O22="",Q22="",S22="",W22="",Z22="",AB22="",AD22="",AF22=""),"",((((1+ELOSS)*((AK22*INDEX(ELECCB[NPV AEC $/kWh],MATCH(15,ELECCB[Year Number],0)))+(AW22*INDEX(ELECCB[NPV ACC+T&amp;D $/kW],MATCH(15,ELECCB[Year Number],0)))))+((1+GLOSS)*((BB22*INDEX(GASCB[NPV GAEC $/therm],MATCH(15,GASCB[Year Number],1))))))/AH22)),"")</f>
        <v/>
      </c>
      <c r="AW22" s="740" t="str">
        <f>IFERROR(IF(OR(C22="",F22="",J22="",M22="",O22="",Q22="",S22="",W22="",Z22="",AB22="",AD22="",AF22=""),"",IF(OR(ISNUMBER(SEARCH("Exterior",C22)),((M22*O22)&lt;=(Z22*AB22)),ISNUMBER(SEARCH("Exterior",S22)),ISNUMBER(SEARCH("Exterior",F22))),0,ROUND((((M22*O22)-(Z22*AB22))/1000)*INDEX(LightingWHF[Coincidence Factor CF],MATCH(M02S02F26,LightingWHF[Building/Space Type],0))*IF(OR(M02S02F32="AC with Natural Gas Heat",M02S02F32="AC with Electric Heat",M02S02F32="Heat Pump"),INDEX(LightingWHF[Waste Heat Cooling Demand WHFd],MATCH(M02S02F26,LightingWHF[Building/Space Type],0)),1),3))),"")</f>
        <v/>
      </c>
      <c r="AX22" s="502" t="str">
        <f t="shared" ref="AX22" si="12">IF(OR(C22="",F22="",J22="",M22="",O22="",Q22="",S22="",W22="",Z22="",AB22="",AD22="",AF22=""),"",ROUND(M22*O22*Q22/1000,2))</f>
        <v/>
      </c>
      <c r="AY22" s="502" t="str">
        <f t="shared" ref="AY22" si="13">IF(OR(C22="",F22="",J22="",M22="",O22="",Q22="",S22="",W22="",Z22="",AB22="",AD22="",AF22=""),"",ROUND(Z22*AB22*Q22/1000,2))</f>
        <v/>
      </c>
      <c r="AZ22" s="742" t="str">
        <f>IF(OR(C22="",F22="",J22="",M22="",O22="",Q22="",S22="",W22="",Z22="",AB22="",AD22="",AF22=""),"",IF(ISNUMBER(AN22),(CONCATENATE(INDEX(CMLIGHTBASE[Measure Number],MATCH(F22,CMLIGHTBASE[Base Desc 1],0)),INDEX(CMLIGHTEFF[Measure Number],MATCH(S22,CMLIGHTEFF[Eff Desc 1],0)))),IF(AK22=0,"","000001")))</f>
        <v/>
      </c>
      <c r="BA22" s="502" t="str">
        <f t="shared" ref="BA22" si="14">IF(OR(C22="",F22="",J22="",M22="",O22="",Q22="",S22="",W22="",Z22="",AB22="",AD22="",AF22=""),"",IF((M22*O22)&lt;=(Z22*AB22),"0",AX22-AY22))</f>
        <v/>
      </c>
      <c r="BB22" s="705" t="str">
        <f>IF(OR(C22="",F22="",J22="",M22="",O22="",Q22="",S22="",W22="",Z22="",AB22="",AD22="",AF22=""),"",IF(M02S02F46="Electric Only",0,IF(OR(ISNUMBER(SEARCH("Exterior",S22)),ISNUMBER(SEARCH("Exterior",C22)),ISNUMBER(SEARCH("Exterior",F22))),0,IF(OR(M02S02F32="AC with Natural Gas Heat",M02S02F32="Natural Gas Heat Only"),(((O22*M22-AB22*Z22)/1000)*Q22*-INDEX(LightingWHF[Waste Heat Gas Heating IFTherms],MATCH(M02S02F26,LightingWHF[Building/Space Type],0))),0))))</f>
        <v/>
      </c>
      <c r="BC22" s="734" t="str">
        <f>IFERROR(AH22/M02S02F35/BA22,"")</f>
        <v/>
      </c>
      <c r="BD22" s="705" t="str">
        <f>IF(OR(C22="",F22="",J22="",M22="",O22="",Q22="",S22="",W22="",Z22="",AB22="",AD22="",AF22=""),"",IF(M02S02F46="Gas Only",0,IF(OR(ISNUMBER(SEARCH("Exterior",S22)),ISNUMBER(SEARCH("Exterior",C22)),ISNUMBER(SEARCH("Exterior",F22))),0,IF(M02S02F32="Heat Pump",(((O22*M22-AB22*Z22)/1000)*Q22*-INDEX(LightingWHF[Waste Heat Electric Heat Pump Heating IFkWh],MATCH(M02S02F26,LightingWHF[Building/Space Type],0))),
IF(OR(M02S02F32="AC with Electric Heat",M02S02F32="Electric Heat Only"),(((O22*M22-AB22*Z22)/1000)*Q22*-INDEX(LightingWHF[Waste Heat Electric Resistance Heating IFkWh],MATCH(M02S02F26,LightingWHF[Building/Space Type],0))),0
)))))</f>
        <v/>
      </c>
      <c r="BE22" s="705" t="str">
        <f>IF(OR(C22="",F22="",J22="",M22="",O22="",Q22="",S22="",W22="",Z22="",AB22="",AD22="",AF22=""),"",IF(M02S02F46="Gas Only",0,IF(OR(ISNUMBER(SEARCH("Exterior",S22)),ISNUMBER(SEARCH("Exterior",C22)),ISNUMBER(SEARCH("Exterior",F22))),1,IF(OR(M02S02F32="Heat Pump",M02S02F32="AC with Natural Gas Heat",M02S02F32="AC with Electric Heat"),(INDEX(LightingWHF[Waste Heat Cooling Energy WHFe],MATCH(M02S02F26,LightingWHF[Building/Space Type],0))),1))))</f>
        <v/>
      </c>
      <c r="BF22" s="734" t="str">
        <f>IFERROR(IF((M22*O22)&lt;=(Z22*AB22),MEASURESAVE,IF(M02S02F35="",MEASURERATE,IF(AH22/M02S02F35/BA22&lt;1,MEASUREPAY,IF(AV22&lt;1,MEASURECB,IF(OR(ISBLANK(M02S02F26),ISBLANK(M02S02F32),ISBLANK(M02S02F46)),MEASUREBLDG,""))))),MEASURESUBMIT)</f>
        <v>Submit for Review</v>
      </c>
      <c r="BH22" s="764" t="str">
        <f ca="1">IF(OR(C22="",F22="",J22="",M22="",O22="",Q22="",S22="",W22="",Z22="",AB22="",AD22="",AF22=""),"",IF('M01-S01'!$V$82&lt;TODAY(),0,IF(M02S02F46="Gas Only",0,IF(OR(AK22="",AK22&lt;0,AU22&lt;=AN22),0,MIN(AH22-AN22,ROUND(AN22*0.2,2))))))</f>
        <v/>
      </c>
    </row>
    <row r="23" spans="2:60" ht="15.95" customHeight="1">
      <c r="B23" s="749"/>
      <c r="C23" s="718"/>
      <c r="D23" s="718"/>
      <c r="E23" s="718"/>
      <c r="F23" s="532"/>
      <c r="G23" s="533"/>
      <c r="H23" s="533"/>
      <c r="I23" s="537"/>
      <c r="J23" s="718"/>
      <c r="K23" s="718"/>
      <c r="L23" s="718"/>
      <c r="M23" s="708"/>
      <c r="N23" s="708"/>
      <c r="O23" s="711"/>
      <c r="P23" s="712"/>
      <c r="Q23" s="715"/>
      <c r="R23" s="716"/>
      <c r="S23" s="536"/>
      <c r="T23" s="533"/>
      <c r="U23" s="533"/>
      <c r="V23" s="537"/>
      <c r="W23" s="718"/>
      <c r="X23" s="718"/>
      <c r="Y23" s="718"/>
      <c r="Z23" s="708"/>
      <c r="AA23" s="708"/>
      <c r="AB23" s="720"/>
      <c r="AC23" s="720"/>
      <c r="AD23" s="722"/>
      <c r="AE23" s="722"/>
      <c r="AF23" s="722"/>
      <c r="AG23" s="724"/>
      <c r="AH23" s="517"/>
      <c r="AI23" s="727"/>
      <c r="AJ23" s="727"/>
      <c r="AK23" s="731"/>
      <c r="AL23" s="732"/>
      <c r="AM23" s="733"/>
      <c r="AN23" s="737"/>
      <c r="AO23" s="737"/>
      <c r="AP23" s="737"/>
      <c r="AQ23" s="737"/>
      <c r="AR23" s="55"/>
      <c r="AU23" s="739"/>
      <c r="AV23" s="739"/>
      <c r="AW23" s="741"/>
      <c r="AX23" s="503"/>
      <c r="AY23" s="503"/>
      <c r="AZ23" s="743"/>
      <c r="BA23" s="503"/>
      <c r="BB23" s="706"/>
      <c r="BC23" s="735"/>
      <c r="BD23" s="706"/>
      <c r="BE23" s="706"/>
      <c r="BF23" s="735"/>
      <c r="BH23" s="706"/>
    </row>
    <row r="24" spans="2:60" ht="15.95" customHeight="1">
      <c r="B24" s="749">
        <v>5</v>
      </c>
      <c r="C24" s="717"/>
      <c r="D24" s="717"/>
      <c r="E24" s="717"/>
      <c r="F24" s="557"/>
      <c r="G24" s="558"/>
      <c r="H24" s="558"/>
      <c r="I24" s="559"/>
      <c r="J24" s="717"/>
      <c r="K24" s="717"/>
      <c r="L24" s="717"/>
      <c r="M24" s="707"/>
      <c r="N24" s="707"/>
      <c r="O24" s="709" t="str">
        <f>IFERROR(IF(F24="","",INDEX(CMLIGHTBASE[Base Watt 1],MATCH(F24,CMLIGHTBASE[Base Desc 1],0))),"")</f>
        <v/>
      </c>
      <c r="P24" s="710"/>
      <c r="Q24" s="713"/>
      <c r="R24" s="714"/>
      <c r="S24" s="605"/>
      <c r="T24" s="558"/>
      <c r="U24" s="558"/>
      <c r="V24" s="559"/>
      <c r="W24" s="717"/>
      <c r="X24" s="717"/>
      <c r="Y24" s="717"/>
      <c r="Z24" s="707"/>
      <c r="AA24" s="707"/>
      <c r="AB24" s="719"/>
      <c r="AC24" s="719"/>
      <c r="AD24" s="721"/>
      <c r="AE24" s="721"/>
      <c r="AF24" s="721"/>
      <c r="AG24" s="723"/>
      <c r="AH24" s="725" t="str">
        <f t="shared" ref="AH24" si="15">IFERROR(IF(OR(C24="",J24="",M24="",O24="",Q24="",W24="",Z24="",AB24="",AD24="",AF24=""),"",ROUND((AD24+AF24)*Z24,2)),"")</f>
        <v/>
      </c>
      <c r="AI24" s="726"/>
      <c r="AJ24" s="726"/>
      <c r="AK24" s="728" t="str">
        <f t="shared" ref="AK24" si="16">IFERROR(IF(OR(C24="",F24="",J24="",M24="",O24="",Q24="",S24="",W24="",Z24="",AB24="",AD24="",AF24=""),"",ROUND(IF((M24*O24)&lt;=(Z24*AB24),"0",(AX24-AY24+BD24)*BE24),2)),"")</f>
        <v/>
      </c>
      <c r="AL24" s="729"/>
      <c r="AM24" s="730"/>
      <c r="AN24" s="736" t="str">
        <f>IFERROR(IF(OR(C24="",F24="",J24="",M24="",O24="",Q24="",S24="",W24="",Z24="",AB24="",AD24="",AF24=""),"",IF(OR(ISNUMBER(SEARCH("~~",F24)),ISNUMBER(SEARCH("~~",S24))),"Invalid Fixture Type Selected",IF(BF24&lt;&gt;"",BF24,ROUND(MIN(AH24*0.75,AK24*INDEX(#REF!,MATCH("CMLIGHT",#REF!))),2)))),"")</f>
        <v/>
      </c>
      <c r="AO24" s="736"/>
      <c r="AP24" s="736"/>
      <c r="AQ24" s="736"/>
      <c r="AR24" s="55"/>
      <c r="AU24" s="744" t="str">
        <f>IF(F24="","",INDEX(CUSTLIGHTUNIT,MATCH(F24,CMELIGHTBASE1,0)))</f>
        <v/>
      </c>
      <c r="AV24" s="738" t="str">
        <f>IFERROR(IF(OR(C24="",F24="",J24="",M24="",O24="",Q24="",S24="",W24="",Z24="",AB24="",AD24="",AF24=""),"",((((1+ELOSS)*((AK24*INDEX(ELECCB[NPV AEC $/kWh],MATCH(15,ELECCB[Year Number],0)))+(AW24*INDEX(ELECCB[NPV ACC+T&amp;D $/kW],MATCH(15,ELECCB[Year Number],0)))))+((1+GLOSS)*((BB24*INDEX(GASCB[NPV GAEC $/therm],MATCH(15,GASCB[Year Number],1))))))/AH24)),"")</f>
        <v/>
      </c>
      <c r="AW24" s="740" t="str">
        <f>IFERROR(IF(OR(C24="",F24="",J24="",M24="",O24="",Q24="",S24="",W24="",Z24="",AB24="",AD24="",AF24=""),"",IF(OR(ISNUMBER(SEARCH("Exterior",C24)),((M24*O24)&lt;=(Z24*AB24)),ISNUMBER(SEARCH("Exterior",S24)),ISNUMBER(SEARCH("Exterior",F24))),0,ROUND((((M24*O24)-(Z24*AB24))/1000)*INDEX(LightingWHF[Coincidence Factor CF],MATCH(M02S02F26,LightingWHF[Building/Space Type],0))*IF(OR(M02S02F32="AC with Natural Gas Heat",M02S02F32="AC with Electric Heat",M02S02F32="Heat Pump"),INDEX(LightingWHF[Waste Heat Cooling Demand WHFd],MATCH(M02S02F26,LightingWHF[Building/Space Type],0)),1),3))),"")</f>
        <v/>
      </c>
      <c r="AX24" s="502" t="str">
        <f t="shared" ref="AX24" si="17">IF(OR(C24="",F24="",J24="",M24="",O24="",Q24="",S24="",W24="",Z24="",AB24="",AD24="",AF24=""),"",ROUND(M24*O24*Q24/1000,2))</f>
        <v/>
      </c>
      <c r="AY24" s="502" t="str">
        <f t="shared" ref="AY24" si="18">IF(OR(C24="",F24="",J24="",M24="",O24="",Q24="",S24="",W24="",Z24="",AB24="",AD24="",AF24=""),"",ROUND(Z24*AB24*Q24/1000,2))</f>
        <v/>
      </c>
      <c r="AZ24" s="742" t="str">
        <f>IF(OR(C24="",F24="",J24="",M24="",O24="",Q24="",S24="",W24="",Z24="",AB24="",AD24="",AF24=""),"",IF(ISNUMBER(AN24),(CONCATENATE(INDEX(CMLIGHTBASE[Measure Number],MATCH(F24,CMLIGHTBASE[Base Desc 1],0)),INDEX(CMLIGHTEFF[Measure Number],MATCH(S24,CMLIGHTEFF[Eff Desc 1],0)))),IF(AK24=0,"","000001")))</f>
        <v/>
      </c>
      <c r="BA24" s="502" t="str">
        <f t="shared" ref="BA24" si="19">IF(OR(C24="",F24="",J24="",M24="",O24="",Q24="",S24="",W24="",Z24="",AB24="",AD24="",AF24=""),"",IF((M24*O24)&lt;=(Z24*AB24),"0",AX24-AY24))</f>
        <v/>
      </c>
      <c r="BB24" s="705" t="str">
        <f>IF(OR(C24="",F24="",J24="",M24="",O24="",Q24="",S24="",W24="",Z24="",AB24="",AD24="",AF24=""),"",IF(M02S02F46="Electric Only",0,IF(OR(ISNUMBER(SEARCH("Exterior",S24)),ISNUMBER(SEARCH("Exterior",C24)),ISNUMBER(SEARCH("Exterior",F24))),0,IF(OR(M02S02F32="AC with Natural Gas Heat",M02S02F32="Natural Gas Heat Only"),(((O24*M24-AB24*Z24)/1000)*Q24*-INDEX(LightingWHF[Waste Heat Gas Heating IFTherms],MATCH(M02S02F26,LightingWHF[Building/Space Type],0))),0))))</f>
        <v/>
      </c>
      <c r="BC24" s="734" t="str">
        <f>IFERROR(AH24/M02S02F35/BA24,"")</f>
        <v/>
      </c>
      <c r="BD24" s="705" t="str">
        <f>IF(OR(C24="",F24="",J24="",M24="",O24="",Q24="",S24="",W24="",Z24="",AB24="",AD24="",AF24=""),"",IF(M02S02F46="Gas Only",0,IF(OR(ISNUMBER(SEARCH("Exterior",S24)),ISNUMBER(SEARCH("Exterior",C24)),ISNUMBER(SEARCH("Exterior",F24))),0,IF(M02S02F32="Heat Pump",(((O24*M24-AB24*Z24)/1000)*Q24*-INDEX(LightingWHF[Waste Heat Electric Heat Pump Heating IFkWh],MATCH(M02S02F26,LightingWHF[Building/Space Type],0))),
IF(OR(M02S02F32="AC with Electric Heat",M02S02F32="Electric Heat Only"),(((O24*M24-AB24*Z24)/1000)*Q24*-INDEX(LightingWHF[Waste Heat Electric Resistance Heating IFkWh],MATCH(M02S02F26,LightingWHF[Building/Space Type],0))),0
)))))</f>
        <v/>
      </c>
      <c r="BE24" s="705" t="str">
        <f>IF(OR(C24="",F24="",J24="",M24="",O24="",Q24="",S24="",W24="",Z24="",AB24="",AD24="",AF24=""),"",IF(M02S02F46="Gas Only",0,IF(OR(ISNUMBER(SEARCH("Exterior",S24)),ISNUMBER(SEARCH("Exterior",C24)),ISNUMBER(SEARCH("Exterior",F24))),1,IF(OR(M02S02F32="Heat Pump",M02S02F32="AC with Natural Gas Heat",M02S02F32="AC with Electric Heat"),(INDEX(LightingWHF[Waste Heat Cooling Energy WHFe],MATCH(M02S02F26,LightingWHF[Building/Space Type],0))),1))))</f>
        <v/>
      </c>
      <c r="BF24" s="734" t="str">
        <f>IFERROR(IF((M24*O24)&lt;=(Z24*AB24),MEASURESAVE,IF(M02S02F35="",MEASURERATE,IF(AH24/M02S02F35/BA24&lt;1,MEASUREPAY,IF(AV24&lt;1,MEASURECB,IF(OR(ISBLANK(M02S02F26),ISBLANK(M02S02F32),ISBLANK(M02S02F46)),MEASUREBLDG,""))))),MEASURESUBMIT)</f>
        <v>Submit for Review</v>
      </c>
      <c r="BH24" s="764" t="str">
        <f ca="1">IF(OR(C24="",F24="",J24="",M24="",O24="",Q24="",S24="",W24="",Z24="",AB24="",AD24="",AF24=""),"",IF('M01-S01'!$V$82&lt;TODAY(),0,IF(M02S02F46="Gas Only",0,IF(OR(AK24="",AK24&lt;0,AU24&lt;=AN24),0,MIN(AH24-AN24,ROUND(AN24*0.2,2))))))</f>
        <v/>
      </c>
    </row>
    <row r="25" spans="2:60" ht="15.95" customHeight="1">
      <c r="B25" s="749"/>
      <c r="C25" s="718"/>
      <c r="D25" s="718"/>
      <c r="E25" s="718"/>
      <c r="F25" s="532"/>
      <c r="G25" s="533"/>
      <c r="H25" s="533"/>
      <c r="I25" s="537"/>
      <c r="J25" s="718"/>
      <c r="K25" s="718"/>
      <c r="L25" s="718"/>
      <c r="M25" s="708"/>
      <c r="N25" s="708"/>
      <c r="O25" s="711"/>
      <c r="P25" s="712"/>
      <c r="Q25" s="715"/>
      <c r="R25" s="716"/>
      <c r="S25" s="536"/>
      <c r="T25" s="533"/>
      <c r="U25" s="533"/>
      <c r="V25" s="537"/>
      <c r="W25" s="718"/>
      <c r="X25" s="718"/>
      <c r="Y25" s="718"/>
      <c r="Z25" s="708"/>
      <c r="AA25" s="708"/>
      <c r="AB25" s="720"/>
      <c r="AC25" s="720"/>
      <c r="AD25" s="722"/>
      <c r="AE25" s="722"/>
      <c r="AF25" s="722"/>
      <c r="AG25" s="724"/>
      <c r="AH25" s="517"/>
      <c r="AI25" s="727"/>
      <c r="AJ25" s="727"/>
      <c r="AK25" s="731"/>
      <c r="AL25" s="732"/>
      <c r="AM25" s="733"/>
      <c r="AN25" s="737"/>
      <c r="AO25" s="737"/>
      <c r="AP25" s="737"/>
      <c r="AQ25" s="737"/>
      <c r="AR25" s="55"/>
      <c r="AU25" s="739"/>
      <c r="AV25" s="739"/>
      <c r="AW25" s="741"/>
      <c r="AX25" s="503"/>
      <c r="AY25" s="503"/>
      <c r="AZ25" s="743"/>
      <c r="BA25" s="503"/>
      <c r="BB25" s="706"/>
      <c r="BC25" s="735"/>
      <c r="BD25" s="706"/>
      <c r="BE25" s="706"/>
      <c r="BF25" s="735"/>
      <c r="BH25" s="706"/>
    </row>
    <row r="26" spans="2:60" ht="15.95" customHeight="1">
      <c r="B26" s="749">
        <v>6</v>
      </c>
      <c r="C26" s="717"/>
      <c r="D26" s="717"/>
      <c r="E26" s="717"/>
      <c r="F26" s="557"/>
      <c r="G26" s="558"/>
      <c r="H26" s="558"/>
      <c r="I26" s="559"/>
      <c r="J26" s="717"/>
      <c r="K26" s="717"/>
      <c r="L26" s="717"/>
      <c r="M26" s="707"/>
      <c r="N26" s="707"/>
      <c r="O26" s="709" t="str">
        <f>IFERROR(IF(F26="","",INDEX(CMLIGHTBASE[Base Watt 1],MATCH(F26,CMLIGHTBASE[Base Desc 1],0))),"")</f>
        <v/>
      </c>
      <c r="P26" s="710"/>
      <c r="Q26" s="713"/>
      <c r="R26" s="714"/>
      <c r="S26" s="605"/>
      <c r="T26" s="558"/>
      <c r="U26" s="558"/>
      <c r="V26" s="559"/>
      <c r="W26" s="717"/>
      <c r="X26" s="717"/>
      <c r="Y26" s="717"/>
      <c r="Z26" s="707"/>
      <c r="AA26" s="707"/>
      <c r="AB26" s="719"/>
      <c r="AC26" s="719"/>
      <c r="AD26" s="721"/>
      <c r="AE26" s="721"/>
      <c r="AF26" s="721"/>
      <c r="AG26" s="723"/>
      <c r="AH26" s="725" t="str">
        <f t="shared" ref="AH26" si="20">IFERROR(IF(OR(C26="",J26="",M26="",O26="",Q26="",W26="",Z26="",AB26="",AD26="",AF26=""),"",ROUND((AD26+AF26)*Z26,2)),"")</f>
        <v/>
      </c>
      <c r="AI26" s="726"/>
      <c r="AJ26" s="726"/>
      <c r="AK26" s="728" t="str">
        <f t="shared" ref="AK26" si="21">IFERROR(IF(OR(C26="",F26="",J26="",M26="",O26="",Q26="",S26="",W26="",Z26="",AB26="",AD26="",AF26=""),"",ROUND(IF((M26*O26)&lt;=(Z26*AB26),"0",(AX26-AY26+BD26)*BE26),2)),"")</f>
        <v/>
      </c>
      <c r="AL26" s="729"/>
      <c r="AM26" s="730"/>
      <c r="AN26" s="736" t="str">
        <f>IFERROR(IF(OR(C26="",F26="",J26="",M26="",O26="",Q26="",S26="",W26="",Z26="",AB26="",AD26="",AF26=""),"",IF(OR(ISNUMBER(SEARCH("~~",F26)),ISNUMBER(SEARCH("~~",S26))),"Invalid Fixture Type Selected",IF(BF26&lt;&gt;"",BF26,ROUND(MIN(AH26*0.75,AK26*INDEX(#REF!,MATCH("CMLIGHT",#REF!))),2)))),"")</f>
        <v/>
      </c>
      <c r="AO26" s="736"/>
      <c r="AP26" s="736"/>
      <c r="AQ26" s="736"/>
      <c r="AR26" s="55"/>
      <c r="AU26" s="744" t="str">
        <f>IF(F26="","",INDEX(CUSTLIGHTUNIT,MATCH(F26,CMELIGHTBASE1,0)))</f>
        <v/>
      </c>
      <c r="AV26" s="738" t="str">
        <f>IFERROR(IF(OR(C26="",F26="",J26="",M26="",O26="",Q26="",S26="",W26="",Z26="",AB26="",AD26="",AF26=""),"",((((1+ELOSS)*((AK26*INDEX(ELECCB[NPV AEC $/kWh],MATCH(15,ELECCB[Year Number],0)))+(AW26*INDEX(ELECCB[NPV ACC+T&amp;D $/kW],MATCH(15,ELECCB[Year Number],0)))))+((1+GLOSS)*((BB26*INDEX(GASCB[NPV GAEC $/therm],MATCH(15,GASCB[Year Number],1))))))/AH26)),"")</f>
        <v/>
      </c>
      <c r="AW26" s="740" t="str">
        <f>IFERROR(IF(OR(C26="",F26="",J26="",M26="",O26="",Q26="",S26="",W26="",Z26="",AB26="",AD26="",AF26=""),"",IF(OR(ISNUMBER(SEARCH("Exterior",C26)),((M26*O26)&lt;=(Z26*AB26)),ISNUMBER(SEARCH("Exterior",S26)),ISNUMBER(SEARCH("Exterior",F26))),0,ROUND((((M26*O26)-(Z26*AB26))/1000)*INDEX(LightingWHF[Coincidence Factor CF],MATCH(M02S02F26,LightingWHF[Building/Space Type],0))*IF(OR(M02S02F32="AC with Natural Gas Heat",M02S02F32="AC with Electric Heat",M02S02F32="Heat Pump"),INDEX(LightingWHF[Waste Heat Cooling Demand WHFd],MATCH(M02S02F26,LightingWHF[Building/Space Type],0)),1),3))),"")</f>
        <v/>
      </c>
      <c r="AX26" s="502" t="str">
        <f t="shared" ref="AX26" si="22">IF(OR(C26="",F26="",J26="",M26="",O26="",Q26="",S26="",W26="",Z26="",AB26="",AD26="",AF26=""),"",ROUND(M26*O26*Q26/1000,2))</f>
        <v/>
      </c>
      <c r="AY26" s="502" t="str">
        <f t="shared" ref="AY26" si="23">IF(OR(C26="",F26="",J26="",M26="",O26="",Q26="",S26="",W26="",Z26="",AB26="",AD26="",AF26=""),"",ROUND(Z26*AB26*Q26/1000,2))</f>
        <v/>
      </c>
      <c r="AZ26" s="742" t="str">
        <f>IF(OR(C26="",F26="",J26="",M26="",O26="",Q26="",S26="",W26="",Z26="",AB26="",AD26="",AF26=""),"",IF(ISNUMBER(AN26),(CONCATENATE(INDEX(CMLIGHTBASE[Measure Number],MATCH(F26,CMLIGHTBASE[Base Desc 1],0)),INDEX(CMLIGHTEFF[Measure Number],MATCH(S26,CMLIGHTEFF[Eff Desc 1],0)))),IF(AK26=0,"","000001")))</f>
        <v/>
      </c>
      <c r="BA26" s="502" t="str">
        <f t="shared" ref="BA26" si="24">IF(OR(C26="",F26="",J26="",M26="",O26="",Q26="",S26="",W26="",Z26="",AB26="",AD26="",AF26=""),"",IF((M26*O26)&lt;=(Z26*AB26),"0",AX26-AY26))</f>
        <v/>
      </c>
      <c r="BB26" s="705" t="str">
        <f>IF(OR(C26="",F26="",J26="",M26="",O26="",Q26="",S26="",W26="",Z26="",AB26="",AD26="",AF26=""),"",IF(M02S02F46="Electric Only",0,IF(OR(ISNUMBER(SEARCH("Exterior",S26)),ISNUMBER(SEARCH("Exterior",C26)),ISNUMBER(SEARCH("Exterior",F26))),0,IF(OR(M02S02F32="AC with Natural Gas Heat",M02S02F32="Natural Gas Heat Only"),(((O26*M26-AB26*Z26)/1000)*Q26*-INDEX(LightingWHF[Waste Heat Gas Heating IFTherms],MATCH(M02S02F26,LightingWHF[Building/Space Type],0))),0))))</f>
        <v/>
      </c>
      <c r="BC26" s="734" t="str">
        <f>IFERROR(AH26/M02S02F35/BA26,"")</f>
        <v/>
      </c>
      <c r="BD26" s="705" t="str">
        <f>IF(OR(C26="",F26="",J26="",M26="",O26="",Q26="",S26="",W26="",Z26="",AB26="",AD26="",AF26=""),"",IF(M02S02F46="Gas Only",0,IF(OR(ISNUMBER(SEARCH("Exterior",S26)),ISNUMBER(SEARCH("Exterior",C26)),ISNUMBER(SEARCH("Exterior",F26))),0,IF(M02S02F32="Heat Pump",(((O26*M26-AB26*Z26)/1000)*Q26*-INDEX(LightingWHF[Waste Heat Electric Heat Pump Heating IFkWh],MATCH(M02S02F26,LightingWHF[Building/Space Type],0))),
IF(OR(M02S02F32="AC with Electric Heat",M02S02F32="Electric Heat Only"),(((O26*M26-AB26*Z26)/1000)*Q26*-INDEX(LightingWHF[Waste Heat Electric Resistance Heating IFkWh],MATCH(M02S02F26,LightingWHF[Building/Space Type],0))),0
)))))</f>
        <v/>
      </c>
      <c r="BE26" s="705" t="str">
        <f>IF(OR(C26="",F26="",J26="",M26="",O26="",Q26="",S26="",W26="",Z26="",AB26="",AD26="",AF26=""),"",IF(M02S02F46="Gas Only",0,IF(OR(ISNUMBER(SEARCH("Exterior",S26)),ISNUMBER(SEARCH("Exterior",C26)),ISNUMBER(SEARCH("Exterior",F26))),1,IF(OR(M02S02F32="Heat Pump",M02S02F32="AC with Natural Gas Heat",M02S02F32="AC with Electric Heat"),(INDEX(LightingWHF[Waste Heat Cooling Energy WHFe],MATCH(M02S02F26,LightingWHF[Building/Space Type],0))),1))))</f>
        <v/>
      </c>
      <c r="BF26" s="734" t="str">
        <f>IFERROR(IF((M26*O26)&lt;=(Z26*AB26),MEASURESAVE,IF(M02S02F35="",MEASURERATE,IF(AH26/M02S02F35/BA26&lt;1,MEASUREPAY,IF(AV26&lt;1,MEASURECB,IF(OR(ISBLANK(M02S02F26),ISBLANK(M02S02F32),ISBLANK(M02S02F46)),MEASUREBLDG,""))))),MEASURESUBMIT)</f>
        <v>Submit for Review</v>
      </c>
      <c r="BH26" s="764" t="str">
        <f ca="1">IF(OR(C26="",F26="",J26="",M26="",O26="",Q26="",S26="",W26="",Z26="",AB26="",AD26="",AF26=""),"",IF('M01-S01'!$V$82&lt;TODAY(),0,IF(M02S02F46="Gas Only",0,IF(OR(AK26="",AK26&lt;0,AU26&lt;=AN26),0,MIN(AH26-AN26,ROUND(AN26*0.2,2))))))</f>
        <v/>
      </c>
    </row>
    <row r="27" spans="2:60" ht="15.95" customHeight="1">
      <c r="B27" s="749"/>
      <c r="C27" s="718"/>
      <c r="D27" s="718"/>
      <c r="E27" s="718"/>
      <c r="F27" s="532"/>
      <c r="G27" s="533"/>
      <c r="H27" s="533"/>
      <c r="I27" s="537"/>
      <c r="J27" s="718"/>
      <c r="K27" s="718"/>
      <c r="L27" s="718"/>
      <c r="M27" s="708"/>
      <c r="N27" s="708"/>
      <c r="O27" s="711"/>
      <c r="P27" s="712"/>
      <c r="Q27" s="715"/>
      <c r="R27" s="716"/>
      <c r="S27" s="536"/>
      <c r="T27" s="533"/>
      <c r="U27" s="533"/>
      <c r="V27" s="537"/>
      <c r="W27" s="718"/>
      <c r="X27" s="718"/>
      <c r="Y27" s="718"/>
      <c r="Z27" s="708"/>
      <c r="AA27" s="708"/>
      <c r="AB27" s="720"/>
      <c r="AC27" s="720"/>
      <c r="AD27" s="722"/>
      <c r="AE27" s="722"/>
      <c r="AF27" s="722"/>
      <c r="AG27" s="724"/>
      <c r="AH27" s="517"/>
      <c r="AI27" s="727"/>
      <c r="AJ27" s="727"/>
      <c r="AK27" s="731"/>
      <c r="AL27" s="732"/>
      <c r="AM27" s="733"/>
      <c r="AN27" s="737"/>
      <c r="AO27" s="737"/>
      <c r="AP27" s="737"/>
      <c r="AQ27" s="737"/>
      <c r="AR27" s="55"/>
      <c r="AU27" s="739"/>
      <c r="AV27" s="739"/>
      <c r="AW27" s="741"/>
      <c r="AX27" s="503"/>
      <c r="AY27" s="503"/>
      <c r="AZ27" s="743"/>
      <c r="BA27" s="503"/>
      <c r="BB27" s="706"/>
      <c r="BC27" s="735"/>
      <c r="BD27" s="706"/>
      <c r="BE27" s="706"/>
      <c r="BF27" s="735"/>
      <c r="BH27" s="706"/>
    </row>
    <row r="28" spans="2:60" ht="15.95" customHeight="1">
      <c r="B28" s="749">
        <v>7</v>
      </c>
      <c r="C28" s="717"/>
      <c r="D28" s="717"/>
      <c r="E28" s="717"/>
      <c r="F28" s="557"/>
      <c r="G28" s="558"/>
      <c r="H28" s="558"/>
      <c r="I28" s="559"/>
      <c r="J28" s="717"/>
      <c r="K28" s="717"/>
      <c r="L28" s="717"/>
      <c r="M28" s="707"/>
      <c r="N28" s="707"/>
      <c r="O28" s="709" t="str">
        <f>IFERROR(IF(F28="","",INDEX(CMLIGHTBASE[Base Watt 1],MATCH(F28,CMLIGHTBASE[Base Desc 1],0))),"")</f>
        <v/>
      </c>
      <c r="P28" s="710"/>
      <c r="Q28" s="713"/>
      <c r="R28" s="714"/>
      <c r="S28" s="605"/>
      <c r="T28" s="558"/>
      <c r="U28" s="558"/>
      <c r="V28" s="559"/>
      <c r="W28" s="717"/>
      <c r="X28" s="717"/>
      <c r="Y28" s="717"/>
      <c r="Z28" s="707"/>
      <c r="AA28" s="707"/>
      <c r="AB28" s="719"/>
      <c r="AC28" s="719"/>
      <c r="AD28" s="721"/>
      <c r="AE28" s="721"/>
      <c r="AF28" s="721"/>
      <c r="AG28" s="723"/>
      <c r="AH28" s="725" t="str">
        <f t="shared" ref="AH28" si="25">IFERROR(IF(OR(C28="",J28="",M28="",O28="",Q28="",W28="",Z28="",AB28="",AD28="",AF28=""),"",ROUND((AD28+AF28)*Z28,2)),"")</f>
        <v/>
      </c>
      <c r="AI28" s="726"/>
      <c r="AJ28" s="726"/>
      <c r="AK28" s="728" t="str">
        <f t="shared" ref="AK28" si="26">IFERROR(IF(OR(C28="",F28="",J28="",M28="",O28="",Q28="",S28="",W28="",Z28="",AB28="",AD28="",AF28=""),"",ROUND(IF((M28*O28)&lt;=(Z28*AB28),"0",(AX28-AY28+BD28)*BE28),2)),"")</f>
        <v/>
      </c>
      <c r="AL28" s="729"/>
      <c r="AM28" s="730"/>
      <c r="AN28" s="736" t="str">
        <f>IFERROR(IF(OR(C28="",F28="",J28="",M28="",O28="",Q28="",S28="",W28="",Z28="",AB28="",AD28="",AF28=""),"",IF(OR(ISNUMBER(SEARCH("~~",F28)),ISNUMBER(SEARCH("~~",S28))),"Invalid Fixture Type Selected",IF(BF28&lt;&gt;"",BF28,ROUND(MIN(AH28*0.75,AK28*INDEX(#REF!,MATCH("CMLIGHT",#REF!))),2)))),"")</f>
        <v/>
      </c>
      <c r="AO28" s="736"/>
      <c r="AP28" s="736"/>
      <c r="AQ28" s="736"/>
      <c r="AR28" s="55"/>
      <c r="AU28" s="744" t="str">
        <f>IF(F28="","",INDEX(CUSTLIGHTUNIT,MATCH(F28,CMELIGHTBASE1,0)))</f>
        <v/>
      </c>
      <c r="AV28" s="738" t="str">
        <f>IFERROR(IF(OR(C28="",F28="",J28="",M28="",O28="",Q28="",S28="",W28="",Z28="",AB28="",AD28="",AF28=""),"",((((1+ELOSS)*((AK28*INDEX(ELECCB[NPV AEC $/kWh],MATCH(15,ELECCB[Year Number],0)))+(AW28*INDEX(ELECCB[NPV ACC+T&amp;D $/kW],MATCH(15,ELECCB[Year Number],0)))))+((1+GLOSS)*((BB28*INDEX(GASCB[NPV GAEC $/therm],MATCH(15,GASCB[Year Number],1))))))/AH28)),"")</f>
        <v/>
      </c>
      <c r="AW28" s="740" t="str">
        <f>IFERROR(IF(OR(C28="",F28="",J28="",M28="",O28="",Q28="",S28="",W28="",Z28="",AB28="",AD28="",AF28=""),"",IF(OR(ISNUMBER(SEARCH("Exterior",C28)),((M28*O28)&lt;=(Z28*AB28)),ISNUMBER(SEARCH("Exterior",S28)),ISNUMBER(SEARCH("Exterior",F28))),0,ROUND((((M28*O28)-(Z28*AB28))/1000)*INDEX(LightingWHF[Coincidence Factor CF],MATCH(M02S02F26,LightingWHF[Building/Space Type],0))*IF(OR(M02S02F32="AC with Natural Gas Heat",M02S02F32="AC with Electric Heat",M02S02F32="Heat Pump"),INDEX(LightingWHF[Waste Heat Cooling Demand WHFd],MATCH(M02S02F26,LightingWHF[Building/Space Type],0)),1),3))),"")</f>
        <v/>
      </c>
      <c r="AX28" s="502" t="str">
        <f t="shared" ref="AX28" si="27">IF(OR(C28="",F28="",J28="",M28="",O28="",Q28="",S28="",W28="",Z28="",AB28="",AD28="",AF28=""),"",ROUND(M28*O28*Q28/1000,2))</f>
        <v/>
      </c>
      <c r="AY28" s="502" t="str">
        <f t="shared" ref="AY28" si="28">IF(OR(C28="",F28="",J28="",M28="",O28="",Q28="",S28="",W28="",Z28="",AB28="",AD28="",AF28=""),"",ROUND(Z28*AB28*Q28/1000,2))</f>
        <v/>
      </c>
      <c r="AZ28" s="742" t="str">
        <f>IF(OR(C28="",F28="",J28="",M28="",O28="",Q28="",S28="",W28="",Z28="",AB28="",AD28="",AF28=""),"",IF(ISNUMBER(AN28),(CONCATENATE(INDEX(CMLIGHTBASE[Measure Number],MATCH(F28,CMLIGHTBASE[Base Desc 1],0)),INDEX(CMLIGHTEFF[Measure Number],MATCH(S28,CMLIGHTEFF[Eff Desc 1],0)))),IF(AK28=0,"","000001")))</f>
        <v/>
      </c>
      <c r="BA28" s="502" t="str">
        <f t="shared" ref="BA28" si="29">IF(OR(C28="",F28="",J28="",M28="",O28="",Q28="",S28="",W28="",Z28="",AB28="",AD28="",AF28=""),"",IF((M28*O28)&lt;=(Z28*AB28),"0",AX28-AY28))</f>
        <v/>
      </c>
      <c r="BB28" s="705" t="str">
        <f>IF(OR(C28="",F28="",J28="",M28="",O28="",Q28="",S28="",W28="",Z28="",AB28="",AD28="",AF28=""),"",IF(M02S02F46="Electric Only",0,IF(OR(ISNUMBER(SEARCH("Exterior",S28)),ISNUMBER(SEARCH("Exterior",C28)),ISNUMBER(SEARCH("Exterior",F28))),0,IF(OR(M02S02F32="AC with Natural Gas Heat",M02S02F32="Natural Gas Heat Only"),(((O28*M28-AB28*Z28)/1000)*Q28*-INDEX(LightingWHF[Waste Heat Gas Heating IFTherms],MATCH(M02S02F26,LightingWHF[Building/Space Type],0))),0))))</f>
        <v/>
      </c>
      <c r="BC28" s="734" t="str">
        <f>IFERROR(AH28/M02S02F35/BA28,"")</f>
        <v/>
      </c>
      <c r="BD28" s="705" t="str">
        <f>IF(OR(C28="",F28="",J28="",M28="",O28="",Q28="",S28="",W28="",Z28="",AB28="",AD28="",AF28=""),"",IF(M02S02F46="Gas Only",0,IF(OR(ISNUMBER(SEARCH("Exterior",S28)),ISNUMBER(SEARCH("Exterior",C28)),ISNUMBER(SEARCH("Exterior",F28))),0,IF(M02S02F32="Heat Pump",(((O28*M28-AB28*Z28)/1000)*Q28*-INDEX(LightingWHF[Waste Heat Electric Heat Pump Heating IFkWh],MATCH(M02S02F26,LightingWHF[Building/Space Type],0))),
IF(OR(M02S02F32="AC with Electric Heat",M02S02F32="Electric Heat Only"),(((O28*M28-AB28*Z28)/1000)*Q28*-INDEX(LightingWHF[Waste Heat Electric Resistance Heating IFkWh],MATCH(M02S02F26,LightingWHF[Building/Space Type],0))),0
)))))</f>
        <v/>
      </c>
      <c r="BE28" s="705" t="str">
        <f>IF(OR(C28="",F28="",J28="",M28="",O28="",Q28="",S28="",W28="",Z28="",AB28="",AD28="",AF28=""),"",IF(M02S02F46="Gas Only",0,IF(OR(ISNUMBER(SEARCH("Exterior",S28)),ISNUMBER(SEARCH("Exterior",C28)),ISNUMBER(SEARCH("Exterior",F28))),1,IF(OR(M02S02F32="Heat Pump",M02S02F32="AC with Natural Gas Heat",M02S02F32="AC with Electric Heat"),(INDEX(LightingWHF[Waste Heat Cooling Energy WHFe],MATCH(M02S02F26,LightingWHF[Building/Space Type],0))),1))))</f>
        <v/>
      </c>
      <c r="BF28" s="734" t="str">
        <f>IFERROR(IF((M28*O28)&lt;=(Z28*AB28),MEASURESAVE,IF(M02S02F35="",MEASURERATE,IF(AH28/M02S02F35/BA28&lt;1,MEASUREPAY,IF(AV28&lt;1,MEASURECB,IF(OR(ISBLANK(M02S02F26),ISBLANK(M02S02F32),ISBLANK(M02S02F46)),MEASUREBLDG,""))))),MEASURESUBMIT)</f>
        <v>Submit for Review</v>
      </c>
      <c r="BH28" s="764" t="str">
        <f ca="1">IF(OR(C28="",F28="",J28="",M28="",O28="",Q28="",S28="",W28="",Z28="",AB28="",AD28="",AF28=""),"",IF('M01-S01'!$V$82&lt;TODAY(),0,IF(M02S02F46="Gas Only",0,IF(OR(AK28="",AK28&lt;0,AU28&lt;=AN28),0,MIN(AH28-AN28,ROUND(AN28*0.2,2))))))</f>
        <v/>
      </c>
    </row>
    <row r="29" spans="2:60" ht="15.95" customHeight="1">
      <c r="B29" s="749"/>
      <c r="C29" s="718"/>
      <c r="D29" s="718"/>
      <c r="E29" s="718"/>
      <c r="F29" s="532"/>
      <c r="G29" s="533"/>
      <c r="H29" s="533"/>
      <c r="I29" s="537"/>
      <c r="J29" s="718"/>
      <c r="K29" s="718"/>
      <c r="L29" s="718"/>
      <c r="M29" s="708"/>
      <c r="N29" s="708"/>
      <c r="O29" s="711"/>
      <c r="P29" s="712"/>
      <c r="Q29" s="715"/>
      <c r="R29" s="716"/>
      <c r="S29" s="536"/>
      <c r="T29" s="533"/>
      <c r="U29" s="533"/>
      <c r="V29" s="537"/>
      <c r="W29" s="718"/>
      <c r="X29" s="718"/>
      <c r="Y29" s="718"/>
      <c r="Z29" s="708"/>
      <c r="AA29" s="708"/>
      <c r="AB29" s="720"/>
      <c r="AC29" s="720"/>
      <c r="AD29" s="722"/>
      <c r="AE29" s="722"/>
      <c r="AF29" s="722"/>
      <c r="AG29" s="724"/>
      <c r="AH29" s="517"/>
      <c r="AI29" s="727"/>
      <c r="AJ29" s="727"/>
      <c r="AK29" s="731"/>
      <c r="AL29" s="732"/>
      <c r="AM29" s="733"/>
      <c r="AN29" s="737"/>
      <c r="AO29" s="737"/>
      <c r="AP29" s="737"/>
      <c r="AQ29" s="737"/>
      <c r="AR29" s="55"/>
      <c r="AU29" s="739"/>
      <c r="AV29" s="739"/>
      <c r="AW29" s="741"/>
      <c r="AX29" s="503"/>
      <c r="AY29" s="503"/>
      <c r="AZ29" s="743"/>
      <c r="BA29" s="503"/>
      <c r="BB29" s="706"/>
      <c r="BC29" s="735"/>
      <c r="BD29" s="706"/>
      <c r="BE29" s="706"/>
      <c r="BF29" s="735"/>
      <c r="BH29" s="706"/>
    </row>
    <row r="30" spans="2:60" ht="15.95" customHeight="1">
      <c r="B30" s="749">
        <v>8</v>
      </c>
      <c r="C30" s="717"/>
      <c r="D30" s="717"/>
      <c r="E30" s="717"/>
      <c r="F30" s="557"/>
      <c r="G30" s="558"/>
      <c r="H30" s="558"/>
      <c r="I30" s="559"/>
      <c r="J30" s="717"/>
      <c r="K30" s="717"/>
      <c r="L30" s="717"/>
      <c r="M30" s="707"/>
      <c r="N30" s="707"/>
      <c r="O30" s="709" t="str">
        <f>IFERROR(IF(F30="","",INDEX(CMLIGHTBASE[Base Watt 1],MATCH(F30,CMLIGHTBASE[Base Desc 1],0))),"")</f>
        <v/>
      </c>
      <c r="P30" s="710"/>
      <c r="Q30" s="713"/>
      <c r="R30" s="714"/>
      <c r="S30" s="605"/>
      <c r="T30" s="558"/>
      <c r="U30" s="558"/>
      <c r="V30" s="559"/>
      <c r="W30" s="717"/>
      <c r="X30" s="717"/>
      <c r="Y30" s="717"/>
      <c r="Z30" s="707"/>
      <c r="AA30" s="707"/>
      <c r="AB30" s="719"/>
      <c r="AC30" s="719"/>
      <c r="AD30" s="721"/>
      <c r="AE30" s="721"/>
      <c r="AF30" s="721"/>
      <c r="AG30" s="723"/>
      <c r="AH30" s="725" t="str">
        <f t="shared" ref="AH30" si="30">IFERROR(IF(OR(C30="",J30="",M30="",O30="",Q30="",W30="",Z30="",AB30="",AD30="",AF30=""),"",ROUND((AD30+AF30)*Z30,2)),"")</f>
        <v/>
      </c>
      <c r="AI30" s="726"/>
      <c r="AJ30" s="726"/>
      <c r="AK30" s="728" t="str">
        <f t="shared" ref="AK30" si="31">IFERROR(IF(OR(C30="",F30="",J30="",M30="",O30="",Q30="",S30="",W30="",Z30="",AB30="",AD30="",AF30=""),"",ROUND(IF((M30*O30)&lt;=(Z30*AB30),"0",(AX30-AY30+BD30)*BE30),2)),"")</f>
        <v/>
      </c>
      <c r="AL30" s="729"/>
      <c r="AM30" s="730"/>
      <c r="AN30" s="736" t="str">
        <f>IFERROR(IF(OR(C30="",F30="",J30="",M30="",O30="",Q30="",S30="",W30="",Z30="",AB30="",AD30="",AF30=""),"",IF(OR(ISNUMBER(SEARCH("~~",F30)),ISNUMBER(SEARCH("~~",S30))),"Invalid Fixture Type Selected",IF(BF30&lt;&gt;"",BF30,ROUND(MIN(AH30*0.75,AK30*INDEX(#REF!,MATCH("CMLIGHT",#REF!))),2)))),"")</f>
        <v/>
      </c>
      <c r="AO30" s="736"/>
      <c r="AP30" s="736"/>
      <c r="AQ30" s="736"/>
      <c r="AR30" s="55"/>
      <c r="AU30" s="744" t="str">
        <f>IF(F30="","",INDEX(CUSTLIGHTUNIT,MATCH(F30,CMELIGHTBASE1,0)))</f>
        <v/>
      </c>
      <c r="AV30" s="738" t="str">
        <f>IFERROR(IF(OR(C30="",F30="",J30="",M30="",O30="",Q30="",S30="",W30="",Z30="",AB30="",AD30="",AF30=""),"",((((1+ELOSS)*((AK30*INDEX(ELECCB[NPV AEC $/kWh],MATCH(15,ELECCB[Year Number],0)))+(AW30*INDEX(ELECCB[NPV ACC+T&amp;D $/kW],MATCH(15,ELECCB[Year Number],0)))))+((1+GLOSS)*((BB30*INDEX(GASCB[NPV GAEC $/therm],MATCH(15,GASCB[Year Number],1))))))/AH30)),"")</f>
        <v/>
      </c>
      <c r="AW30" s="740" t="str">
        <f>IFERROR(IF(OR(C30="",F30="",J30="",M30="",O30="",Q30="",S30="",W30="",Z30="",AB30="",AD30="",AF30=""),"",IF(OR(ISNUMBER(SEARCH("Exterior",C30)),((M30*O30)&lt;=(Z30*AB30)),ISNUMBER(SEARCH("Exterior",S30)),ISNUMBER(SEARCH("Exterior",F30))),0,ROUND((((M30*O30)-(Z30*AB30))/1000)*INDEX(LightingWHF[Coincidence Factor CF],MATCH(M02S02F26,LightingWHF[Building/Space Type],0))*IF(OR(M02S02F32="AC with Natural Gas Heat",M02S02F32="AC with Electric Heat",M02S02F32="Heat Pump"),INDEX(LightingWHF[Waste Heat Cooling Demand WHFd],MATCH(M02S02F26,LightingWHF[Building/Space Type],0)),1),3))),"")</f>
        <v/>
      </c>
      <c r="AX30" s="502" t="str">
        <f t="shared" ref="AX30" si="32">IF(OR(C30="",F30="",J30="",M30="",O30="",Q30="",S30="",W30="",Z30="",AB30="",AD30="",AF30=""),"",ROUND(M30*O30*Q30/1000,2))</f>
        <v/>
      </c>
      <c r="AY30" s="502" t="str">
        <f t="shared" ref="AY30" si="33">IF(OR(C30="",F30="",J30="",M30="",O30="",Q30="",S30="",W30="",Z30="",AB30="",AD30="",AF30=""),"",ROUND(Z30*AB30*Q30/1000,2))</f>
        <v/>
      </c>
      <c r="AZ30" s="742" t="str">
        <f>IF(OR(C30="",F30="",J30="",M30="",O30="",Q30="",S30="",W30="",Z30="",AB30="",AD30="",AF30=""),"",IF(ISNUMBER(AN30),(CONCATENATE(INDEX(CMLIGHTBASE[Measure Number],MATCH(F30,CMLIGHTBASE[Base Desc 1],0)),INDEX(CMLIGHTEFF[Measure Number],MATCH(S30,CMLIGHTEFF[Eff Desc 1],0)))),IF(AK30=0,"","000001")))</f>
        <v/>
      </c>
      <c r="BA30" s="502" t="str">
        <f t="shared" ref="BA30" si="34">IF(OR(C30="",F30="",J30="",M30="",O30="",Q30="",S30="",W30="",Z30="",AB30="",AD30="",AF30=""),"",IF((M30*O30)&lt;=(Z30*AB30),"0",AX30-AY30))</f>
        <v/>
      </c>
      <c r="BB30" s="705" t="str">
        <f>IF(OR(C30="",F30="",J30="",M30="",O30="",Q30="",S30="",W30="",Z30="",AB30="",AD30="",AF30=""),"",IF(M02S02F46="Electric Only",0,IF(OR(ISNUMBER(SEARCH("Exterior",S30)),ISNUMBER(SEARCH("Exterior",C30)),ISNUMBER(SEARCH("Exterior",F30))),0,IF(OR(M02S02F32="AC with Natural Gas Heat",M02S02F32="Natural Gas Heat Only"),(((O30*M30-AB30*Z30)/1000)*Q30*-INDEX(LightingWHF[Waste Heat Gas Heating IFTherms],MATCH(M02S02F26,LightingWHF[Building/Space Type],0))),0))))</f>
        <v/>
      </c>
      <c r="BC30" s="734" t="str">
        <f>IFERROR(AH30/M02S02F35/BA30,"")</f>
        <v/>
      </c>
      <c r="BD30" s="705" t="str">
        <f>IF(OR(C30="",F30="",J30="",M30="",O30="",Q30="",S30="",W30="",Z30="",AB30="",AD30="",AF30=""),"",IF(M02S02F46="Gas Only",0,IF(OR(ISNUMBER(SEARCH("Exterior",S30)),ISNUMBER(SEARCH("Exterior",C30)),ISNUMBER(SEARCH("Exterior",F30))),0,IF(M02S02F32="Heat Pump",(((O30*M30-AB30*Z30)/1000)*Q30*-INDEX(LightingWHF[Waste Heat Electric Heat Pump Heating IFkWh],MATCH(M02S02F26,LightingWHF[Building/Space Type],0))),
IF(OR(M02S02F32="AC with Electric Heat",M02S02F32="Electric Heat Only"),(((O30*M30-AB30*Z30)/1000)*Q30*-INDEX(LightingWHF[Waste Heat Electric Resistance Heating IFkWh],MATCH(M02S02F26,LightingWHF[Building/Space Type],0))),0
)))))</f>
        <v/>
      </c>
      <c r="BE30" s="705" t="str">
        <f>IF(OR(C30="",F30="",J30="",M30="",O30="",Q30="",S30="",W30="",Z30="",AB30="",AD30="",AF30=""),"",IF(M02S02F46="Gas Only",0,IF(OR(ISNUMBER(SEARCH("Exterior",S30)),ISNUMBER(SEARCH("Exterior",C30)),ISNUMBER(SEARCH("Exterior",F30))),1,IF(OR(M02S02F32="Heat Pump",M02S02F32="AC with Natural Gas Heat",M02S02F32="AC with Electric Heat"),(INDEX(LightingWHF[Waste Heat Cooling Energy WHFe],MATCH(M02S02F26,LightingWHF[Building/Space Type],0))),1))))</f>
        <v/>
      </c>
      <c r="BF30" s="734" t="str">
        <f>IFERROR(IF((M30*O30)&lt;=(Z30*AB30),MEASURESAVE,IF(M02S02F35="",MEASURERATE,IF(AH30/M02S02F35/BA30&lt;1,MEASUREPAY,IF(AV30&lt;1,MEASURECB,IF(OR(ISBLANK(M02S02F26),ISBLANK(M02S02F32),ISBLANK(M02S02F46)),MEASUREBLDG,""))))),MEASURESUBMIT)</f>
        <v>Submit for Review</v>
      </c>
      <c r="BH30" s="764" t="str">
        <f ca="1">IF(OR(C30="",F30="",J30="",M30="",O30="",Q30="",S30="",W30="",Z30="",AB30="",AD30="",AF30=""),"",IF('M01-S01'!$V$82&lt;TODAY(),0,IF(M02S02F46="Gas Only",0,IF(OR(AK30="",AK30&lt;0,AU30&lt;=AN30),0,MIN(AH30-AN30,ROUND(AN30*0.2,2))))))</f>
        <v/>
      </c>
    </row>
    <row r="31" spans="2:60" ht="15.95" customHeight="1">
      <c r="B31" s="749"/>
      <c r="C31" s="718"/>
      <c r="D31" s="718"/>
      <c r="E31" s="718"/>
      <c r="F31" s="532"/>
      <c r="G31" s="533"/>
      <c r="H31" s="533"/>
      <c r="I31" s="537"/>
      <c r="J31" s="718"/>
      <c r="K31" s="718"/>
      <c r="L31" s="718"/>
      <c r="M31" s="708"/>
      <c r="N31" s="708"/>
      <c r="O31" s="711"/>
      <c r="P31" s="712"/>
      <c r="Q31" s="715"/>
      <c r="R31" s="716"/>
      <c r="S31" s="536"/>
      <c r="T31" s="533"/>
      <c r="U31" s="533"/>
      <c r="V31" s="537"/>
      <c r="W31" s="718"/>
      <c r="X31" s="718"/>
      <c r="Y31" s="718"/>
      <c r="Z31" s="708"/>
      <c r="AA31" s="708"/>
      <c r="AB31" s="720"/>
      <c r="AC31" s="720"/>
      <c r="AD31" s="722"/>
      <c r="AE31" s="722"/>
      <c r="AF31" s="722"/>
      <c r="AG31" s="724"/>
      <c r="AH31" s="517"/>
      <c r="AI31" s="727"/>
      <c r="AJ31" s="727"/>
      <c r="AK31" s="731"/>
      <c r="AL31" s="732"/>
      <c r="AM31" s="733"/>
      <c r="AN31" s="737"/>
      <c r="AO31" s="737"/>
      <c r="AP31" s="737"/>
      <c r="AQ31" s="737"/>
      <c r="AR31" s="55"/>
      <c r="AU31" s="739"/>
      <c r="AV31" s="739"/>
      <c r="AW31" s="741"/>
      <c r="AX31" s="503"/>
      <c r="AY31" s="503"/>
      <c r="AZ31" s="743"/>
      <c r="BA31" s="503"/>
      <c r="BB31" s="706"/>
      <c r="BC31" s="735"/>
      <c r="BD31" s="706"/>
      <c r="BE31" s="706"/>
      <c r="BF31" s="735"/>
      <c r="BH31" s="706"/>
    </row>
    <row r="32" spans="2:60" ht="15.95" customHeight="1">
      <c r="B32" s="749">
        <v>9</v>
      </c>
      <c r="C32" s="717"/>
      <c r="D32" s="717"/>
      <c r="E32" s="717"/>
      <c r="F32" s="557"/>
      <c r="G32" s="558"/>
      <c r="H32" s="558"/>
      <c r="I32" s="559"/>
      <c r="J32" s="717"/>
      <c r="K32" s="717"/>
      <c r="L32" s="717"/>
      <c r="M32" s="707"/>
      <c r="N32" s="707"/>
      <c r="O32" s="709" t="str">
        <f>IFERROR(IF(F32="","",INDEX(CMLIGHTBASE[Base Watt 1],MATCH(F32,CMLIGHTBASE[Base Desc 1],0))),"")</f>
        <v/>
      </c>
      <c r="P32" s="710"/>
      <c r="Q32" s="713"/>
      <c r="R32" s="714"/>
      <c r="S32" s="605"/>
      <c r="T32" s="558"/>
      <c r="U32" s="558"/>
      <c r="V32" s="559"/>
      <c r="W32" s="717"/>
      <c r="X32" s="717"/>
      <c r="Y32" s="717"/>
      <c r="Z32" s="707"/>
      <c r="AA32" s="707"/>
      <c r="AB32" s="719"/>
      <c r="AC32" s="719"/>
      <c r="AD32" s="721"/>
      <c r="AE32" s="721"/>
      <c r="AF32" s="721"/>
      <c r="AG32" s="723"/>
      <c r="AH32" s="725" t="str">
        <f t="shared" ref="AH32" si="35">IFERROR(IF(OR(C32="",J32="",M32="",O32="",Q32="",W32="",Z32="",AB32="",AD32="",AF32=""),"",ROUND((AD32+AF32)*Z32,2)),"")</f>
        <v/>
      </c>
      <c r="AI32" s="726"/>
      <c r="AJ32" s="726"/>
      <c r="AK32" s="728" t="str">
        <f t="shared" ref="AK32" si="36">IFERROR(IF(OR(C32="",F32="",J32="",M32="",O32="",Q32="",S32="",W32="",Z32="",AB32="",AD32="",AF32=""),"",ROUND(IF((M32*O32)&lt;=(Z32*AB32),"0",(AX32-AY32+BD32)*BE32),2)),"")</f>
        <v/>
      </c>
      <c r="AL32" s="729"/>
      <c r="AM32" s="730"/>
      <c r="AN32" s="736" t="str">
        <f>IFERROR(IF(OR(C32="",F32="",J32="",M32="",O32="",Q32="",S32="",W32="",Z32="",AB32="",AD32="",AF32=""),"",IF(OR(ISNUMBER(SEARCH("~~",F32)),ISNUMBER(SEARCH("~~",S32))),"Invalid Fixture Type Selected",IF(BF32&lt;&gt;"",BF32,ROUND(MIN(AH32*0.75,AK32*INDEX(#REF!,MATCH("CMLIGHT",#REF!))),2)))),"")</f>
        <v/>
      </c>
      <c r="AO32" s="736"/>
      <c r="AP32" s="736"/>
      <c r="AQ32" s="736"/>
      <c r="AR32" s="55"/>
      <c r="AU32" s="744" t="str">
        <f>IF(F32="","",INDEX(CUSTLIGHTUNIT,MATCH(F32,CMELIGHTBASE1,0)))</f>
        <v/>
      </c>
      <c r="AV32" s="738" t="str">
        <f>IFERROR(IF(OR(C32="",F32="",J32="",M32="",O32="",Q32="",S32="",W32="",Z32="",AB32="",AD32="",AF32=""),"",((((1+ELOSS)*((AK32*INDEX(ELECCB[NPV AEC $/kWh],MATCH(15,ELECCB[Year Number],0)))+(AW32*INDEX(ELECCB[NPV ACC+T&amp;D $/kW],MATCH(15,ELECCB[Year Number],0)))))+((1+GLOSS)*((BB32*INDEX(GASCB[NPV GAEC $/therm],MATCH(15,GASCB[Year Number],1))))))/AH32)),"")</f>
        <v/>
      </c>
      <c r="AW32" s="740" t="str">
        <f>IFERROR(IF(OR(C32="",F32="",J32="",M32="",O32="",Q32="",S32="",W32="",Z32="",AB32="",AD32="",AF32=""),"",IF(OR(ISNUMBER(SEARCH("Exterior",C32)),((M32*O32)&lt;=(Z32*AB32)),ISNUMBER(SEARCH("Exterior",S32)),ISNUMBER(SEARCH("Exterior",F32))),0,ROUND((((M32*O32)-(Z32*AB32))/1000)*INDEX(LightingWHF[Coincidence Factor CF],MATCH(M02S02F26,LightingWHF[Building/Space Type],0))*IF(OR(M02S02F32="AC with Natural Gas Heat",M02S02F32="AC with Electric Heat",M02S02F32="Heat Pump"),INDEX(LightingWHF[Waste Heat Cooling Demand WHFd],MATCH(M02S02F26,LightingWHF[Building/Space Type],0)),1),3))),"")</f>
        <v/>
      </c>
      <c r="AX32" s="502" t="str">
        <f t="shared" ref="AX32" si="37">IF(OR(C32="",F32="",J32="",M32="",O32="",Q32="",S32="",W32="",Z32="",AB32="",AD32="",AF32=""),"",ROUND(M32*O32*Q32/1000,2))</f>
        <v/>
      </c>
      <c r="AY32" s="502" t="str">
        <f t="shared" ref="AY32" si="38">IF(OR(C32="",F32="",J32="",M32="",O32="",Q32="",S32="",W32="",Z32="",AB32="",AD32="",AF32=""),"",ROUND(Z32*AB32*Q32/1000,2))</f>
        <v/>
      </c>
      <c r="AZ32" s="742" t="str">
        <f>IF(OR(C32="",F32="",J32="",M32="",O32="",Q32="",S32="",W32="",Z32="",AB32="",AD32="",AF32=""),"",IF(ISNUMBER(AN32),(CONCATENATE(INDEX(CMLIGHTBASE[Measure Number],MATCH(F32,CMLIGHTBASE[Base Desc 1],0)),INDEX(CMLIGHTEFF[Measure Number],MATCH(S32,CMLIGHTEFF[Eff Desc 1],0)))),IF(AK32=0,"","000001")))</f>
        <v/>
      </c>
      <c r="BA32" s="502" t="str">
        <f t="shared" ref="BA32" si="39">IF(OR(C32="",F32="",J32="",M32="",O32="",Q32="",S32="",W32="",Z32="",AB32="",AD32="",AF32=""),"",IF((M32*O32)&lt;=(Z32*AB32),"0",AX32-AY32))</f>
        <v/>
      </c>
      <c r="BB32" s="705" t="str">
        <f>IF(OR(C32="",F32="",J32="",M32="",O32="",Q32="",S32="",W32="",Z32="",AB32="",AD32="",AF32=""),"",IF(M02S02F46="Electric Only",0,IF(OR(ISNUMBER(SEARCH("Exterior",S32)),ISNUMBER(SEARCH("Exterior",C32)),ISNUMBER(SEARCH("Exterior",F32))),0,IF(OR(M02S02F32="AC with Natural Gas Heat",M02S02F32="Natural Gas Heat Only"),(((O32*M32-AB32*Z32)/1000)*Q32*-INDEX(LightingWHF[Waste Heat Gas Heating IFTherms],MATCH(M02S02F26,LightingWHF[Building/Space Type],0))),0))))</f>
        <v/>
      </c>
      <c r="BC32" s="734" t="str">
        <f>IFERROR(AH32/M02S02F35/BA32,"")</f>
        <v/>
      </c>
      <c r="BD32" s="705" t="str">
        <f>IF(OR(C32="",F32="",J32="",M32="",O32="",Q32="",S32="",W32="",Z32="",AB32="",AD32="",AF32=""),"",IF(M02S02F46="Gas Only",0,IF(OR(ISNUMBER(SEARCH("Exterior",S32)),ISNUMBER(SEARCH("Exterior",C32)),ISNUMBER(SEARCH("Exterior",F32))),0,IF(M02S02F32="Heat Pump",(((O32*M32-AB32*Z32)/1000)*Q32*-INDEX(LightingWHF[Waste Heat Electric Heat Pump Heating IFkWh],MATCH(M02S02F26,LightingWHF[Building/Space Type],0))),
IF(OR(M02S02F32="AC with Electric Heat",M02S02F32="Electric Heat Only"),(((O32*M32-AB32*Z32)/1000)*Q32*-INDEX(LightingWHF[Waste Heat Electric Resistance Heating IFkWh],MATCH(M02S02F26,LightingWHF[Building/Space Type],0))),0
)))))</f>
        <v/>
      </c>
      <c r="BE32" s="705" t="str">
        <f>IF(OR(C32="",F32="",J32="",M32="",O32="",Q32="",S32="",W32="",Z32="",AB32="",AD32="",AF32=""),"",IF(M02S02F46="Gas Only",0,IF(OR(ISNUMBER(SEARCH("Exterior",S32)),ISNUMBER(SEARCH("Exterior",C32)),ISNUMBER(SEARCH("Exterior",F32))),1,IF(OR(M02S02F32="Heat Pump",M02S02F32="AC with Natural Gas Heat",M02S02F32="AC with Electric Heat"),(INDEX(LightingWHF[Waste Heat Cooling Energy WHFe],MATCH(M02S02F26,LightingWHF[Building/Space Type],0))),1))))</f>
        <v/>
      </c>
      <c r="BF32" s="734" t="str">
        <f>IFERROR(IF((M32*O32)&lt;=(Z32*AB32),MEASURESAVE,IF(M02S02F35="",MEASURERATE,IF(AH32/M02S02F35/BA32&lt;1,MEASUREPAY,IF(AV32&lt;1,MEASURECB,IF(OR(ISBLANK(M02S02F26),ISBLANK(M02S02F32),ISBLANK(M02S02F46)),MEASUREBLDG,""))))),MEASURESUBMIT)</f>
        <v>Submit for Review</v>
      </c>
      <c r="BH32" s="764" t="str">
        <f ca="1">IF(OR(C32="",F32="",J32="",M32="",O32="",Q32="",S32="",W32="",Z32="",AB32="",AD32="",AF32=""),"",IF('M01-S01'!$V$82&lt;TODAY(),0,IF(M02S02F46="Gas Only",0,IF(OR(AK32="",AK32&lt;0,AU32&lt;=AN32),0,MIN(AH32-AN32,ROUND(AN32*0.2,2))))))</f>
        <v/>
      </c>
    </row>
    <row r="33" spans="2:60" ht="15.95" customHeight="1">
      <c r="B33" s="749"/>
      <c r="C33" s="718"/>
      <c r="D33" s="718"/>
      <c r="E33" s="718"/>
      <c r="F33" s="532"/>
      <c r="G33" s="533"/>
      <c r="H33" s="533"/>
      <c r="I33" s="537"/>
      <c r="J33" s="718"/>
      <c r="K33" s="718"/>
      <c r="L33" s="718"/>
      <c r="M33" s="708"/>
      <c r="N33" s="708"/>
      <c r="O33" s="711"/>
      <c r="P33" s="712"/>
      <c r="Q33" s="715"/>
      <c r="R33" s="716"/>
      <c r="S33" s="536"/>
      <c r="T33" s="533"/>
      <c r="U33" s="533"/>
      <c r="V33" s="537"/>
      <c r="W33" s="718"/>
      <c r="X33" s="718"/>
      <c r="Y33" s="718"/>
      <c r="Z33" s="708"/>
      <c r="AA33" s="708"/>
      <c r="AB33" s="720"/>
      <c r="AC33" s="720"/>
      <c r="AD33" s="722"/>
      <c r="AE33" s="722"/>
      <c r="AF33" s="722"/>
      <c r="AG33" s="724"/>
      <c r="AH33" s="517"/>
      <c r="AI33" s="727"/>
      <c r="AJ33" s="727"/>
      <c r="AK33" s="731"/>
      <c r="AL33" s="732"/>
      <c r="AM33" s="733"/>
      <c r="AN33" s="737"/>
      <c r="AO33" s="737"/>
      <c r="AP33" s="737"/>
      <c r="AQ33" s="737"/>
      <c r="AR33" s="55"/>
      <c r="AU33" s="739"/>
      <c r="AV33" s="739"/>
      <c r="AW33" s="741"/>
      <c r="AX33" s="503"/>
      <c r="AY33" s="503"/>
      <c r="AZ33" s="743"/>
      <c r="BA33" s="503"/>
      <c r="BB33" s="706"/>
      <c r="BC33" s="735"/>
      <c r="BD33" s="706"/>
      <c r="BE33" s="706"/>
      <c r="BF33" s="735"/>
      <c r="BH33" s="706"/>
    </row>
    <row r="34" spans="2:60" ht="15.95" customHeight="1">
      <c r="B34" s="749">
        <v>10</v>
      </c>
      <c r="C34" s="717"/>
      <c r="D34" s="717"/>
      <c r="E34" s="717"/>
      <c r="F34" s="557"/>
      <c r="G34" s="558"/>
      <c r="H34" s="558"/>
      <c r="I34" s="559"/>
      <c r="J34" s="717"/>
      <c r="K34" s="717"/>
      <c r="L34" s="717"/>
      <c r="M34" s="707"/>
      <c r="N34" s="707"/>
      <c r="O34" s="709" t="str">
        <f>IFERROR(IF(F34="","",INDEX(CMLIGHTBASE[Base Watt 1],MATCH(F34,CMLIGHTBASE[Base Desc 1],0))),"")</f>
        <v/>
      </c>
      <c r="P34" s="710"/>
      <c r="Q34" s="713"/>
      <c r="R34" s="714"/>
      <c r="S34" s="605"/>
      <c r="T34" s="558"/>
      <c r="U34" s="558"/>
      <c r="V34" s="559"/>
      <c r="W34" s="717"/>
      <c r="X34" s="717"/>
      <c r="Y34" s="717"/>
      <c r="Z34" s="707"/>
      <c r="AA34" s="707"/>
      <c r="AB34" s="719"/>
      <c r="AC34" s="719"/>
      <c r="AD34" s="721"/>
      <c r="AE34" s="721"/>
      <c r="AF34" s="721"/>
      <c r="AG34" s="723"/>
      <c r="AH34" s="725" t="str">
        <f t="shared" ref="AH34" si="40">IFERROR(IF(OR(C34="",J34="",M34="",O34="",Q34="",W34="",Z34="",AB34="",AD34="",AF34=""),"",ROUND((AD34+AF34)*Z34,2)),"")</f>
        <v/>
      </c>
      <c r="AI34" s="726"/>
      <c r="AJ34" s="726"/>
      <c r="AK34" s="728" t="str">
        <f t="shared" ref="AK34" si="41">IFERROR(IF(OR(C34="",F34="",J34="",M34="",O34="",Q34="",S34="",W34="",Z34="",AB34="",AD34="",AF34=""),"",ROUND(IF((M34*O34)&lt;=(Z34*AB34),"0",(AX34-AY34+BD34)*BE34),2)),"")</f>
        <v/>
      </c>
      <c r="AL34" s="729"/>
      <c r="AM34" s="730"/>
      <c r="AN34" s="736" t="str">
        <f>IFERROR(IF(OR(C34="",F34="",J34="",M34="",O34="",Q34="",S34="",W34="",Z34="",AB34="",AD34="",AF34=""),"",IF(OR(ISNUMBER(SEARCH("~~",F34)),ISNUMBER(SEARCH("~~",S34))),"Invalid Fixture Type Selected",IF(BF34&lt;&gt;"",BF34,ROUND(MIN(AH34*0.75,AK34*INDEX(#REF!,MATCH("CMLIGHT",#REF!))),2)))),"")</f>
        <v/>
      </c>
      <c r="AO34" s="736"/>
      <c r="AP34" s="736"/>
      <c r="AQ34" s="736"/>
      <c r="AR34" s="55"/>
      <c r="AU34" s="744" t="str">
        <f>IF(F34="","",INDEX(CUSTLIGHTUNIT,MATCH(F34,CMELIGHTBASE1,0)))</f>
        <v/>
      </c>
      <c r="AV34" s="738" t="str">
        <f>IFERROR(IF(OR(C34="",F34="",J34="",M34="",O34="",Q34="",S34="",W34="",Z34="",AB34="",AD34="",AF34=""),"",((((1+ELOSS)*((AK34*INDEX(ELECCB[NPV AEC $/kWh],MATCH(15,ELECCB[Year Number],0)))+(AW34*INDEX(ELECCB[NPV ACC+T&amp;D $/kW],MATCH(15,ELECCB[Year Number],0)))))+((1+GLOSS)*((BB34*INDEX(GASCB[NPV GAEC $/therm],MATCH(15,GASCB[Year Number],1))))))/AH34)),"")</f>
        <v/>
      </c>
      <c r="AW34" s="740" t="str">
        <f>IFERROR(IF(OR(C34="",F34="",J34="",M34="",O34="",Q34="",S34="",W34="",Z34="",AB34="",AD34="",AF34=""),"",IF(OR(ISNUMBER(SEARCH("Exterior",C34)),((M34*O34)&lt;=(Z34*AB34)),ISNUMBER(SEARCH("Exterior",S34)),ISNUMBER(SEARCH("Exterior",F34))),0,ROUND((((M34*O34)-(Z34*AB34))/1000)*INDEX(LightingWHF[Coincidence Factor CF],MATCH(M02S02F26,LightingWHF[Building/Space Type],0))*IF(OR(M02S02F32="AC with Natural Gas Heat",M02S02F32="AC with Electric Heat",M02S02F32="Heat Pump"),INDEX(LightingWHF[Waste Heat Cooling Demand WHFd],MATCH(M02S02F26,LightingWHF[Building/Space Type],0)),1),3))),"")</f>
        <v/>
      </c>
      <c r="AX34" s="502" t="str">
        <f t="shared" ref="AX34" si="42">IF(OR(C34="",F34="",J34="",M34="",O34="",Q34="",S34="",W34="",Z34="",AB34="",AD34="",AF34=""),"",ROUND(M34*O34*Q34/1000,2))</f>
        <v/>
      </c>
      <c r="AY34" s="502" t="str">
        <f t="shared" ref="AY34" si="43">IF(OR(C34="",F34="",J34="",M34="",O34="",Q34="",S34="",W34="",Z34="",AB34="",AD34="",AF34=""),"",ROUND(Z34*AB34*Q34/1000,2))</f>
        <v/>
      </c>
      <c r="AZ34" s="742" t="str">
        <f>IF(OR(C34="",F34="",J34="",M34="",O34="",Q34="",S34="",W34="",Z34="",AB34="",AD34="",AF34=""),"",IF(ISNUMBER(AN34),(CONCATENATE(INDEX(CMLIGHTBASE[Measure Number],MATCH(F34,CMLIGHTBASE[Base Desc 1],0)),INDEX(CMLIGHTEFF[Measure Number],MATCH(S34,CMLIGHTEFF[Eff Desc 1],0)))),IF(AK34=0,"","000001")))</f>
        <v/>
      </c>
      <c r="BA34" s="502" t="str">
        <f t="shared" ref="BA34" si="44">IF(OR(C34="",F34="",J34="",M34="",O34="",Q34="",S34="",W34="",Z34="",AB34="",AD34="",AF34=""),"",IF((M34*O34)&lt;=(Z34*AB34),"0",AX34-AY34))</f>
        <v/>
      </c>
      <c r="BB34" s="705" t="str">
        <f>IF(OR(C34="",F34="",J34="",M34="",O34="",Q34="",S34="",W34="",Z34="",AB34="",AD34="",AF34=""),"",IF(M02S02F46="Electric Only",0,IF(OR(ISNUMBER(SEARCH("Exterior",S34)),ISNUMBER(SEARCH("Exterior",C34)),ISNUMBER(SEARCH("Exterior",F34))),0,IF(OR(M02S02F32="AC with Natural Gas Heat",M02S02F32="Natural Gas Heat Only"),(((O34*M34-AB34*Z34)/1000)*Q34*-INDEX(LightingWHF[Waste Heat Gas Heating IFTherms],MATCH(M02S02F26,LightingWHF[Building/Space Type],0))),0))))</f>
        <v/>
      </c>
      <c r="BC34" s="734" t="str">
        <f>IFERROR(AH34/M02S02F35/BA34,"")</f>
        <v/>
      </c>
      <c r="BD34" s="705" t="str">
        <f>IF(OR(C34="",F34="",J34="",M34="",O34="",Q34="",S34="",W34="",Z34="",AB34="",AD34="",AF34=""),"",IF(M02S02F46="Gas Only",0,IF(OR(ISNUMBER(SEARCH("Exterior",S34)),ISNUMBER(SEARCH("Exterior",C34)),ISNUMBER(SEARCH("Exterior",F34))),0,IF(M02S02F32="Heat Pump",(((O34*M34-AB34*Z34)/1000)*Q34*-INDEX(LightingWHF[Waste Heat Electric Heat Pump Heating IFkWh],MATCH(M02S02F26,LightingWHF[Building/Space Type],0))),
IF(OR(M02S02F32="AC with Electric Heat",M02S02F32="Electric Heat Only"),(((O34*M34-AB34*Z34)/1000)*Q34*-INDEX(LightingWHF[Waste Heat Electric Resistance Heating IFkWh],MATCH(M02S02F26,LightingWHF[Building/Space Type],0))),0
)))))</f>
        <v/>
      </c>
      <c r="BE34" s="705" t="str">
        <f>IF(OR(C34="",F34="",J34="",M34="",O34="",Q34="",S34="",W34="",Z34="",AB34="",AD34="",AF34=""),"",IF(M02S02F46="Gas Only",0,IF(OR(ISNUMBER(SEARCH("Exterior",S34)),ISNUMBER(SEARCH("Exterior",C34)),ISNUMBER(SEARCH("Exterior",F34))),1,IF(OR(M02S02F32="Heat Pump",M02S02F32="AC with Natural Gas Heat",M02S02F32="AC with Electric Heat"),(INDEX(LightingWHF[Waste Heat Cooling Energy WHFe],MATCH(M02S02F26,LightingWHF[Building/Space Type],0))),1))))</f>
        <v/>
      </c>
      <c r="BF34" s="734" t="str">
        <f>IFERROR(IF((M34*O34)&lt;=(Z34*AB34),MEASURESAVE,IF(M02S02F35="",MEASURERATE,IF(AH34/M02S02F35/BA34&lt;1,MEASUREPAY,IF(AV34&lt;1,MEASURECB,IF(OR(ISBLANK(M02S02F26),ISBLANK(M02S02F32),ISBLANK(M02S02F46)),MEASUREBLDG,""))))),MEASURESUBMIT)</f>
        <v>Submit for Review</v>
      </c>
      <c r="BH34" s="764" t="str">
        <f ca="1">IF(OR(C34="",F34="",J34="",M34="",O34="",Q34="",S34="",W34="",Z34="",AB34="",AD34="",AF34=""),"",IF('M01-S01'!$V$82&lt;TODAY(),0,IF(M02S02F46="Gas Only",0,IF(OR(AK34="",AK34&lt;0,AU34&lt;=AN34),0,MIN(AH34-AN34,ROUND(AN34*0.2,2))))))</f>
        <v/>
      </c>
    </row>
    <row r="35" spans="2:60" ht="15.95" customHeight="1">
      <c r="B35" s="749"/>
      <c r="C35" s="718"/>
      <c r="D35" s="718"/>
      <c r="E35" s="718"/>
      <c r="F35" s="532"/>
      <c r="G35" s="533"/>
      <c r="H35" s="533"/>
      <c r="I35" s="537"/>
      <c r="J35" s="718"/>
      <c r="K35" s="718"/>
      <c r="L35" s="718"/>
      <c r="M35" s="708"/>
      <c r="N35" s="708"/>
      <c r="O35" s="711"/>
      <c r="P35" s="712"/>
      <c r="Q35" s="715"/>
      <c r="R35" s="716"/>
      <c r="S35" s="536"/>
      <c r="T35" s="533"/>
      <c r="U35" s="533"/>
      <c r="V35" s="537"/>
      <c r="W35" s="718"/>
      <c r="X35" s="718"/>
      <c r="Y35" s="718"/>
      <c r="Z35" s="708"/>
      <c r="AA35" s="708"/>
      <c r="AB35" s="720"/>
      <c r="AC35" s="720"/>
      <c r="AD35" s="722"/>
      <c r="AE35" s="722"/>
      <c r="AF35" s="722"/>
      <c r="AG35" s="724"/>
      <c r="AH35" s="517"/>
      <c r="AI35" s="727"/>
      <c r="AJ35" s="727"/>
      <c r="AK35" s="731"/>
      <c r="AL35" s="732"/>
      <c r="AM35" s="733"/>
      <c r="AN35" s="737"/>
      <c r="AO35" s="737"/>
      <c r="AP35" s="737"/>
      <c r="AQ35" s="737"/>
      <c r="AR35" s="55"/>
      <c r="AU35" s="739"/>
      <c r="AV35" s="739"/>
      <c r="AW35" s="741"/>
      <c r="AX35" s="503"/>
      <c r="AY35" s="503"/>
      <c r="AZ35" s="743"/>
      <c r="BA35" s="503"/>
      <c r="BB35" s="706"/>
      <c r="BC35" s="735"/>
      <c r="BD35" s="706"/>
      <c r="BE35" s="706"/>
      <c r="BF35" s="735"/>
      <c r="BH35" s="706"/>
    </row>
    <row r="36" spans="2:60" ht="15.95" customHeight="1">
      <c r="B36" s="749">
        <v>11</v>
      </c>
      <c r="C36" s="717"/>
      <c r="D36" s="717"/>
      <c r="E36" s="717"/>
      <c r="F36" s="557"/>
      <c r="G36" s="558"/>
      <c r="H36" s="558"/>
      <c r="I36" s="559"/>
      <c r="J36" s="717"/>
      <c r="K36" s="717"/>
      <c r="L36" s="717"/>
      <c r="M36" s="707"/>
      <c r="N36" s="707"/>
      <c r="O36" s="709" t="str">
        <f>IFERROR(IF(F36="","",INDEX(CMLIGHTBASE[Base Watt 1],MATCH(F36,CMLIGHTBASE[Base Desc 1],0))),"")</f>
        <v/>
      </c>
      <c r="P36" s="710"/>
      <c r="Q36" s="713"/>
      <c r="R36" s="714"/>
      <c r="S36" s="605"/>
      <c r="T36" s="558"/>
      <c r="U36" s="558"/>
      <c r="V36" s="559"/>
      <c r="W36" s="717"/>
      <c r="X36" s="717"/>
      <c r="Y36" s="717"/>
      <c r="Z36" s="707"/>
      <c r="AA36" s="707"/>
      <c r="AB36" s="719"/>
      <c r="AC36" s="719"/>
      <c r="AD36" s="721"/>
      <c r="AE36" s="721"/>
      <c r="AF36" s="721"/>
      <c r="AG36" s="723"/>
      <c r="AH36" s="725" t="str">
        <f t="shared" ref="AH36" si="45">IFERROR(IF(OR(C36="",J36="",M36="",O36="",Q36="",W36="",Z36="",AB36="",AD36="",AF36=""),"",ROUND((AD36+AF36)*Z36,2)),"")</f>
        <v/>
      </c>
      <c r="AI36" s="726"/>
      <c r="AJ36" s="726"/>
      <c r="AK36" s="728" t="str">
        <f t="shared" ref="AK36" si="46">IFERROR(IF(OR(C36="",F36="",J36="",M36="",O36="",Q36="",S36="",W36="",Z36="",AB36="",AD36="",AF36=""),"",ROUND(IF((M36*O36)&lt;=(Z36*AB36),"0",(AX36-AY36+BD36)*BE36),2)),"")</f>
        <v/>
      </c>
      <c r="AL36" s="729"/>
      <c r="AM36" s="730"/>
      <c r="AN36" s="736" t="str">
        <f>IFERROR(IF(OR(C36="",F36="",J36="",M36="",O36="",Q36="",S36="",W36="",Z36="",AB36="",AD36="",AF36=""),"",IF(OR(ISNUMBER(SEARCH("~~",F36)),ISNUMBER(SEARCH("~~",S36))),"Invalid Fixture Type Selected",IF(BF36&lt;&gt;"",BF36,ROUND(MIN(AH36*0.75,AK36*INDEX(#REF!,MATCH("CMLIGHT",#REF!))),2)))),"")</f>
        <v/>
      </c>
      <c r="AO36" s="736"/>
      <c r="AP36" s="736"/>
      <c r="AQ36" s="736"/>
      <c r="AR36" s="55"/>
      <c r="AU36" s="744" t="str">
        <f>IF(F36="","",INDEX(CUSTLIGHTUNIT,MATCH(F36,CMELIGHTBASE1,0)))</f>
        <v/>
      </c>
      <c r="AV36" s="738" t="str">
        <f>IFERROR(IF(OR(C36="",F36="",J36="",M36="",O36="",Q36="",S36="",W36="",Z36="",AB36="",AD36="",AF36=""),"",((((1+ELOSS)*((AK36*INDEX(ELECCB[NPV AEC $/kWh],MATCH(15,ELECCB[Year Number],0)))+(AW36*INDEX(ELECCB[NPV ACC+T&amp;D $/kW],MATCH(15,ELECCB[Year Number],0)))))+((1+GLOSS)*((BB36*INDEX(GASCB[NPV GAEC $/therm],MATCH(15,GASCB[Year Number],1))))))/AH36)),"")</f>
        <v/>
      </c>
      <c r="AW36" s="740" t="str">
        <f>IFERROR(IF(OR(C36="",F36="",J36="",M36="",O36="",Q36="",S36="",W36="",Z36="",AB36="",AD36="",AF36=""),"",IF(OR(ISNUMBER(SEARCH("Exterior",C36)),((M36*O36)&lt;=(Z36*AB36)),ISNUMBER(SEARCH("Exterior",S36)),ISNUMBER(SEARCH("Exterior",F36))),0,ROUND((((M36*O36)-(Z36*AB36))/1000)*INDEX(LightingWHF[Coincidence Factor CF],MATCH(M02S02F26,LightingWHF[Building/Space Type],0))*IF(OR(M02S02F32="AC with Natural Gas Heat",M02S02F32="AC with Electric Heat",M02S02F32="Heat Pump"),INDEX(LightingWHF[Waste Heat Cooling Demand WHFd],MATCH(M02S02F26,LightingWHF[Building/Space Type],0)),1),3))),"")</f>
        <v/>
      </c>
      <c r="AX36" s="502" t="str">
        <f t="shared" ref="AX36" si="47">IF(OR(C36="",F36="",J36="",M36="",O36="",Q36="",S36="",W36="",Z36="",AB36="",AD36="",AF36=""),"",ROUND(M36*O36*Q36/1000,2))</f>
        <v/>
      </c>
      <c r="AY36" s="502" t="str">
        <f t="shared" ref="AY36" si="48">IF(OR(C36="",F36="",J36="",M36="",O36="",Q36="",S36="",W36="",Z36="",AB36="",AD36="",AF36=""),"",ROUND(Z36*AB36*Q36/1000,2))</f>
        <v/>
      </c>
      <c r="AZ36" s="742" t="str">
        <f>IF(OR(C36="",F36="",J36="",M36="",O36="",Q36="",S36="",W36="",Z36="",AB36="",AD36="",AF36=""),"",IF(ISNUMBER(AN36),(CONCATENATE(INDEX(CMLIGHTBASE[Measure Number],MATCH(F36,CMLIGHTBASE[Base Desc 1],0)),INDEX(CMLIGHTEFF[Measure Number],MATCH(S36,CMLIGHTEFF[Eff Desc 1],0)))),IF(AK36=0,"","000001")))</f>
        <v/>
      </c>
      <c r="BA36" s="502" t="str">
        <f t="shared" ref="BA36" si="49">IF(OR(C36="",F36="",J36="",M36="",O36="",Q36="",S36="",W36="",Z36="",AB36="",AD36="",AF36=""),"",IF((M36*O36)&lt;=(Z36*AB36),"0",AX36-AY36))</f>
        <v/>
      </c>
      <c r="BB36" s="705" t="str">
        <f>IF(OR(C36="",F36="",J36="",M36="",O36="",Q36="",S36="",W36="",Z36="",AB36="",AD36="",AF36=""),"",IF(M02S02F46="Electric Only",0,IF(OR(ISNUMBER(SEARCH("Exterior",S36)),ISNUMBER(SEARCH("Exterior",C36)),ISNUMBER(SEARCH("Exterior",F36))),0,IF(OR(M02S02F32="AC with Natural Gas Heat",M02S02F32="Natural Gas Heat Only"),(((O36*M36-AB36*Z36)/1000)*Q36*-INDEX(LightingWHF[Waste Heat Gas Heating IFTherms],MATCH(M02S02F26,LightingWHF[Building/Space Type],0))),0))))</f>
        <v/>
      </c>
      <c r="BC36" s="734" t="str">
        <f>IFERROR(AH36/M02S02F35/BA36,"")</f>
        <v/>
      </c>
      <c r="BD36" s="705" t="str">
        <f>IF(OR(C36="",F36="",J36="",M36="",O36="",Q36="",S36="",W36="",Z36="",AB36="",AD36="",AF36=""),"",IF(M02S02F46="Gas Only",0,IF(OR(ISNUMBER(SEARCH("Exterior",S36)),ISNUMBER(SEARCH("Exterior",C36)),ISNUMBER(SEARCH("Exterior",F36))),0,IF(M02S02F32="Heat Pump",(((O36*M36-AB36*Z36)/1000)*Q36*-INDEX(LightingWHF[Waste Heat Electric Heat Pump Heating IFkWh],MATCH(M02S02F26,LightingWHF[Building/Space Type],0))),
IF(OR(M02S02F32="AC with Electric Heat",M02S02F32="Electric Heat Only"),(((O36*M36-AB36*Z36)/1000)*Q36*-INDEX(LightingWHF[Waste Heat Electric Resistance Heating IFkWh],MATCH(M02S02F26,LightingWHF[Building/Space Type],0))),0
)))))</f>
        <v/>
      </c>
      <c r="BE36" s="705" t="str">
        <f>IF(OR(C36="",F36="",J36="",M36="",O36="",Q36="",S36="",W36="",Z36="",AB36="",AD36="",AF36=""),"",IF(M02S02F46="Gas Only",0,IF(OR(ISNUMBER(SEARCH("Exterior",S36)),ISNUMBER(SEARCH("Exterior",C36)),ISNUMBER(SEARCH("Exterior",F36))),1,IF(OR(M02S02F32="Heat Pump",M02S02F32="AC with Natural Gas Heat",M02S02F32="AC with Electric Heat"),(INDEX(LightingWHF[Waste Heat Cooling Energy WHFe],MATCH(M02S02F26,LightingWHF[Building/Space Type],0))),1))))</f>
        <v/>
      </c>
      <c r="BF36" s="734" t="str">
        <f>IFERROR(IF((M36*O36)&lt;=(Z36*AB36),MEASURESAVE,IF(M02S02F35="",MEASURERATE,IF(AH36/M02S02F35/BA36&lt;1,MEASUREPAY,IF(AV36&lt;1,MEASURECB,IF(OR(ISBLANK(M02S02F26),ISBLANK(M02S02F32),ISBLANK(M02S02F46)),MEASUREBLDG,""))))),MEASURESUBMIT)</f>
        <v>Submit for Review</v>
      </c>
      <c r="BH36" s="764" t="str">
        <f ca="1">IF(OR(C36="",F36="",J36="",M36="",O36="",Q36="",S36="",W36="",Z36="",AB36="",AD36="",AF36=""),"",IF('M01-S01'!$V$82&lt;TODAY(),0,IF(M02S02F46="Gas Only",0,IF(OR(AK36="",AK36&lt;0,AU36&lt;=AN36),0,MIN(AH36-AN36,ROUND(AN36*0.2,2))))))</f>
        <v/>
      </c>
    </row>
    <row r="37" spans="2:60" ht="15.95" customHeight="1">
      <c r="B37" s="749"/>
      <c r="C37" s="718"/>
      <c r="D37" s="718"/>
      <c r="E37" s="718"/>
      <c r="F37" s="532"/>
      <c r="G37" s="533"/>
      <c r="H37" s="533"/>
      <c r="I37" s="537"/>
      <c r="J37" s="718"/>
      <c r="K37" s="718"/>
      <c r="L37" s="718"/>
      <c r="M37" s="708"/>
      <c r="N37" s="708"/>
      <c r="O37" s="711"/>
      <c r="P37" s="712"/>
      <c r="Q37" s="715"/>
      <c r="R37" s="716"/>
      <c r="S37" s="536"/>
      <c r="T37" s="533"/>
      <c r="U37" s="533"/>
      <c r="V37" s="537"/>
      <c r="W37" s="718"/>
      <c r="X37" s="718"/>
      <c r="Y37" s="718"/>
      <c r="Z37" s="708"/>
      <c r="AA37" s="708"/>
      <c r="AB37" s="720"/>
      <c r="AC37" s="720"/>
      <c r="AD37" s="722"/>
      <c r="AE37" s="722"/>
      <c r="AF37" s="722"/>
      <c r="AG37" s="724"/>
      <c r="AH37" s="517"/>
      <c r="AI37" s="727"/>
      <c r="AJ37" s="727"/>
      <c r="AK37" s="731"/>
      <c r="AL37" s="732"/>
      <c r="AM37" s="733"/>
      <c r="AN37" s="737"/>
      <c r="AO37" s="737"/>
      <c r="AP37" s="737"/>
      <c r="AQ37" s="737"/>
      <c r="AR37" s="55"/>
      <c r="AU37" s="739"/>
      <c r="AV37" s="739"/>
      <c r="AW37" s="741"/>
      <c r="AX37" s="503"/>
      <c r="AY37" s="503"/>
      <c r="AZ37" s="743"/>
      <c r="BA37" s="503"/>
      <c r="BB37" s="706"/>
      <c r="BC37" s="735"/>
      <c r="BD37" s="706"/>
      <c r="BE37" s="706"/>
      <c r="BF37" s="735"/>
      <c r="BH37" s="706"/>
    </row>
    <row r="38" spans="2:60" ht="15.95" customHeight="1">
      <c r="B38" s="749">
        <v>12</v>
      </c>
      <c r="C38" s="717"/>
      <c r="D38" s="717"/>
      <c r="E38" s="717"/>
      <c r="F38" s="557"/>
      <c r="G38" s="558"/>
      <c r="H38" s="558"/>
      <c r="I38" s="559"/>
      <c r="J38" s="717"/>
      <c r="K38" s="717"/>
      <c r="L38" s="717"/>
      <c r="M38" s="707"/>
      <c r="N38" s="707"/>
      <c r="O38" s="709" t="str">
        <f>IFERROR(IF(F38="","",INDEX(CMLIGHTBASE[Base Watt 1],MATCH(F38,CMLIGHTBASE[Base Desc 1],0))),"")</f>
        <v/>
      </c>
      <c r="P38" s="710"/>
      <c r="Q38" s="713"/>
      <c r="R38" s="714"/>
      <c r="S38" s="605"/>
      <c r="T38" s="558"/>
      <c r="U38" s="558"/>
      <c r="V38" s="559"/>
      <c r="W38" s="717"/>
      <c r="X38" s="717"/>
      <c r="Y38" s="717"/>
      <c r="Z38" s="707"/>
      <c r="AA38" s="707"/>
      <c r="AB38" s="719"/>
      <c r="AC38" s="719"/>
      <c r="AD38" s="721"/>
      <c r="AE38" s="721"/>
      <c r="AF38" s="721"/>
      <c r="AG38" s="723"/>
      <c r="AH38" s="725" t="str">
        <f t="shared" ref="AH38" si="50">IFERROR(IF(OR(C38="",J38="",M38="",O38="",Q38="",W38="",Z38="",AB38="",AD38="",AF38=""),"",ROUND((AD38+AF38)*Z38,2)),"")</f>
        <v/>
      </c>
      <c r="AI38" s="726"/>
      <c r="AJ38" s="726"/>
      <c r="AK38" s="728" t="str">
        <f t="shared" ref="AK38" si="51">IFERROR(IF(OR(C38="",F38="",J38="",M38="",O38="",Q38="",S38="",W38="",Z38="",AB38="",AD38="",AF38=""),"",ROUND(IF((M38*O38)&lt;=(Z38*AB38),"0",(AX38-AY38+BD38)*BE38),2)),"")</f>
        <v/>
      </c>
      <c r="AL38" s="729"/>
      <c r="AM38" s="730"/>
      <c r="AN38" s="736" t="str">
        <f>IFERROR(IF(OR(C38="",F38="",J38="",M38="",O38="",Q38="",S38="",W38="",Z38="",AB38="",AD38="",AF38=""),"",IF(OR(ISNUMBER(SEARCH("~~",F38)),ISNUMBER(SEARCH("~~",S38))),"Invalid Fixture Type Selected",IF(BF38&lt;&gt;"",BF38,ROUND(MIN(AH38*0.75,AK38*INDEX(#REF!,MATCH("CMLIGHT",#REF!))),2)))),"")</f>
        <v/>
      </c>
      <c r="AO38" s="736"/>
      <c r="AP38" s="736"/>
      <c r="AQ38" s="736"/>
      <c r="AR38" s="55"/>
      <c r="AU38" s="744" t="str">
        <f>IF(F38="","",INDEX(CUSTLIGHTUNIT,MATCH(F38,CMELIGHTBASE1,0)))</f>
        <v/>
      </c>
      <c r="AV38" s="738" t="str">
        <f>IFERROR(IF(OR(C38="",F38="",J38="",M38="",O38="",Q38="",S38="",W38="",Z38="",AB38="",AD38="",AF38=""),"",((((1+ELOSS)*((AK38*INDEX(ELECCB[NPV AEC $/kWh],MATCH(15,ELECCB[Year Number],0)))+(AW38*INDEX(ELECCB[NPV ACC+T&amp;D $/kW],MATCH(15,ELECCB[Year Number],0)))))+((1+GLOSS)*((BB38*INDEX(GASCB[NPV GAEC $/therm],MATCH(15,GASCB[Year Number],1))))))/AH38)),"")</f>
        <v/>
      </c>
      <c r="AW38" s="740" t="str">
        <f>IFERROR(IF(OR(C38="",F38="",J38="",M38="",O38="",Q38="",S38="",W38="",Z38="",AB38="",AD38="",AF38=""),"",IF(OR(ISNUMBER(SEARCH("Exterior",C38)),((M38*O38)&lt;=(Z38*AB38)),ISNUMBER(SEARCH("Exterior",S38)),ISNUMBER(SEARCH("Exterior",F38))),0,ROUND((((M38*O38)-(Z38*AB38))/1000)*INDEX(LightingWHF[Coincidence Factor CF],MATCH(M02S02F26,LightingWHF[Building/Space Type],0))*IF(OR(M02S02F32="AC with Natural Gas Heat",M02S02F32="AC with Electric Heat",M02S02F32="Heat Pump"),INDEX(LightingWHF[Waste Heat Cooling Demand WHFd],MATCH(M02S02F26,LightingWHF[Building/Space Type],0)),1),3))),"")</f>
        <v/>
      </c>
      <c r="AX38" s="502" t="str">
        <f t="shared" ref="AX38" si="52">IF(OR(C38="",F38="",J38="",M38="",O38="",Q38="",S38="",W38="",Z38="",AB38="",AD38="",AF38=""),"",ROUND(M38*O38*Q38/1000,2))</f>
        <v/>
      </c>
      <c r="AY38" s="502" t="str">
        <f t="shared" ref="AY38" si="53">IF(OR(C38="",F38="",J38="",M38="",O38="",Q38="",S38="",W38="",Z38="",AB38="",AD38="",AF38=""),"",ROUND(Z38*AB38*Q38/1000,2))</f>
        <v/>
      </c>
      <c r="AZ38" s="742" t="str">
        <f>IF(OR(C38="",F38="",J38="",M38="",O38="",Q38="",S38="",W38="",Z38="",AB38="",AD38="",AF38=""),"",IF(ISNUMBER(AN38),(CONCATENATE(INDEX(CMLIGHTBASE[Measure Number],MATCH(F38,CMLIGHTBASE[Base Desc 1],0)),INDEX(CMLIGHTEFF[Measure Number],MATCH(S38,CMLIGHTEFF[Eff Desc 1],0)))),IF(AK38=0,"","000001")))</f>
        <v/>
      </c>
      <c r="BA38" s="502" t="str">
        <f t="shared" ref="BA38" si="54">IF(OR(C38="",F38="",J38="",M38="",O38="",Q38="",S38="",W38="",Z38="",AB38="",AD38="",AF38=""),"",IF((M38*O38)&lt;=(Z38*AB38),"0",AX38-AY38))</f>
        <v/>
      </c>
      <c r="BB38" s="705" t="str">
        <f>IF(OR(C38="",F38="",J38="",M38="",O38="",Q38="",S38="",W38="",Z38="",AB38="",AD38="",AF38=""),"",IF(M02S02F46="Electric Only",0,IF(OR(ISNUMBER(SEARCH("Exterior",S38)),ISNUMBER(SEARCH("Exterior",C38)),ISNUMBER(SEARCH("Exterior",F38))),0,IF(OR(M02S02F32="AC with Natural Gas Heat",M02S02F32="Natural Gas Heat Only"),(((O38*M38-AB38*Z38)/1000)*Q38*-INDEX(LightingWHF[Waste Heat Gas Heating IFTherms],MATCH(M02S02F26,LightingWHF[Building/Space Type],0))),0))))</f>
        <v/>
      </c>
      <c r="BC38" s="734" t="str">
        <f>IFERROR(AH38/M02S02F35/BA38,"")</f>
        <v/>
      </c>
      <c r="BD38" s="705" t="str">
        <f>IF(OR(C38="",F38="",J38="",M38="",O38="",Q38="",S38="",W38="",Z38="",AB38="",AD38="",AF38=""),"",IF(M02S02F46="Gas Only",0,IF(OR(ISNUMBER(SEARCH("Exterior",S38)),ISNUMBER(SEARCH("Exterior",C38)),ISNUMBER(SEARCH("Exterior",F38))),0,IF(M02S02F32="Heat Pump",(((O38*M38-AB38*Z38)/1000)*Q38*-INDEX(LightingWHF[Waste Heat Electric Heat Pump Heating IFkWh],MATCH(M02S02F26,LightingWHF[Building/Space Type],0))),
IF(OR(M02S02F32="AC with Electric Heat",M02S02F32="Electric Heat Only"),(((O38*M38-AB38*Z38)/1000)*Q38*-INDEX(LightingWHF[Waste Heat Electric Resistance Heating IFkWh],MATCH(M02S02F26,LightingWHF[Building/Space Type],0))),0
)))))</f>
        <v/>
      </c>
      <c r="BE38" s="705" t="str">
        <f>IF(OR(C38="",F38="",J38="",M38="",O38="",Q38="",S38="",W38="",Z38="",AB38="",AD38="",AF38=""),"",IF(M02S02F46="Gas Only",0,IF(OR(ISNUMBER(SEARCH("Exterior",S38)),ISNUMBER(SEARCH("Exterior",C38)),ISNUMBER(SEARCH("Exterior",F38))),1,IF(OR(M02S02F32="Heat Pump",M02S02F32="AC with Natural Gas Heat",M02S02F32="AC with Electric Heat"),(INDEX(LightingWHF[Waste Heat Cooling Energy WHFe],MATCH(M02S02F26,LightingWHF[Building/Space Type],0))),1))))</f>
        <v/>
      </c>
      <c r="BF38" s="734" t="str">
        <f>IFERROR(IF((M38*O38)&lt;=(Z38*AB38),MEASURESAVE,IF(M02S02F35="",MEASURERATE,IF(AH38/M02S02F35/BA38&lt;1,MEASUREPAY,IF(AV38&lt;1,MEASURECB,IF(OR(ISBLANK(M02S02F26),ISBLANK(M02S02F32),ISBLANK(M02S02F46)),MEASUREBLDG,""))))),MEASURESUBMIT)</f>
        <v>Submit for Review</v>
      </c>
      <c r="BH38" s="764" t="str">
        <f ca="1">IF(OR(C38="",F38="",J38="",M38="",O38="",Q38="",S38="",W38="",Z38="",AB38="",AD38="",AF38=""),"",IF('M01-S01'!$V$82&lt;TODAY(),0,IF(M02S02F46="Gas Only",0,IF(OR(AK38="",AK38&lt;0,AU38&lt;=AN38),0,MIN(AH38-AN38,ROUND(AN38*0.2,2))))))</f>
        <v/>
      </c>
    </row>
    <row r="39" spans="2:60" ht="15.95" customHeight="1">
      <c r="B39" s="749"/>
      <c r="C39" s="718"/>
      <c r="D39" s="718"/>
      <c r="E39" s="718"/>
      <c r="F39" s="532"/>
      <c r="G39" s="533"/>
      <c r="H39" s="533"/>
      <c r="I39" s="537"/>
      <c r="J39" s="718"/>
      <c r="K39" s="718"/>
      <c r="L39" s="718"/>
      <c r="M39" s="708"/>
      <c r="N39" s="708"/>
      <c r="O39" s="711"/>
      <c r="P39" s="712"/>
      <c r="Q39" s="715"/>
      <c r="R39" s="716"/>
      <c r="S39" s="536"/>
      <c r="T39" s="533"/>
      <c r="U39" s="533"/>
      <c r="V39" s="537"/>
      <c r="W39" s="718"/>
      <c r="X39" s="718"/>
      <c r="Y39" s="718"/>
      <c r="Z39" s="708"/>
      <c r="AA39" s="708"/>
      <c r="AB39" s="720"/>
      <c r="AC39" s="720"/>
      <c r="AD39" s="722"/>
      <c r="AE39" s="722"/>
      <c r="AF39" s="722"/>
      <c r="AG39" s="724"/>
      <c r="AH39" s="517"/>
      <c r="AI39" s="727"/>
      <c r="AJ39" s="727"/>
      <c r="AK39" s="731"/>
      <c r="AL39" s="732"/>
      <c r="AM39" s="733"/>
      <c r="AN39" s="737"/>
      <c r="AO39" s="737"/>
      <c r="AP39" s="737"/>
      <c r="AQ39" s="737"/>
      <c r="AR39" s="55"/>
      <c r="AU39" s="739"/>
      <c r="AV39" s="739"/>
      <c r="AW39" s="741"/>
      <c r="AX39" s="503"/>
      <c r="AY39" s="503"/>
      <c r="AZ39" s="743"/>
      <c r="BA39" s="503"/>
      <c r="BB39" s="706"/>
      <c r="BC39" s="735"/>
      <c r="BD39" s="706"/>
      <c r="BE39" s="706"/>
      <c r="BF39" s="735"/>
      <c r="BH39" s="706"/>
    </row>
    <row r="40" spans="2:60" ht="15.95" customHeight="1">
      <c r="B40" s="749">
        <v>13</v>
      </c>
      <c r="C40" s="717"/>
      <c r="D40" s="717"/>
      <c r="E40" s="717"/>
      <c r="F40" s="557"/>
      <c r="G40" s="558"/>
      <c r="H40" s="558"/>
      <c r="I40" s="559"/>
      <c r="J40" s="717"/>
      <c r="K40" s="717"/>
      <c r="L40" s="717"/>
      <c r="M40" s="707"/>
      <c r="N40" s="707"/>
      <c r="O40" s="709" t="str">
        <f>IFERROR(IF(F40="","",INDEX(CMLIGHTBASE[Base Watt 1],MATCH(F40,CMLIGHTBASE[Base Desc 1],0))),"")</f>
        <v/>
      </c>
      <c r="P40" s="710"/>
      <c r="Q40" s="713"/>
      <c r="R40" s="714"/>
      <c r="S40" s="605"/>
      <c r="T40" s="558"/>
      <c r="U40" s="558"/>
      <c r="V40" s="559"/>
      <c r="W40" s="717"/>
      <c r="X40" s="717"/>
      <c r="Y40" s="717"/>
      <c r="Z40" s="707"/>
      <c r="AA40" s="707"/>
      <c r="AB40" s="719"/>
      <c r="AC40" s="719"/>
      <c r="AD40" s="721"/>
      <c r="AE40" s="721"/>
      <c r="AF40" s="721"/>
      <c r="AG40" s="723"/>
      <c r="AH40" s="725" t="str">
        <f t="shared" ref="AH40" si="55">IFERROR(IF(OR(C40="",J40="",M40="",O40="",Q40="",W40="",Z40="",AB40="",AD40="",AF40=""),"",ROUND((AD40+AF40)*Z40,2)),"")</f>
        <v/>
      </c>
      <c r="AI40" s="726"/>
      <c r="AJ40" s="726"/>
      <c r="AK40" s="728" t="str">
        <f t="shared" ref="AK40" si="56">IFERROR(IF(OR(C40="",F40="",J40="",M40="",O40="",Q40="",S40="",W40="",Z40="",AB40="",AD40="",AF40=""),"",ROUND(IF((M40*O40)&lt;=(Z40*AB40),"0",(AX40-AY40+BD40)*BE40),2)),"")</f>
        <v/>
      </c>
      <c r="AL40" s="729"/>
      <c r="AM40" s="730"/>
      <c r="AN40" s="736" t="str">
        <f>IFERROR(IF(OR(C40="",F40="",J40="",M40="",O40="",Q40="",S40="",W40="",Z40="",AB40="",AD40="",AF40=""),"",IF(OR(ISNUMBER(SEARCH("~~",F40)),ISNUMBER(SEARCH("~~",S40))),"Invalid Fixture Type Selected",IF(BF40&lt;&gt;"",BF40,ROUND(MIN(AH40*0.75,AK40*INDEX(#REF!,MATCH("CMLIGHT",#REF!))),2)))),"")</f>
        <v/>
      </c>
      <c r="AO40" s="736"/>
      <c r="AP40" s="736"/>
      <c r="AQ40" s="736"/>
      <c r="AR40" s="55"/>
      <c r="AU40" s="744" t="str">
        <f>IF(F40="","",INDEX(CUSTLIGHTUNIT,MATCH(F40,CMELIGHTBASE1,0)))</f>
        <v/>
      </c>
      <c r="AV40" s="738" t="str">
        <f>IFERROR(IF(OR(C40="",F40="",J40="",M40="",O40="",Q40="",S40="",W40="",Z40="",AB40="",AD40="",AF40=""),"",((((1+ELOSS)*((AK40*INDEX(ELECCB[NPV AEC $/kWh],MATCH(15,ELECCB[Year Number],0)))+(AW40*INDEX(ELECCB[NPV ACC+T&amp;D $/kW],MATCH(15,ELECCB[Year Number],0)))))+((1+GLOSS)*((BB40*INDEX(GASCB[NPV GAEC $/therm],MATCH(15,GASCB[Year Number],1))))))/AH40)),"")</f>
        <v/>
      </c>
      <c r="AW40" s="740" t="str">
        <f>IFERROR(IF(OR(C40="",F40="",J40="",M40="",O40="",Q40="",S40="",W40="",Z40="",AB40="",AD40="",AF40=""),"",IF(OR(ISNUMBER(SEARCH("Exterior",C40)),((M40*O40)&lt;=(Z40*AB40)),ISNUMBER(SEARCH("Exterior",S40)),ISNUMBER(SEARCH("Exterior",F40))),0,ROUND((((M40*O40)-(Z40*AB40))/1000)*INDEX(LightingWHF[Coincidence Factor CF],MATCH(M02S02F26,LightingWHF[Building/Space Type],0))*IF(OR(M02S02F32="AC with Natural Gas Heat",M02S02F32="AC with Electric Heat",M02S02F32="Heat Pump"),INDEX(LightingWHF[Waste Heat Cooling Demand WHFd],MATCH(M02S02F26,LightingWHF[Building/Space Type],0)),1),3))),"")</f>
        <v/>
      </c>
      <c r="AX40" s="502" t="str">
        <f t="shared" ref="AX40" si="57">IF(OR(C40="",F40="",J40="",M40="",O40="",Q40="",S40="",W40="",Z40="",AB40="",AD40="",AF40=""),"",ROUND(M40*O40*Q40/1000,2))</f>
        <v/>
      </c>
      <c r="AY40" s="502" t="str">
        <f t="shared" ref="AY40" si="58">IF(OR(C40="",F40="",J40="",M40="",O40="",Q40="",S40="",W40="",Z40="",AB40="",AD40="",AF40=""),"",ROUND(Z40*AB40*Q40/1000,2))</f>
        <v/>
      </c>
      <c r="AZ40" s="742" t="str">
        <f>IF(OR(C40="",F40="",J40="",M40="",O40="",Q40="",S40="",W40="",Z40="",AB40="",AD40="",AF40=""),"",IF(ISNUMBER(AN40),(CONCATENATE(INDEX(CMLIGHTBASE[Measure Number],MATCH(F40,CMLIGHTBASE[Base Desc 1],0)),INDEX(CMLIGHTEFF[Measure Number],MATCH(S40,CMLIGHTEFF[Eff Desc 1],0)))),IF(AK40=0,"","000001")))</f>
        <v/>
      </c>
      <c r="BA40" s="502" t="str">
        <f t="shared" ref="BA40" si="59">IF(OR(C40="",F40="",J40="",M40="",O40="",Q40="",S40="",W40="",Z40="",AB40="",AD40="",AF40=""),"",IF((M40*O40)&lt;=(Z40*AB40),"0",AX40-AY40))</f>
        <v/>
      </c>
      <c r="BB40" s="705" t="str">
        <f>IF(OR(C40="",F40="",J40="",M40="",O40="",Q40="",S40="",W40="",Z40="",AB40="",AD40="",AF40=""),"",IF(M02S02F46="Electric Only",0,IF(OR(ISNUMBER(SEARCH("Exterior",S40)),ISNUMBER(SEARCH("Exterior",C40)),ISNUMBER(SEARCH("Exterior",F40))),0,IF(OR(M02S02F32="AC with Natural Gas Heat",M02S02F32="Natural Gas Heat Only"),(((O40*M40-AB40*Z40)/1000)*Q40*-INDEX(LightingWHF[Waste Heat Gas Heating IFTherms],MATCH(M02S02F26,LightingWHF[Building/Space Type],0))),0))))</f>
        <v/>
      </c>
      <c r="BC40" s="734" t="str">
        <f>IFERROR(AH40/M02S02F35/BA40,"")</f>
        <v/>
      </c>
      <c r="BD40" s="705" t="str">
        <f>IF(OR(C40="",F40="",J40="",M40="",O40="",Q40="",S40="",W40="",Z40="",AB40="",AD40="",AF40=""),"",IF(M02S02F46="Gas Only",0,IF(OR(ISNUMBER(SEARCH("Exterior",S40)),ISNUMBER(SEARCH("Exterior",C40)),ISNUMBER(SEARCH("Exterior",F40))),0,IF(M02S02F32="Heat Pump",(((O40*M40-AB40*Z40)/1000)*Q40*-INDEX(LightingWHF[Waste Heat Electric Heat Pump Heating IFkWh],MATCH(M02S02F26,LightingWHF[Building/Space Type],0))),
IF(OR(M02S02F32="AC with Electric Heat",M02S02F32="Electric Heat Only"),(((O40*M40-AB40*Z40)/1000)*Q40*-INDEX(LightingWHF[Waste Heat Electric Resistance Heating IFkWh],MATCH(M02S02F26,LightingWHF[Building/Space Type],0))),0
)))))</f>
        <v/>
      </c>
      <c r="BE40" s="705" t="str">
        <f>IF(OR(C40="",F40="",J40="",M40="",O40="",Q40="",S40="",W40="",Z40="",AB40="",AD40="",AF40=""),"",IF(M02S02F46="Gas Only",0,IF(OR(ISNUMBER(SEARCH("Exterior",S40)),ISNUMBER(SEARCH("Exterior",C40)),ISNUMBER(SEARCH("Exterior",F40))),1,IF(OR(M02S02F32="Heat Pump",M02S02F32="AC with Natural Gas Heat",M02S02F32="AC with Electric Heat"),(INDEX(LightingWHF[Waste Heat Cooling Energy WHFe],MATCH(M02S02F26,LightingWHF[Building/Space Type],0))),1))))</f>
        <v/>
      </c>
      <c r="BF40" s="734" t="str">
        <f>IFERROR(IF((M40*O40)&lt;=(Z40*AB40),MEASURESAVE,IF(M02S02F35="",MEASURERATE,IF(AH40/M02S02F35/BA40&lt;1,MEASUREPAY,IF(AV40&lt;1,MEASURECB,IF(OR(ISBLANK(M02S02F26),ISBLANK(M02S02F32),ISBLANK(M02S02F46)),MEASUREBLDG,""))))),MEASURESUBMIT)</f>
        <v>Submit for Review</v>
      </c>
      <c r="BH40" s="764" t="str">
        <f ca="1">IF(OR(C40="",F40="",J40="",M40="",O40="",Q40="",S40="",W40="",Z40="",AB40="",AD40="",AF40=""),"",IF('M01-S01'!$V$82&lt;TODAY(),0,IF(M02S02F46="Gas Only",0,IF(OR(AK40="",AK40&lt;0,AU40&lt;=AN40),0,MIN(AH40-AN40,ROUND(AN40*0.2,2))))))</f>
        <v/>
      </c>
    </row>
    <row r="41" spans="2:60" ht="15.95" customHeight="1">
      <c r="B41" s="749"/>
      <c r="C41" s="718"/>
      <c r="D41" s="718"/>
      <c r="E41" s="718"/>
      <c r="F41" s="532"/>
      <c r="G41" s="533"/>
      <c r="H41" s="533"/>
      <c r="I41" s="537"/>
      <c r="J41" s="718"/>
      <c r="K41" s="718"/>
      <c r="L41" s="718"/>
      <c r="M41" s="708"/>
      <c r="N41" s="708"/>
      <c r="O41" s="711"/>
      <c r="P41" s="712"/>
      <c r="Q41" s="715"/>
      <c r="R41" s="716"/>
      <c r="S41" s="536"/>
      <c r="T41" s="533"/>
      <c r="U41" s="533"/>
      <c r="V41" s="537"/>
      <c r="W41" s="718"/>
      <c r="X41" s="718"/>
      <c r="Y41" s="718"/>
      <c r="Z41" s="708"/>
      <c r="AA41" s="708"/>
      <c r="AB41" s="720"/>
      <c r="AC41" s="720"/>
      <c r="AD41" s="722"/>
      <c r="AE41" s="722"/>
      <c r="AF41" s="722"/>
      <c r="AG41" s="724"/>
      <c r="AH41" s="517"/>
      <c r="AI41" s="727"/>
      <c r="AJ41" s="727"/>
      <c r="AK41" s="731"/>
      <c r="AL41" s="732"/>
      <c r="AM41" s="733"/>
      <c r="AN41" s="737"/>
      <c r="AO41" s="737"/>
      <c r="AP41" s="737"/>
      <c r="AQ41" s="737"/>
      <c r="AR41" s="55"/>
      <c r="AU41" s="739"/>
      <c r="AV41" s="739"/>
      <c r="AW41" s="741"/>
      <c r="AX41" s="503"/>
      <c r="AY41" s="503"/>
      <c r="AZ41" s="743"/>
      <c r="BA41" s="503"/>
      <c r="BB41" s="706"/>
      <c r="BC41" s="735"/>
      <c r="BD41" s="706"/>
      <c r="BE41" s="706"/>
      <c r="BF41" s="735"/>
      <c r="BH41" s="706"/>
    </row>
    <row r="42" spans="2:60" ht="15.95" customHeight="1">
      <c r="B42" s="749">
        <v>14</v>
      </c>
      <c r="C42" s="717"/>
      <c r="D42" s="717"/>
      <c r="E42" s="717"/>
      <c r="F42" s="557"/>
      <c r="G42" s="558"/>
      <c r="H42" s="558"/>
      <c r="I42" s="559"/>
      <c r="J42" s="717"/>
      <c r="K42" s="717"/>
      <c r="L42" s="717"/>
      <c r="M42" s="707"/>
      <c r="N42" s="707"/>
      <c r="O42" s="709" t="str">
        <f>IFERROR(IF(F42="","",INDEX(CMLIGHTBASE[Base Watt 1],MATCH(F42,CMLIGHTBASE[Base Desc 1],0))),"")</f>
        <v/>
      </c>
      <c r="P42" s="710"/>
      <c r="Q42" s="713"/>
      <c r="R42" s="714"/>
      <c r="S42" s="605"/>
      <c r="T42" s="558"/>
      <c r="U42" s="558"/>
      <c r="V42" s="559"/>
      <c r="W42" s="717"/>
      <c r="X42" s="717"/>
      <c r="Y42" s="717"/>
      <c r="Z42" s="707"/>
      <c r="AA42" s="707"/>
      <c r="AB42" s="719"/>
      <c r="AC42" s="719"/>
      <c r="AD42" s="721"/>
      <c r="AE42" s="721"/>
      <c r="AF42" s="721"/>
      <c r="AG42" s="723"/>
      <c r="AH42" s="725" t="str">
        <f t="shared" ref="AH42" si="60">IFERROR(IF(OR(C42="",J42="",M42="",O42="",Q42="",W42="",Z42="",AB42="",AD42="",AF42=""),"",ROUND((AD42+AF42)*Z42,2)),"")</f>
        <v/>
      </c>
      <c r="AI42" s="726"/>
      <c r="AJ42" s="726"/>
      <c r="AK42" s="728" t="str">
        <f t="shared" ref="AK42" si="61">IFERROR(IF(OR(C42="",F42="",J42="",M42="",O42="",Q42="",S42="",W42="",Z42="",AB42="",AD42="",AF42=""),"",ROUND(IF((M42*O42)&lt;=(Z42*AB42),"0",(AX42-AY42+BD42)*BE42),2)),"")</f>
        <v/>
      </c>
      <c r="AL42" s="729"/>
      <c r="AM42" s="730"/>
      <c r="AN42" s="736" t="str">
        <f>IFERROR(IF(OR(C42="",F42="",J42="",M42="",O42="",Q42="",S42="",W42="",Z42="",AB42="",AD42="",AF42=""),"",IF(OR(ISNUMBER(SEARCH("~~",F42)),ISNUMBER(SEARCH("~~",S42))),"Invalid Fixture Type Selected",IF(BF42&lt;&gt;"",BF42,ROUND(MIN(AH42*0.75,AK42*INDEX(#REF!,MATCH("CMLIGHT",#REF!))),2)))),"")</f>
        <v/>
      </c>
      <c r="AO42" s="736"/>
      <c r="AP42" s="736"/>
      <c r="AQ42" s="736"/>
      <c r="AR42" s="55"/>
      <c r="AU42" s="744" t="str">
        <f>IF(F42="","",INDEX(CUSTLIGHTUNIT,MATCH(F42,CMELIGHTBASE1,0)))</f>
        <v/>
      </c>
      <c r="AV42" s="738" t="str">
        <f>IFERROR(IF(OR(C42="",F42="",J42="",M42="",O42="",Q42="",S42="",W42="",Z42="",AB42="",AD42="",AF42=""),"",((((1+ELOSS)*((AK42*INDEX(ELECCB[NPV AEC $/kWh],MATCH(15,ELECCB[Year Number],0)))+(AW42*INDEX(ELECCB[NPV ACC+T&amp;D $/kW],MATCH(15,ELECCB[Year Number],0)))))+((1+GLOSS)*((BB42*INDEX(GASCB[NPV GAEC $/therm],MATCH(15,GASCB[Year Number],1))))))/AH42)),"")</f>
        <v/>
      </c>
      <c r="AW42" s="740" t="str">
        <f>IFERROR(IF(OR(C42="",F42="",J42="",M42="",O42="",Q42="",S42="",W42="",Z42="",AB42="",AD42="",AF42=""),"",IF(OR(ISNUMBER(SEARCH("Exterior",C42)),((M42*O42)&lt;=(Z42*AB42)),ISNUMBER(SEARCH("Exterior",S42)),ISNUMBER(SEARCH("Exterior",F42))),0,ROUND((((M42*O42)-(Z42*AB42))/1000)*INDEX(LightingWHF[Coincidence Factor CF],MATCH(M02S02F26,LightingWHF[Building/Space Type],0))*IF(OR(M02S02F32="AC with Natural Gas Heat",M02S02F32="AC with Electric Heat",M02S02F32="Heat Pump"),INDEX(LightingWHF[Waste Heat Cooling Demand WHFd],MATCH(M02S02F26,LightingWHF[Building/Space Type],0)),1),3))),"")</f>
        <v/>
      </c>
      <c r="AX42" s="502" t="str">
        <f t="shared" ref="AX42" si="62">IF(OR(C42="",F42="",J42="",M42="",O42="",Q42="",S42="",W42="",Z42="",AB42="",AD42="",AF42=""),"",ROUND(M42*O42*Q42/1000,2))</f>
        <v/>
      </c>
      <c r="AY42" s="502" t="str">
        <f t="shared" ref="AY42" si="63">IF(OR(C42="",F42="",J42="",M42="",O42="",Q42="",S42="",W42="",Z42="",AB42="",AD42="",AF42=""),"",ROUND(Z42*AB42*Q42/1000,2))</f>
        <v/>
      </c>
      <c r="AZ42" s="742" t="str">
        <f>IF(OR(C42="",F42="",J42="",M42="",O42="",Q42="",S42="",W42="",Z42="",AB42="",AD42="",AF42=""),"",IF(ISNUMBER(AN42),(CONCATENATE(INDEX(CMLIGHTBASE[Measure Number],MATCH(F42,CMLIGHTBASE[Base Desc 1],0)),INDEX(CMLIGHTEFF[Measure Number],MATCH(S42,CMLIGHTEFF[Eff Desc 1],0)))),IF(AK42=0,"","000001")))</f>
        <v/>
      </c>
      <c r="BA42" s="502" t="str">
        <f t="shared" ref="BA42" si="64">IF(OR(C42="",F42="",J42="",M42="",O42="",Q42="",S42="",W42="",Z42="",AB42="",AD42="",AF42=""),"",IF((M42*O42)&lt;=(Z42*AB42),"0",AX42-AY42))</f>
        <v/>
      </c>
      <c r="BB42" s="705" t="str">
        <f>IF(OR(C42="",F42="",J42="",M42="",O42="",Q42="",S42="",W42="",Z42="",AB42="",AD42="",AF42=""),"",IF(M02S02F46="Electric Only",0,IF(OR(ISNUMBER(SEARCH("Exterior",S42)),ISNUMBER(SEARCH("Exterior",C42)),ISNUMBER(SEARCH("Exterior",F42))),0,IF(OR(M02S02F32="AC with Natural Gas Heat",M02S02F32="Natural Gas Heat Only"),(((O42*M42-AB42*Z42)/1000)*Q42*-INDEX(LightingWHF[Waste Heat Gas Heating IFTherms],MATCH(M02S02F26,LightingWHF[Building/Space Type],0))),0))))</f>
        <v/>
      </c>
      <c r="BC42" s="734" t="str">
        <f>IFERROR(AH42/M02S02F35/BA42,"")</f>
        <v/>
      </c>
      <c r="BD42" s="705" t="str">
        <f>IF(OR(C42="",F42="",J42="",M42="",O42="",Q42="",S42="",W42="",Z42="",AB42="",AD42="",AF42=""),"",IF(M02S02F46="Gas Only",0,IF(OR(ISNUMBER(SEARCH("Exterior",S42)),ISNUMBER(SEARCH("Exterior",C42)),ISNUMBER(SEARCH("Exterior",F42))),0,IF(M02S02F32="Heat Pump",(((O42*M42-AB42*Z42)/1000)*Q42*-INDEX(LightingWHF[Waste Heat Electric Heat Pump Heating IFkWh],MATCH(M02S02F26,LightingWHF[Building/Space Type],0))),
IF(OR(M02S02F32="AC with Electric Heat",M02S02F32="Electric Heat Only"),(((O42*M42-AB42*Z42)/1000)*Q42*-INDEX(LightingWHF[Waste Heat Electric Resistance Heating IFkWh],MATCH(M02S02F26,LightingWHF[Building/Space Type],0))),0
)))))</f>
        <v/>
      </c>
      <c r="BE42" s="705" t="str">
        <f>IF(OR(C42="",F42="",J42="",M42="",O42="",Q42="",S42="",W42="",Z42="",AB42="",AD42="",AF42=""),"",IF(M02S02F46="Gas Only",0,IF(OR(ISNUMBER(SEARCH("Exterior",S42)),ISNUMBER(SEARCH("Exterior",C42)),ISNUMBER(SEARCH("Exterior",F42))),1,IF(OR(M02S02F32="Heat Pump",M02S02F32="AC with Natural Gas Heat",M02S02F32="AC with Electric Heat"),(INDEX(LightingWHF[Waste Heat Cooling Energy WHFe],MATCH(M02S02F26,LightingWHF[Building/Space Type],0))),1))))</f>
        <v/>
      </c>
      <c r="BF42" s="734" t="str">
        <f>IFERROR(IF((M42*O42)&lt;=(Z42*AB42),MEASURESAVE,IF(M02S02F35="",MEASURERATE,IF(AH42/M02S02F35/BA42&lt;1,MEASUREPAY,IF(AV42&lt;1,MEASURECB,IF(OR(ISBLANK(M02S02F26),ISBLANK(M02S02F32),ISBLANK(M02S02F46)),MEASUREBLDG,""))))),MEASURESUBMIT)</f>
        <v>Submit for Review</v>
      </c>
      <c r="BH42" s="764" t="str">
        <f ca="1">IF(OR(C42="",F42="",J42="",M42="",O42="",Q42="",S42="",W42="",Z42="",AB42="",AD42="",AF42=""),"",IF('M01-S01'!$V$82&lt;TODAY(),0,IF(M02S02F46="Gas Only",0,IF(OR(AK42="",AK42&lt;0,AU42&lt;=AN42),0,MIN(AH42-AN42,ROUND(AN42*0.2,2))))))</f>
        <v/>
      </c>
    </row>
    <row r="43" spans="2:60" ht="15.95" customHeight="1">
      <c r="B43" s="749"/>
      <c r="C43" s="718"/>
      <c r="D43" s="718"/>
      <c r="E43" s="718"/>
      <c r="F43" s="532"/>
      <c r="G43" s="533"/>
      <c r="H43" s="533"/>
      <c r="I43" s="537"/>
      <c r="J43" s="718"/>
      <c r="K43" s="718"/>
      <c r="L43" s="718"/>
      <c r="M43" s="708"/>
      <c r="N43" s="708"/>
      <c r="O43" s="711"/>
      <c r="P43" s="712"/>
      <c r="Q43" s="715"/>
      <c r="R43" s="716"/>
      <c r="S43" s="536"/>
      <c r="T43" s="533"/>
      <c r="U43" s="533"/>
      <c r="V43" s="537"/>
      <c r="W43" s="718"/>
      <c r="X43" s="718"/>
      <c r="Y43" s="718"/>
      <c r="Z43" s="708"/>
      <c r="AA43" s="708"/>
      <c r="AB43" s="720"/>
      <c r="AC43" s="720"/>
      <c r="AD43" s="722"/>
      <c r="AE43" s="722"/>
      <c r="AF43" s="722"/>
      <c r="AG43" s="724"/>
      <c r="AH43" s="517"/>
      <c r="AI43" s="727"/>
      <c r="AJ43" s="727"/>
      <c r="AK43" s="731"/>
      <c r="AL43" s="732"/>
      <c r="AM43" s="733"/>
      <c r="AN43" s="737"/>
      <c r="AO43" s="737"/>
      <c r="AP43" s="737"/>
      <c r="AQ43" s="737"/>
      <c r="AR43" s="55"/>
      <c r="AU43" s="739"/>
      <c r="AV43" s="739"/>
      <c r="AW43" s="741"/>
      <c r="AX43" s="503"/>
      <c r="AY43" s="503"/>
      <c r="AZ43" s="743"/>
      <c r="BA43" s="503"/>
      <c r="BB43" s="706"/>
      <c r="BC43" s="735"/>
      <c r="BD43" s="706"/>
      <c r="BE43" s="706"/>
      <c r="BF43" s="735"/>
      <c r="BH43" s="706"/>
    </row>
    <row r="44" spans="2:60" ht="15.95" customHeight="1">
      <c r="B44" s="749">
        <v>15</v>
      </c>
      <c r="C44" s="717"/>
      <c r="D44" s="717"/>
      <c r="E44" s="717"/>
      <c r="F44" s="557"/>
      <c r="G44" s="558"/>
      <c r="H44" s="558"/>
      <c r="I44" s="559"/>
      <c r="J44" s="717"/>
      <c r="K44" s="717"/>
      <c r="L44" s="717"/>
      <c r="M44" s="707"/>
      <c r="N44" s="707"/>
      <c r="O44" s="709" t="str">
        <f>IFERROR(IF(F44="","",INDEX(CMLIGHTBASE[Base Watt 1],MATCH(F44,CMLIGHTBASE[Base Desc 1],0))),"")</f>
        <v/>
      </c>
      <c r="P44" s="710"/>
      <c r="Q44" s="713"/>
      <c r="R44" s="714"/>
      <c r="S44" s="605"/>
      <c r="T44" s="558"/>
      <c r="U44" s="558"/>
      <c r="V44" s="559"/>
      <c r="W44" s="717"/>
      <c r="X44" s="717"/>
      <c r="Y44" s="717"/>
      <c r="Z44" s="707"/>
      <c r="AA44" s="707"/>
      <c r="AB44" s="719"/>
      <c r="AC44" s="719"/>
      <c r="AD44" s="721"/>
      <c r="AE44" s="721"/>
      <c r="AF44" s="721"/>
      <c r="AG44" s="723"/>
      <c r="AH44" s="725" t="str">
        <f t="shared" ref="AH44" si="65">IFERROR(IF(OR(C44="",J44="",M44="",O44="",Q44="",W44="",Z44="",AB44="",AD44="",AF44=""),"",ROUND((AD44+AF44)*Z44,2)),"")</f>
        <v/>
      </c>
      <c r="AI44" s="726"/>
      <c r="AJ44" s="726"/>
      <c r="AK44" s="728" t="str">
        <f t="shared" ref="AK44" si="66">IFERROR(IF(OR(C44="",F44="",J44="",M44="",O44="",Q44="",S44="",W44="",Z44="",AB44="",AD44="",AF44=""),"",ROUND(IF((M44*O44)&lt;=(Z44*AB44),"0",(AX44-AY44+BD44)*BE44),2)),"")</f>
        <v/>
      </c>
      <c r="AL44" s="729"/>
      <c r="AM44" s="730"/>
      <c r="AN44" s="736" t="str">
        <f>IFERROR(IF(OR(C44="",F44="",J44="",M44="",O44="",Q44="",S44="",W44="",Z44="",AB44="",AD44="",AF44=""),"",IF(OR(ISNUMBER(SEARCH("~~",F44)),ISNUMBER(SEARCH("~~",S44))),"Invalid Fixture Type Selected",IF(BF44&lt;&gt;"",BF44,ROUND(MIN(AH44*0.75,AK44*INDEX(#REF!,MATCH("CMLIGHT",#REF!))),2)))),"")</f>
        <v/>
      </c>
      <c r="AO44" s="736"/>
      <c r="AP44" s="736"/>
      <c r="AQ44" s="736"/>
      <c r="AR44" s="55"/>
      <c r="AU44" s="744" t="str">
        <f>IF(F44="","",INDEX(CUSTLIGHTUNIT,MATCH(F44,CMELIGHTBASE1,0)))</f>
        <v/>
      </c>
      <c r="AV44" s="738" t="str">
        <f>IFERROR(IF(OR(C44="",F44="",J44="",M44="",O44="",Q44="",S44="",W44="",Z44="",AB44="",AD44="",AF44=""),"",((((1+ELOSS)*((AK44*INDEX(ELECCB[NPV AEC $/kWh],MATCH(15,ELECCB[Year Number],0)))+(AW44*INDEX(ELECCB[NPV ACC+T&amp;D $/kW],MATCH(15,ELECCB[Year Number],0)))))+((1+GLOSS)*((BB44*INDEX(GASCB[NPV GAEC $/therm],MATCH(15,GASCB[Year Number],1))))))/AH44)),"")</f>
        <v/>
      </c>
      <c r="AW44" s="740" t="str">
        <f>IFERROR(IF(OR(C44="",F44="",J44="",M44="",O44="",Q44="",S44="",W44="",Z44="",AB44="",AD44="",AF44=""),"",IF(OR(ISNUMBER(SEARCH("Exterior",C44)),((M44*O44)&lt;=(Z44*AB44)),ISNUMBER(SEARCH("Exterior",S44)),ISNUMBER(SEARCH("Exterior",F44))),0,ROUND((((M44*O44)-(Z44*AB44))/1000)*INDEX(LightingWHF[Coincidence Factor CF],MATCH(M02S02F26,LightingWHF[Building/Space Type],0))*IF(OR(M02S02F32="AC with Natural Gas Heat",M02S02F32="AC with Electric Heat",M02S02F32="Heat Pump"),INDEX(LightingWHF[Waste Heat Cooling Demand WHFd],MATCH(M02S02F26,LightingWHF[Building/Space Type],0)),1),3))),"")</f>
        <v/>
      </c>
      <c r="AX44" s="502" t="str">
        <f t="shared" ref="AX44" si="67">IF(OR(C44="",F44="",J44="",M44="",O44="",Q44="",S44="",W44="",Z44="",AB44="",AD44="",AF44=""),"",ROUND(M44*O44*Q44/1000,2))</f>
        <v/>
      </c>
      <c r="AY44" s="502" t="str">
        <f t="shared" ref="AY44" si="68">IF(OR(C44="",F44="",J44="",M44="",O44="",Q44="",S44="",W44="",Z44="",AB44="",AD44="",AF44=""),"",ROUND(Z44*AB44*Q44/1000,2))</f>
        <v/>
      </c>
      <c r="AZ44" s="742" t="str">
        <f>IF(OR(C44="",F44="",J44="",M44="",O44="",Q44="",S44="",W44="",Z44="",AB44="",AD44="",AF44=""),"",IF(ISNUMBER(AN44),(CONCATENATE(INDEX(CMLIGHTBASE[Measure Number],MATCH(F44,CMLIGHTBASE[Base Desc 1],0)),INDEX(CMLIGHTEFF[Measure Number],MATCH(S44,CMLIGHTEFF[Eff Desc 1],0)))),IF(AK44=0,"","000001")))</f>
        <v/>
      </c>
      <c r="BA44" s="502" t="str">
        <f t="shared" ref="BA44" si="69">IF(OR(C44="",F44="",J44="",M44="",O44="",Q44="",S44="",W44="",Z44="",AB44="",AD44="",AF44=""),"",IF((M44*O44)&lt;=(Z44*AB44),"0",AX44-AY44))</f>
        <v/>
      </c>
      <c r="BB44" s="705" t="str">
        <f>IF(OR(C44="",F44="",J44="",M44="",O44="",Q44="",S44="",W44="",Z44="",AB44="",AD44="",AF44=""),"",IF(M02S02F46="Electric Only",0,IF(OR(ISNUMBER(SEARCH("Exterior",S44)),ISNUMBER(SEARCH("Exterior",C44)),ISNUMBER(SEARCH("Exterior",F44))),0,IF(OR(M02S02F32="AC with Natural Gas Heat",M02S02F32="Natural Gas Heat Only"),(((O44*M44-AB44*Z44)/1000)*Q44*-INDEX(LightingWHF[Waste Heat Gas Heating IFTherms],MATCH(M02S02F26,LightingWHF[Building/Space Type],0))),0))))</f>
        <v/>
      </c>
      <c r="BC44" s="734" t="str">
        <f>IFERROR(AH44/M02S02F35/BA44,"")</f>
        <v/>
      </c>
      <c r="BD44" s="705" t="str">
        <f>IF(OR(C44="",F44="",J44="",M44="",O44="",Q44="",S44="",W44="",Z44="",AB44="",AD44="",AF44=""),"",IF(M02S02F46="Gas Only",0,IF(OR(ISNUMBER(SEARCH("Exterior",S44)),ISNUMBER(SEARCH("Exterior",C44)),ISNUMBER(SEARCH("Exterior",F44))),0,IF(M02S02F32="Heat Pump",(((O44*M44-AB44*Z44)/1000)*Q44*-INDEX(LightingWHF[Waste Heat Electric Heat Pump Heating IFkWh],MATCH(M02S02F26,LightingWHF[Building/Space Type],0))),
IF(OR(M02S02F32="AC with Electric Heat",M02S02F32="Electric Heat Only"),(((O44*M44-AB44*Z44)/1000)*Q44*-INDEX(LightingWHF[Waste Heat Electric Resistance Heating IFkWh],MATCH(M02S02F26,LightingWHF[Building/Space Type],0))),0
)))))</f>
        <v/>
      </c>
      <c r="BE44" s="705" t="str">
        <f>IF(OR(C44="",F44="",J44="",M44="",O44="",Q44="",S44="",W44="",Z44="",AB44="",AD44="",AF44=""),"",IF(M02S02F46="Gas Only",0,IF(OR(ISNUMBER(SEARCH("Exterior",S44)),ISNUMBER(SEARCH("Exterior",C44)),ISNUMBER(SEARCH("Exterior",F44))),1,IF(OR(M02S02F32="Heat Pump",M02S02F32="AC with Natural Gas Heat",M02S02F32="AC with Electric Heat"),(INDEX(LightingWHF[Waste Heat Cooling Energy WHFe],MATCH(M02S02F26,LightingWHF[Building/Space Type],0))),1))))</f>
        <v/>
      </c>
      <c r="BF44" s="734" t="str">
        <f>IFERROR(IF((M44*O44)&lt;=(Z44*AB44),MEASURESAVE,IF(M02S02F35="",MEASURERATE,IF(AH44/M02S02F35/BA44&lt;1,MEASUREPAY,IF(AV44&lt;1,MEASURECB,IF(OR(ISBLANK(M02S02F26),ISBLANK(M02S02F32),ISBLANK(M02S02F46)),MEASUREBLDG,""))))),MEASURESUBMIT)</f>
        <v>Submit for Review</v>
      </c>
      <c r="BH44" s="764" t="str">
        <f ca="1">IF(OR(C44="",F44="",J44="",M44="",O44="",Q44="",S44="",W44="",Z44="",AB44="",AD44="",AF44=""),"",IF('M01-S01'!$V$82&lt;TODAY(),0,IF(M02S02F46="Gas Only",0,IF(OR(AK44="",AK44&lt;0,AU44&lt;=AN44),0,MIN(AH44-AN44,ROUND(AN44*0.2,2))))))</f>
        <v/>
      </c>
    </row>
    <row r="45" spans="2:60" ht="15.95" customHeight="1">
      <c r="B45" s="749"/>
      <c r="C45" s="718"/>
      <c r="D45" s="718"/>
      <c r="E45" s="718"/>
      <c r="F45" s="532"/>
      <c r="G45" s="533"/>
      <c r="H45" s="533"/>
      <c r="I45" s="537"/>
      <c r="J45" s="718"/>
      <c r="K45" s="718"/>
      <c r="L45" s="718"/>
      <c r="M45" s="708"/>
      <c r="N45" s="708"/>
      <c r="O45" s="711"/>
      <c r="P45" s="712"/>
      <c r="Q45" s="715"/>
      <c r="R45" s="716"/>
      <c r="S45" s="536"/>
      <c r="T45" s="533"/>
      <c r="U45" s="533"/>
      <c r="V45" s="537"/>
      <c r="W45" s="718"/>
      <c r="X45" s="718"/>
      <c r="Y45" s="718"/>
      <c r="Z45" s="708"/>
      <c r="AA45" s="708"/>
      <c r="AB45" s="720"/>
      <c r="AC45" s="720"/>
      <c r="AD45" s="722"/>
      <c r="AE45" s="722"/>
      <c r="AF45" s="722"/>
      <c r="AG45" s="724"/>
      <c r="AH45" s="517"/>
      <c r="AI45" s="727"/>
      <c r="AJ45" s="727"/>
      <c r="AK45" s="731"/>
      <c r="AL45" s="732"/>
      <c r="AM45" s="733"/>
      <c r="AN45" s="737"/>
      <c r="AO45" s="737"/>
      <c r="AP45" s="737"/>
      <c r="AQ45" s="737"/>
      <c r="AR45" s="55"/>
      <c r="AU45" s="739"/>
      <c r="AV45" s="739"/>
      <c r="AW45" s="741"/>
      <c r="AX45" s="503"/>
      <c r="AY45" s="503"/>
      <c r="AZ45" s="743"/>
      <c r="BA45" s="503"/>
      <c r="BB45" s="706"/>
      <c r="BC45" s="735"/>
      <c r="BD45" s="706"/>
      <c r="BE45" s="706"/>
      <c r="BF45" s="735"/>
      <c r="BH45" s="706"/>
    </row>
    <row r="46" spans="2:60" ht="15.95" customHeight="1">
      <c r="B46" s="749">
        <v>16</v>
      </c>
      <c r="C46" s="717"/>
      <c r="D46" s="717"/>
      <c r="E46" s="717"/>
      <c r="F46" s="557"/>
      <c r="G46" s="558"/>
      <c r="H46" s="558"/>
      <c r="I46" s="559"/>
      <c r="J46" s="717"/>
      <c r="K46" s="717"/>
      <c r="L46" s="717"/>
      <c r="M46" s="707"/>
      <c r="N46" s="707"/>
      <c r="O46" s="709" t="str">
        <f>IFERROR(IF(F46="","",INDEX(CMLIGHTBASE[Base Watt 1],MATCH(F46,CMLIGHTBASE[Base Desc 1],0))),"")</f>
        <v/>
      </c>
      <c r="P46" s="710"/>
      <c r="Q46" s="713"/>
      <c r="R46" s="714"/>
      <c r="S46" s="605"/>
      <c r="T46" s="558"/>
      <c r="U46" s="558"/>
      <c r="V46" s="559"/>
      <c r="W46" s="717"/>
      <c r="X46" s="717"/>
      <c r="Y46" s="717"/>
      <c r="Z46" s="707"/>
      <c r="AA46" s="707"/>
      <c r="AB46" s="719"/>
      <c r="AC46" s="719"/>
      <c r="AD46" s="721"/>
      <c r="AE46" s="721"/>
      <c r="AF46" s="721"/>
      <c r="AG46" s="723"/>
      <c r="AH46" s="725" t="str">
        <f t="shared" ref="AH46" si="70">IFERROR(IF(OR(C46="",J46="",M46="",O46="",Q46="",W46="",Z46="",AB46="",AD46="",AF46=""),"",ROUND((AD46+AF46)*Z46,2)),"")</f>
        <v/>
      </c>
      <c r="AI46" s="726"/>
      <c r="AJ46" s="726"/>
      <c r="AK46" s="728" t="str">
        <f t="shared" ref="AK46" si="71">IFERROR(IF(OR(C46="",F46="",J46="",M46="",O46="",Q46="",S46="",W46="",Z46="",AB46="",AD46="",AF46=""),"",ROUND(IF((M46*O46)&lt;=(Z46*AB46),"0",(AX46-AY46+BD46)*BE46),2)),"")</f>
        <v/>
      </c>
      <c r="AL46" s="729"/>
      <c r="AM46" s="730"/>
      <c r="AN46" s="736" t="str">
        <f>IFERROR(IF(OR(C46="",F46="",J46="",M46="",O46="",Q46="",S46="",W46="",Z46="",AB46="",AD46="",AF46=""),"",IF(OR(ISNUMBER(SEARCH("~~",F46)),ISNUMBER(SEARCH("~~",S46))),"Invalid Fixture Type Selected",IF(BF46&lt;&gt;"",BF46,ROUND(MIN(AH46*0.75,AK46*INDEX(#REF!,MATCH("CMLIGHT",#REF!))),2)))),"")</f>
        <v/>
      </c>
      <c r="AO46" s="736"/>
      <c r="AP46" s="736"/>
      <c r="AQ46" s="736"/>
      <c r="AR46" s="55"/>
      <c r="AU46" s="744" t="str">
        <f>IF(F46="","",INDEX(CUSTLIGHTUNIT,MATCH(F46,CMELIGHTBASE1,0)))</f>
        <v/>
      </c>
      <c r="AV46" s="738" t="str">
        <f>IFERROR(IF(OR(C46="",F46="",J46="",M46="",O46="",Q46="",S46="",W46="",Z46="",AB46="",AD46="",AF46=""),"",((((1+ELOSS)*((AK46*INDEX(ELECCB[NPV AEC $/kWh],MATCH(15,ELECCB[Year Number],0)))+(AW46*INDEX(ELECCB[NPV ACC+T&amp;D $/kW],MATCH(15,ELECCB[Year Number],0)))))+((1+GLOSS)*((BB46*INDEX(GASCB[NPV GAEC $/therm],MATCH(15,GASCB[Year Number],1))))))/AH46)),"")</f>
        <v/>
      </c>
      <c r="AW46" s="740" t="str">
        <f>IFERROR(IF(OR(C46="",F46="",J46="",M46="",O46="",Q46="",S46="",W46="",Z46="",AB46="",AD46="",AF46=""),"",IF(OR(ISNUMBER(SEARCH("Exterior",C46)),((M46*O46)&lt;=(Z46*AB46)),ISNUMBER(SEARCH("Exterior",S46)),ISNUMBER(SEARCH("Exterior",F46))),0,ROUND((((M46*O46)-(Z46*AB46))/1000)*INDEX(LightingWHF[Coincidence Factor CF],MATCH(M02S02F26,LightingWHF[Building/Space Type],0))*IF(OR(M02S02F32="AC with Natural Gas Heat",M02S02F32="AC with Electric Heat",M02S02F32="Heat Pump"),INDEX(LightingWHF[Waste Heat Cooling Demand WHFd],MATCH(M02S02F26,LightingWHF[Building/Space Type],0)),1),3))),"")</f>
        <v/>
      </c>
      <c r="AX46" s="502" t="str">
        <f t="shared" ref="AX46" si="72">IF(OR(C46="",F46="",J46="",M46="",O46="",Q46="",S46="",W46="",Z46="",AB46="",AD46="",AF46=""),"",ROUND(M46*O46*Q46/1000,2))</f>
        <v/>
      </c>
      <c r="AY46" s="502" t="str">
        <f t="shared" ref="AY46" si="73">IF(OR(C46="",F46="",J46="",M46="",O46="",Q46="",S46="",W46="",Z46="",AB46="",AD46="",AF46=""),"",ROUND(Z46*AB46*Q46/1000,2))</f>
        <v/>
      </c>
      <c r="AZ46" s="742" t="str">
        <f>IF(OR(C46="",F46="",J46="",M46="",O46="",Q46="",S46="",W46="",Z46="",AB46="",AD46="",AF46=""),"",IF(ISNUMBER(AN46),(CONCATENATE(INDEX(CMLIGHTBASE[Measure Number],MATCH(F46,CMLIGHTBASE[Base Desc 1],0)),INDEX(CMLIGHTEFF[Measure Number],MATCH(S46,CMLIGHTEFF[Eff Desc 1],0)))),IF(AK46=0,"","000001")))</f>
        <v/>
      </c>
      <c r="BA46" s="502" t="str">
        <f t="shared" ref="BA46" si="74">IF(OR(C46="",F46="",J46="",M46="",O46="",Q46="",S46="",W46="",Z46="",AB46="",AD46="",AF46=""),"",IF((M46*O46)&lt;=(Z46*AB46),"0",AX46-AY46))</f>
        <v/>
      </c>
      <c r="BB46" s="705" t="str">
        <f>IF(OR(C46="",F46="",J46="",M46="",O46="",Q46="",S46="",W46="",Z46="",AB46="",AD46="",AF46=""),"",IF(M02S02F46="Electric Only",0,IF(OR(ISNUMBER(SEARCH("Exterior",S46)),ISNUMBER(SEARCH("Exterior",C46)),ISNUMBER(SEARCH("Exterior",F46))),0,IF(OR(M02S02F32="AC with Natural Gas Heat",M02S02F32="Natural Gas Heat Only"),(((O46*M46-AB46*Z46)/1000)*Q46*-INDEX(LightingWHF[Waste Heat Gas Heating IFTherms],MATCH(M02S02F26,LightingWHF[Building/Space Type],0))),0))))</f>
        <v/>
      </c>
      <c r="BC46" s="734" t="str">
        <f>IFERROR(AH46/M02S02F35/BA46,"")</f>
        <v/>
      </c>
      <c r="BD46" s="705" t="str">
        <f>IF(OR(C46="",F46="",J46="",M46="",O46="",Q46="",S46="",W46="",Z46="",AB46="",AD46="",AF46=""),"",IF(M02S02F46="Gas Only",0,IF(OR(ISNUMBER(SEARCH("Exterior",S46)),ISNUMBER(SEARCH("Exterior",C46)),ISNUMBER(SEARCH("Exterior",F46))),0,IF(M02S02F32="Heat Pump",(((O46*M46-AB46*Z46)/1000)*Q46*-INDEX(LightingWHF[Waste Heat Electric Heat Pump Heating IFkWh],MATCH(M02S02F26,LightingWHF[Building/Space Type],0))),
IF(OR(M02S02F32="AC with Electric Heat",M02S02F32="Electric Heat Only"),(((O46*M46-AB46*Z46)/1000)*Q46*-INDEX(LightingWHF[Waste Heat Electric Resistance Heating IFkWh],MATCH(M02S02F26,LightingWHF[Building/Space Type],0))),0
)))))</f>
        <v/>
      </c>
      <c r="BE46" s="705" t="str">
        <f>IF(OR(C46="",F46="",J46="",M46="",O46="",Q46="",S46="",W46="",Z46="",AB46="",AD46="",AF46=""),"",IF(M02S02F46="Gas Only",0,IF(OR(ISNUMBER(SEARCH("Exterior",S46)),ISNUMBER(SEARCH("Exterior",C46)),ISNUMBER(SEARCH("Exterior",F46))),1,IF(OR(M02S02F32="Heat Pump",M02S02F32="AC with Natural Gas Heat",M02S02F32="AC with Electric Heat"),(INDEX(LightingWHF[Waste Heat Cooling Energy WHFe],MATCH(M02S02F26,LightingWHF[Building/Space Type],0))),1))))</f>
        <v/>
      </c>
      <c r="BF46" s="734" t="str">
        <f>IFERROR(IF((M46*O46)&lt;=(Z46*AB46),MEASURESAVE,IF(M02S02F35="",MEASURERATE,IF(AH46/M02S02F35/BA46&lt;1,MEASUREPAY,IF(AV46&lt;1,MEASURECB,IF(OR(ISBLANK(M02S02F26),ISBLANK(M02S02F32),ISBLANK(M02S02F46)),MEASUREBLDG,""))))),MEASURESUBMIT)</f>
        <v>Submit for Review</v>
      </c>
      <c r="BH46" s="764" t="str">
        <f ca="1">IF(OR(C46="",F46="",J46="",M46="",O46="",Q46="",S46="",W46="",Z46="",AB46="",AD46="",AF46=""),"",IF('M01-S01'!$V$82&lt;TODAY(),0,IF(M02S02F46="Gas Only",0,IF(OR(AK46="",AK46&lt;0,AU46&lt;=AN46),0,MIN(AH46-AN46,ROUND(AN46*0.2,2))))))</f>
        <v/>
      </c>
    </row>
    <row r="47" spans="2:60" ht="15.95" customHeight="1">
      <c r="B47" s="749"/>
      <c r="C47" s="718"/>
      <c r="D47" s="718"/>
      <c r="E47" s="718"/>
      <c r="F47" s="532"/>
      <c r="G47" s="533"/>
      <c r="H47" s="533"/>
      <c r="I47" s="537"/>
      <c r="J47" s="718"/>
      <c r="K47" s="718"/>
      <c r="L47" s="718"/>
      <c r="M47" s="708"/>
      <c r="N47" s="708"/>
      <c r="O47" s="711"/>
      <c r="P47" s="712"/>
      <c r="Q47" s="715"/>
      <c r="R47" s="716"/>
      <c r="S47" s="536"/>
      <c r="T47" s="533"/>
      <c r="U47" s="533"/>
      <c r="V47" s="537"/>
      <c r="W47" s="718"/>
      <c r="X47" s="718"/>
      <c r="Y47" s="718"/>
      <c r="Z47" s="708"/>
      <c r="AA47" s="708"/>
      <c r="AB47" s="720"/>
      <c r="AC47" s="720"/>
      <c r="AD47" s="722"/>
      <c r="AE47" s="722"/>
      <c r="AF47" s="722"/>
      <c r="AG47" s="724"/>
      <c r="AH47" s="517"/>
      <c r="AI47" s="727"/>
      <c r="AJ47" s="727"/>
      <c r="AK47" s="731"/>
      <c r="AL47" s="732"/>
      <c r="AM47" s="733"/>
      <c r="AN47" s="737"/>
      <c r="AO47" s="737"/>
      <c r="AP47" s="737"/>
      <c r="AQ47" s="737"/>
      <c r="AR47" s="55"/>
      <c r="AU47" s="739"/>
      <c r="AV47" s="739"/>
      <c r="AW47" s="741"/>
      <c r="AX47" s="503"/>
      <c r="AY47" s="503"/>
      <c r="AZ47" s="743"/>
      <c r="BA47" s="503"/>
      <c r="BB47" s="706"/>
      <c r="BC47" s="735"/>
      <c r="BD47" s="706"/>
      <c r="BE47" s="706"/>
      <c r="BF47" s="735"/>
      <c r="BH47" s="706"/>
    </row>
    <row r="48" spans="2:60" ht="15.95" customHeight="1">
      <c r="B48" s="749">
        <v>17</v>
      </c>
      <c r="C48" s="717"/>
      <c r="D48" s="717"/>
      <c r="E48" s="717"/>
      <c r="F48" s="557"/>
      <c r="G48" s="558"/>
      <c r="H48" s="558"/>
      <c r="I48" s="559"/>
      <c r="J48" s="717"/>
      <c r="K48" s="717"/>
      <c r="L48" s="717"/>
      <c r="M48" s="707"/>
      <c r="N48" s="707"/>
      <c r="O48" s="709" t="str">
        <f>IFERROR(IF(F48="","",INDEX(CMLIGHTBASE[Base Watt 1],MATCH(F48,CMLIGHTBASE[Base Desc 1],0))),"")</f>
        <v/>
      </c>
      <c r="P48" s="710"/>
      <c r="Q48" s="713"/>
      <c r="R48" s="714"/>
      <c r="S48" s="605"/>
      <c r="T48" s="558"/>
      <c r="U48" s="558"/>
      <c r="V48" s="559"/>
      <c r="W48" s="717"/>
      <c r="X48" s="717"/>
      <c r="Y48" s="717"/>
      <c r="Z48" s="707"/>
      <c r="AA48" s="707"/>
      <c r="AB48" s="719"/>
      <c r="AC48" s="719"/>
      <c r="AD48" s="721"/>
      <c r="AE48" s="721"/>
      <c r="AF48" s="721"/>
      <c r="AG48" s="723"/>
      <c r="AH48" s="725" t="str">
        <f t="shared" ref="AH48" si="75">IFERROR(IF(OR(C48="",J48="",M48="",O48="",Q48="",W48="",Z48="",AB48="",AD48="",AF48=""),"",ROUND((AD48+AF48)*Z48,2)),"")</f>
        <v/>
      </c>
      <c r="AI48" s="726"/>
      <c r="AJ48" s="726"/>
      <c r="AK48" s="728" t="str">
        <f t="shared" ref="AK48" si="76">IFERROR(IF(OR(C48="",F48="",J48="",M48="",O48="",Q48="",S48="",W48="",Z48="",AB48="",AD48="",AF48=""),"",ROUND(IF((M48*O48)&lt;=(Z48*AB48),"0",(AX48-AY48+BD48)*BE48),2)),"")</f>
        <v/>
      </c>
      <c r="AL48" s="729"/>
      <c r="AM48" s="730"/>
      <c r="AN48" s="736" t="str">
        <f>IFERROR(IF(OR(C48="",F48="",J48="",M48="",O48="",Q48="",S48="",W48="",Z48="",AB48="",AD48="",AF48=""),"",IF(OR(ISNUMBER(SEARCH("~~",F48)),ISNUMBER(SEARCH("~~",S48))),"Invalid Fixture Type Selected",IF(BF48&lt;&gt;"",BF48,ROUND(MIN(AH48*0.75,AK48*INDEX(#REF!,MATCH("CMLIGHT",#REF!))),2)))),"")</f>
        <v/>
      </c>
      <c r="AO48" s="736"/>
      <c r="AP48" s="736"/>
      <c r="AQ48" s="736"/>
      <c r="AU48" s="744" t="str">
        <f>IF(F48="","",INDEX(CUSTLIGHTUNIT,MATCH(F48,CMELIGHTBASE1,0)))</f>
        <v/>
      </c>
      <c r="AV48" s="738" t="str">
        <f>IFERROR(IF(OR(C48="",F48="",J48="",M48="",O48="",Q48="",S48="",W48="",Z48="",AB48="",AD48="",AF48=""),"",((((1+ELOSS)*((AK48*INDEX(ELECCB[NPV AEC $/kWh],MATCH(15,ELECCB[Year Number],0)))+(AW48*INDEX(ELECCB[NPV ACC+T&amp;D $/kW],MATCH(15,ELECCB[Year Number],0)))))+((1+GLOSS)*((BB48*INDEX(GASCB[NPV GAEC $/therm],MATCH(15,GASCB[Year Number],1))))))/AH48)),"")</f>
        <v/>
      </c>
      <c r="AW48" s="740" t="str">
        <f>IFERROR(IF(OR(C48="",F48="",J48="",M48="",O48="",Q48="",S48="",W48="",Z48="",AB48="",AD48="",AF48=""),"",IF(OR(ISNUMBER(SEARCH("Exterior",C48)),((M48*O48)&lt;=(Z48*AB48)),ISNUMBER(SEARCH("Exterior",S48)),ISNUMBER(SEARCH("Exterior",F48))),0,ROUND((((M48*O48)-(Z48*AB48))/1000)*INDEX(LightingWHF[Coincidence Factor CF],MATCH(M02S02F26,LightingWHF[Building/Space Type],0))*IF(OR(M02S02F32="AC with Natural Gas Heat",M02S02F32="AC with Electric Heat",M02S02F32="Heat Pump"),INDEX(LightingWHF[Waste Heat Cooling Demand WHFd],MATCH(M02S02F26,LightingWHF[Building/Space Type],0)),1),3))),"")</f>
        <v/>
      </c>
      <c r="AX48" s="502" t="str">
        <f t="shared" ref="AX48" si="77">IF(OR(C48="",F48="",J48="",M48="",O48="",Q48="",S48="",W48="",Z48="",AB48="",AD48="",AF48=""),"",ROUND(M48*O48*Q48/1000,2))</f>
        <v/>
      </c>
      <c r="AY48" s="502" t="str">
        <f t="shared" ref="AY48" si="78">IF(OR(C48="",F48="",J48="",M48="",O48="",Q48="",S48="",W48="",Z48="",AB48="",AD48="",AF48=""),"",ROUND(Z48*AB48*Q48/1000,2))</f>
        <v/>
      </c>
      <c r="AZ48" s="742" t="str">
        <f>IF(OR(C48="",F48="",J48="",M48="",O48="",Q48="",S48="",W48="",Z48="",AB48="",AD48="",AF48=""),"",IF(ISNUMBER(AN48),(CONCATENATE(INDEX(CMLIGHTBASE[Measure Number],MATCH(F48,CMLIGHTBASE[Base Desc 1],0)),INDEX(CMLIGHTEFF[Measure Number],MATCH(S48,CMLIGHTEFF[Eff Desc 1],0)))),IF(AK48=0,"","000001")))</f>
        <v/>
      </c>
      <c r="BA48" s="502" t="str">
        <f t="shared" ref="BA48" si="79">IF(OR(C48="",F48="",J48="",M48="",O48="",Q48="",S48="",W48="",Z48="",AB48="",AD48="",AF48=""),"",IF((M48*O48)&lt;=(Z48*AB48),"0",AX48-AY48))</f>
        <v/>
      </c>
      <c r="BB48" s="705" t="str">
        <f>IF(OR(C48="",F48="",J48="",M48="",O48="",Q48="",S48="",W48="",Z48="",AB48="",AD48="",AF48=""),"",IF(M02S02F46="Electric Only",0,IF(OR(ISNUMBER(SEARCH("Exterior",S48)),ISNUMBER(SEARCH("Exterior",C48)),ISNUMBER(SEARCH("Exterior",F48))),0,IF(OR(M02S02F32="AC with Natural Gas Heat",M02S02F32="Natural Gas Heat Only"),(((O48*M48-AB48*Z48)/1000)*Q48*-INDEX(LightingWHF[Waste Heat Gas Heating IFTherms],MATCH(M02S02F26,LightingWHF[Building/Space Type],0))),0))))</f>
        <v/>
      </c>
      <c r="BC48" s="734" t="str">
        <f>IFERROR(AH48/M02S02F35/BA48,"")</f>
        <v/>
      </c>
      <c r="BD48" s="705" t="str">
        <f>IF(OR(C48="",F48="",J48="",M48="",O48="",Q48="",S48="",W48="",Z48="",AB48="",AD48="",AF48=""),"",IF(M02S02F46="Gas Only",0,IF(OR(ISNUMBER(SEARCH("Exterior",S48)),ISNUMBER(SEARCH("Exterior",C48)),ISNUMBER(SEARCH("Exterior",F48))),0,IF(M02S02F32="Heat Pump",(((O48*M48-AB48*Z48)/1000)*Q48*-INDEX(LightingWHF[Waste Heat Electric Heat Pump Heating IFkWh],MATCH(M02S02F26,LightingWHF[Building/Space Type],0))),
IF(OR(M02S02F32="AC with Electric Heat",M02S02F32="Electric Heat Only"),(((O48*M48-AB48*Z48)/1000)*Q48*-INDEX(LightingWHF[Waste Heat Electric Resistance Heating IFkWh],MATCH(M02S02F26,LightingWHF[Building/Space Type],0))),0
)))))</f>
        <v/>
      </c>
      <c r="BE48" s="705" t="str">
        <f>IF(OR(C48="",F48="",J48="",M48="",O48="",Q48="",S48="",W48="",Z48="",AB48="",AD48="",AF48=""),"",IF(M02S02F46="Gas Only",0,IF(OR(ISNUMBER(SEARCH("Exterior",S48)),ISNUMBER(SEARCH("Exterior",C48)),ISNUMBER(SEARCH("Exterior",F48))),1,IF(OR(M02S02F32="Heat Pump",M02S02F32="AC with Natural Gas Heat",M02S02F32="AC with Electric Heat"),(INDEX(LightingWHF[Waste Heat Cooling Energy WHFe],MATCH(M02S02F26,LightingWHF[Building/Space Type],0))),1))))</f>
        <v/>
      </c>
      <c r="BF48" s="734" t="str">
        <f>IFERROR(IF((M48*O48)&lt;=(Z48*AB48),MEASURESAVE,IF(M02S02F35="",MEASURERATE,IF(AH48/M02S02F35/BA48&lt;1,MEASUREPAY,IF(AV48&lt;1,MEASURECB,IF(OR(ISBLANK(M02S02F26),ISBLANK(M02S02F32),ISBLANK(M02S02F46)),MEASUREBLDG,""))))),MEASURESUBMIT)</f>
        <v>Submit for Review</v>
      </c>
      <c r="BH48" s="764" t="str">
        <f ca="1">IF(OR(C48="",F48="",J48="",M48="",O48="",Q48="",S48="",W48="",Z48="",AB48="",AD48="",AF48=""),"",IF('M01-S01'!$V$82&lt;TODAY(),0,IF(M02S02F46="Gas Only",0,IF(OR(AK48="",AK48&lt;0,AU48&lt;=AN48),0,MIN(AH48-AN48,ROUND(AN48*0.2,2))))))</f>
        <v/>
      </c>
    </row>
    <row r="49" spans="2:60" ht="15.95" customHeight="1">
      <c r="B49" s="749"/>
      <c r="C49" s="718"/>
      <c r="D49" s="718"/>
      <c r="E49" s="718"/>
      <c r="F49" s="532"/>
      <c r="G49" s="533"/>
      <c r="H49" s="533"/>
      <c r="I49" s="537"/>
      <c r="J49" s="718"/>
      <c r="K49" s="718"/>
      <c r="L49" s="718"/>
      <c r="M49" s="708"/>
      <c r="N49" s="708"/>
      <c r="O49" s="711"/>
      <c r="P49" s="712"/>
      <c r="Q49" s="715"/>
      <c r="R49" s="716"/>
      <c r="S49" s="536"/>
      <c r="T49" s="533"/>
      <c r="U49" s="533"/>
      <c r="V49" s="537"/>
      <c r="W49" s="718"/>
      <c r="X49" s="718"/>
      <c r="Y49" s="718"/>
      <c r="Z49" s="708"/>
      <c r="AA49" s="708"/>
      <c r="AB49" s="720"/>
      <c r="AC49" s="720"/>
      <c r="AD49" s="722"/>
      <c r="AE49" s="722"/>
      <c r="AF49" s="722"/>
      <c r="AG49" s="724"/>
      <c r="AH49" s="517"/>
      <c r="AI49" s="727"/>
      <c r="AJ49" s="727"/>
      <c r="AK49" s="731"/>
      <c r="AL49" s="732"/>
      <c r="AM49" s="733"/>
      <c r="AN49" s="737"/>
      <c r="AO49" s="737"/>
      <c r="AP49" s="737"/>
      <c r="AQ49" s="737"/>
      <c r="AU49" s="739"/>
      <c r="AV49" s="739"/>
      <c r="AW49" s="741"/>
      <c r="AX49" s="503"/>
      <c r="AY49" s="503"/>
      <c r="AZ49" s="743"/>
      <c r="BA49" s="503"/>
      <c r="BB49" s="706"/>
      <c r="BC49" s="735"/>
      <c r="BD49" s="706"/>
      <c r="BE49" s="706"/>
      <c r="BF49" s="735"/>
      <c r="BH49" s="706"/>
    </row>
    <row r="50" spans="2:60" ht="15.95" customHeight="1">
      <c r="B50" s="749">
        <v>18</v>
      </c>
      <c r="C50" s="717"/>
      <c r="D50" s="717"/>
      <c r="E50" s="717"/>
      <c r="F50" s="557"/>
      <c r="G50" s="558"/>
      <c r="H50" s="558"/>
      <c r="I50" s="559"/>
      <c r="J50" s="717"/>
      <c r="K50" s="717"/>
      <c r="L50" s="717"/>
      <c r="M50" s="707"/>
      <c r="N50" s="707"/>
      <c r="O50" s="709" t="str">
        <f>IFERROR(IF(F50="","",INDEX(CMLIGHTBASE[Base Watt 1],MATCH(F50,CMLIGHTBASE[Base Desc 1],0))),"")</f>
        <v/>
      </c>
      <c r="P50" s="710"/>
      <c r="Q50" s="713"/>
      <c r="R50" s="714"/>
      <c r="S50" s="605"/>
      <c r="T50" s="558"/>
      <c r="U50" s="558"/>
      <c r="V50" s="559"/>
      <c r="W50" s="717"/>
      <c r="X50" s="717"/>
      <c r="Y50" s="717"/>
      <c r="Z50" s="707"/>
      <c r="AA50" s="707"/>
      <c r="AB50" s="719"/>
      <c r="AC50" s="719"/>
      <c r="AD50" s="721"/>
      <c r="AE50" s="721"/>
      <c r="AF50" s="721"/>
      <c r="AG50" s="723"/>
      <c r="AH50" s="725" t="str">
        <f t="shared" ref="AH50" si="80">IFERROR(IF(OR(C50="",J50="",M50="",O50="",Q50="",W50="",Z50="",AB50="",AD50="",AF50=""),"",ROUND((AD50+AF50)*Z50,2)),"")</f>
        <v/>
      </c>
      <c r="AI50" s="726"/>
      <c r="AJ50" s="726"/>
      <c r="AK50" s="728" t="str">
        <f t="shared" ref="AK50" si="81">IFERROR(IF(OR(C50="",F50="",J50="",M50="",O50="",Q50="",S50="",W50="",Z50="",AB50="",AD50="",AF50=""),"",ROUND(IF((M50*O50)&lt;=(Z50*AB50),"0",(AX50-AY50+BD50)*BE50),2)),"")</f>
        <v/>
      </c>
      <c r="AL50" s="729"/>
      <c r="AM50" s="730"/>
      <c r="AN50" s="736" t="str">
        <f>IFERROR(IF(OR(C50="",F50="",J50="",M50="",O50="",Q50="",S50="",W50="",Z50="",AB50="",AD50="",AF50=""),"",IF(OR(ISNUMBER(SEARCH("~~",F50)),ISNUMBER(SEARCH("~~",S50))),"Invalid Fixture Type Selected",IF(BF50&lt;&gt;"",BF50,ROUND(MIN(AH50*0.75,AK50*INDEX(#REF!,MATCH("CMLIGHT",#REF!))),2)))),"")</f>
        <v/>
      </c>
      <c r="AO50" s="736"/>
      <c r="AP50" s="736"/>
      <c r="AQ50" s="736"/>
      <c r="AU50" s="744" t="str">
        <f>IF(F50="","",INDEX(CUSTLIGHTUNIT,MATCH(F50,CMELIGHTBASE1,0)))</f>
        <v/>
      </c>
      <c r="AV50" s="738" t="str">
        <f>IFERROR(IF(OR(C50="",F50="",J50="",M50="",O50="",Q50="",S50="",W50="",Z50="",AB50="",AD50="",AF50=""),"",((((1+ELOSS)*((AK50*INDEX(ELECCB[NPV AEC $/kWh],MATCH(15,ELECCB[Year Number],0)))+(AW50*INDEX(ELECCB[NPV ACC+T&amp;D $/kW],MATCH(15,ELECCB[Year Number],0)))))+((1+GLOSS)*((BB50*INDEX(GASCB[NPV GAEC $/therm],MATCH(15,GASCB[Year Number],1))))))/AH50)),"")</f>
        <v/>
      </c>
      <c r="AW50" s="740" t="str">
        <f>IFERROR(IF(OR(C50="",F50="",J50="",M50="",O50="",Q50="",S50="",W50="",Z50="",AB50="",AD50="",AF50=""),"",IF(OR(ISNUMBER(SEARCH("Exterior",C50)),((M50*O50)&lt;=(Z50*AB50)),ISNUMBER(SEARCH("Exterior",S50)),ISNUMBER(SEARCH("Exterior",F50))),0,ROUND((((M50*O50)-(Z50*AB50))/1000)*INDEX(LightingWHF[Coincidence Factor CF],MATCH(M02S02F26,LightingWHF[Building/Space Type],0))*IF(OR(M02S02F32="AC with Natural Gas Heat",M02S02F32="AC with Electric Heat",M02S02F32="Heat Pump"),INDEX(LightingWHF[Waste Heat Cooling Demand WHFd],MATCH(M02S02F26,LightingWHF[Building/Space Type],0)),1),3))),"")</f>
        <v/>
      </c>
      <c r="AX50" s="502" t="str">
        <f t="shared" ref="AX50" si="82">IF(OR(C50="",F50="",J50="",M50="",O50="",Q50="",S50="",W50="",Z50="",AB50="",AD50="",AF50=""),"",ROUND(M50*O50*Q50/1000,2))</f>
        <v/>
      </c>
      <c r="AY50" s="502" t="str">
        <f t="shared" ref="AY50" si="83">IF(OR(C50="",F50="",J50="",M50="",O50="",Q50="",S50="",W50="",Z50="",AB50="",AD50="",AF50=""),"",ROUND(Z50*AB50*Q50/1000,2))</f>
        <v/>
      </c>
      <c r="AZ50" s="742" t="str">
        <f>IF(OR(C50="",F50="",J50="",M50="",O50="",Q50="",S50="",W50="",Z50="",AB50="",AD50="",AF50=""),"",IF(ISNUMBER(AN50),(CONCATENATE(INDEX(CMLIGHTBASE[Measure Number],MATCH(F50,CMLIGHTBASE[Base Desc 1],0)),INDEX(CMLIGHTEFF[Measure Number],MATCH(S50,CMLIGHTEFF[Eff Desc 1],0)))),IF(AK50=0,"","000001")))</f>
        <v/>
      </c>
      <c r="BA50" s="502" t="str">
        <f t="shared" ref="BA50" si="84">IF(OR(C50="",F50="",J50="",M50="",O50="",Q50="",S50="",W50="",Z50="",AB50="",AD50="",AF50=""),"",IF((M50*O50)&lt;=(Z50*AB50),"0",AX50-AY50))</f>
        <v/>
      </c>
      <c r="BB50" s="705" t="str">
        <f>IF(OR(C50="",F50="",J50="",M50="",O50="",Q50="",S50="",W50="",Z50="",AB50="",AD50="",AF50=""),"",IF(M02S02F46="Electric Only",0,IF(OR(ISNUMBER(SEARCH("Exterior",S50)),ISNUMBER(SEARCH("Exterior",C50)),ISNUMBER(SEARCH("Exterior",F50))),0,IF(OR(M02S02F32="AC with Natural Gas Heat",M02S02F32="Natural Gas Heat Only"),(((O50*M50-AB50*Z50)/1000)*Q50*-INDEX(LightingWHF[Waste Heat Gas Heating IFTherms],MATCH(M02S02F26,LightingWHF[Building/Space Type],0))),0))))</f>
        <v/>
      </c>
      <c r="BC50" s="734" t="str">
        <f>IFERROR(AH50/M02S02F35/BA50,"")</f>
        <v/>
      </c>
      <c r="BD50" s="705" t="str">
        <f>IF(OR(C50="",F50="",J50="",M50="",O50="",Q50="",S50="",W50="",Z50="",AB50="",AD50="",AF50=""),"",IF(M02S02F46="Gas Only",0,IF(OR(ISNUMBER(SEARCH("Exterior",S50)),ISNUMBER(SEARCH("Exterior",C50)),ISNUMBER(SEARCH("Exterior",F50))),0,IF(M02S02F32="Heat Pump",(((O50*M50-AB50*Z50)/1000)*Q50*-INDEX(LightingWHF[Waste Heat Electric Heat Pump Heating IFkWh],MATCH(M02S02F26,LightingWHF[Building/Space Type],0))),
IF(OR(M02S02F32="AC with Electric Heat",M02S02F32="Electric Heat Only"),(((O50*M50-AB50*Z50)/1000)*Q50*-INDEX(LightingWHF[Waste Heat Electric Resistance Heating IFkWh],MATCH(M02S02F26,LightingWHF[Building/Space Type],0))),0
)))))</f>
        <v/>
      </c>
      <c r="BE50" s="705" t="str">
        <f>IF(OR(C50="",F50="",J50="",M50="",O50="",Q50="",S50="",W50="",Z50="",AB50="",AD50="",AF50=""),"",IF(M02S02F46="Gas Only",0,IF(OR(ISNUMBER(SEARCH("Exterior",S50)),ISNUMBER(SEARCH("Exterior",C50)),ISNUMBER(SEARCH("Exterior",F50))),1,IF(OR(M02S02F32="Heat Pump",M02S02F32="AC with Natural Gas Heat",M02S02F32="AC with Electric Heat"),(INDEX(LightingWHF[Waste Heat Cooling Energy WHFe],MATCH(M02S02F26,LightingWHF[Building/Space Type],0))),1))))</f>
        <v/>
      </c>
      <c r="BF50" s="734" t="str">
        <f>IFERROR(IF((M50*O50)&lt;=(Z50*AB50),MEASURESAVE,IF(M02S02F35="",MEASURERATE,IF(AH50/M02S02F35/BA50&lt;1,MEASUREPAY,IF(AV50&lt;1,MEASURECB,IF(OR(ISBLANK(M02S02F26),ISBLANK(M02S02F32),ISBLANK(M02S02F46)),MEASUREBLDG,""))))),MEASURESUBMIT)</f>
        <v>Submit for Review</v>
      </c>
      <c r="BH50" s="764" t="str">
        <f ca="1">IF(OR(C50="",F50="",J50="",M50="",O50="",Q50="",S50="",W50="",Z50="",AB50="",AD50="",AF50=""),"",IF('M01-S01'!$V$82&lt;TODAY(),0,IF(M02S02F46="Gas Only",0,IF(OR(AK50="",AK50&lt;0,AU50&lt;=AN50),0,MIN(AH50-AN50,ROUND(AN50*0.2,2))))))</f>
        <v/>
      </c>
    </row>
    <row r="51" spans="2:60" ht="15.95" customHeight="1">
      <c r="B51" s="749"/>
      <c r="C51" s="718"/>
      <c r="D51" s="718"/>
      <c r="E51" s="718"/>
      <c r="F51" s="532"/>
      <c r="G51" s="533"/>
      <c r="H51" s="533"/>
      <c r="I51" s="537"/>
      <c r="J51" s="718"/>
      <c r="K51" s="718"/>
      <c r="L51" s="718"/>
      <c r="M51" s="708"/>
      <c r="N51" s="708"/>
      <c r="O51" s="711"/>
      <c r="P51" s="712"/>
      <c r="Q51" s="715"/>
      <c r="R51" s="716"/>
      <c r="S51" s="536"/>
      <c r="T51" s="533"/>
      <c r="U51" s="533"/>
      <c r="V51" s="537"/>
      <c r="W51" s="718"/>
      <c r="X51" s="718"/>
      <c r="Y51" s="718"/>
      <c r="Z51" s="708"/>
      <c r="AA51" s="708"/>
      <c r="AB51" s="720"/>
      <c r="AC51" s="720"/>
      <c r="AD51" s="722"/>
      <c r="AE51" s="722"/>
      <c r="AF51" s="722"/>
      <c r="AG51" s="724"/>
      <c r="AH51" s="517"/>
      <c r="AI51" s="727"/>
      <c r="AJ51" s="727"/>
      <c r="AK51" s="731"/>
      <c r="AL51" s="732"/>
      <c r="AM51" s="733"/>
      <c r="AN51" s="737"/>
      <c r="AO51" s="737"/>
      <c r="AP51" s="737"/>
      <c r="AQ51" s="737"/>
      <c r="AU51" s="739"/>
      <c r="AV51" s="739"/>
      <c r="AW51" s="741"/>
      <c r="AX51" s="503"/>
      <c r="AY51" s="503"/>
      <c r="AZ51" s="743"/>
      <c r="BA51" s="503"/>
      <c r="BB51" s="706"/>
      <c r="BC51" s="735"/>
      <c r="BD51" s="706"/>
      <c r="BE51" s="706"/>
      <c r="BF51" s="735"/>
      <c r="BH51" s="706"/>
    </row>
    <row r="52" spans="2:60" ht="15.95" customHeight="1">
      <c r="B52" s="749">
        <v>19</v>
      </c>
      <c r="C52" s="717"/>
      <c r="D52" s="717"/>
      <c r="E52" s="717"/>
      <c r="F52" s="557"/>
      <c r="G52" s="558"/>
      <c r="H52" s="558"/>
      <c r="I52" s="559"/>
      <c r="J52" s="717"/>
      <c r="K52" s="717"/>
      <c r="L52" s="717"/>
      <c r="M52" s="707"/>
      <c r="N52" s="707"/>
      <c r="O52" s="709" t="str">
        <f>IFERROR(IF(F52="","",INDEX(CMLIGHTBASE[Base Watt 1],MATCH(F52,CMLIGHTBASE[Base Desc 1],0))),"")</f>
        <v/>
      </c>
      <c r="P52" s="710"/>
      <c r="Q52" s="713"/>
      <c r="R52" s="714"/>
      <c r="S52" s="605"/>
      <c r="T52" s="558"/>
      <c r="U52" s="558"/>
      <c r="V52" s="559"/>
      <c r="W52" s="717"/>
      <c r="X52" s="717"/>
      <c r="Y52" s="717"/>
      <c r="Z52" s="707"/>
      <c r="AA52" s="707"/>
      <c r="AB52" s="719"/>
      <c r="AC52" s="719"/>
      <c r="AD52" s="721"/>
      <c r="AE52" s="721"/>
      <c r="AF52" s="721"/>
      <c r="AG52" s="723"/>
      <c r="AH52" s="725" t="str">
        <f t="shared" ref="AH52" si="85">IFERROR(IF(OR(C52="",J52="",M52="",O52="",Q52="",W52="",Z52="",AB52="",AD52="",AF52=""),"",ROUND((AD52+AF52)*Z52,2)),"")</f>
        <v/>
      </c>
      <c r="AI52" s="726"/>
      <c r="AJ52" s="726"/>
      <c r="AK52" s="728" t="str">
        <f t="shared" ref="AK52" si="86">IFERROR(IF(OR(C52="",F52="",J52="",M52="",O52="",Q52="",S52="",W52="",Z52="",AB52="",AD52="",AF52=""),"",ROUND(IF((M52*O52)&lt;=(Z52*AB52),"0",(AX52-AY52+BD52)*BE52),2)),"")</f>
        <v/>
      </c>
      <c r="AL52" s="729"/>
      <c r="AM52" s="730"/>
      <c r="AN52" s="736" t="str">
        <f>IFERROR(IF(OR(C52="",F52="",J52="",M52="",O52="",Q52="",S52="",W52="",Z52="",AB52="",AD52="",AF52=""),"",IF(OR(ISNUMBER(SEARCH("~~",F52)),ISNUMBER(SEARCH("~~",S52))),"Invalid Fixture Type Selected",IF(BF52&lt;&gt;"",BF52,ROUND(MIN(AH52*0.75,AK52*INDEX(#REF!,MATCH("CMLIGHT",#REF!))),2)))),"")</f>
        <v/>
      </c>
      <c r="AO52" s="736"/>
      <c r="AP52" s="736"/>
      <c r="AQ52" s="736"/>
      <c r="AU52" s="744" t="str">
        <f>IF(F52="","",INDEX(CUSTLIGHTUNIT,MATCH(F52,CMELIGHTBASE1,0)))</f>
        <v/>
      </c>
      <c r="AV52" s="738" t="str">
        <f>IFERROR(IF(OR(C52="",F52="",J52="",M52="",O52="",Q52="",S52="",W52="",Z52="",AB52="",AD52="",AF52=""),"",((((1+ELOSS)*((AK52*INDEX(ELECCB[NPV AEC $/kWh],MATCH(15,ELECCB[Year Number],0)))+(AW52*INDEX(ELECCB[NPV ACC+T&amp;D $/kW],MATCH(15,ELECCB[Year Number],0)))))+((1+GLOSS)*((BB52*INDEX(GASCB[NPV GAEC $/therm],MATCH(15,GASCB[Year Number],1))))))/AH52)),"")</f>
        <v/>
      </c>
      <c r="AW52" s="740" t="str">
        <f>IFERROR(IF(OR(C52="",F52="",J52="",M52="",O52="",Q52="",S52="",W52="",Z52="",AB52="",AD52="",AF52=""),"",IF(OR(ISNUMBER(SEARCH("Exterior",C52)),((M52*O52)&lt;=(Z52*AB52)),ISNUMBER(SEARCH("Exterior",S52)),ISNUMBER(SEARCH("Exterior",F52))),0,ROUND((((M52*O52)-(Z52*AB52))/1000)*INDEX(LightingWHF[Coincidence Factor CF],MATCH(M02S02F26,LightingWHF[Building/Space Type],0))*IF(OR(M02S02F32="AC with Natural Gas Heat",M02S02F32="AC with Electric Heat",M02S02F32="Heat Pump"),INDEX(LightingWHF[Waste Heat Cooling Demand WHFd],MATCH(M02S02F26,LightingWHF[Building/Space Type],0)),1),3))),"")</f>
        <v/>
      </c>
      <c r="AX52" s="502" t="str">
        <f t="shared" ref="AX52" si="87">IF(OR(C52="",F52="",J52="",M52="",O52="",Q52="",S52="",W52="",Z52="",AB52="",AD52="",AF52=""),"",ROUND(M52*O52*Q52/1000,2))</f>
        <v/>
      </c>
      <c r="AY52" s="502" t="str">
        <f t="shared" ref="AY52" si="88">IF(OR(C52="",F52="",J52="",M52="",O52="",Q52="",S52="",W52="",Z52="",AB52="",AD52="",AF52=""),"",ROUND(Z52*AB52*Q52/1000,2))</f>
        <v/>
      </c>
      <c r="AZ52" s="742" t="str">
        <f>IF(OR(C52="",F52="",J52="",M52="",O52="",Q52="",S52="",W52="",Z52="",AB52="",AD52="",AF52=""),"",IF(ISNUMBER(AN52),(CONCATENATE(INDEX(CMLIGHTBASE[Measure Number],MATCH(F52,CMLIGHTBASE[Base Desc 1],0)),INDEX(CMLIGHTEFF[Measure Number],MATCH(S52,CMLIGHTEFF[Eff Desc 1],0)))),IF(AK52=0,"","000001")))</f>
        <v/>
      </c>
      <c r="BA52" s="502" t="str">
        <f t="shared" ref="BA52" si="89">IF(OR(C52="",F52="",J52="",M52="",O52="",Q52="",S52="",W52="",Z52="",AB52="",AD52="",AF52=""),"",IF((M52*O52)&lt;=(Z52*AB52),"0",AX52-AY52))</f>
        <v/>
      </c>
      <c r="BB52" s="705" t="str">
        <f>IF(OR(C52="",F52="",J52="",M52="",O52="",Q52="",S52="",W52="",Z52="",AB52="",AD52="",AF52=""),"",IF(M02S02F46="Electric Only",0,IF(OR(ISNUMBER(SEARCH("Exterior",S52)),ISNUMBER(SEARCH("Exterior",C52)),ISNUMBER(SEARCH("Exterior",F52))),0,IF(OR(M02S02F32="AC with Natural Gas Heat",M02S02F32="Natural Gas Heat Only"),(((O52*M52-AB52*Z52)/1000)*Q52*-INDEX(LightingWHF[Waste Heat Gas Heating IFTherms],MATCH(M02S02F26,LightingWHF[Building/Space Type],0))),0))))</f>
        <v/>
      </c>
      <c r="BC52" s="734" t="str">
        <f>IFERROR(AH52/M02S02F35/BA52,"")</f>
        <v/>
      </c>
      <c r="BD52" s="705" t="str">
        <f>IF(OR(C52="",F52="",J52="",M52="",O52="",Q52="",S52="",W52="",Z52="",AB52="",AD52="",AF52=""),"",IF(M02S02F46="Gas Only",0,IF(OR(ISNUMBER(SEARCH("Exterior",S52)),ISNUMBER(SEARCH("Exterior",C52)),ISNUMBER(SEARCH("Exterior",F52))),0,IF(M02S02F32="Heat Pump",(((O52*M52-AB52*Z52)/1000)*Q52*-INDEX(LightingWHF[Waste Heat Electric Heat Pump Heating IFkWh],MATCH(M02S02F26,LightingWHF[Building/Space Type],0))),
IF(OR(M02S02F32="AC with Electric Heat",M02S02F32="Electric Heat Only"),(((O52*M52-AB52*Z52)/1000)*Q52*-INDEX(LightingWHF[Waste Heat Electric Resistance Heating IFkWh],MATCH(M02S02F26,LightingWHF[Building/Space Type],0))),0
)))))</f>
        <v/>
      </c>
      <c r="BE52" s="705" t="str">
        <f>IF(OR(C52="",F52="",J52="",M52="",O52="",Q52="",S52="",W52="",Z52="",AB52="",AD52="",AF52=""),"",IF(M02S02F46="Gas Only",0,IF(OR(ISNUMBER(SEARCH("Exterior",S52)),ISNUMBER(SEARCH("Exterior",C52)),ISNUMBER(SEARCH("Exterior",F52))),1,IF(OR(M02S02F32="Heat Pump",M02S02F32="AC with Natural Gas Heat",M02S02F32="AC with Electric Heat"),(INDEX(LightingWHF[Waste Heat Cooling Energy WHFe],MATCH(M02S02F26,LightingWHF[Building/Space Type],0))),1))))</f>
        <v/>
      </c>
      <c r="BF52" s="734" t="str">
        <f>IFERROR(IF((M52*O52)&lt;=(Z52*AB52),MEASURESAVE,IF(M02S02F35="",MEASURERATE,IF(AH52/M02S02F35/BA52&lt;1,MEASUREPAY,IF(AV52&lt;1,MEASURECB,IF(OR(ISBLANK(M02S02F26),ISBLANK(M02S02F32),ISBLANK(M02S02F46)),MEASUREBLDG,""))))),MEASURESUBMIT)</f>
        <v>Submit for Review</v>
      </c>
      <c r="BH52" s="764" t="str">
        <f ca="1">IF(OR(C52="",F52="",J52="",M52="",O52="",Q52="",S52="",W52="",Z52="",AB52="",AD52="",AF52=""),"",IF('M01-S01'!$V$82&lt;TODAY(),0,IF(M02S02F46="Gas Only",0,IF(OR(AK52="",AK52&lt;0,AU52&lt;=AN52),0,MIN(AH52-AN52,ROUND(AN52*0.2,2))))))</f>
        <v/>
      </c>
    </row>
    <row r="53" spans="2:60" ht="15.95" customHeight="1">
      <c r="B53" s="749"/>
      <c r="C53" s="718"/>
      <c r="D53" s="718"/>
      <c r="E53" s="718"/>
      <c r="F53" s="532"/>
      <c r="G53" s="533"/>
      <c r="H53" s="533"/>
      <c r="I53" s="537"/>
      <c r="J53" s="718"/>
      <c r="K53" s="718"/>
      <c r="L53" s="718"/>
      <c r="M53" s="708"/>
      <c r="N53" s="708"/>
      <c r="O53" s="711"/>
      <c r="P53" s="712"/>
      <c r="Q53" s="715"/>
      <c r="R53" s="716"/>
      <c r="S53" s="536"/>
      <c r="T53" s="533"/>
      <c r="U53" s="533"/>
      <c r="V53" s="537"/>
      <c r="W53" s="718"/>
      <c r="X53" s="718"/>
      <c r="Y53" s="718"/>
      <c r="Z53" s="708"/>
      <c r="AA53" s="708"/>
      <c r="AB53" s="720"/>
      <c r="AC53" s="720"/>
      <c r="AD53" s="722"/>
      <c r="AE53" s="722"/>
      <c r="AF53" s="722"/>
      <c r="AG53" s="724"/>
      <c r="AH53" s="517"/>
      <c r="AI53" s="727"/>
      <c r="AJ53" s="727"/>
      <c r="AK53" s="731"/>
      <c r="AL53" s="732"/>
      <c r="AM53" s="733"/>
      <c r="AN53" s="737"/>
      <c r="AO53" s="737"/>
      <c r="AP53" s="737"/>
      <c r="AQ53" s="737"/>
      <c r="AU53" s="739"/>
      <c r="AV53" s="739"/>
      <c r="AW53" s="741"/>
      <c r="AX53" s="503"/>
      <c r="AY53" s="503"/>
      <c r="AZ53" s="743"/>
      <c r="BA53" s="503"/>
      <c r="BB53" s="706"/>
      <c r="BC53" s="735"/>
      <c r="BD53" s="706"/>
      <c r="BE53" s="706"/>
      <c r="BF53" s="735"/>
      <c r="BH53" s="706"/>
    </row>
    <row r="54" spans="2:60" ht="15.95" customHeight="1">
      <c r="B54" s="749">
        <v>20</v>
      </c>
      <c r="C54" s="717"/>
      <c r="D54" s="717"/>
      <c r="E54" s="717"/>
      <c r="F54" s="557"/>
      <c r="G54" s="558"/>
      <c r="H54" s="558"/>
      <c r="I54" s="559"/>
      <c r="J54" s="717"/>
      <c r="K54" s="717"/>
      <c r="L54" s="717"/>
      <c r="M54" s="707"/>
      <c r="N54" s="707"/>
      <c r="O54" s="709" t="str">
        <f>IFERROR(IF(F54="","",INDEX(CMLIGHTBASE[Base Watt 1],MATCH(F54,CMLIGHTBASE[Base Desc 1],0))),"")</f>
        <v/>
      </c>
      <c r="P54" s="710"/>
      <c r="Q54" s="713"/>
      <c r="R54" s="714"/>
      <c r="S54" s="605"/>
      <c r="T54" s="558"/>
      <c r="U54" s="558"/>
      <c r="V54" s="559"/>
      <c r="W54" s="717"/>
      <c r="X54" s="717"/>
      <c r="Y54" s="717"/>
      <c r="Z54" s="707"/>
      <c r="AA54" s="707"/>
      <c r="AB54" s="719"/>
      <c r="AC54" s="719"/>
      <c r="AD54" s="721"/>
      <c r="AE54" s="721"/>
      <c r="AF54" s="721"/>
      <c r="AG54" s="723"/>
      <c r="AH54" s="725" t="str">
        <f t="shared" ref="AH54" si="90">IFERROR(IF(OR(C54="",J54="",M54="",O54="",Q54="",W54="",Z54="",AB54="",AD54="",AF54=""),"",ROUND((AD54+AF54)*Z54,2)),"")</f>
        <v/>
      </c>
      <c r="AI54" s="726"/>
      <c r="AJ54" s="726"/>
      <c r="AK54" s="728" t="str">
        <f t="shared" ref="AK54" si="91">IFERROR(IF(OR(C54="",F54="",J54="",M54="",O54="",Q54="",S54="",W54="",Z54="",AB54="",AD54="",AF54=""),"",ROUND(IF((M54*O54)&lt;=(Z54*AB54),"0",(AX54-AY54+BD54)*BE54),2)),"")</f>
        <v/>
      </c>
      <c r="AL54" s="729"/>
      <c r="AM54" s="730"/>
      <c r="AN54" s="736" t="str">
        <f>IFERROR(IF(OR(C54="",F54="",J54="",M54="",O54="",Q54="",S54="",W54="",Z54="",AB54="",AD54="",AF54=""),"",IF(OR(ISNUMBER(SEARCH("~~",F54)),ISNUMBER(SEARCH("~~",S54))),"Invalid Fixture Type Selected",IF(BF54&lt;&gt;"",BF54,ROUND(MIN(AH54*0.75,AK54*INDEX(#REF!,MATCH("CMLIGHT",#REF!))),2)))),"")</f>
        <v/>
      </c>
      <c r="AO54" s="736"/>
      <c r="AP54" s="736"/>
      <c r="AQ54" s="736"/>
      <c r="AU54" s="744" t="str">
        <f>IF(F54="","",INDEX(CUSTLIGHTUNIT,MATCH(F54,CMELIGHTBASE1,0)))</f>
        <v/>
      </c>
      <c r="AV54" s="738" t="str">
        <f>IFERROR(IF(OR(C54="",F54="",J54="",M54="",O54="",Q54="",S54="",W54="",Z54="",AB54="",AD54="",AF54=""),"",((((1+ELOSS)*((AK54*INDEX(ELECCB[NPV AEC $/kWh],MATCH(15,ELECCB[Year Number],0)))+(AW54*INDEX(ELECCB[NPV ACC+T&amp;D $/kW],MATCH(15,ELECCB[Year Number],0)))))+((1+GLOSS)*((BB54*INDEX(GASCB[NPV GAEC $/therm],MATCH(15,GASCB[Year Number],1))))))/AH54)),"")</f>
        <v/>
      </c>
      <c r="AW54" s="740" t="str">
        <f>IFERROR(IF(OR(C54="",F54="",J54="",M54="",O54="",Q54="",S54="",W54="",Z54="",AB54="",AD54="",AF54=""),"",IF(OR(ISNUMBER(SEARCH("Exterior",C54)),((M54*O54)&lt;=(Z54*AB54)),ISNUMBER(SEARCH("Exterior",S54)),ISNUMBER(SEARCH("Exterior",F54))),0,ROUND((((M54*O54)-(Z54*AB54))/1000)*INDEX(LightingWHF[Coincidence Factor CF],MATCH(M02S02F26,LightingWHF[Building/Space Type],0))*IF(OR(M02S02F32="AC with Natural Gas Heat",M02S02F32="AC with Electric Heat",M02S02F32="Heat Pump"),INDEX(LightingWHF[Waste Heat Cooling Demand WHFd],MATCH(M02S02F26,LightingWHF[Building/Space Type],0)),1),3))),"")</f>
        <v/>
      </c>
      <c r="AX54" s="502" t="str">
        <f t="shared" ref="AX54" si="92">IF(OR(C54="",F54="",J54="",M54="",O54="",Q54="",S54="",W54="",Z54="",AB54="",AD54="",AF54=""),"",ROUND(M54*O54*Q54/1000,2))</f>
        <v/>
      </c>
      <c r="AY54" s="502" t="str">
        <f t="shared" ref="AY54" si="93">IF(OR(C54="",F54="",J54="",M54="",O54="",Q54="",S54="",W54="",Z54="",AB54="",AD54="",AF54=""),"",ROUND(Z54*AB54*Q54/1000,2))</f>
        <v/>
      </c>
      <c r="AZ54" s="742" t="str">
        <f>IF(OR(C54="",F54="",J54="",M54="",O54="",Q54="",S54="",W54="",Z54="",AB54="",AD54="",AF54=""),"",IF(ISNUMBER(AN54),(CONCATENATE(INDEX(CMLIGHTBASE[Measure Number],MATCH(F54,CMLIGHTBASE[Base Desc 1],0)),INDEX(CMLIGHTEFF[Measure Number],MATCH(S54,CMLIGHTEFF[Eff Desc 1],0)))),IF(AK54=0,"","000001")))</f>
        <v/>
      </c>
      <c r="BA54" s="502" t="str">
        <f t="shared" ref="BA54" si="94">IF(OR(C54="",F54="",J54="",M54="",O54="",Q54="",S54="",W54="",Z54="",AB54="",AD54="",AF54=""),"",IF((M54*O54)&lt;=(Z54*AB54),"0",AX54-AY54))</f>
        <v/>
      </c>
      <c r="BB54" s="705" t="str">
        <f>IF(OR(C54="",F54="",J54="",M54="",O54="",Q54="",S54="",W54="",Z54="",AB54="",AD54="",AF54=""),"",IF(M02S02F46="Electric Only",0,IF(OR(ISNUMBER(SEARCH("Exterior",S54)),ISNUMBER(SEARCH("Exterior",C54)),ISNUMBER(SEARCH("Exterior",F54))),0,IF(OR(M02S02F32="AC with Natural Gas Heat",M02S02F32="Natural Gas Heat Only"),(((O54*M54-AB54*Z54)/1000)*Q54*-INDEX(LightingWHF[Waste Heat Gas Heating IFTherms],MATCH(M02S02F26,LightingWHF[Building/Space Type],0))),0))))</f>
        <v/>
      </c>
      <c r="BC54" s="734" t="str">
        <f>IFERROR(AH54/M02S02F35/BA54,"")</f>
        <v/>
      </c>
      <c r="BD54" s="705" t="str">
        <f>IF(OR(C54="",F54="",J54="",M54="",O54="",Q54="",S54="",W54="",Z54="",AB54="",AD54="",AF54=""),"",IF(M02S02F46="Gas Only",0,IF(OR(ISNUMBER(SEARCH("Exterior",S54)),ISNUMBER(SEARCH("Exterior",C54)),ISNUMBER(SEARCH("Exterior",F54))),0,IF(M02S02F32="Heat Pump",(((O54*M54-AB54*Z54)/1000)*Q54*-INDEX(LightingWHF[Waste Heat Electric Heat Pump Heating IFkWh],MATCH(M02S02F26,LightingWHF[Building/Space Type],0))),
IF(OR(M02S02F32="AC with Electric Heat",M02S02F32="Electric Heat Only"),(((O54*M54-AB54*Z54)/1000)*Q54*-INDEX(LightingWHF[Waste Heat Electric Resistance Heating IFkWh],MATCH(M02S02F26,LightingWHF[Building/Space Type],0))),0
)))))</f>
        <v/>
      </c>
      <c r="BE54" s="705" t="str">
        <f>IF(OR(C54="",F54="",J54="",M54="",O54="",Q54="",S54="",W54="",Z54="",AB54="",AD54="",AF54=""),"",IF(M02S02F46="Gas Only",0,IF(OR(ISNUMBER(SEARCH("Exterior",S54)),ISNUMBER(SEARCH("Exterior",C54)),ISNUMBER(SEARCH("Exterior",F54))),1,IF(OR(M02S02F32="Heat Pump",M02S02F32="AC with Natural Gas Heat",M02S02F32="AC with Electric Heat"),(INDEX(LightingWHF[Waste Heat Cooling Energy WHFe],MATCH(M02S02F26,LightingWHF[Building/Space Type],0))),1))))</f>
        <v/>
      </c>
      <c r="BF54" s="734" t="str">
        <f>IFERROR(IF((M54*O54)&lt;=(Z54*AB54),MEASURESAVE,IF(M02S02F35="",MEASURERATE,IF(AH54/M02S02F35/BA54&lt;1,MEASUREPAY,IF(AV54&lt;1,MEASURECB,IF(OR(ISBLANK(M02S02F26),ISBLANK(M02S02F32),ISBLANK(M02S02F46)),MEASUREBLDG,""))))),MEASURESUBMIT)</f>
        <v>Submit for Review</v>
      </c>
      <c r="BH54" s="764" t="str">
        <f ca="1">IF(OR(C54="",F54="",J54="",M54="",O54="",Q54="",S54="",W54="",Z54="",AB54="",AD54="",AF54=""),"",IF('M01-S01'!$V$82&lt;TODAY(),0,IF(M02S02F46="Gas Only",0,IF(OR(AK54="",AK54&lt;0,AU54&lt;=AN54),0,MIN(AH54-AN54,ROUND(AN54*0.2,2))))))</f>
        <v/>
      </c>
    </row>
    <row r="55" spans="2:60" ht="15.95" customHeight="1">
      <c r="B55" s="749"/>
      <c r="C55" s="718"/>
      <c r="D55" s="718"/>
      <c r="E55" s="718"/>
      <c r="F55" s="532"/>
      <c r="G55" s="533"/>
      <c r="H55" s="533"/>
      <c r="I55" s="537"/>
      <c r="J55" s="718"/>
      <c r="K55" s="718"/>
      <c r="L55" s="718"/>
      <c r="M55" s="708"/>
      <c r="N55" s="708"/>
      <c r="O55" s="711"/>
      <c r="P55" s="712"/>
      <c r="Q55" s="715"/>
      <c r="R55" s="716"/>
      <c r="S55" s="536"/>
      <c r="T55" s="533"/>
      <c r="U55" s="533"/>
      <c r="V55" s="537"/>
      <c r="W55" s="718"/>
      <c r="X55" s="718"/>
      <c r="Y55" s="718"/>
      <c r="Z55" s="708"/>
      <c r="AA55" s="708"/>
      <c r="AB55" s="720"/>
      <c r="AC55" s="720"/>
      <c r="AD55" s="722"/>
      <c r="AE55" s="722"/>
      <c r="AF55" s="722"/>
      <c r="AG55" s="724"/>
      <c r="AH55" s="517"/>
      <c r="AI55" s="727"/>
      <c r="AJ55" s="727"/>
      <c r="AK55" s="731"/>
      <c r="AL55" s="732"/>
      <c r="AM55" s="733"/>
      <c r="AN55" s="737"/>
      <c r="AO55" s="737"/>
      <c r="AP55" s="737"/>
      <c r="AQ55" s="737"/>
      <c r="AU55" s="739"/>
      <c r="AV55" s="739"/>
      <c r="AW55" s="741"/>
      <c r="AX55" s="503"/>
      <c r="AY55" s="503"/>
      <c r="AZ55" s="743"/>
      <c r="BA55" s="503"/>
      <c r="BB55" s="706"/>
      <c r="BC55" s="735"/>
      <c r="BD55" s="706"/>
      <c r="BE55" s="706"/>
      <c r="BF55" s="735"/>
      <c r="BH55" s="706"/>
    </row>
    <row r="56" spans="2:60" ht="15.95" customHeight="1">
      <c r="B56" s="749">
        <v>21</v>
      </c>
      <c r="C56" s="717"/>
      <c r="D56" s="717"/>
      <c r="E56" s="717"/>
      <c r="F56" s="557"/>
      <c r="G56" s="558"/>
      <c r="H56" s="558"/>
      <c r="I56" s="559"/>
      <c r="J56" s="717"/>
      <c r="K56" s="717"/>
      <c r="L56" s="717"/>
      <c r="M56" s="707"/>
      <c r="N56" s="707"/>
      <c r="O56" s="709" t="str">
        <f>IFERROR(IF(F56="","",INDEX(CMLIGHTBASE[Base Watt 1],MATCH(F56,CMLIGHTBASE[Base Desc 1],0))),"")</f>
        <v/>
      </c>
      <c r="P56" s="710"/>
      <c r="Q56" s="713"/>
      <c r="R56" s="714"/>
      <c r="S56" s="605"/>
      <c r="T56" s="558"/>
      <c r="U56" s="558"/>
      <c r="V56" s="559"/>
      <c r="W56" s="717"/>
      <c r="X56" s="717"/>
      <c r="Y56" s="717"/>
      <c r="Z56" s="707"/>
      <c r="AA56" s="707"/>
      <c r="AB56" s="719"/>
      <c r="AC56" s="719"/>
      <c r="AD56" s="721"/>
      <c r="AE56" s="721"/>
      <c r="AF56" s="721"/>
      <c r="AG56" s="723"/>
      <c r="AH56" s="725" t="str">
        <f t="shared" ref="AH56" si="95">IFERROR(IF(OR(C56="",J56="",M56="",O56="",Q56="",W56="",Z56="",AB56="",AD56="",AF56=""),"",ROUND((AD56+AF56)*Z56,2)),"")</f>
        <v/>
      </c>
      <c r="AI56" s="726"/>
      <c r="AJ56" s="726"/>
      <c r="AK56" s="728" t="str">
        <f t="shared" ref="AK56" si="96">IFERROR(IF(OR(C56="",F56="",J56="",M56="",O56="",Q56="",S56="",W56="",Z56="",AB56="",AD56="",AF56=""),"",ROUND(IF((M56*O56)&lt;=(Z56*AB56),"0",(AX56-AY56+BD56)*BE56),2)),"")</f>
        <v/>
      </c>
      <c r="AL56" s="729"/>
      <c r="AM56" s="730"/>
      <c r="AN56" s="736" t="str">
        <f>IFERROR(IF(OR(C56="",F56="",J56="",M56="",O56="",Q56="",S56="",W56="",Z56="",AB56="",AD56="",AF56=""),"",IF(OR(ISNUMBER(SEARCH("~~",F56)),ISNUMBER(SEARCH("~~",S56))),"Invalid Fixture Type Selected",IF(BF56&lt;&gt;"",BF56,ROUND(MIN(AH56*0.75,AK56*INDEX(#REF!,MATCH("CMLIGHT",#REF!))),2)))),"")</f>
        <v/>
      </c>
      <c r="AO56" s="736"/>
      <c r="AP56" s="736"/>
      <c r="AQ56" s="736"/>
      <c r="AU56" s="744" t="str">
        <f>IF(F56="","",INDEX(CUSTLIGHTUNIT,MATCH(F56,CMELIGHTBASE1,0)))</f>
        <v/>
      </c>
      <c r="AV56" s="738" t="str">
        <f>IFERROR(IF(OR(C56="",F56="",J56="",M56="",O56="",Q56="",S56="",W56="",Z56="",AB56="",AD56="",AF56=""),"",((((1+ELOSS)*((AK56*INDEX(ELECCB[NPV AEC $/kWh],MATCH(15,ELECCB[Year Number],0)))+(AW56*INDEX(ELECCB[NPV ACC+T&amp;D $/kW],MATCH(15,ELECCB[Year Number],0)))))+((1+GLOSS)*((BB56*INDEX(GASCB[NPV GAEC $/therm],MATCH(15,GASCB[Year Number],1))))))/AH56)),"")</f>
        <v/>
      </c>
      <c r="AW56" s="740" t="str">
        <f>IFERROR(IF(OR(C56="",F56="",J56="",M56="",O56="",Q56="",S56="",W56="",Z56="",AB56="",AD56="",AF56=""),"",IF(OR(ISNUMBER(SEARCH("Exterior",C56)),((M56*O56)&lt;=(Z56*AB56)),ISNUMBER(SEARCH("Exterior",S56)),ISNUMBER(SEARCH("Exterior",F56))),0,ROUND((((M56*O56)-(Z56*AB56))/1000)*INDEX(LightingWHF[Coincidence Factor CF],MATCH(M02S02F26,LightingWHF[Building/Space Type],0))*IF(OR(M02S02F32="AC with Natural Gas Heat",M02S02F32="AC with Electric Heat",M02S02F32="Heat Pump"),INDEX(LightingWHF[Waste Heat Cooling Demand WHFd],MATCH(M02S02F26,LightingWHF[Building/Space Type],0)),1),3))),"")</f>
        <v/>
      </c>
      <c r="AX56" s="502" t="str">
        <f t="shared" ref="AX56" si="97">IF(OR(C56="",F56="",J56="",M56="",O56="",Q56="",S56="",W56="",Z56="",AB56="",AD56="",AF56=""),"",ROUND(M56*O56*Q56/1000,2))</f>
        <v/>
      </c>
      <c r="AY56" s="502" t="str">
        <f t="shared" ref="AY56" si="98">IF(OR(C56="",F56="",J56="",M56="",O56="",Q56="",S56="",W56="",Z56="",AB56="",AD56="",AF56=""),"",ROUND(Z56*AB56*Q56/1000,2))</f>
        <v/>
      </c>
      <c r="AZ56" s="742" t="str">
        <f>IF(OR(C56="",F56="",J56="",M56="",O56="",Q56="",S56="",W56="",Z56="",AB56="",AD56="",AF56=""),"",IF(ISNUMBER(AN56),(CONCATENATE(INDEX(CMLIGHTBASE[Measure Number],MATCH(F56,CMLIGHTBASE[Base Desc 1],0)),INDEX(CMLIGHTEFF[Measure Number],MATCH(S56,CMLIGHTEFF[Eff Desc 1],0)))),IF(AK56=0,"","000001")))</f>
        <v/>
      </c>
      <c r="BA56" s="502" t="str">
        <f t="shared" ref="BA56" si="99">IF(OR(C56="",F56="",J56="",M56="",O56="",Q56="",S56="",W56="",Z56="",AB56="",AD56="",AF56=""),"",IF((M56*O56)&lt;=(Z56*AB56),"0",AX56-AY56))</f>
        <v/>
      </c>
      <c r="BB56" s="705" t="str">
        <f>IF(OR(C56="",F56="",J56="",M56="",O56="",Q56="",S56="",W56="",Z56="",AB56="",AD56="",AF56=""),"",IF(M02S02F46="Electric Only",0,IF(OR(ISNUMBER(SEARCH("Exterior",S56)),ISNUMBER(SEARCH("Exterior",C56)),ISNUMBER(SEARCH("Exterior",F56))),0,IF(OR(M02S02F32="AC with Natural Gas Heat",M02S02F32="Natural Gas Heat Only"),(((O56*M56-AB56*Z56)/1000)*Q56*-INDEX(LightingWHF[Waste Heat Gas Heating IFTherms],MATCH(M02S02F26,LightingWHF[Building/Space Type],0))),0))))</f>
        <v/>
      </c>
      <c r="BC56" s="734" t="str">
        <f>IFERROR(AH56/M02S02F35/BA56,"")</f>
        <v/>
      </c>
      <c r="BD56" s="705" t="str">
        <f>IF(OR(C56="",F56="",J56="",M56="",O56="",Q56="",S56="",W56="",Z56="",AB56="",AD56="",AF56=""),"",IF(M02S02F46="Gas Only",0,IF(OR(ISNUMBER(SEARCH("Exterior",S56)),ISNUMBER(SEARCH("Exterior",C56)),ISNUMBER(SEARCH("Exterior",F56))),0,IF(M02S02F32="Heat Pump",(((O56*M56-AB56*Z56)/1000)*Q56*-INDEX(LightingWHF[Waste Heat Electric Heat Pump Heating IFkWh],MATCH(M02S02F26,LightingWHF[Building/Space Type],0))),
IF(OR(M02S02F32="AC with Electric Heat",M02S02F32="Electric Heat Only"),(((O56*M56-AB56*Z56)/1000)*Q56*-INDEX(LightingWHF[Waste Heat Electric Resistance Heating IFkWh],MATCH(M02S02F26,LightingWHF[Building/Space Type],0))),0
)))))</f>
        <v/>
      </c>
      <c r="BE56" s="705" t="str">
        <f>IF(OR(C56="",F56="",J56="",M56="",O56="",Q56="",S56="",W56="",Z56="",AB56="",AD56="",AF56=""),"",IF(M02S02F46="Gas Only",0,IF(OR(ISNUMBER(SEARCH("Exterior",S56)),ISNUMBER(SEARCH("Exterior",C56)),ISNUMBER(SEARCH("Exterior",F56))),1,IF(OR(M02S02F32="Heat Pump",M02S02F32="AC with Natural Gas Heat",M02S02F32="AC with Electric Heat"),(INDEX(LightingWHF[Waste Heat Cooling Energy WHFe],MATCH(M02S02F26,LightingWHF[Building/Space Type],0))),1))))</f>
        <v/>
      </c>
      <c r="BF56" s="734" t="str">
        <f>IFERROR(IF((M56*O56)&lt;=(Z56*AB56),MEASURESAVE,IF(M02S02F35="",MEASURERATE,IF(AH56/M02S02F35/BA56&lt;1,MEASUREPAY,IF(AV56&lt;1,MEASURECB,IF(OR(ISBLANK(M02S02F26),ISBLANK(M02S02F32),ISBLANK(M02S02F46)),MEASUREBLDG,""))))),MEASURESUBMIT)</f>
        <v>Submit for Review</v>
      </c>
      <c r="BH56" s="764" t="str">
        <f ca="1">IF(OR(C56="",F56="",J56="",M56="",O56="",Q56="",S56="",W56="",Z56="",AB56="",AD56="",AF56=""),"",IF('M01-S01'!$V$82&lt;TODAY(),0,IF(M02S02F46="Gas Only",0,IF(OR(AK56="",AK56&lt;0,AU56&lt;=AN56),0,MIN(AH56-AN56,ROUND(AN56*0.2,2))))))</f>
        <v/>
      </c>
    </row>
    <row r="57" spans="2:60" ht="15.95" customHeight="1">
      <c r="B57" s="749"/>
      <c r="C57" s="718"/>
      <c r="D57" s="718"/>
      <c r="E57" s="718"/>
      <c r="F57" s="532"/>
      <c r="G57" s="533"/>
      <c r="H57" s="533"/>
      <c r="I57" s="537"/>
      <c r="J57" s="718"/>
      <c r="K57" s="718"/>
      <c r="L57" s="718"/>
      <c r="M57" s="708"/>
      <c r="N57" s="708"/>
      <c r="O57" s="711"/>
      <c r="P57" s="712"/>
      <c r="Q57" s="715"/>
      <c r="R57" s="716"/>
      <c r="S57" s="536"/>
      <c r="T57" s="533"/>
      <c r="U57" s="533"/>
      <c r="V57" s="537"/>
      <c r="W57" s="718"/>
      <c r="X57" s="718"/>
      <c r="Y57" s="718"/>
      <c r="Z57" s="708"/>
      <c r="AA57" s="708"/>
      <c r="AB57" s="720"/>
      <c r="AC57" s="720"/>
      <c r="AD57" s="722"/>
      <c r="AE57" s="722"/>
      <c r="AF57" s="722"/>
      <c r="AG57" s="724"/>
      <c r="AH57" s="517"/>
      <c r="AI57" s="727"/>
      <c r="AJ57" s="727"/>
      <c r="AK57" s="731"/>
      <c r="AL57" s="732"/>
      <c r="AM57" s="733"/>
      <c r="AN57" s="737"/>
      <c r="AO57" s="737"/>
      <c r="AP57" s="737"/>
      <c r="AQ57" s="737"/>
      <c r="AU57" s="739"/>
      <c r="AV57" s="739"/>
      <c r="AW57" s="741"/>
      <c r="AX57" s="503"/>
      <c r="AY57" s="503"/>
      <c r="AZ57" s="743"/>
      <c r="BA57" s="503"/>
      <c r="BB57" s="706"/>
      <c r="BC57" s="735"/>
      <c r="BD57" s="706"/>
      <c r="BE57" s="706"/>
      <c r="BF57" s="735"/>
      <c r="BH57" s="706"/>
    </row>
    <row r="58" spans="2:60" ht="15.95" customHeight="1">
      <c r="B58" s="749">
        <v>22</v>
      </c>
      <c r="C58" s="717"/>
      <c r="D58" s="717"/>
      <c r="E58" s="717"/>
      <c r="F58" s="557"/>
      <c r="G58" s="558"/>
      <c r="H58" s="558"/>
      <c r="I58" s="559"/>
      <c r="J58" s="717"/>
      <c r="K58" s="717"/>
      <c r="L58" s="717"/>
      <c r="M58" s="707"/>
      <c r="N58" s="707"/>
      <c r="O58" s="709" t="str">
        <f>IFERROR(IF(F58="","",INDEX(CMLIGHTBASE[Base Watt 1],MATCH(F58,CMLIGHTBASE[Base Desc 1],0))),"")</f>
        <v/>
      </c>
      <c r="P58" s="710"/>
      <c r="Q58" s="713"/>
      <c r="R58" s="714"/>
      <c r="S58" s="605"/>
      <c r="T58" s="558"/>
      <c r="U58" s="558"/>
      <c r="V58" s="559"/>
      <c r="W58" s="717"/>
      <c r="X58" s="717"/>
      <c r="Y58" s="717"/>
      <c r="Z58" s="707"/>
      <c r="AA58" s="707"/>
      <c r="AB58" s="719"/>
      <c r="AC58" s="719"/>
      <c r="AD58" s="721"/>
      <c r="AE58" s="721"/>
      <c r="AF58" s="721"/>
      <c r="AG58" s="723"/>
      <c r="AH58" s="725" t="str">
        <f t="shared" ref="AH58" si="100">IFERROR(IF(OR(C58="",J58="",M58="",O58="",Q58="",W58="",Z58="",AB58="",AD58="",AF58=""),"",ROUND((AD58+AF58)*Z58,2)),"")</f>
        <v/>
      </c>
      <c r="AI58" s="726"/>
      <c r="AJ58" s="726"/>
      <c r="AK58" s="728" t="str">
        <f t="shared" ref="AK58" si="101">IFERROR(IF(OR(C58="",F58="",J58="",M58="",O58="",Q58="",S58="",W58="",Z58="",AB58="",AD58="",AF58=""),"",ROUND(IF((M58*O58)&lt;=(Z58*AB58),"0",(AX58-AY58+BD58)*BE58),2)),"")</f>
        <v/>
      </c>
      <c r="AL58" s="729"/>
      <c r="AM58" s="730"/>
      <c r="AN58" s="736" t="str">
        <f>IFERROR(IF(OR(C58="",F58="",J58="",M58="",O58="",Q58="",S58="",W58="",Z58="",AB58="",AD58="",AF58=""),"",IF(OR(ISNUMBER(SEARCH("~~",F58)),ISNUMBER(SEARCH("~~",S58))),"Invalid Fixture Type Selected",IF(BF58&lt;&gt;"",BF58,ROUND(MIN(AH58*0.75,AK58*INDEX(#REF!,MATCH("CMLIGHT",#REF!))),2)))),"")</f>
        <v/>
      </c>
      <c r="AO58" s="736"/>
      <c r="AP58" s="736"/>
      <c r="AQ58" s="736"/>
      <c r="AU58" s="744" t="str">
        <f>IF(F58="","",INDEX(CUSTLIGHTUNIT,MATCH(F58,CMELIGHTBASE1,0)))</f>
        <v/>
      </c>
      <c r="AV58" s="738" t="str">
        <f>IFERROR(IF(OR(C58="",F58="",J58="",M58="",O58="",Q58="",S58="",W58="",Z58="",AB58="",AD58="",AF58=""),"",((((1+ELOSS)*((AK58*INDEX(ELECCB[NPV AEC $/kWh],MATCH(15,ELECCB[Year Number],0)))+(AW58*INDEX(ELECCB[NPV ACC+T&amp;D $/kW],MATCH(15,ELECCB[Year Number],0)))))+((1+GLOSS)*((BB58*INDEX(GASCB[NPV GAEC $/therm],MATCH(15,GASCB[Year Number],1))))))/AH58)),"")</f>
        <v/>
      </c>
      <c r="AW58" s="740" t="str">
        <f>IFERROR(IF(OR(C58="",F58="",J58="",M58="",O58="",Q58="",S58="",W58="",Z58="",AB58="",AD58="",AF58=""),"",IF(OR(ISNUMBER(SEARCH("Exterior",C58)),((M58*O58)&lt;=(Z58*AB58)),ISNUMBER(SEARCH("Exterior",S58)),ISNUMBER(SEARCH("Exterior",F58))),0,ROUND((((M58*O58)-(Z58*AB58))/1000)*INDEX(LightingWHF[Coincidence Factor CF],MATCH(M02S02F26,LightingWHF[Building/Space Type],0))*IF(OR(M02S02F32="AC with Natural Gas Heat",M02S02F32="AC with Electric Heat",M02S02F32="Heat Pump"),INDEX(LightingWHF[Waste Heat Cooling Demand WHFd],MATCH(M02S02F26,LightingWHF[Building/Space Type],0)),1),3))),"")</f>
        <v/>
      </c>
      <c r="AX58" s="502" t="str">
        <f t="shared" ref="AX58" si="102">IF(OR(C58="",F58="",J58="",M58="",O58="",Q58="",S58="",W58="",Z58="",AB58="",AD58="",AF58=""),"",ROUND(M58*O58*Q58/1000,2))</f>
        <v/>
      </c>
      <c r="AY58" s="502" t="str">
        <f t="shared" ref="AY58" si="103">IF(OR(C58="",F58="",J58="",M58="",O58="",Q58="",S58="",W58="",Z58="",AB58="",AD58="",AF58=""),"",ROUND(Z58*AB58*Q58/1000,2))</f>
        <v/>
      </c>
      <c r="AZ58" s="742" t="str">
        <f>IF(OR(C58="",F58="",J58="",M58="",O58="",Q58="",S58="",W58="",Z58="",AB58="",AD58="",AF58=""),"",IF(ISNUMBER(AN58),(CONCATENATE(INDEX(CMLIGHTBASE[Measure Number],MATCH(F58,CMLIGHTBASE[Base Desc 1],0)),INDEX(CMLIGHTEFF[Measure Number],MATCH(S58,CMLIGHTEFF[Eff Desc 1],0)))),IF(AK58=0,"","000001")))</f>
        <v/>
      </c>
      <c r="BA58" s="502" t="str">
        <f t="shared" ref="BA58" si="104">IF(OR(C58="",F58="",J58="",M58="",O58="",Q58="",S58="",W58="",Z58="",AB58="",AD58="",AF58=""),"",IF((M58*O58)&lt;=(Z58*AB58),"0",AX58-AY58))</f>
        <v/>
      </c>
      <c r="BB58" s="705" t="str">
        <f>IF(OR(C58="",F58="",J58="",M58="",O58="",Q58="",S58="",W58="",Z58="",AB58="",AD58="",AF58=""),"",IF(M02S02F46="Electric Only",0,IF(OR(ISNUMBER(SEARCH("Exterior",S58)),ISNUMBER(SEARCH("Exterior",C58)),ISNUMBER(SEARCH("Exterior",F58))),0,IF(OR(M02S02F32="AC with Natural Gas Heat",M02S02F32="Natural Gas Heat Only"),(((O58*M58-AB58*Z58)/1000)*Q58*-INDEX(LightingWHF[Waste Heat Gas Heating IFTherms],MATCH(M02S02F26,LightingWHF[Building/Space Type],0))),0))))</f>
        <v/>
      </c>
      <c r="BC58" s="734" t="str">
        <f>IFERROR(AH58/M02S02F35/BA58,"")</f>
        <v/>
      </c>
      <c r="BD58" s="705" t="str">
        <f>IF(OR(C58="",F58="",J58="",M58="",O58="",Q58="",S58="",W58="",Z58="",AB58="",AD58="",AF58=""),"",IF(M02S02F46="Gas Only",0,IF(OR(ISNUMBER(SEARCH("Exterior",S58)),ISNUMBER(SEARCH("Exterior",C58)),ISNUMBER(SEARCH("Exterior",F58))),0,IF(M02S02F32="Heat Pump",(((O58*M58-AB58*Z58)/1000)*Q58*-INDEX(LightingWHF[Waste Heat Electric Heat Pump Heating IFkWh],MATCH(M02S02F26,LightingWHF[Building/Space Type],0))),
IF(OR(M02S02F32="AC with Electric Heat",M02S02F32="Electric Heat Only"),(((O58*M58-AB58*Z58)/1000)*Q58*-INDEX(LightingWHF[Waste Heat Electric Resistance Heating IFkWh],MATCH(M02S02F26,LightingWHF[Building/Space Type],0))),0
)))))</f>
        <v/>
      </c>
      <c r="BE58" s="705" t="str">
        <f>IF(OR(C58="",F58="",J58="",M58="",O58="",Q58="",S58="",W58="",Z58="",AB58="",AD58="",AF58=""),"",IF(M02S02F46="Gas Only",0,IF(OR(ISNUMBER(SEARCH("Exterior",S58)),ISNUMBER(SEARCH("Exterior",C58)),ISNUMBER(SEARCH("Exterior",F58))),1,IF(OR(M02S02F32="Heat Pump",M02S02F32="AC with Natural Gas Heat",M02S02F32="AC with Electric Heat"),(INDEX(LightingWHF[Waste Heat Cooling Energy WHFe],MATCH(M02S02F26,LightingWHF[Building/Space Type],0))),1))))</f>
        <v/>
      </c>
      <c r="BF58" s="734" t="str">
        <f>IFERROR(IF((M58*O58)&lt;=(Z58*AB58),MEASURESAVE,IF(M02S02F35="",MEASURERATE,IF(AH58/M02S02F35/BA58&lt;1,MEASUREPAY,IF(AV58&lt;1,MEASURECB,IF(OR(ISBLANK(M02S02F26),ISBLANK(M02S02F32),ISBLANK(M02S02F46)),MEASUREBLDG,""))))),MEASURESUBMIT)</f>
        <v>Submit for Review</v>
      </c>
      <c r="BH58" s="764" t="str">
        <f ca="1">IF(OR(C58="",F58="",J58="",M58="",O58="",Q58="",S58="",W58="",Z58="",AB58="",AD58="",AF58=""),"",IF('M01-S01'!$V$82&lt;TODAY(),0,IF(M02S02F46="Gas Only",0,IF(OR(AK58="",AK58&lt;0,AU58&lt;=AN58),0,MIN(AH58-AN58,ROUND(AN58*0.2,2))))))</f>
        <v/>
      </c>
    </row>
    <row r="59" spans="2:60" ht="15.95" customHeight="1">
      <c r="B59" s="749"/>
      <c r="C59" s="718"/>
      <c r="D59" s="718"/>
      <c r="E59" s="718"/>
      <c r="F59" s="532"/>
      <c r="G59" s="533"/>
      <c r="H59" s="533"/>
      <c r="I59" s="537"/>
      <c r="J59" s="718"/>
      <c r="K59" s="718"/>
      <c r="L59" s="718"/>
      <c r="M59" s="708"/>
      <c r="N59" s="708"/>
      <c r="O59" s="711"/>
      <c r="P59" s="712"/>
      <c r="Q59" s="715"/>
      <c r="R59" s="716"/>
      <c r="S59" s="536"/>
      <c r="T59" s="533"/>
      <c r="U59" s="533"/>
      <c r="V59" s="537"/>
      <c r="W59" s="718"/>
      <c r="X59" s="718"/>
      <c r="Y59" s="718"/>
      <c r="Z59" s="708"/>
      <c r="AA59" s="708"/>
      <c r="AB59" s="720"/>
      <c r="AC59" s="720"/>
      <c r="AD59" s="722"/>
      <c r="AE59" s="722"/>
      <c r="AF59" s="722"/>
      <c r="AG59" s="724"/>
      <c r="AH59" s="517"/>
      <c r="AI59" s="727"/>
      <c r="AJ59" s="727"/>
      <c r="AK59" s="731"/>
      <c r="AL59" s="732"/>
      <c r="AM59" s="733"/>
      <c r="AN59" s="737"/>
      <c r="AO59" s="737"/>
      <c r="AP59" s="737"/>
      <c r="AQ59" s="737"/>
      <c r="AU59" s="739"/>
      <c r="AV59" s="739"/>
      <c r="AW59" s="741"/>
      <c r="AX59" s="503"/>
      <c r="AY59" s="503"/>
      <c r="AZ59" s="743"/>
      <c r="BA59" s="503"/>
      <c r="BB59" s="706"/>
      <c r="BC59" s="735"/>
      <c r="BD59" s="706"/>
      <c r="BE59" s="706"/>
      <c r="BF59" s="735"/>
      <c r="BH59" s="706"/>
    </row>
    <row r="60" spans="2:60" ht="15.95" customHeight="1">
      <c r="B60" s="749">
        <v>23</v>
      </c>
      <c r="C60" s="717"/>
      <c r="D60" s="717"/>
      <c r="E60" s="717"/>
      <c r="F60" s="557"/>
      <c r="G60" s="558"/>
      <c r="H60" s="558"/>
      <c r="I60" s="559"/>
      <c r="J60" s="717"/>
      <c r="K60" s="717"/>
      <c r="L60" s="717"/>
      <c r="M60" s="707"/>
      <c r="N60" s="707"/>
      <c r="O60" s="709" t="str">
        <f>IFERROR(IF(F60="","",INDEX(CMLIGHTBASE[Base Watt 1],MATCH(F60,CMLIGHTBASE[Base Desc 1],0))),"")</f>
        <v/>
      </c>
      <c r="P60" s="710"/>
      <c r="Q60" s="713"/>
      <c r="R60" s="714"/>
      <c r="S60" s="605"/>
      <c r="T60" s="558"/>
      <c r="U60" s="558"/>
      <c r="V60" s="559"/>
      <c r="W60" s="717"/>
      <c r="X60" s="717"/>
      <c r="Y60" s="717"/>
      <c r="Z60" s="707"/>
      <c r="AA60" s="707"/>
      <c r="AB60" s="719"/>
      <c r="AC60" s="719"/>
      <c r="AD60" s="721"/>
      <c r="AE60" s="721"/>
      <c r="AF60" s="721"/>
      <c r="AG60" s="723"/>
      <c r="AH60" s="725" t="str">
        <f t="shared" ref="AH60" si="105">IFERROR(IF(OR(C60="",J60="",M60="",O60="",Q60="",W60="",Z60="",AB60="",AD60="",AF60=""),"",ROUND((AD60+AF60)*Z60,2)),"")</f>
        <v/>
      </c>
      <c r="AI60" s="726"/>
      <c r="AJ60" s="726"/>
      <c r="AK60" s="728" t="str">
        <f t="shared" ref="AK60" si="106">IFERROR(IF(OR(C60="",F60="",J60="",M60="",O60="",Q60="",S60="",W60="",Z60="",AB60="",AD60="",AF60=""),"",ROUND(IF((M60*O60)&lt;=(Z60*AB60),"0",(AX60-AY60+BD60)*BE60),2)),"")</f>
        <v/>
      </c>
      <c r="AL60" s="729"/>
      <c r="AM60" s="730"/>
      <c r="AN60" s="736" t="str">
        <f>IFERROR(IF(OR(C60="",F60="",J60="",M60="",O60="",Q60="",S60="",W60="",Z60="",AB60="",AD60="",AF60=""),"",IF(OR(ISNUMBER(SEARCH("~~",F60)),ISNUMBER(SEARCH("~~",S60))),"Invalid Fixture Type Selected",IF(BF60&lt;&gt;"",BF60,ROUND(MIN(AH60*0.75,AK60*INDEX(#REF!,MATCH("CMLIGHT",#REF!))),2)))),"")</f>
        <v/>
      </c>
      <c r="AO60" s="736"/>
      <c r="AP60" s="736"/>
      <c r="AQ60" s="736"/>
      <c r="AU60" s="744" t="str">
        <f>IF(F60="","",INDEX(CUSTLIGHTUNIT,MATCH(F60,CMELIGHTBASE1,0)))</f>
        <v/>
      </c>
      <c r="AV60" s="738" t="str">
        <f>IFERROR(IF(OR(C60="",F60="",J60="",M60="",O60="",Q60="",S60="",W60="",Z60="",AB60="",AD60="",AF60=""),"",((((1+ELOSS)*((AK60*INDEX(ELECCB[NPV AEC $/kWh],MATCH(15,ELECCB[Year Number],0)))+(AW60*INDEX(ELECCB[NPV ACC+T&amp;D $/kW],MATCH(15,ELECCB[Year Number],0)))))+((1+GLOSS)*((BB60*INDEX(GASCB[NPV GAEC $/therm],MATCH(15,GASCB[Year Number],1))))))/AH60)),"")</f>
        <v/>
      </c>
      <c r="AW60" s="740" t="str">
        <f>IFERROR(IF(OR(C60="",F60="",J60="",M60="",O60="",Q60="",S60="",W60="",Z60="",AB60="",AD60="",AF60=""),"",IF(OR(ISNUMBER(SEARCH("Exterior",C60)),((M60*O60)&lt;=(Z60*AB60)),ISNUMBER(SEARCH("Exterior",S60)),ISNUMBER(SEARCH("Exterior",F60))),0,ROUND((((M60*O60)-(Z60*AB60))/1000)*INDEX(LightingWHF[Coincidence Factor CF],MATCH(M02S02F26,LightingWHF[Building/Space Type],0))*IF(OR(M02S02F32="AC with Natural Gas Heat",M02S02F32="AC with Electric Heat",M02S02F32="Heat Pump"),INDEX(LightingWHF[Waste Heat Cooling Demand WHFd],MATCH(M02S02F26,LightingWHF[Building/Space Type],0)),1),3))),"")</f>
        <v/>
      </c>
      <c r="AX60" s="502" t="str">
        <f t="shared" ref="AX60" si="107">IF(OR(C60="",F60="",J60="",M60="",O60="",Q60="",S60="",W60="",Z60="",AB60="",AD60="",AF60=""),"",ROUND(M60*O60*Q60/1000,2))</f>
        <v/>
      </c>
      <c r="AY60" s="502" t="str">
        <f t="shared" ref="AY60" si="108">IF(OR(C60="",F60="",J60="",M60="",O60="",Q60="",S60="",W60="",Z60="",AB60="",AD60="",AF60=""),"",ROUND(Z60*AB60*Q60/1000,2))</f>
        <v/>
      </c>
      <c r="AZ60" s="742" t="str">
        <f>IF(OR(C60="",F60="",J60="",M60="",O60="",Q60="",S60="",W60="",Z60="",AB60="",AD60="",AF60=""),"",IF(ISNUMBER(AN60),(CONCATENATE(INDEX(CMLIGHTBASE[Measure Number],MATCH(F60,CMLIGHTBASE[Base Desc 1],0)),INDEX(CMLIGHTEFF[Measure Number],MATCH(S60,CMLIGHTEFF[Eff Desc 1],0)))),IF(AK60=0,"","000001")))</f>
        <v/>
      </c>
      <c r="BA60" s="502" t="str">
        <f t="shared" ref="BA60" si="109">IF(OR(C60="",F60="",J60="",M60="",O60="",Q60="",S60="",W60="",Z60="",AB60="",AD60="",AF60=""),"",IF((M60*O60)&lt;=(Z60*AB60),"0",AX60-AY60))</f>
        <v/>
      </c>
      <c r="BB60" s="705" t="str">
        <f>IF(OR(C60="",F60="",J60="",M60="",O60="",Q60="",S60="",W60="",Z60="",AB60="",AD60="",AF60=""),"",IF(M02S02F46="Electric Only",0,IF(OR(ISNUMBER(SEARCH("Exterior",S60)),ISNUMBER(SEARCH("Exterior",C60)),ISNUMBER(SEARCH("Exterior",F60))),0,IF(OR(M02S02F32="AC with Natural Gas Heat",M02S02F32="Natural Gas Heat Only"),(((O60*M60-AB60*Z60)/1000)*Q60*-INDEX(LightingWHF[Waste Heat Gas Heating IFTherms],MATCH(M02S02F26,LightingWHF[Building/Space Type],0))),0))))</f>
        <v/>
      </c>
      <c r="BC60" s="734" t="str">
        <f>IFERROR(AH60/M02S02F35/BA60,"")</f>
        <v/>
      </c>
      <c r="BD60" s="705" t="str">
        <f>IF(OR(C60="",F60="",J60="",M60="",O60="",Q60="",S60="",W60="",Z60="",AB60="",AD60="",AF60=""),"",IF(M02S02F46="Gas Only",0,IF(OR(ISNUMBER(SEARCH("Exterior",S60)),ISNUMBER(SEARCH("Exterior",C60)),ISNUMBER(SEARCH("Exterior",F60))),0,IF(M02S02F32="Heat Pump",(((O60*M60-AB60*Z60)/1000)*Q60*-INDEX(LightingWHF[Waste Heat Electric Heat Pump Heating IFkWh],MATCH(M02S02F26,LightingWHF[Building/Space Type],0))),
IF(OR(M02S02F32="AC with Electric Heat",M02S02F32="Electric Heat Only"),(((O60*M60-AB60*Z60)/1000)*Q60*-INDEX(LightingWHF[Waste Heat Electric Resistance Heating IFkWh],MATCH(M02S02F26,LightingWHF[Building/Space Type],0))),0
)))))</f>
        <v/>
      </c>
      <c r="BE60" s="705" t="str">
        <f>IF(OR(C60="",F60="",J60="",M60="",O60="",Q60="",S60="",W60="",Z60="",AB60="",AD60="",AF60=""),"",IF(M02S02F46="Gas Only",0,IF(OR(ISNUMBER(SEARCH("Exterior",S60)),ISNUMBER(SEARCH("Exterior",C60)),ISNUMBER(SEARCH("Exterior",F60))),1,IF(OR(M02S02F32="Heat Pump",M02S02F32="AC with Natural Gas Heat",M02S02F32="AC with Electric Heat"),(INDEX(LightingWHF[Waste Heat Cooling Energy WHFe],MATCH(M02S02F26,LightingWHF[Building/Space Type],0))),1))))</f>
        <v/>
      </c>
      <c r="BF60" s="734" t="str">
        <f>IFERROR(IF((M60*O60)&lt;=(Z60*AB60),MEASURESAVE,IF(M02S02F35="",MEASURERATE,IF(AH60/M02S02F35/BA60&lt;1,MEASUREPAY,IF(AV60&lt;1,MEASURECB,IF(OR(ISBLANK(M02S02F26),ISBLANK(M02S02F32),ISBLANK(M02S02F46)),MEASUREBLDG,""))))),MEASURESUBMIT)</f>
        <v>Submit for Review</v>
      </c>
      <c r="BH60" s="764" t="str">
        <f ca="1">IF(OR(C60="",F60="",J60="",M60="",O60="",Q60="",S60="",W60="",Z60="",AB60="",AD60="",AF60=""),"",IF('M01-S01'!$V$82&lt;TODAY(),0,IF(M02S02F46="Gas Only",0,IF(OR(AK60="",AK60&lt;0,AU60&lt;=AN60),0,MIN(AH60-AN60,ROUND(AN60*0.2,2))))))</f>
        <v/>
      </c>
    </row>
    <row r="61" spans="2:60" ht="15.95" customHeight="1">
      <c r="B61" s="749"/>
      <c r="C61" s="718"/>
      <c r="D61" s="718"/>
      <c r="E61" s="718"/>
      <c r="F61" s="532"/>
      <c r="G61" s="533"/>
      <c r="H61" s="533"/>
      <c r="I61" s="537"/>
      <c r="J61" s="718"/>
      <c r="K61" s="718"/>
      <c r="L61" s="718"/>
      <c r="M61" s="708"/>
      <c r="N61" s="708"/>
      <c r="O61" s="711"/>
      <c r="P61" s="712"/>
      <c r="Q61" s="715"/>
      <c r="R61" s="716"/>
      <c r="S61" s="536"/>
      <c r="T61" s="533"/>
      <c r="U61" s="533"/>
      <c r="V61" s="537"/>
      <c r="W61" s="718"/>
      <c r="X61" s="718"/>
      <c r="Y61" s="718"/>
      <c r="Z61" s="708"/>
      <c r="AA61" s="708"/>
      <c r="AB61" s="720"/>
      <c r="AC61" s="720"/>
      <c r="AD61" s="722"/>
      <c r="AE61" s="722"/>
      <c r="AF61" s="722"/>
      <c r="AG61" s="724"/>
      <c r="AH61" s="517"/>
      <c r="AI61" s="727"/>
      <c r="AJ61" s="727"/>
      <c r="AK61" s="731"/>
      <c r="AL61" s="732"/>
      <c r="AM61" s="733"/>
      <c r="AN61" s="737"/>
      <c r="AO61" s="737"/>
      <c r="AP61" s="737"/>
      <c r="AQ61" s="737"/>
      <c r="AU61" s="739"/>
      <c r="AV61" s="739"/>
      <c r="AW61" s="741"/>
      <c r="AX61" s="503"/>
      <c r="AY61" s="503"/>
      <c r="AZ61" s="743"/>
      <c r="BA61" s="503"/>
      <c r="BB61" s="706"/>
      <c r="BC61" s="735"/>
      <c r="BD61" s="706"/>
      <c r="BE61" s="706"/>
      <c r="BF61" s="735"/>
      <c r="BH61" s="706"/>
    </row>
    <row r="62" spans="2:60" ht="15.95" customHeight="1">
      <c r="B62" s="749">
        <v>24</v>
      </c>
      <c r="C62" s="717"/>
      <c r="D62" s="717"/>
      <c r="E62" s="717"/>
      <c r="F62" s="557"/>
      <c r="G62" s="558"/>
      <c r="H62" s="558"/>
      <c r="I62" s="559"/>
      <c r="J62" s="717"/>
      <c r="K62" s="717"/>
      <c r="L62" s="717"/>
      <c r="M62" s="707"/>
      <c r="N62" s="707"/>
      <c r="O62" s="709" t="str">
        <f>IFERROR(IF(F62="","",INDEX(CMLIGHTBASE[Base Watt 1],MATCH(F62,CMLIGHTBASE[Base Desc 1],0))),"")</f>
        <v/>
      </c>
      <c r="P62" s="710"/>
      <c r="Q62" s="713"/>
      <c r="R62" s="714"/>
      <c r="S62" s="605"/>
      <c r="T62" s="558"/>
      <c r="U62" s="558"/>
      <c r="V62" s="559"/>
      <c r="W62" s="717"/>
      <c r="X62" s="717"/>
      <c r="Y62" s="717"/>
      <c r="Z62" s="707"/>
      <c r="AA62" s="707"/>
      <c r="AB62" s="719"/>
      <c r="AC62" s="719"/>
      <c r="AD62" s="721"/>
      <c r="AE62" s="721"/>
      <c r="AF62" s="721"/>
      <c r="AG62" s="723"/>
      <c r="AH62" s="725" t="str">
        <f t="shared" ref="AH62" si="110">IFERROR(IF(OR(C62="",J62="",M62="",O62="",Q62="",W62="",Z62="",AB62="",AD62="",AF62=""),"",ROUND((AD62+AF62)*Z62,2)),"")</f>
        <v/>
      </c>
      <c r="AI62" s="726"/>
      <c r="AJ62" s="726"/>
      <c r="AK62" s="728" t="str">
        <f t="shared" ref="AK62" si="111">IFERROR(IF(OR(C62="",F62="",J62="",M62="",O62="",Q62="",S62="",W62="",Z62="",AB62="",AD62="",AF62=""),"",ROUND(IF((M62*O62)&lt;=(Z62*AB62),"0",(AX62-AY62+BD62)*BE62),2)),"")</f>
        <v/>
      </c>
      <c r="AL62" s="729"/>
      <c r="AM62" s="730"/>
      <c r="AN62" s="736" t="str">
        <f>IFERROR(IF(OR(C62="",F62="",J62="",M62="",O62="",Q62="",S62="",W62="",Z62="",AB62="",AD62="",AF62=""),"",IF(OR(ISNUMBER(SEARCH("~~",F62)),ISNUMBER(SEARCH("~~",S62))),"Invalid Fixture Type Selected",IF(BF62&lt;&gt;"",BF62,ROUND(MIN(AH62*0.75,AK62*INDEX(#REF!,MATCH("CMLIGHT",#REF!))),2)))),"")</f>
        <v/>
      </c>
      <c r="AO62" s="736"/>
      <c r="AP62" s="736"/>
      <c r="AQ62" s="736"/>
      <c r="AU62" s="744" t="str">
        <f>IF(F62="","",INDEX(CUSTLIGHTUNIT,MATCH(F62,CMELIGHTBASE1,0)))</f>
        <v/>
      </c>
      <c r="AV62" s="738" t="str">
        <f>IFERROR(IF(OR(C62="",F62="",J62="",M62="",O62="",Q62="",S62="",W62="",Z62="",AB62="",AD62="",AF62=""),"",((((1+ELOSS)*((AK62*INDEX(ELECCB[NPV AEC $/kWh],MATCH(15,ELECCB[Year Number],0)))+(AW62*INDEX(ELECCB[NPV ACC+T&amp;D $/kW],MATCH(15,ELECCB[Year Number],0)))))+((1+GLOSS)*((BB62*INDEX(GASCB[NPV GAEC $/therm],MATCH(15,GASCB[Year Number],1))))))/AH62)),"")</f>
        <v/>
      </c>
      <c r="AW62" s="740" t="str">
        <f>IFERROR(IF(OR(C62="",F62="",J62="",M62="",O62="",Q62="",S62="",W62="",Z62="",AB62="",AD62="",AF62=""),"",IF(OR(ISNUMBER(SEARCH("Exterior",C62)),((M62*O62)&lt;=(Z62*AB62)),ISNUMBER(SEARCH("Exterior",S62)),ISNUMBER(SEARCH("Exterior",F62))),0,ROUND((((M62*O62)-(Z62*AB62))/1000)*INDEX(LightingWHF[Coincidence Factor CF],MATCH(M02S02F26,LightingWHF[Building/Space Type],0))*IF(OR(M02S02F32="AC with Natural Gas Heat",M02S02F32="AC with Electric Heat",M02S02F32="Heat Pump"),INDEX(LightingWHF[Waste Heat Cooling Demand WHFd],MATCH(M02S02F26,LightingWHF[Building/Space Type],0)),1),3))),"")</f>
        <v/>
      </c>
      <c r="AX62" s="502" t="str">
        <f t="shared" ref="AX62" si="112">IF(OR(C62="",F62="",J62="",M62="",O62="",Q62="",S62="",W62="",Z62="",AB62="",AD62="",AF62=""),"",ROUND(M62*O62*Q62/1000,2))</f>
        <v/>
      </c>
      <c r="AY62" s="502" t="str">
        <f t="shared" ref="AY62" si="113">IF(OR(C62="",F62="",J62="",M62="",O62="",Q62="",S62="",W62="",Z62="",AB62="",AD62="",AF62=""),"",ROUND(Z62*AB62*Q62/1000,2))</f>
        <v/>
      </c>
      <c r="AZ62" s="742" t="str">
        <f>IF(OR(C62="",F62="",J62="",M62="",O62="",Q62="",S62="",W62="",Z62="",AB62="",AD62="",AF62=""),"",IF(ISNUMBER(AN62),(CONCATENATE(INDEX(CMLIGHTBASE[Measure Number],MATCH(F62,CMLIGHTBASE[Base Desc 1],0)),INDEX(CMLIGHTEFF[Measure Number],MATCH(S62,CMLIGHTEFF[Eff Desc 1],0)))),IF(AK62=0,"","000001")))</f>
        <v/>
      </c>
      <c r="BA62" s="502" t="str">
        <f t="shared" ref="BA62" si="114">IF(OR(C62="",F62="",J62="",M62="",O62="",Q62="",S62="",W62="",Z62="",AB62="",AD62="",AF62=""),"",IF((M62*O62)&lt;=(Z62*AB62),"0",AX62-AY62))</f>
        <v/>
      </c>
      <c r="BB62" s="705" t="str">
        <f>IF(OR(C62="",F62="",J62="",M62="",O62="",Q62="",S62="",W62="",Z62="",AB62="",AD62="",AF62=""),"",IF(M02S02F46="Electric Only",0,IF(OR(ISNUMBER(SEARCH("Exterior",S62)),ISNUMBER(SEARCH("Exterior",C62)),ISNUMBER(SEARCH("Exterior",F62))),0,IF(OR(M02S02F32="AC with Natural Gas Heat",M02S02F32="Natural Gas Heat Only"),(((O62*M62-AB62*Z62)/1000)*Q62*-INDEX(LightingWHF[Waste Heat Gas Heating IFTherms],MATCH(M02S02F26,LightingWHF[Building/Space Type],0))),0))))</f>
        <v/>
      </c>
      <c r="BC62" s="734" t="str">
        <f>IFERROR(AH62/M02S02F35/BA62,"")</f>
        <v/>
      </c>
      <c r="BD62" s="705" t="str">
        <f>IF(OR(C62="",F62="",J62="",M62="",O62="",Q62="",S62="",W62="",Z62="",AB62="",AD62="",AF62=""),"",IF(M02S02F46="Gas Only",0,IF(OR(ISNUMBER(SEARCH("Exterior",S62)),ISNUMBER(SEARCH("Exterior",C62)),ISNUMBER(SEARCH("Exterior",F62))),0,IF(M02S02F32="Heat Pump",(((O62*M62-AB62*Z62)/1000)*Q62*-INDEX(LightingWHF[Waste Heat Electric Heat Pump Heating IFkWh],MATCH(M02S02F26,LightingWHF[Building/Space Type],0))),
IF(OR(M02S02F32="AC with Electric Heat",M02S02F32="Electric Heat Only"),(((O62*M62-AB62*Z62)/1000)*Q62*-INDEX(LightingWHF[Waste Heat Electric Resistance Heating IFkWh],MATCH(M02S02F26,LightingWHF[Building/Space Type],0))),0
)))))</f>
        <v/>
      </c>
      <c r="BE62" s="705" t="str">
        <f>IF(OR(C62="",F62="",J62="",M62="",O62="",Q62="",S62="",W62="",Z62="",AB62="",AD62="",AF62=""),"",IF(M02S02F46="Gas Only",0,IF(OR(ISNUMBER(SEARCH("Exterior",S62)),ISNUMBER(SEARCH("Exterior",C62)),ISNUMBER(SEARCH("Exterior",F62))),1,IF(OR(M02S02F32="Heat Pump",M02S02F32="AC with Natural Gas Heat",M02S02F32="AC with Electric Heat"),(INDEX(LightingWHF[Waste Heat Cooling Energy WHFe],MATCH(M02S02F26,LightingWHF[Building/Space Type],0))),1))))</f>
        <v/>
      </c>
      <c r="BF62" s="734" t="str">
        <f>IFERROR(IF((M62*O62)&lt;=(Z62*AB62),MEASURESAVE,IF(M02S02F35="",MEASURERATE,IF(AH62/M02S02F35/BA62&lt;1,MEASUREPAY,IF(AV62&lt;1,MEASURECB,IF(OR(ISBLANK(M02S02F26),ISBLANK(M02S02F32),ISBLANK(M02S02F46)),MEASUREBLDG,""))))),MEASURESUBMIT)</f>
        <v>Submit for Review</v>
      </c>
      <c r="BH62" s="764" t="str">
        <f ca="1">IF(OR(C62="",F62="",J62="",M62="",O62="",Q62="",S62="",W62="",Z62="",AB62="",AD62="",AF62=""),"",IF('M01-S01'!$V$82&lt;TODAY(),0,IF(M02S02F46="Gas Only",0,IF(OR(AK62="",AK62&lt;0,AU62&lt;=AN62),0,MIN(AH62-AN62,ROUND(AN62*0.2,2))))))</f>
        <v/>
      </c>
    </row>
    <row r="63" spans="2:60" ht="15.95" customHeight="1">
      <c r="B63" s="749"/>
      <c r="C63" s="718"/>
      <c r="D63" s="718"/>
      <c r="E63" s="718"/>
      <c r="F63" s="532"/>
      <c r="G63" s="533"/>
      <c r="H63" s="533"/>
      <c r="I63" s="537"/>
      <c r="J63" s="718"/>
      <c r="K63" s="718"/>
      <c r="L63" s="718"/>
      <c r="M63" s="708"/>
      <c r="N63" s="708"/>
      <c r="O63" s="711"/>
      <c r="P63" s="712"/>
      <c r="Q63" s="715"/>
      <c r="R63" s="716"/>
      <c r="S63" s="536"/>
      <c r="T63" s="533"/>
      <c r="U63" s="533"/>
      <c r="V63" s="537"/>
      <c r="W63" s="718"/>
      <c r="X63" s="718"/>
      <c r="Y63" s="718"/>
      <c r="Z63" s="708"/>
      <c r="AA63" s="708"/>
      <c r="AB63" s="720"/>
      <c r="AC63" s="720"/>
      <c r="AD63" s="722"/>
      <c r="AE63" s="722"/>
      <c r="AF63" s="722"/>
      <c r="AG63" s="724"/>
      <c r="AH63" s="517"/>
      <c r="AI63" s="727"/>
      <c r="AJ63" s="727"/>
      <c r="AK63" s="731"/>
      <c r="AL63" s="732"/>
      <c r="AM63" s="733"/>
      <c r="AN63" s="737"/>
      <c r="AO63" s="737"/>
      <c r="AP63" s="737"/>
      <c r="AQ63" s="737"/>
      <c r="AU63" s="739"/>
      <c r="AV63" s="739"/>
      <c r="AW63" s="741"/>
      <c r="AX63" s="503"/>
      <c r="AY63" s="503"/>
      <c r="AZ63" s="743"/>
      <c r="BA63" s="503"/>
      <c r="BB63" s="706"/>
      <c r="BC63" s="735"/>
      <c r="BD63" s="706"/>
      <c r="BE63" s="706"/>
      <c r="BF63" s="735"/>
      <c r="BH63" s="706"/>
    </row>
    <row r="64" spans="2:60" ht="15.95" customHeight="1">
      <c r="B64" s="749">
        <v>25</v>
      </c>
      <c r="C64" s="717"/>
      <c r="D64" s="717"/>
      <c r="E64" s="717"/>
      <c r="F64" s="557"/>
      <c r="G64" s="558"/>
      <c r="H64" s="558"/>
      <c r="I64" s="559"/>
      <c r="J64" s="717"/>
      <c r="K64" s="717"/>
      <c r="L64" s="717"/>
      <c r="M64" s="707"/>
      <c r="N64" s="707"/>
      <c r="O64" s="709" t="str">
        <f>IFERROR(IF(F64="","",INDEX(CMLIGHTBASE[Base Watt 1],MATCH(F64,CMLIGHTBASE[Base Desc 1],0))),"")</f>
        <v/>
      </c>
      <c r="P64" s="710"/>
      <c r="Q64" s="713"/>
      <c r="R64" s="714"/>
      <c r="S64" s="605"/>
      <c r="T64" s="558"/>
      <c r="U64" s="558"/>
      <c r="V64" s="559"/>
      <c r="W64" s="717"/>
      <c r="X64" s="717"/>
      <c r="Y64" s="717"/>
      <c r="Z64" s="707"/>
      <c r="AA64" s="707"/>
      <c r="AB64" s="719"/>
      <c r="AC64" s="719"/>
      <c r="AD64" s="721"/>
      <c r="AE64" s="721"/>
      <c r="AF64" s="721"/>
      <c r="AG64" s="723"/>
      <c r="AH64" s="725" t="str">
        <f t="shared" ref="AH64" si="115">IFERROR(IF(OR(C64="",J64="",M64="",O64="",Q64="",W64="",Z64="",AB64="",AD64="",AF64=""),"",ROUND((AD64+AF64)*Z64,2)),"")</f>
        <v/>
      </c>
      <c r="AI64" s="726"/>
      <c r="AJ64" s="726"/>
      <c r="AK64" s="728" t="str">
        <f t="shared" ref="AK64" si="116">IFERROR(IF(OR(C64="",F64="",J64="",M64="",O64="",Q64="",S64="",W64="",Z64="",AB64="",AD64="",AF64=""),"",ROUND(IF((M64*O64)&lt;=(Z64*AB64),"0",(AX64-AY64+BD64)*BE64),2)),"")</f>
        <v/>
      </c>
      <c r="AL64" s="729"/>
      <c r="AM64" s="730"/>
      <c r="AN64" s="736" t="str">
        <f>IFERROR(IF(OR(C64="",F64="",J64="",M64="",O64="",Q64="",S64="",W64="",Z64="",AB64="",AD64="",AF64=""),"",IF(OR(ISNUMBER(SEARCH("~~",F64)),ISNUMBER(SEARCH("~~",S64))),"Invalid Fixture Type Selected",IF(BF64&lt;&gt;"",BF64,ROUND(MIN(AH64*0.75,AK64*INDEX(#REF!,MATCH("CMLIGHT",#REF!))),2)))),"")</f>
        <v/>
      </c>
      <c r="AO64" s="736"/>
      <c r="AP64" s="736"/>
      <c r="AQ64" s="736"/>
      <c r="AU64" s="744" t="str">
        <f>IF(F64="","",INDEX(CUSTLIGHTUNIT,MATCH(F64,CMELIGHTBASE1,0)))</f>
        <v/>
      </c>
      <c r="AV64" s="738" t="str">
        <f>IFERROR(IF(OR(C64="",F64="",J64="",M64="",O64="",Q64="",S64="",W64="",Z64="",AB64="",AD64="",AF64=""),"",((((1+ELOSS)*((AK64*INDEX(ELECCB[NPV AEC $/kWh],MATCH(15,ELECCB[Year Number],0)))+(AW64*INDEX(ELECCB[NPV ACC+T&amp;D $/kW],MATCH(15,ELECCB[Year Number],0)))))+((1+GLOSS)*((BB64*INDEX(GASCB[NPV GAEC $/therm],MATCH(15,GASCB[Year Number],1))))))/AH64)),"")</f>
        <v/>
      </c>
      <c r="AW64" s="740" t="str">
        <f>IFERROR(IF(OR(C64="",F64="",J64="",M64="",O64="",Q64="",S64="",W64="",Z64="",AB64="",AD64="",AF64=""),"",IF(OR(ISNUMBER(SEARCH("Exterior",C64)),((M64*O64)&lt;=(Z64*AB64)),ISNUMBER(SEARCH("Exterior",S64)),ISNUMBER(SEARCH("Exterior",F64))),0,ROUND((((M64*O64)-(Z64*AB64))/1000)*INDEX(LightingWHF[Coincidence Factor CF],MATCH(M02S02F26,LightingWHF[Building/Space Type],0))*IF(OR(M02S02F32="AC with Natural Gas Heat",M02S02F32="AC with Electric Heat",M02S02F32="Heat Pump"),INDEX(LightingWHF[Waste Heat Cooling Demand WHFd],MATCH(M02S02F26,LightingWHF[Building/Space Type],0)),1),3))),"")</f>
        <v/>
      </c>
      <c r="AX64" s="502" t="str">
        <f t="shared" ref="AX64" si="117">IF(OR(C64="",F64="",J64="",M64="",O64="",Q64="",S64="",W64="",Z64="",AB64="",AD64="",AF64=""),"",ROUND(M64*O64*Q64/1000,2))</f>
        <v/>
      </c>
      <c r="AY64" s="502" t="str">
        <f t="shared" ref="AY64" si="118">IF(OR(C64="",F64="",J64="",M64="",O64="",Q64="",S64="",W64="",Z64="",AB64="",AD64="",AF64=""),"",ROUND(Z64*AB64*Q64/1000,2))</f>
        <v/>
      </c>
      <c r="AZ64" s="742" t="str">
        <f>IF(OR(C64="",F64="",J64="",M64="",O64="",Q64="",S64="",W64="",Z64="",AB64="",AD64="",AF64=""),"",IF(ISNUMBER(AN64),(CONCATENATE(INDEX(CMLIGHTBASE[Measure Number],MATCH(F64,CMLIGHTBASE[Base Desc 1],0)),INDEX(CMLIGHTEFF[Measure Number],MATCH(S64,CMLIGHTEFF[Eff Desc 1],0)))),IF(AK64=0,"","000001")))</f>
        <v/>
      </c>
      <c r="BA64" s="502" t="str">
        <f t="shared" ref="BA64" si="119">IF(OR(C64="",F64="",J64="",M64="",O64="",Q64="",S64="",W64="",Z64="",AB64="",AD64="",AF64=""),"",IF((M64*O64)&lt;=(Z64*AB64),"0",AX64-AY64))</f>
        <v/>
      </c>
      <c r="BB64" s="705" t="str">
        <f>IF(OR(C64="",F64="",J64="",M64="",O64="",Q64="",S64="",W64="",Z64="",AB64="",AD64="",AF64=""),"",IF(M02S02F46="Electric Only",0,IF(OR(ISNUMBER(SEARCH("Exterior",S64)),ISNUMBER(SEARCH("Exterior",C64)),ISNUMBER(SEARCH("Exterior",F64))),0,IF(OR(M02S02F32="AC with Natural Gas Heat",M02S02F32="Natural Gas Heat Only"),(((O64*M64-AB64*Z64)/1000)*Q64*-INDEX(LightingWHF[Waste Heat Gas Heating IFTherms],MATCH(M02S02F26,LightingWHF[Building/Space Type],0))),0))))</f>
        <v/>
      </c>
      <c r="BC64" s="734" t="str">
        <f>IFERROR(AH64/M02S02F35/BA64,"")</f>
        <v/>
      </c>
      <c r="BD64" s="705" t="str">
        <f>IF(OR(C64="",F64="",J64="",M64="",O64="",Q64="",S64="",W64="",Z64="",AB64="",AD64="",AF64=""),"",IF(M02S02F46="Gas Only",0,IF(OR(ISNUMBER(SEARCH("Exterior",S64)),ISNUMBER(SEARCH("Exterior",C64)),ISNUMBER(SEARCH("Exterior",F64))),0,IF(M02S02F32="Heat Pump",(((O64*M64-AB64*Z64)/1000)*Q64*-INDEX(LightingWHF[Waste Heat Electric Heat Pump Heating IFkWh],MATCH(M02S02F26,LightingWHF[Building/Space Type],0))),
IF(OR(M02S02F32="AC with Electric Heat",M02S02F32="Electric Heat Only"),(((O64*M64-AB64*Z64)/1000)*Q64*-INDEX(LightingWHF[Waste Heat Electric Resistance Heating IFkWh],MATCH(M02S02F26,LightingWHF[Building/Space Type],0))),0
)))))</f>
        <v/>
      </c>
      <c r="BE64" s="705" t="str">
        <f>IF(OR(C64="",F64="",J64="",M64="",O64="",Q64="",S64="",W64="",Z64="",AB64="",AD64="",AF64=""),"",IF(M02S02F46="Gas Only",0,IF(OR(ISNUMBER(SEARCH("Exterior",S64)),ISNUMBER(SEARCH("Exterior",C64)),ISNUMBER(SEARCH("Exterior",F64))),1,IF(OR(M02S02F32="Heat Pump",M02S02F32="AC with Natural Gas Heat",M02S02F32="AC with Electric Heat"),(INDEX(LightingWHF[Waste Heat Cooling Energy WHFe],MATCH(M02S02F26,LightingWHF[Building/Space Type],0))),1))))</f>
        <v/>
      </c>
      <c r="BF64" s="734" t="str">
        <f>IFERROR(IF((M64*O64)&lt;=(Z64*AB64),MEASURESAVE,IF(M02S02F35="",MEASURERATE,IF(AH64/M02S02F35/BA64&lt;1,MEASUREPAY,IF(AV64&lt;1,MEASURECB,IF(OR(ISBLANK(M02S02F26),ISBLANK(M02S02F32),ISBLANK(M02S02F46)),MEASUREBLDG,""))))),MEASURESUBMIT)</f>
        <v>Submit for Review</v>
      </c>
      <c r="BH64" s="764" t="str">
        <f ca="1">IF(OR(C64="",F64="",J64="",M64="",O64="",Q64="",S64="",W64="",Z64="",AB64="",AD64="",AF64=""),"",IF('M01-S01'!$V$82&lt;TODAY(),0,IF(M02S02F46="Gas Only",0,IF(OR(AK64="",AK64&lt;0,AU64&lt;=AN64),0,MIN(AH64-AN64,ROUND(AN64*0.2,2))))))</f>
        <v/>
      </c>
    </row>
    <row r="65" spans="2:61" ht="15.95" customHeight="1">
      <c r="B65" s="749"/>
      <c r="C65" s="718"/>
      <c r="D65" s="718"/>
      <c r="E65" s="718"/>
      <c r="F65" s="532"/>
      <c r="G65" s="533"/>
      <c r="H65" s="533"/>
      <c r="I65" s="537"/>
      <c r="J65" s="718"/>
      <c r="K65" s="718"/>
      <c r="L65" s="718"/>
      <c r="M65" s="708"/>
      <c r="N65" s="708"/>
      <c r="O65" s="711"/>
      <c r="P65" s="712"/>
      <c r="Q65" s="715"/>
      <c r="R65" s="716"/>
      <c r="S65" s="536"/>
      <c r="T65" s="533"/>
      <c r="U65" s="533"/>
      <c r="V65" s="537"/>
      <c r="W65" s="718"/>
      <c r="X65" s="718"/>
      <c r="Y65" s="718"/>
      <c r="Z65" s="708"/>
      <c r="AA65" s="708"/>
      <c r="AB65" s="720"/>
      <c r="AC65" s="720"/>
      <c r="AD65" s="722"/>
      <c r="AE65" s="722"/>
      <c r="AF65" s="722"/>
      <c r="AG65" s="724"/>
      <c r="AH65" s="517"/>
      <c r="AI65" s="727"/>
      <c r="AJ65" s="727"/>
      <c r="AK65" s="731"/>
      <c r="AL65" s="732"/>
      <c r="AM65" s="733"/>
      <c r="AN65" s="737"/>
      <c r="AO65" s="737"/>
      <c r="AP65" s="737"/>
      <c r="AQ65" s="737"/>
      <c r="AU65" s="739"/>
      <c r="AV65" s="739"/>
      <c r="AW65" s="741"/>
      <c r="AX65" s="503"/>
      <c r="AY65" s="503"/>
      <c r="AZ65" s="743"/>
      <c r="BA65" s="503"/>
      <c r="BB65" s="706"/>
      <c r="BC65" s="735"/>
      <c r="BD65" s="706"/>
      <c r="BE65" s="706"/>
      <c r="BF65" s="735"/>
      <c r="BH65" s="706"/>
    </row>
    <row r="66" spans="2:61" ht="15.95" hidden="1" customHeight="1">
      <c r="B66" s="749">
        <v>26</v>
      </c>
      <c r="C66" s="717"/>
      <c r="D66" s="717"/>
      <c r="E66" s="717"/>
      <c r="F66" s="557"/>
      <c r="G66" s="558"/>
      <c r="H66" s="558"/>
      <c r="I66" s="559"/>
      <c r="J66" s="717"/>
      <c r="K66" s="717"/>
      <c r="L66" s="717"/>
      <c r="M66" s="707"/>
      <c r="N66" s="707"/>
      <c r="O66" s="709" t="str">
        <f>IFERROR(IF(F66="","",INDEX(CMLIGHTBASE[Base Watt 1],MATCH(F66,CMLIGHTBASE[Base Desc 1],0))),"")</f>
        <v/>
      </c>
      <c r="P66" s="710"/>
      <c r="Q66" s="713"/>
      <c r="R66" s="714"/>
      <c r="S66" s="605"/>
      <c r="T66" s="558"/>
      <c r="U66" s="558"/>
      <c r="V66" s="559"/>
      <c r="W66" s="717"/>
      <c r="X66" s="717"/>
      <c r="Y66" s="717"/>
      <c r="Z66" s="707"/>
      <c r="AA66" s="707"/>
      <c r="AB66" s="719"/>
      <c r="AC66" s="719"/>
      <c r="AD66" s="721"/>
      <c r="AE66" s="721"/>
      <c r="AF66" s="721"/>
      <c r="AG66" s="723"/>
      <c r="AH66" s="725" t="str">
        <f t="shared" ref="AH66" si="120">IFERROR(IF(OR(C66="",J66="",M66="",O66="",Q66="",W66="",Z66="",AB66="",AD66="",AF66=""),"",ROUND((AD66+AF66)*Z66,2)),"")</f>
        <v/>
      </c>
      <c r="AI66" s="726"/>
      <c r="AJ66" s="726"/>
      <c r="AK66" s="728" t="str">
        <f t="shared" ref="AK66" si="121">IFERROR(IF(OR(C66="",F66="",J66="",M66="",O66="",Q66="",S66="",W66="",Z66="",AB66="",AD66="",AF66=""),"",ROUND(IF((M66*O66)&lt;=(Z66*AB66),"0",(AX66-AY66+BD66)*BE66),2)),"")</f>
        <v/>
      </c>
      <c r="AL66" s="729"/>
      <c r="AM66" s="730"/>
      <c r="AN66" s="736" t="str">
        <f>IFERROR(IF(OR(C66="",F66="",J66="",M66="",O66="",Q66="",S66="",W66="",Z66="",AB66="",AD66="",AF66=""),"",IF(OR(ISNUMBER(SEARCH("~~",F66)),ISNUMBER(SEARCH("~~",S66))),"Invalid Fixture Type Selected",IF(BF66&lt;&gt;"",BF66,ROUND(MIN(AH66*0.75,AK66*INDEX(#REF!,MATCH("CMLIGHT",#REF!))),2)))),"")</f>
        <v/>
      </c>
      <c r="AO66" s="736"/>
      <c r="AP66" s="736"/>
      <c r="AQ66" s="736"/>
      <c r="AU66" s="744" t="str">
        <f>IF(F66="","",INDEX(CUSTLIGHTUNIT,MATCH(F66,CMELIGHTBASE1,0)))</f>
        <v/>
      </c>
      <c r="AV66" s="738" t="str">
        <f>IFERROR(IF(OR(C66="",F66="",J66="",M66="",O66="",Q66="",S66="",W66="",Z66="",AB66="",AD66="",AF66=""),"",((((1+ELOSS)*((AK66*INDEX(ELECCB[NPV AEC $/kWh],MATCH(15,ELECCB[Year Number],0)))+(AW66*INDEX(ELECCB[NPV ACC+T&amp;D $/kW],MATCH(15,ELECCB[Year Number],0)))))+((1+GLOSS)*((BB66*INDEX(GASCB[NPV GAEC $/therm],MATCH(15,GASCB[Year Number],1))))))/AH66)),"")</f>
        <v/>
      </c>
      <c r="AW66" s="740" t="str">
        <f>IFERROR(IF(OR(C66="",F66="",J66="",M66="",O66="",Q66="",S66="",W66="",Z66="",AB66="",AD66="",AF66=""),"",IF(OR(ISNUMBER(SEARCH("Exterior",C66)),((M66*O66)&lt;=(Z66*AB66)),ISNUMBER(SEARCH("Exterior",S66)),ISNUMBER(SEARCH("Exterior",F66))),0,ROUND((((M66*O66)-(Z66*AB66))/1000)*INDEX(LightingWHF[Coincidence Factor CF],MATCH(M02S02F26,LightingWHF[Building/Space Type],0))*IF(OR(M02S02F32="AC with Natural Gas Heat",M02S02F32="AC with Electric Heat",M02S02F32="Heat Pump"),INDEX(LightingWHF[Waste Heat Cooling Demand WHFd],MATCH(M02S02F26,LightingWHF[Building/Space Type],0)),1),3))),"")</f>
        <v/>
      </c>
      <c r="AX66" s="502" t="str">
        <f t="shared" ref="AX66" si="122">IF(OR(C66="",F66="",J66="",M66="",O66="",Q66="",S66="",W66="",Z66="",AB66="",AD66="",AF66=""),"",ROUND(M66*O66*Q66/1000,2))</f>
        <v/>
      </c>
      <c r="AY66" s="502" t="str">
        <f t="shared" ref="AY66" si="123">IF(OR(C66="",F66="",J66="",M66="",O66="",Q66="",S66="",W66="",Z66="",AB66="",AD66="",AF66=""),"",ROUND(Z66*AB66*Q66/1000,2))</f>
        <v/>
      </c>
      <c r="AZ66" s="742" t="str">
        <f>IF(OR(C66="",F66="",J66="",M66="",O66="",Q66="",S66="",W66="",Z66="",AB66="",AD66="",AF66=""),"",IF(ISNUMBER(AN66),(CONCATENATE(INDEX(CMLIGHTBASE[Measure Number],MATCH(F66,CMLIGHTBASE[Base Desc 1],0)),INDEX(CMLIGHTEFF[Measure Number],MATCH(S66,CMLIGHTEFF[Eff Desc 1],0)))),IF(AK66=0,"","000001")))</f>
        <v/>
      </c>
      <c r="BA66" s="502" t="str">
        <f t="shared" ref="BA66" si="124">IF(OR(C66="",F66="",J66="",M66="",O66="",Q66="",S66="",W66="",Z66="",AB66="",AD66="",AF66=""),"",IF((M66*O66)&lt;=(Z66*AB66),"0",AX66-AY66))</f>
        <v/>
      </c>
      <c r="BB66" s="705" t="str">
        <f>IF(OR(C66="",F66="",J66="",M66="",O66="",Q66="",S66="",W66="",Z66="",AB66="",AD66="",AF66=""),"",IF(M02S02F46="Electric Only",0,IF(OR(ISNUMBER(SEARCH("Exterior",S66)),ISNUMBER(SEARCH("Exterior",C66)),ISNUMBER(SEARCH("Exterior",F66))),0,IF(OR(M02S02F32="AC with Natural Gas Heat",M02S02F32="Natural Gas Heat Only"),(((O66*M66-AB66*Z66)/1000)*Q66*-INDEX(LightingWHF[Waste Heat Gas Heating IFTherms],MATCH(M02S02F26,LightingWHF[Building/Space Type],0))),0))))</f>
        <v/>
      </c>
      <c r="BC66" s="734" t="str">
        <f>IFERROR(AH66/M02S02F35/BA66,"")</f>
        <v/>
      </c>
      <c r="BD66" s="705" t="str">
        <f>IF(OR(C66="",F66="",J66="",M66="",O66="",Q66="",S66="",W66="",Z66="",AB66="",AD66="",AF66=""),"",IF(M02S02F46="Gas Only",0,IF(OR(ISNUMBER(SEARCH("Exterior",S66)),ISNUMBER(SEARCH("Exterior",C66)),ISNUMBER(SEARCH("Exterior",F66))),0,IF(M02S02F32="Heat Pump",(((O66*M66-AB66*Z66)/1000)*Q66*-INDEX(LightingWHF[Waste Heat Electric Heat Pump Heating IFkWh],MATCH(M02S02F26,LightingWHF[Building/Space Type],0))),
IF(OR(M02S02F32="AC with Electric Heat",M02S02F32="Electric Heat Only"),(((O66*M66-AB66*Z66)/1000)*Q66*-INDEX(LightingWHF[Waste Heat Electric Resistance Heating IFkWh],MATCH(M02S02F26,LightingWHF[Building/Space Type],0))),0
)))))</f>
        <v/>
      </c>
      <c r="BE66" s="705" t="str">
        <f>IF(OR(C66="",F66="",J66="",M66="",O66="",Q66="",S66="",W66="",Z66="",AB66="",AD66="",AF66=""),"",IF(M02S02F46="Gas Only",0,IF(OR(ISNUMBER(SEARCH("Exterior",S66)),ISNUMBER(SEARCH("Exterior",C66)),ISNUMBER(SEARCH("Exterior",F66))),1,IF(OR(M02S02F32="Heat Pump",M02S02F32="AC with Natural Gas Heat",M02S02F32="AC with Electric Heat"),(INDEX(LightingWHF[Waste Heat Cooling Energy WHFe],MATCH(M02S02F26,LightingWHF[Building/Space Type],0))),1))))</f>
        <v/>
      </c>
      <c r="BF66" s="734" t="str">
        <f>IFERROR(IF((M66*O66)&lt;=(Z66*AB66),MEASURESAVE,IF(M02S02F35="",MEASURERATE,IF(AH66/M02S02F35/BA66&lt;1,MEASUREPAY,IF(AV66&lt;1,MEASURECB,IF(OR(ISBLANK(M02S02F26),ISBLANK(M02S02F32),ISBLANK(M02S02F46)),MEASUREBLDG,""))))),MEASURESUBMIT)</f>
        <v>Submit for Review</v>
      </c>
      <c r="BG66"/>
      <c r="BH66" s="764" t="str">
        <f ca="1">IF(OR(C66="",F66="",J66="",M66="",O66="",Q66="",S66="",W66="",Z66="",AB66="",AD66="",AF66=""),"",IF('M01-S01'!$V$82&lt;TODAY(),0,IF(M02S02F46="Gas Only",0,IF(OR(AK66="",AK66&lt;0,AH66&lt;=AN66),0,MIN(AH66-AN66,ROUND(IF(OR(ISNUMBER(SEARCH("T12",F66)),ISNUMBER(SEARCH("T8",F66)),ISNUMBER(SEARCH("T5",F66)),ISNUMBER(SEARCH("MH",F66)),ISNUMBER(SEARCH("HPS",F66)),ISNUMBER(SEARCH("MV",F66))),AN66*0.2),2))))))</f>
        <v/>
      </c>
      <c r="BI66"/>
    </row>
    <row r="67" spans="2:61" ht="15.95" hidden="1" customHeight="1">
      <c r="B67" s="749"/>
      <c r="C67" s="718"/>
      <c r="D67" s="718"/>
      <c r="E67" s="718"/>
      <c r="F67" s="532"/>
      <c r="G67" s="533"/>
      <c r="H67" s="533"/>
      <c r="I67" s="537"/>
      <c r="J67" s="718"/>
      <c r="K67" s="718"/>
      <c r="L67" s="718"/>
      <c r="M67" s="708"/>
      <c r="N67" s="708"/>
      <c r="O67" s="711"/>
      <c r="P67" s="712"/>
      <c r="Q67" s="715"/>
      <c r="R67" s="716"/>
      <c r="S67" s="536"/>
      <c r="T67" s="533"/>
      <c r="U67" s="533"/>
      <c r="V67" s="537"/>
      <c r="W67" s="718"/>
      <c r="X67" s="718"/>
      <c r="Y67" s="718"/>
      <c r="Z67" s="708"/>
      <c r="AA67" s="708"/>
      <c r="AB67" s="720"/>
      <c r="AC67" s="720"/>
      <c r="AD67" s="722"/>
      <c r="AE67" s="722"/>
      <c r="AF67" s="722"/>
      <c r="AG67" s="724"/>
      <c r="AH67" s="517"/>
      <c r="AI67" s="727"/>
      <c r="AJ67" s="727"/>
      <c r="AK67" s="731"/>
      <c r="AL67" s="732"/>
      <c r="AM67" s="733"/>
      <c r="AN67" s="737"/>
      <c r="AO67" s="737"/>
      <c r="AP67" s="737"/>
      <c r="AQ67" s="737"/>
      <c r="AU67" s="739"/>
      <c r="AV67" s="739"/>
      <c r="AW67" s="741"/>
      <c r="AX67" s="503"/>
      <c r="AY67" s="503"/>
      <c r="AZ67" s="743"/>
      <c r="BA67" s="503"/>
      <c r="BB67" s="706"/>
      <c r="BC67" s="735"/>
      <c r="BD67" s="706"/>
      <c r="BE67" s="706"/>
      <c r="BF67" s="735"/>
      <c r="BG67"/>
      <c r="BH67" s="706"/>
      <c r="BI67"/>
    </row>
    <row r="68" spans="2:61" ht="15.95" hidden="1" customHeight="1">
      <c r="B68" s="749">
        <v>27</v>
      </c>
      <c r="C68" s="717"/>
      <c r="D68" s="717"/>
      <c r="E68" s="717"/>
      <c r="F68" s="557"/>
      <c r="G68" s="558"/>
      <c r="H68" s="558"/>
      <c r="I68" s="559"/>
      <c r="J68" s="717"/>
      <c r="K68" s="717"/>
      <c r="L68" s="717"/>
      <c r="M68" s="707"/>
      <c r="N68" s="707"/>
      <c r="O68" s="709" t="str">
        <f>IFERROR(IF(F68="","",INDEX(CMLIGHTBASE[Base Watt 1],MATCH(F68,CMLIGHTBASE[Base Desc 1],0))),"")</f>
        <v/>
      </c>
      <c r="P68" s="710"/>
      <c r="Q68" s="713"/>
      <c r="R68" s="714"/>
      <c r="S68" s="605"/>
      <c r="T68" s="558"/>
      <c r="U68" s="558"/>
      <c r="V68" s="559"/>
      <c r="W68" s="717"/>
      <c r="X68" s="717"/>
      <c r="Y68" s="717"/>
      <c r="Z68" s="707"/>
      <c r="AA68" s="707"/>
      <c r="AB68" s="719"/>
      <c r="AC68" s="719"/>
      <c r="AD68" s="721"/>
      <c r="AE68" s="721"/>
      <c r="AF68" s="721"/>
      <c r="AG68" s="723"/>
      <c r="AH68" s="725" t="str">
        <f t="shared" ref="AH68" si="125">IFERROR(IF(OR(C68="",J68="",M68="",O68="",Q68="",W68="",Z68="",AB68="",AD68="",AF68=""),"",ROUND((AD68+AF68)*Z68,2)),"")</f>
        <v/>
      </c>
      <c r="AI68" s="726"/>
      <c r="AJ68" s="726"/>
      <c r="AK68" s="728" t="str">
        <f t="shared" ref="AK68" si="126">IFERROR(IF(OR(C68="",F68="",J68="",M68="",O68="",Q68="",S68="",W68="",Z68="",AB68="",AD68="",AF68=""),"",ROUND(IF((M68*O68)&lt;=(Z68*AB68),"0",(AX68-AY68+BD68)*BE68),2)),"")</f>
        <v/>
      </c>
      <c r="AL68" s="729"/>
      <c r="AM68" s="730"/>
      <c r="AN68" s="736" t="str">
        <f>IFERROR(IF(OR(C68="",F68="",J68="",M68="",O68="",Q68="",S68="",W68="",Z68="",AB68="",AD68="",AF68=""),"",IF(OR(ISNUMBER(SEARCH("~~",F68)),ISNUMBER(SEARCH("~~",S68))),"Invalid Fixture Type Selected",IF(BF68&lt;&gt;"",BF68,ROUND(MIN(AH68*0.75,AK68*INDEX(#REF!,MATCH("CMLIGHT",#REF!))),2)))),"")</f>
        <v/>
      </c>
      <c r="AO68" s="736"/>
      <c r="AP68" s="736"/>
      <c r="AQ68" s="736"/>
      <c r="AU68" s="744" t="str">
        <f>IF(F68="","",INDEX(CUSTLIGHTUNIT,MATCH(F68,CMELIGHTBASE1,0)))</f>
        <v/>
      </c>
      <c r="AV68" s="738" t="str">
        <f>IFERROR(IF(OR(C68="",F68="",J68="",M68="",O68="",Q68="",S68="",W68="",Z68="",AB68="",AD68="",AF68=""),"",((((1+ELOSS)*((AK68*INDEX(ELECCB[NPV AEC $/kWh],MATCH(15,ELECCB[Year Number],0)))+(AW68*INDEX(ELECCB[NPV ACC+T&amp;D $/kW],MATCH(15,ELECCB[Year Number],0)))))+((1+GLOSS)*((BB68*INDEX(GASCB[NPV GAEC $/therm],MATCH(15,GASCB[Year Number],1))))))/AH68)),"")</f>
        <v/>
      </c>
      <c r="AW68" s="740" t="str">
        <f>IFERROR(IF(OR(C68="",F68="",J68="",M68="",O68="",Q68="",S68="",W68="",Z68="",AB68="",AD68="",AF68=""),"",IF(OR(ISNUMBER(SEARCH("Exterior",C68)),((M68*O68)&lt;=(Z68*AB68)),ISNUMBER(SEARCH("Exterior",S68)),ISNUMBER(SEARCH("Exterior",F68))),0,ROUND((((M68*O68)-(Z68*AB68))/1000)*INDEX(LightingWHF[Coincidence Factor CF],MATCH(M02S02F26,LightingWHF[Building/Space Type],0))*IF(OR(M02S02F32="AC with Natural Gas Heat",M02S02F32="AC with Electric Heat",M02S02F32="Heat Pump"),INDEX(LightingWHF[Waste Heat Cooling Demand WHFd],MATCH(M02S02F26,LightingWHF[Building/Space Type],0)),1),3))),"")</f>
        <v/>
      </c>
      <c r="AX68" s="502" t="str">
        <f t="shared" ref="AX68" si="127">IF(OR(C68="",F68="",J68="",M68="",O68="",Q68="",S68="",W68="",Z68="",AB68="",AD68="",AF68=""),"",ROUND(M68*O68*Q68/1000,2))</f>
        <v/>
      </c>
      <c r="AY68" s="502" t="str">
        <f t="shared" ref="AY68" si="128">IF(OR(C68="",F68="",J68="",M68="",O68="",Q68="",S68="",W68="",Z68="",AB68="",AD68="",AF68=""),"",ROUND(Z68*AB68*Q68/1000,2))</f>
        <v/>
      </c>
      <c r="AZ68" s="742" t="str">
        <f>IF(OR(C68="",F68="",J68="",M68="",O68="",Q68="",S68="",W68="",Z68="",AB68="",AD68="",AF68=""),"",IF(ISNUMBER(AN68),(CONCATENATE(INDEX(CMLIGHTBASE[Measure Number],MATCH(F68,CMLIGHTBASE[Base Desc 1],0)),INDEX(CMLIGHTEFF[Measure Number],MATCH(S68,CMLIGHTEFF[Eff Desc 1],0)))),IF(AK68=0,"","000001")))</f>
        <v/>
      </c>
      <c r="BA68" s="502" t="str">
        <f t="shared" ref="BA68" si="129">IF(OR(C68="",F68="",J68="",M68="",O68="",Q68="",S68="",W68="",Z68="",AB68="",AD68="",AF68=""),"",IF((M68*O68)&lt;=(Z68*AB68),"0",AX68-AY68))</f>
        <v/>
      </c>
      <c r="BB68" s="705" t="str">
        <f>IF(OR(C68="",F68="",J68="",M68="",O68="",Q68="",S68="",W68="",Z68="",AB68="",AD68="",AF68=""),"",IF(M02S02F46="Electric Only",0,IF(OR(ISNUMBER(SEARCH("Exterior",S68)),ISNUMBER(SEARCH("Exterior",C68)),ISNUMBER(SEARCH("Exterior",F68))),0,IF(OR(M02S02F32="AC with Natural Gas Heat",M02S02F32="Natural Gas Heat Only"),(((O68*M68-AB68*Z68)/1000)*Q68*-INDEX(LightingWHF[Waste Heat Gas Heating IFTherms],MATCH(M02S02F26,LightingWHF[Building/Space Type],0))),0))))</f>
        <v/>
      </c>
      <c r="BC68" s="734" t="str">
        <f>IFERROR(AH68/M02S02F35/BA68,"")</f>
        <v/>
      </c>
      <c r="BD68" s="705" t="str">
        <f>IF(OR(C68="",F68="",J68="",M68="",O68="",Q68="",S68="",W68="",Z68="",AB68="",AD68="",AF68=""),"",IF(M02S02F46="Gas Only",0,IF(OR(ISNUMBER(SEARCH("Exterior",S68)),ISNUMBER(SEARCH("Exterior",C68)),ISNUMBER(SEARCH("Exterior",F68))),0,IF(M02S02F32="Heat Pump",(((O68*M68-AB68*Z68)/1000)*Q68*-INDEX(LightingWHF[Waste Heat Electric Heat Pump Heating IFkWh],MATCH(M02S02F26,LightingWHF[Building/Space Type],0))),
IF(OR(M02S02F32="AC with Electric Heat",M02S02F32="Electric Heat Only"),(((O68*M68-AB68*Z68)/1000)*Q68*-INDEX(LightingWHF[Waste Heat Electric Resistance Heating IFkWh],MATCH(M02S02F26,LightingWHF[Building/Space Type],0))),0
)))))</f>
        <v/>
      </c>
      <c r="BE68" s="705" t="str">
        <f>IF(OR(C68="",F68="",J68="",M68="",O68="",Q68="",S68="",W68="",Z68="",AB68="",AD68="",AF68=""),"",IF(M02S02F46="Gas Only",0,IF(OR(ISNUMBER(SEARCH("Exterior",S68)),ISNUMBER(SEARCH("Exterior",C68)),ISNUMBER(SEARCH("Exterior",F68))),1,IF(OR(M02S02F32="Heat Pump",M02S02F32="AC with Natural Gas Heat",M02S02F32="AC with Electric Heat"),(INDEX(LightingWHF[Waste Heat Cooling Energy WHFe],MATCH(M02S02F26,LightingWHF[Building/Space Type],0))),1))))</f>
        <v/>
      </c>
      <c r="BF68" s="734" t="str">
        <f>IFERROR(IF((M68*O68)&lt;=(Z68*AB68),MEASURESAVE,IF(M02S02F35="",MEASURERATE,IF(AH68/M02S02F35/BA68&lt;1,MEASUREPAY,IF(AV68&lt;1,MEASURECB,IF(OR(ISBLANK(M02S02F26),ISBLANK(M02S02F32),ISBLANK(M02S02F46)),MEASUREBLDG,""))))),MEASURESUBMIT)</f>
        <v>Submit for Review</v>
      </c>
      <c r="BG68"/>
      <c r="BH68" s="764" t="str">
        <f ca="1">IF(OR(C68="",F68="",J68="",M68="",O68="",Q68="",S68="",W68="",Z68="",AB68="",AD68="",AF68=""),"",IF('M01-S01'!$V$82&lt;TODAY(),0,IF(M02S02F46="Gas Only",0,IF(OR(AK68="",AK68&lt;0,AH68&lt;=AN68),0,MIN(AH68-AN68,ROUND(IF(OR(ISNUMBER(SEARCH("T12",F68)),ISNUMBER(SEARCH("T8",F68)),ISNUMBER(SEARCH("T5",F68)),ISNUMBER(SEARCH("MH",F68)),ISNUMBER(SEARCH("HPS",F68)),ISNUMBER(SEARCH("MV",F68))),AN68*0.2),2))))))</f>
        <v/>
      </c>
      <c r="BI68"/>
    </row>
    <row r="69" spans="2:61" ht="15.95" hidden="1" customHeight="1">
      <c r="B69" s="749"/>
      <c r="C69" s="718"/>
      <c r="D69" s="718"/>
      <c r="E69" s="718"/>
      <c r="F69" s="532"/>
      <c r="G69" s="533"/>
      <c r="H69" s="533"/>
      <c r="I69" s="537"/>
      <c r="J69" s="718"/>
      <c r="K69" s="718"/>
      <c r="L69" s="718"/>
      <c r="M69" s="708"/>
      <c r="N69" s="708"/>
      <c r="O69" s="711"/>
      <c r="P69" s="712"/>
      <c r="Q69" s="715"/>
      <c r="R69" s="716"/>
      <c r="S69" s="536"/>
      <c r="T69" s="533"/>
      <c r="U69" s="533"/>
      <c r="V69" s="537"/>
      <c r="W69" s="718"/>
      <c r="X69" s="718"/>
      <c r="Y69" s="718"/>
      <c r="Z69" s="708"/>
      <c r="AA69" s="708"/>
      <c r="AB69" s="720"/>
      <c r="AC69" s="720"/>
      <c r="AD69" s="722"/>
      <c r="AE69" s="722"/>
      <c r="AF69" s="722"/>
      <c r="AG69" s="724"/>
      <c r="AH69" s="517"/>
      <c r="AI69" s="727"/>
      <c r="AJ69" s="727"/>
      <c r="AK69" s="731"/>
      <c r="AL69" s="732"/>
      <c r="AM69" s="733"/>
      <c r="AN69" s="737"/>
      <c r="AO69" s="737"/>
      <c r="AP69" s="737"/>
      <c r="AQ69" s="737"/>
      <c r="AU69" s="739"/>
      <c r="AV69" s="739"/>
      <c r="AW69" s="741"/>
      <c r="AX69" s="503"/>
      <c r="AY69" s="503"/>
      <c r="AZ69" s="743"/>
      <c r="BA69" s="503"/>
      <c r="BB69" s="706"/>
      <c r="BC69" s="735"/>
      <c r="BD69" s="706"/>
      <c r="BE69" s="706"/>
      <c r="BF69" s="735"/>
      <c r="BG69"/>
      <c r="BH69" s="706"/>
      <c r="BI69"/>
    </row>
    <row r="70" spans="2:61" ht="15.95" hidden="1" customHeight="1">
      <c r="B70" s="749">
        <v>28</v>
      </c>
      <c r="C70" s="717"/>
      <c r="D70" s="717"/>
      <c r="E70" s="717"/>
      <c r="F70" s="557"/>
      <c r="G70" s="558"/>
      <c r="H70" s="558"/>
      <c r="I70" s="559"/>
      <c r="J70" s="717"/>
      <c r="K70" s="717"/>
      <c r="L70" s="717"/>
      <c r="M70" s="707"/>
      <c r="N70" s="707"/>
      <c r="O70" s="709" t="str">
        <f>IFERROR(IF(F70="","",INDEX(CMLIGHTBASE[Base Watt 1],MATCH(F70,CMLIGHTBASE[Base Desc 1],0))),"")</f>
        <v/>
      </c>
      <c r="P70" s="710"/>
      <c r="Q70" s="713"/>
      <c r="R70" s="714"/>
      <c r="S70" s="605"/>
      <c r="T70" s="558"/>
      <c r="U70" s="558"/>
      <c r="V70" s="559"/>
      <c r="W70" s="717"/>
      <c r="X70" s="717"/>
      <c r="Y70" s="717"/>
      <c r="Z70" s="707"/>
      <c r="AA70" s="707"/>
      <c r="AB70" s="719"/>
      <c r="AC70" s="719"/>
      <c r="AD70" s="721"/>
      <c r="AE70" s="721"/>
      <c r="AF70" s="721"/>
      <c r="AG70" s="723"/>
      <c r="AH70" s="725" t="str">
        <f t="shared" ref="AH70" si="130">IFERROR(IF(OR(C70="",J70="",M70="",O70="",Q70="",W70="",Z70="",AB70="",AD70="",AF70=""),"",ROUND((AD70+AF70)*Z70,2)),"")</f>
        <v/>
      </c>
      <c r="AI70" s="726"/>
      <c r="AJ70" s="726"/>
      <c r="AK70" s="728" t="str">
        <f t="shared" ref="AK70" si="131">IFERROR(IF(OR(C70="",F70="",J70="",M70="",O70="",Q70="",S70="",W70="",Z70="",AB70="",AD70="",AF70=""),"",ROUND(IF((M70*O70)&lt;=(Z70*AB70),"0",(AX70-AY70+BD70)*BE70),2)),"")</f>
        <v/>
      </c>
      <c r="AL70" s="729"/>
      <c r="AM70" s="730"/>
      <c r="AN70" s="736" t="str">
        <f>IFERROR(IF(OR(C70="",F70="",J70="",M70="",O70="",Q70="",S70="",W70="",Z70="",AB70="",AD70="",AF70=""),"",IF(OR(ISNUMBER(SEARCH("~~",F70)),ISNUMBER(SEARCH("~~",S70))),"Invalid Fixture Type Selected",IF(BF70&lt;&gt;"",BF70,ROUND(MIN(AH70*0.75,AK70*INDEX(#REF!,MATCH("CMLIGHT",#REF!))),2)))),"")</f>
        <v/>
      </c>
      <c r="AO70" s="736"/>
      <c r="AP70" s="736"/>
      <c r="AQ70" s="736"/>
      <c r="AU70" s="744" t="str">
        <f>IF(F70="","",INDEX(CUSTLIGHTUNIT,MATCH(F70,CMELIGHTBASE1,0)))</f>
        <v/>
      </c>
      <c r="AV70" s="738" t="str">
        <f>IFERROR(IF(OR(C70="",F70="",J70="",M70="",O70="",Q70="",S70="",W70="",Z70="",AB70="",AD70="",AF70=""),"",((((1+ELOSS)*((AK70*INDEX(ELECCB[NPV AEC $/kWh],MATCH(15,ELECCB[Year Number],0)))+(AW70*INDEX(ELECCB[NPV ACC+T&amp;D $/kW],MATCH(15,ELECCB[Year Number],0)))))+((1+GLOSS)*((BB70*INDEX(GASCB[NPV GAEC $/therm],MATCH(15,GASCB[Year Number],1))))))/AH70)),"")</f>
        <v/>
      </c>
      <c r="AW70" s="740" t="str">
        <f>IFERROR(IF(OR(C70="",F70="",J70="",M70="",O70="",Q70="",S70="",W70="",Z70="",AB70="",AD70="",AF70=""),"",IF(OR(ISNUMBER(SEARCH("Exterior",C70)),((M70*O70)&lt;=(Z70*AB70)),ISNUMBER(SEARCH("Exterior",S70)),ISNUMBER(SEARCH("Exterior",F70))),0,ROUND((((M70*O70)-(Z70*AB70))/1000)*INDEX(LightingWHF[Coincidence Factor CF],MATCH(M02S02F26,LightingWHF[Building/Space Type],0))*IF(OR(M02S02F32="AC with Natural Gas Heat",M02S02F32="AC with Electric Heat",M02S02F32="Heat Pump"),INDEX(LightingWHF[Waste Heat Cooling Demand WHFd],MATCH(M02S02F26,LightingWHF[Building/Space Type],0)),1),3))),"")</f>
        <v/>
      </c>
      <c r="AX70" s="502" t="str">
        <f t="shared" ref="AX70" si="132">IF(OR(C70="",F70="",J70="",M70="",O70="",Q70="",S70="",W70="",Z70="",AB70="",AD70="",AF70=""),"",ROUND(M70*O70*Q70/1000,2))</f>
        <v/>
      </c>
      <c r="AY70" s="502" t="str">
        <f t="shared" ref="AY70" si="133">IF(OR(C70="",F70="",J70="",M70="",O70="",Q70="",S70="",W70="",Z70="",AB70="",AD70="",AF70=""),"",ROUND(Z70*AB70*Q70/1000,2))</f>
        <v/>
      </c>
      <c r="AZ70" s="742" t="str">
        <f>IF(OR(C70="",F70="",J70="",M70="",O70="",Q70="",S70="",W70="",Z70="",AB70="",AD70="",AF70=""),"",IF(ISNUMBER(AN70),(CONCATENATE(INDEX(CMLIGHTBASE[Measure Number],MATCH(F70,CMLIGHTBASE[Base Desc 1],0)),INDEX(CMLIGHTEFF[Measure Number],MATCH(S70,CMLIGHTEFF[Eff Desc 1],0)))),IF(AK70=0,"","000001")))</f>
        <v/>
      </c>
      <c r="BA70" s="502" t="str">
        <f t="shared" ref="BA70" si="134">IF(OR(C70="",F70="",J70="",M70="",O70="",Q70="",S70="",W70="",Z70="",AB70="",AD70="",AF70=""),"",IF((M70*O70)&lt;=(Z70*AB70),"0",AX70-AY70))</f>
        <v/>
      </c>
      <c r="BB70" s="705" t="str">
        <f>IF(OR(C70="",F70="",J70="",M70="",O70="",Q70="",S70="",W70="",Z70="",AB70="",AD70="",AF70=""),"",IF(M02S02F46="Electric Only",0,IF(OR(ISNUMBER(SEARCH("Exterior",S70)),ISNUMBER(SEARCH("Exterior",C70)),ISNUMBER(SEARCH("Exterior",F70))),0,IF(OR(M02S02F32="AC with Natural Gas Heat",M02S02F32="Natural Gas Heat Only"),(((O70*M70-AB70*Z70)/1000)*Q70*-INDEX(LightingWHF[Waste Heat Gas Heating IFTherms],MATCH(M02S02F26,LightingWHF[Building/Space Type],0))),0))))</f>
        <v/>
      </c>
      <c r="BC70" s="734" t="str">
        <f>IFERROR(AH70/M02S02F35/BA70,"")</f>
        <v/>
      </c>
      <c r="BD70" s="705" t="str">
        <f>IF(OR(C70="",F70="",J70="",M70="",O70="",Q70="",S70="",W70="",Z70="",AB70="",AD70="",AF70=""),"",IF(M02S02F46="Gas Only",0,IF(OR(ISNUMBER(SEARCH("Exterior",S70)),ISNUMBER(SEARCH("Exterior",C70)),ISNUMBER(SEARCH("Exterior",F70))),0,IF(M02S02F32="Heat Pump",(((O70*M70-AB70*Z70)/1000)*Q70*-INDEX(LightingWHF[Waste Heat Electric Heat Pump Heating IFkWh],MATCH(M02S02F26,LightingWHF[Building/Space Type],0))),
IF(OR(M02S02F32="AC with Electric Heat",M02S02F32="Electric Heat Only"),(((O70*M70-AB70*Z70)/1000)*Q70*-INDEX(LightingWHF[Waste Heat Electric Resistance Heating IFkWh],MATCH(M02S02F26,LightingWHF[Building/Space Type],0))),0
)))))</f>
        <v/>
      </c>
      <c r="BE70" s="705" t="str">
        <f>IF(OR(C70="",F70="",J70="",M70="",O70="",Q70="",S70="",W70="",Z70="",AB70="",AD70="",AF70=""),"",IF(M02S02F46="Gas Only",0,IF(OR(ISNUMBER(SEARCH("Exterior",S70)),ISNUMBER(SEARCH("Exterior",C70)),ISNUMBER(SEARCH("Exterior",F70))),1,IF(OR(M02S02F32="Heat Pump",M02S02F32="AC with Natural Gas Heat",M02S02F32="AC with Electric Heat"),(INDEX(LightingWHF[Waste Heat Cooling Energy WHFe],MATCH(M02S02F26,LightingWHF[Building/Space Type],0))),1))))</f>
        <v/>
      </c>
      <c r="BF70" s="734" t="str">
        <f>IFERROR(IF((M70*O70)&lt;=(Z70*AB70),MEASURESAVE,IF(M02S02F35="",MEASURERATE,IF(AH70/M02S02F35/BA70&lt;1,MEASUREPAY,IF(AV70&lt;1,MEASURECB,IF(OR(ISBLANK(M02S02F26),ISBLANK(M02S02F32),ISBLANK(M02S02F46)),MEASUREBLDG,""))))),MEASURESUBMIT)</f>
        <v>Submit for Review</v>
      </c>
      <c r="BG70"/>
      <c r="BH70" s="764" t="str">
        <f ca="1">IF(OR(C70="",F70="",J70="",M70="",O70="",Q70="",S70="",W70="",Z70="",AB70="",AD70="",AF70=""),"",IF('M01-S01'!$V$82&lt;TODAY(),0,IF(M02S02F46="Gas Only",0,IF(OR(AK70="",AK70&lt;0,AH70&lt;=AN70),0,MIN(AH70-AN70,ROUND(IF(OR(ISNUMBER(SEARCH("T12",F70)),ISNUMBER(SEARCH("T8",F70)),ISNUMBER(SEARCH("T5",F70)),ISNUMBER(SEARCH("MH",F70)),ISNUMBER(SEARCH("HPS",F70)),ISNUMBER(SEARCH("MV",F70))),AN70*0.2),2))))))</f>
        <v/>
      </c>
      <c r="BI70"/>
    </row>
    <row r="71" spans="2:61" ht="15.95" hidden="1" customHeight="1">
      <c r="B71" s="749"/>
      <c r="C71" s="718"/>
      <c r="D71" s="718"/>
      <c r="E71" s="718"/>
      <c r="F71" s="532"/>
      <c r="G71" s="533"/>
      <c r="H71" s="533"/>
      <c r="I71" s="537"/>
      <c r="J71" s="718"/>
      <c r="K71" s="718"/>
      <c r="L71" s="718"/>
      <c r="M71" s="708"/>
      <c r="N71" s="708"/>
      <c r="O71" s="711"/>
      <c r="P71" s="712"/>
      <c r="Q71" s="715"/>
      <c r="R71" s="716"/>
      <c r="S71" s="536"/>
      <c r="T71" s="533"/>
      <c r="U71" s="533"/>
      <c r="V71" s="537"/>
      <c r="W71" s="718"/>
      <c r="X71" s="718"/>
      <c r="Y71" s="718"/>
      <c r="Z71" s="708"/>
      <c r="AA71" s="708"/>
      <c r="AB71" s="720"/>
      <c r="AC71" s="720"/>
      <c r="AD71" s="722"/>
      <c r="AE71" s="722"/>
      <c r="AF71" s="722"/>
      <c r="AG71" s="724"/>
      <c r="AH71" s="517"/>
      <c r="AI71" s="727"/>
      <c r="AJ71" s="727"/>
      <c r="AK71" s="731"/>
      <c r="AL71" s="732"/>
      <c r="AM71" s="733"/>
      <c r="AN71" s="737"/>
      <c r="AO71" s="737"/>
      <c r="AP71" s="737"/>
      <c r="AQ71" s="737"/>
      <c r="AU71" s="739"/>
      <c r="AV71" s="739"/>
      <c r="AW71" s="741"/>
      <c r="AX71" s="503"/>
      <c r="AY71" s="503"/>
      <c r="AZ71" s="743"/>
      <c r="BA71" s="503"/>
      <c r="BB71" s="706"/>
      <c r="BC71" s="735"/>
      <c r="BD71" s="706"/>
      <c r="BE71" s="706"/>
      <c r="BF71" s="735"/>
      <c r="BG71"/>
      <c r="BH71" s="706"/>
      <c r="BI71"/>
    </row>
    <row r="72" spans="2:61" ht="15.95" hidden="1" customHeight="1">
      <c r="B72" s="749">
        <v>29</v>
      </c>
      <c r="C72" s="717"/>
      <c r="D72" s="717"/>
      <c r="E72" s="717"/>
      <c r="F72" s="557"/>
      <c r="G72" s="558"/>
      <c r="H72" s="558"/>
      <c r="I72" s="559"/>
      <c r="J72" s="717"/>
      <c r="K72" s="717"/>
      <c r="L72" s="717"/>
      <c r="M72" s="707"/>
      <c r="N72" s="707"/>
      <c r="O72" s="709" t="str">
        <f>IFERROR(IF(F72="","",INDEX(CMLIGHTBASE[Base Watt 1],MATCH(F72,CMLIGHTBASE[Base Desc 1],0))),"")</f>
        <v/>
      </c>
      <c r="P72" s="710"/>
      <c r="Q72" s="713"/>
      <c r="R72" s="714"/>
      <c r="S72" s="605"/>
      <c r="T72" s="558"/>
      <c r="U72" s="558"/>
      <c r="V72" s="559"/>
      <c r="W72" s="717"/>
      <c r="X72" s="717"/>
      <c r="Y72" s="717"/>
      <c r="Z72" s="707"/>
      <c r="AA72" s="707"/>
      <c r="AB72" s="719"/>
      <c r="AC72" s="719"/>
      <c r="AD72" s="721"/>
      <c r="AE72" s="721"/>
      <c r="AF72" s="721"/>
      <c r="AG72" s="723"/>
      <c r="AH72" s="725" t="str">
        <f t="shared" ref="AH72" si="135">IFERROR(IF(OR(C72="",J72="",M72="",O72="",Q72="",W72="",Z72="",AB72="",AD72="",AF72=""),"",ROUND((AD72+AF72)*Z72,2)),"")</f>
        <v/>
      </c>
      <c r="AI72" s="726"/>
      <c r="AJ72" s="726"/>
      <c r="AK72" s="728" t="str">
        <f t="shared" ref="AK72" si="136">IFERROR(IF(OR(C72="",F72="",J72="",M72="",O72="",Q72="",S72="",W72="",Z72="",AB72="",AD72="",AF72=""),"",ROUND(IF((M72*O72)&lt;=(Z72*AB72),"0",(AX72-AY72+BD72)*BE72),2)),"")</f>
        <v/>
      </c>
      <c r="AL72" s="729"/>
      <c r="AM72" s="730"/>
      <c r="AN72" s="736" t="str">
        <f>IFERROR(IF(OR(C72="",F72="",J72="",M72="",O72="",Q72="",S72="",W72="",Z72="",AB72="",AD72="",AF72=""),"",IF(OR(ISNUMBER(SEARCH("~~",F72)),ISNUMBER(SEARCH("~~",S72))),"Invalid Fixture Type Selected",IF(BF72&lt;&gt;"",BF72,ROUND(MIN(AH72*0.75,AK72*INDEX(#REF!,MATCH("CMLIGHT",#REF!))),2)))),"")</f>
        <v/>
      </c>
      <c r="AO72" s="736"/>
      <c r="AP72" s="736"/>
      <c r="AQ72" s="736"/>
      <c r="AU72" s="744" t="str">
        <f>IF(F72="","",INDEX(CUSTLIGHTUNIT,MATCH(F72,CMELIGHTBASE1,0)))</f>
        <v/>
      </c>
      <c r="AV72" s="738" t="str">
        <f>IFERROR(IF(OR(C72="",F72="",J72="",M72="",O72="",Q72="",S72="",W72="",Z72="",AB72="",AD72="",AF72=""),"",((((1+ELOSS)*((AK72*INDEX(ELECCB[NPV AEC $/kWh],MATCH(15,ELECCB[Year Number],0)))+(AW72*INDEX(ELECCB[NPV ACC+T&amp;D $/kW],MATCH(15,ELECCB[Year Number],0)))))+((1+GLOSS)*((BB72*INDEX(GASCB[NPV GAEC $/therm],MATCH(15,GASCB[Year Number],1))))))/AH72)),"")</f>
        <v/>
      </c>
      <c r="AW72" s="740" t="str">
        <f>IFERROR(IF(OR(C72="",F72="",J72="",M72="",O72="",Q72="",S72="",W72="",Z72="",AB72="",AD72="",AF72=""),"",IF(OR(ISNUMBER(SEARCH("Exterior",C72)),((M72*O72)&lt;=(Z72*AB72)),ISNUMBER(SEARCH("Exterior",S72)),ISNUMBER(SEARCH("Exterior",F72))),0,ROUND((((M72*O72)-(Z72*AB72))/1000)*INDEX(LightingWHF[Coincidence Factor CF],MATCH(M02S02F26,LightingWHF[Building/Space Type],0))*IF(OR(M02S02F32="AC with Natural Gas Heat",M02S02F32="AC with Electric Heat",M02S02F32="Heat Pump"),INDEX(LightingWHF[Waste Heat Cooling Demand WHFd],MATCH(M02S02F26,LightingWHF[Building/Space Type],0)),1),3))),"")</f>
        <v/>
      </c>
      <c r="AX72" s="502" t="str">
        <f t="shared" ref="AX72" si="137">IF(OR(C72="",F72="",J72="",M72="",O72="",Q72="",S72="",W72="",Z72="",AB72="",AD72="",AF72=""),"",ROUND(M72*O72*Q72/1000,2))</f>
        <v/>
      </c>
      <c r="AY72" s="502" t="str">
        <f t="shared" ref="AY72" si="138">IF(OR(C72="",F72="",J72="",M72="",O72="",Q72="",S72="",W72="",Z72="",AB72="",AD72="",AF72=""),"",ROUND(Z72*AB72*Q72/1000,2))</f>
        <v/>
      </c>
      <c r="AZ72" s="742" t="str">
        <f>IF(OR(C72="",F72="",J72="",M72="",O72="",Q72="",S72="",W72="",Z72="",AB72="",AD72="",AF72=""),"",IF(ISNUMBER(AN72),(CONCATENATE(INDEX(CMLIGHTBASE[Measure Number],MATCH(F72,CMLIGHTBASE[Base Desc 1],0)),INDEX(CMLIGHTEFF[Measure Number],MATCH(S72,CMLIGHTEFF[Eff Desc 1],0)))),IF(AK72=0,"","000001")))</f>
        <v/>
      </c>
      <c r="BA72" s="502" t="str">
        <f t="shared" ref="BA72" si="139">IF(OR(C72="",F72="",J72="",M72="",O72="",Q72="",S72="",W72="",Z72="",AB72="",AD72="",AF72=""),"",IF((M72*O72)&lt;=(Z72*AB72),"0",AX72-AY72))</f>
        <v/>
      </c>
      <c r="BB72" s="705" t="str">
        <f>IF(OR(C72="",F72="",J72="",M72="",O72="",Q72="",S72="",W72="",Z72="",AB72="",AD72="",AF72=""),"",IF(M02S02F46="Electric Only",0,IF(OR(ISNUMBER(SEARCH("Exterior",S72)),ISNUMBER(SEARCH("Exterior",C72)),ISNUMBER(SEARCH("Exterior",F72))),0,IF(OR(M02S02F32="AC with Natural Gas Heat",M02S02F32="Natural Gas Heat Only"),(((O72*M72-AB72*Z72)/1000)*Q72*-INDEX(LightingWHF[Waste Heat Gas Heating IFTherms],MATCH(M02S02F26,LightingWHF[Building/Space Type],0))),0))))</f>
        <v/>
      </c>
      <c r="BC72" s="734" t="str">
        <f>IFERROR(AH72/M02S02F35/BA72,"")</f>
        <v/>
      </c>
      <c r="BD72" s="705" t="str">
        <f>IF(OR(C72="",F72="",J72="",M72="",O72="",Q72="",S72="",W72="",Z72="",AB72="",AD72="",AF72=""),"",IF(M02S02F46="Gas Only",0,IF(OR(ISNUMBER(SEARCH("Exterior",S72)),ISNUMBER(SEARCH("Exterior",C72)),ISNUMBER(SEARCH("Exterior",F72))),0,IF(M02S02F32="Heat Pump",(((O72*M72-AB72*Z72)/1000)*Q72*-INDEX(LightingWHF[Waste Heat Electric Heat Pump Heating IFkWh],MATCH(M02S02F26,LightingWHF[Building/Space Type],0))),
IF(OR(M02S02F32="AC with Electric Heat",M02S02F32="Electric Heat Only"),(((O72*M72-AB72*Z72)/1000)*Q72*-INDEX(LightingWHF[Waste Heat Electric Resistance Heating IFkWh],MATCH(M02S02F26,LightingWHF[Building/Space Type],0))),0
)))))</f>
        <v/>
      </c>
      <c r="BE72" s="705" t="str">
        <f>IF(OR(C72="",F72="",J72="",M72="",O72="",Q72="",S72="",W72="",Z72="",AB72="",AD72="",AF72=""),"",IF(M02S02F46="Gas Only",0,IF(OR(ISNUMBER(SEARCH("Exterior",S72)),ISNUMBER(SEARCH("Exterior",C72)),ISNUMBER(SEARCH("Exterior",F72))),1,IF(OR(M02S02F32="Heat Pump",M02S02F32="AC with Natural Gas Heat",M02S02F32="AC with Electric Heat"),(INDEX(LightingWHF[Waste Heat Cooling Energy WHFe],MATCH(M02S02F26,LightingWHF[Building/Space Type],0))),1))))</f>
        <v/>
      </c>
      <c r="BF72" s="734" t="str">
        <f>IFERROR(IF((M72*O72)&lt;=(Z72*AB72),MEASURESAVE,IF(M02S02F35="",MEASURERATE,IF(AH72/M02S02F35/BA72&lt;1,MEASUREPAY,IF(AV72&lt;1,MEASURECB,IF(OR(ISBLANK(M02S02F26),ISBLANK(M02S02F32),ISBLANK(M02S02F46)),MEASUREBLDG,""))))),MEASURESUBMIT)</f>
        <v>Submit for Review</v>
      </c>
      <c r="BG72"/>
      <c r="BH72" s="764" t="str">
        <f ca="1">IF(OR(C72="",F72="",J72="",M72="",O72="",Q72="",S72="",W72="",Z72="",AB72="",AD72="",AF72=""),"",IF('M01-S01'!$V$82&lt;TODAY(),0,IF(M02S02F46="Gas Only",0,IF(OR(AK72="",AK72&lt;0,AH72&lt;=AN72),0,MIN(AH72-AN72,ROUND(IF(OR(ISNUMBER(SEARCH("T12",F72)),ISNUMBER(SEARCH("T8",F72)),ISNUMBER(SEARCH("T5",F72)),ISNUMBER(SEARCH("MH",F72)),ISNUMBER(SEARCH("HPS",F72)),ISNUMBER(SEARCH("MV",F72))),AN72*0.2),2))))))</f>
        <v/>
      </c>
      <c r="BI72"/>
    </row>
    <row r="73" spans="2:61" ht="15.95" hidden="1" customHeight="1">
      <c r="B73" s="749"/>
      <c r="C73" s="718"/>
      <c r="D73" s="718"/>
      <c r="E73" s="718"/>
      <c r="F73" s="532"/>
      <c r="G73" s="533"/>
      <c r="H73" s="533"/>
      <c r="I73" s="537"/>
      <c r="J73" s="718"/>
      <c r="K73" s="718"/>
      <c r="L73" s="718"/>
      <c r="M73" s="708"/>
      <c r="N73" s="708"/>
      <c r="O73" s="711"/>
      <c r="P73" s="712"/>
      <c r="Q73" s="715"/>
      <c r="R73" s="716"/>
      <c r="S73" s="536"/>
      <c r="T73" s="533"/>
      <c r="U73" s="533"/>
      <c r="V73" s="537"/>
      <c r="W73" s="718"/>
      <c r="X73" s="718"/>
      <c r="Y73" s="718"/>
      <c r="Z73" s="708"/>
      <c r="AA73" s="708"/>
      <c r="AB73" s="720"/>
      <c r="AC73" s="720"/>
      <c r="AD73" s="722"/>
      <c r="AE73" s="722"/>
      <c r="AF73" s="722"/>
      <c r="AG73" s="724"/>
      <c r="AH73" s="517"/>
      <c r="AI73" s="727"/>
      <c r="AJ73" s="727"/>
      <c r="AK73" s="731"/>
      <c r="AL73" s="732"/>
      <c r="AM73" s="733"/>
      <c r="AN73" s="737"/>
      <c r="AO73" s="737"/>
      <c r="AP73" s="737"/>
      <c r="AQ73" s="737"/>
      <c r="AU73" s="739"/>
      <c r="AV73" s="739"/>
      <c r="AW73" s="741"/>
      <c r="AX73" s="503"/>
      <c r="AY73" s="503"/>
      <c r="AZ73" s="743"/>
      <c r="BA73" s="503"/>
      <c r="BB73" s="706"/>
      <c r="BC73" s="735"/>
      <c r="BD73" s="706"/>
      <c r="BE73" s="706"/>
      <c r="BF73" s="735"/>
      <c r="BG73"/>
      <c r="BH73" s="706"/>
      <c r="BI73"/>
    </row>
    <row r="74" spans="2:61" ht="15.95" hidden="1" customHeight="1">
      <c r="B74" s="749">
        <v>30</v>
      </c>
      <c r="C74" s="717"/>
      <c r="D74" s="717"/>
      <c r="E74" s="717"/>
      <c r="F74" s="557"/>
      <c r="G74" s="558"/>
      <c r="H74" s="558"/>
      <c r="I74" s="559"/>
      <c r="J74" s="717"/>
      <c r="K74" s="717"/>
      <c r="L74" s="717"/>
      <c r="M74" s="707"/>
      <c r="N74" s="707"/>
      <c r="O74" s="709" t="str">
        <f>IFERROR(IF(F74="","",INDEX(CMLIGHTBASE[Base Watt 1],MATCH(F74,CMLIGHTBASE[Base Desc 1],0))),"")</f>
        <v/>
      </c>
      <c r="P74" s="710"/>
      <c r="Q74" s="713"/>
      <c r="R74" s="714"/>
      <c r="S74" s="605"/>
      <c r="T74" s="558"/>
      <c r="U74" s="558"/>
      <c r="V74" s="559"/>
      <c r="W74" s="717"/>
      <c r="X74" s="717"/>
      <c r="Y74" s="717"/>
      <c r="Z74" s="707"/>
      <c r="AA74" s="707"/>
      <c r="AB74" s="719"/>
      <c r="AC74" s="719"/>
      <c r="AD74" s="721"/>
      <c r="AE74" s="721"/>
      <c r="AF74" s="721"/>
      <c r="AG74" s="723"/>
      <c r="AH74" s="725" t="str">
        <f t="shared" ref="AH74" si="140">IFERROR(IF(OR(C74="",J74="",M74="",O74="",Q74="",W74="",Z74="",AB74="",AD74="",AF74=""),"",ROUND((AD74+AF74)*Z74,2)),"")</f>
        <v/>
      </c>
      <c r="AI74" s="726"/>
      <c r="AJ74" s="726"/>
      <c r="AK74" s="728" t="str">
        <f t="shared" ref="AK74" si="141">IFERROR(IF(OR(C74="",F74="",J74="",M74="",O74="",Q74="",S74="",W74="",Z74="",AB74="",AD74="",AF74=""),"",ROUND(IF((M74*O74)&lt;=(Z74*AB74),"0",(AX74-AY74+BD74)*BE74),2)),"")</f>
        <v/>
      </c>
      <c r="AL74" s="729"/>
      <c r="AM74" s="730"/>
      <c r="AN74" s="736" t="str">
        <f>IFERROR(IF(OR(C74="",F74="",J74="",M74="",O74="",Q74="",S74="",W74="",Z74="",AB74="",AD74="",AF74=""),"",IF(OR(ISNUMBER(SEARCH("~~",F74)),ISNUMBER(SEARCH("~~",S74))),"Invalid Fixture Type Selected",IF(BF74&lt;&gt;"",BF74,ROUND(MIN(AH74*0.75,AK74*INDEX(#REF!,MATCH("CMLIGHT",#REF!))),2)))),"")</f>
        <v/>
      </c>
      <c r="AO74" s="736"/>
      <c r="AP74" s="736"/>
      <c r="AQ74" s="736"/>
      <c r="AU74" s="744" t="str">
        <f>IF(F74="","",INDEX(CUSTLIGHTUNIT,MATCH(F74,CMELIGHTBASE1,0)))</f>
        <v/>
      </c>
      <c r="AV74" s="738" t="str">
        <f>IFERROR(IF(OR(C74="",F74="",J74="",M74="",O74="",Q74="",S74="",W74="",Z74="",AB74="",AD74="",AF74=""),"",((((1+ELOSS)*((AK74*INDEX(ELECCB[NPV AEC $/kWh],MATCH(15,ELECCB[Year Number],0)))+(AW74*INDEX(ELECCB[NPV ACC+T&amp;D $/kW],MATCH(15,ELECCB[Year Number],0)))))+((1+GLOSS)*((BB74*INDEX(GASCB[NPV GAEC $/therm],MATCH(15,GASCB[Year Number],1))))))/AH74)),"")</f>
        <v/>
      </c>
      <c r="AW74" s="740" t="str">
        <f>IFERROR(IF(OR(C74="",F74="",J74="",M74="",O74="",Q74="",S74="",W74="",Z74="",AB74="",AD74="",AF74=""),"",IF(OR(ISNUMBER(SEARCH("Exterior",C74)),((M74*O74)&lt;=(Z74*AB74)),ISNUMBER(SEARCH("Exterior",S74)),ISNUMBER(SEARCH("Exterior",F74))),0,ROUND((((M74*O74)-(Z74*AB74))/1000)*INDEX(LightingWHF[Coincidence Factor CF],MATCH(M02S02F26,LightingWHF[Building/Space Type],0))*IF(OR(M02S02F32="AC with Natural Gas Heat",M02S02F32="AC with Electric Heat",M02S02F32="Heat Pump"),INDEX(LightingWHF[Waste Heat Cooling Demand WHFd],MATCH(M02S02F26,LightingWHF[Building/Space Type],0)),1),3))),"")</f>
        <v/>
      </c>
      <c r="AX74" s="502" t="str">
        <f t="shared" ref="AX74" si="142">IF(OR(C74="",F74="",J74="",M74="",O74="",Q74="",S74="",W74="",Z74="",AB74="",AD74="",AF74=""),"",ROUND(M74*O74*Q74/1000,2))</f>
        <v/>
      </c>
      <c r="AY74" s="502" t="str">
        <f t="shared" ref="AY74" si="143">IF(OR(C74="",F74="",J74="",M74="",O74="",Q74="",S74="",W74="",Z74="",AB74="",AD74="",AF74=""),"",ROUND(Z74*AB74*Q74/1000,2))</f>
        <v/>
      </c>
      <c r="AZ74" s="742" t="str">
        <f>IF(OR(C74="",F74="",J74="",M74="",O74="",Q74="",S74="",W74="",Z74="",AB74="",AD74="",AF74=""),"",IF(ISNUMBER(AN74),(CONCATENATE(INDEX(CMLIGHTBASE[Measure Number],MATCH(F74,CMLIGHTBASE[Base Desc 1],0)),INDEX(CMLIGHTEFF[Measure Number],MATCH(S74,CMLIGHTEFF[Eff Desc 1],0)))),IF(AK74=0,"","000001")))</f>
        <v/>
      </c>
      <c r="BA74" s="502" t="str">
        <f t="shared" ref="BA74" si="144">IF(OR(C74="",F74="",J74="",M74="",O74="",Q74="",S74="",W74="",Z74="",AB74="",AD74="",AF74=""),"",IF((M74*O74)&lt;=(Z74*AB74),"0",AX74-AY74))</f>
        <v/>
      </c>
      <c r="BB74" s="705" t="str">
        <f>IF(OR(C74="",F74="",J74="",M74="",O74="",Q74="",S74="",W74="",Z74="",AB74="",AD74="",AF74=""),"",IF(M02S02F46="Electric Only",0,IF(OR(ISNUMBER(SEARCH("Exterior",S74)),ISNUMBER(SEARCH("Exterior",C74)),ISNUMBER(SEARCH("Exterior",F74))),0,IF(OR(M02S02F32="AC with Natural Gas Heat",M02S02F32="Natural Gas Heat Only"),(((O74*M74-AB74*Z74)/1000)*Q74*-INDEX(LightingWHF[Waste Heat Gas Heating IFTherms],MATCH(M02S02F26,LightingWHF[Building/Space Type],0))),0))))</f>
        <v/>
      </c>
      <c r="BC74" s="734" t="str">
        <f>IFERROR(AH74/M02S02F35/BA74,"")</f>
        <v/>
      </c>
      <c r="BD74" s="705" t="str">
        <f>IF(OR(C74="",F74="",J74="",M74="",O74="",Q74="",S74="",W74="",Z74="",AB74="",AD74="",AF74=""),"",IF(M02S02F46="Gas Only",0,IF(OR(ISNUMBER(SEARCH("Exterior",S74)),ISNUMBER(SEARCH("Exterior",C74)),ISNUMBER(SEARCH("Exterior",F74))),0,IF(M02S02F32="Heat Pump",(((O74*M74-AB74*Z74)/1000)*Q74*-INDEX(LightingWHF[Waste Heat Electric Heat Pump Heating IFkWh],MATCH(M02S02F26,LightingWHF[Building/Space Type],0))),
IF(OR(M02S02F32="AC with Electric Heat",M02S02F32="Electric Heat Only"),(((O74*M74-AB74*Z74)/1000)*Q74*-INDEX(LightingWHF[Waste Heat Electric Resistance Heating IFkWh],MATCH(M02S02F26,LightingWHF[Building/Space Type],0))),0
)))))</f>
        <v/>
      </c>
      <c r="BE74" s="705" t="str">
        <f>IF(OR(C74="",F74="",J74="",M74="",O74="",Q74="",S74="",W74="",Z74="",AB74="",AD74="",AF74=""),"",IF(M02S02F46="Gas Only",0,IF(OR(ISNUMBER(SEARCH("Exterior",S74)),ISNUMBER(SEARCH("Exterior",C74)),ISNUMBER(SEARCH("Exterior",F74))),1,IF(OR(M02S02F32="Heat Pump",M02S02F32="AC with Natural Gas Heat",M02S02F32="AC with Electric Heat"),(INDEX(LightingWHF[Waste Heat Cooling Energy WHFe],MATCH(M02S02F26,LightingWHF[Building/Space Type],0))),1))))</f>
        <v/>
      </c>
      <c r="BF74" s="734" t="str">
        <f>IFERROR(IF((M74*O74)&lt;=(Z74*AB74),MEASURESAVE,IF(M02S02F35="",MEASURERATE,IF(AH74/M02S02F35/BA74&lt;1,MEASUREPAY,IF(AV74&lt;1,MEASURECB,IF(OR(ISBLANK(M02S02F26),ISBLANK(M02S02F32),ISBLANK(M02S02F46)),MEASUREBLDG,""))))),MEASURESUBMIT)</f>
        <v>Submit for Review</v>
      </c>
      <c r="BG74"/>
      <c r="BH74" s="764" t="str">
        <f ca="1">IF(OR(C74="",F74="",J74="",M74="",O74="",Q74="",S74="",W74="",Z74="",AB74="",AD74="",AF74=""),"",IF('M01-S01'!$V$82&lt;TODAY(),0,IF(M02S02F46="Gas Only",0,IF(OR(AK74="",AK74&lt;0,AH74&lt;=AN74),0,MIN(AH74-AN74,ROUND(IF(OR(ISNUMBER(SEARCH("T12",F74)),ISNUMBER(SEARCH("T8",F74)),ISNUMBER(SEARCH("T5",F74)),ISNUMBER(SEARCH("MH",F74)),ISNUMBER(SEARCH("HPS",F74)),ISNUMBER(SEARCH("MV",F74))),AN74*0.2),2))))))</f>
        <v/>
      </c>
      <c r="BI74"/>
    </row>
    <row r="75" spans="2:61" ht="15.95" hidden="1" customHeight="1">
      <c r="B75" s="749"/>
      <c r="C75" s="718"/>
      <c r="D75" s="718"/>
      <c r="E75" s="718"/>
      <c r="F75" s="532"/>
      <c r="G75" s="533"/>
      <c r="H75" s="533"/>
      <c r="I75" s="537"/>
      <c r="J75" s="718"/>
      <c r="K75" s="718"/>
      <c r="L75" s="718"/>
      <c r="M75" s="708"/>
      <c r="N75" s="708"/>
      <c r="O75" s="711"/>
      <c r="P75" s="712"/>
      <c r="Q75" s="715"/>
      <c r="R75" s="716"/>
      <c r="S75" s="536"/>
      <c r="T75" s="533"/>
      <c r="U75" s="533"/>
      <c r="V75" s="537"/>
      <c r="W75" s="718"/>
      <c r="X75" s="718"/>
      <c r="Y75" s="718"/>
      <c r="Z75" s="708"/>
      <c r="AA75" s="708"/>
      <c r="AB75" s="720"/>
      <c r="AC75" s="720"/>
      <c r="AD75" s="722"/>
      <c r="AE75" s="722"/>
      <c r="AF75" s="722"/>
      <c r="AG75" s="724"/>
      <c r="AH75" s="517"/>
      <c r="AI75" s="727"/>
      <c r="AJ75" s="727"/>
      <c r="AK75" s="731"/>
      <c r="AL75" s="732"/>
      <c r="AM75" s="733"/>
      <c r="AN75" s="737"/>
      <c r="AO75" s="737"/>
      <c r="AP75" s="737"/>
      <c r="AQ75" s="737"/>
      <c r="AU75" s="739"/>
      <c r="AV75" s="739"/>
      <c r="AW75" s="741"/>
      <c r="AX75" s="503"/>
      <c r="AY75" s="503"/>
      <c r="AZ75" s="743"/>
      <c r="BA75" s="503"/>
      <c r="BB75" s="706"/>
      <c r="BC75" s="735"/>
      <c r="BD75" s="706"/>
      <c r="BE75" s="706"/>
      <c r="BF75" s="735"/>
      <c r="BG75"/>
      <c r="BH75" s="706"/>
      <c r="BI75"/>
    </row>
    <row r="76" spans="2:61" ht="15.95" hidden="1" customHeight="1">
      <c r="B76" s="749">
        <v>31</v>
      </c>
      <c r="C76" s="717"/>
      <c r="D76" s="717"/>
      <c r="E76" s="717"/>
      <c r="F76" s="557"/>
      <c r="G76" s="558"/>
      <c r="H76" s="558"/>
      <c r="I76" s="559"/>
      <c r="J76" s="717"/>
      <c r="K76" s="717"/>
      <c r="L76" s="717"/>
      <c r="M76" s="707"/>
      <c r="N76" s="707"/>
      <c r="O76" s="709" t="str">
        <f>IFERROR(IF(F76="","",INDEX(CMLIGHTBASE[Base Watt 1],MATCH(F76,CMLIGHTBASE[Base Desc 1],0))),"")</f>
        <v/>
      </c>
      <c r="P76" s="710"/>
      <c r="Q76" s="713"/>
      <c r="R76" s="714"/>
      <c r="S76" s="605"/>
      <c r="T76" s="558"/>
      <c r="U76" s="558"/>
      <c r="V76" s="559"/>
      <c r="W76" s="717"/>
      <c r="X76" s="717"/>
      <c r="Y76" s="717"/>
      <c r="Z76" s="707"/>
      <c r="AA76" s="707"/>
      <c r="AB76" s="719"/>
      <c r="AC76" s="719"/>
      <c r="AD76" s="721"/>
      <c r="AE76" s="721"/>
      <c r="AF76" s="721"/>
      <c r="AG76" s="723"/>
      <c r="AH76" s="725" t="str">
        <f t="shared" ref="AH76" si="145">IFERROR(IF(OR(C76="",J76="",M76="",O76="",Q76="",W76="",Z76="",AB76="",AD76="",AF76=""),"",ROUND((AD76+AF76)*Z76,2)),"")</f>
        <v/>
      </c>
      <c r="AI76" s="726"/>
      <c r="AJ76" s="726"/>
      <c r="AK76" s="728" t="str">
        <f t="shared" ref="AK76" si="146">IFERROR(IF(OR(C76="",F76="",J76="",M76="",O76="",Q76="",S76="",W76="",Z76="",AB76="",AD76="",AF76=""),"",ROUND(IF((M76*O76)&lt;=(Z76*AB76),"0",(AX76-AY76+BD76)*BE76),2)),"")</f>
        <v/>
      </c>
      <c r="AL76" s="729"/>
      <c r="AM76" s="730"/>
      <c r="AN76" s="736" t="str">
        <f>IFERROR(IF(OR(C76="",F76="",J76="",M76="",O76="",Q76="",S76="",W76="",Z76="",AB76="",AD76="",AF76=""),"",IF(OR(ISNUMBER(SEARCH("~~",F76)),ISNUMBER(SEARCH("~~",S76))),"Invalid Fixture Type Selected",IF(BF76&lt;&gt;"",BF76,ROUND(MIN(AH76*0.75,AK76*INDEX(#REF!,MATCH("CMLIGHT",#REF!))),2)))),"")</f>
        <v/>
      </c>
      <c r="AO76" s="736"/>
      <c r="AP76" s="736"/>
      <c r="AQ76" s="736"/>
      <c r="AU76" s="744" t="str">
        <f>IF(F76="","",INDEX(CUSTLIGHTUNIT,MATCH(F76,CMELIGHTBASE1,0)))</f>
        <v/>
      </c>
      <c r="AV76" s="738" t="str">
        <f>IFERROR(IF(OR(C76="",F76="",J76="",M76="",O76="",Q76="",S76="",W76="",Z76="",AB76="",AD76="",AF76=""),"",((((1+ELOSS)*((AK76*INDEX(ELECCB[NPV AEC $/kWh],MATCH(15,ELECCB[Year Number],0)))+(AW76*INDEX(ELECCB[NPV ACC+T&amp;D $/kW],MATCH(15,ELECCB[Year Number],0)))))+((1+GLOSS)*((BB76*INDEX(GASCB[NPV GAEC $/therm],MATCH(15,GASCB[Year Number],1))))))/AH76)),"")</f>
        <v/>
      </c>
      <c r="AW76" s="740" t="str">
        <f>IFERROR(IF(OR(C76="",F76="",J76="",M76="",O76="",Q76="",S76="",W76="",Z76="",AB76="",AD76="",AF76=""),"",IF(OR(ISNUMBER(SEARCH("Exterior",C76)),((M76*O76)&lt;=(Z76*AB76)),ISNUMBER(SEARCH("Exterior",S76)),ISNUMBER(SEARCH("Exterior",F76))),0,ROUND((((M76*O76)-(Z76*AB76))/1000)*INDEX(LightingWHF[Coincidence Factor CF],MATCH(M02S02F26,LightingWHF[Building/Space Type],0))*IF(OR(M02S02F32="AC with Natural Gas Heat",M02S02F32="AC with Electric Heat",M02S02F32="Heat Pump"),INDEX(LightingWHF[Waste Heat Cooling Demand WHFd],MATCH(M02S02F26,LightingWHF[Building/Space Type],0)),1),3))),"")</f>
        <v/>
      </c>
      <c r="AX76" s="502" t="str">
        <f t="shared" ref="AX76" si="147">IF(OR(C76="",F76="",J76="",M76="",O76="",Q76="",S76="",W76="",Z76="",AB76="",AD76="",AF76=""),"",ROUND(M76*O76*Q76/1000,2))</f>
        <v/>
      </c>
      <c r="AY76" s="502" t="str">
        <f t="shared" ref="AY76" si="148">IF(OR(C76="",F76="",J76="",M76="",O76="",Q76="",S76="",W76="",Z76="",AB76="",AD76="",AF76=""),"",ROUND(Z76*AB76*Q76/1000,2))</f>
        <v/>
      </c>
      <c r="AZ76" s="742" t="str">
        <f>IF(OR(C76="",F76="",J76="",M76="",O76="",Q76="",S76="",W76="",Z76="",AB76="",AD76="",AF76=""),"",IF(ISNUMBER(AN76),(CONCATENATE(INDEX(CMLIGHTBASE[Measure Number],MATCH(F76,CMLIGHTBASE[Base Desc 1],0)),INDEX(CMLIGHTEFF[Measure Number],MATCH(S76,CMLIGHTEFF[Eff Desc 1],0)))),IF(AK76=0,"","000001")))</f>
        <v/>
      </c>
      <c r="BA76" s="502" t="str">
        <f t="shared" ref="BA76" si="149">IF(OR(C76="",F76="",J76="",M76="",O76="",Q76="",S76="",W76="",Z76="",AB76="",AD76="",AF76=""),"",IF((M76*O76)&lt;=(Z76*AB76),"0",AX76-AY76))</f>
        <v/>
      </c>
      <c r="BB76" s="705" t="str">
        <f>IF(OR(C76="",F76="",J76="",M76="",O76="",Q76="",S76="",W76="",Z76="",AB76="",AD76="",AF76=""),"",IF(M02S02F46="Electric Only",0,IF(OR(ISNUMBER(SEARCH("Exterior",S76)),ISNUMBER(SEARCH("Exterior",C76)),ISNUMBER(SEARCH("Exterior",F76))),0,IF(OR(M02S02F32="AC with Natural Gas Heat",M02S02F32="Natural Gas Heat Only"),(((O76*M76-AB76*Z76)/1000)*Q76*-INDEX(LightingWHF[Waste Heat Gas Heating IFTherms],MATCH(M02S02F26,LightingWHF[Building/Space Type],0))),0))))</f>
        <v/>
      </c>
      <c r="BC76" s="734" t="str">
        <f>IFERROR(AH76/M02S02F35/BA76,"")</f>
        <v/>
      </c>
      <c r="BD76" s="705" t="str">
        <f>IF(OR(C76="",F76="",J76="",M76="",O76="",Q76="",S76="",W76="",Z76="",AB76="",AD76="",AF76=""),"",IF(M02S02F46="Gas Only",0,IF(OR(ISNUMBER(SEARCH("Exterior",S76)),ISNUMBER(SEARCH("Exterior",C76)),ISNUMBER(SEARCH("Exterior",F76))),0,IF(M02S02F32="Heat Pump",(((O76*M76-AB76*Z76)/1000)*Q76*-INDEX(LightingWHF[Waste Heat Electric Heat Pump Heating IFkWh],MATCH(M02S02F26,LightingWHF[Building/Space Type],0))),
IF(OR(M02S02F32="AC with Electric Heat",M02S02F32="Electric Heat Only"),(((O76*M76-AB76*Z76)/1000)*Q76*-INDEX(LightingWHF[Waste Heat Electric Resistance Heating IFkWh],MATCH(M02S02F26,LightingWHF[Building/Space Type],0))),0
)))))</f>
        <v/>
      </c>
      <c r="BE76" s="705" t="str">
        <f>IF(OR(C76="",F76="",J76="",M76="",O76="",Q76="",S76="",W76="",Z76="",AB76="",AD76="",AF76=""),"",IF(M02S02F46="Gas Only",0,IF(OR(ISNUMBER(SEARCH("Exterior",S76)),ISNUMBER(SEARCH("Exterior",C76)),ISNUMBER(SEARCH("Exterior",F76))),1,IF(OR(M02S02F32="Heat Pump",M02S02F32="AC with Natural Gas Heat",M02S02F32="AC with Electric Heat"),(INDEX(LightingWHF[Waste Heat Cooling Energy WHFe],MATCH(M02S02F26,LightingWHF[Building/Space Type],0))),1))))</f>
        <v/>
      </c>
      <c r="BF76" s="734" t="str">
        <f>IFERROR(IF((M76*O76)&lt;=(Z76*AB76),MEASURESAVE,IF(M02S02F35="",MEASURERATE,IF(AH76/M02S02F35/BA76&lt;1,MEASUREPAY,IF(AV76&lt;1,MEASURECB,IF(OR(ISBLANK(M02S02F26),ISBLANK(M02S02F32),ISBLANK(M02S02F46)),MEASUREBLDG,""))))),MEASURESUBMIT)</f>
        <v>Submit for Review</v>
      </c>
      <c r="BG76"/>
      <c r="BH76" s="764" t="str">
        <f ca="1">IF(OR(C76="",F76="",J76="",M76="",O76="",Q76="",S76="",W76="",Z76="",AB76="",AD76="",AF76=""),"",IF('M01-S01'!$V$82&lt;TODAY(),0,IF(M02S02F46="Gas Only",0,IF(OR(AK76="",AK76&lt;0,AH76&lt;=AN76),0,MIN(AH76-AN76,ROUND(IF(OR(ISNUMBER(SEARCH("T12",F76)),ISNUMBER(SEARCH("T8",F76)),ISNUMBER(SEARCH("T5",F76)),ISNUMBER(SEARCH("MH",F76)),ISNUMBER(SEARCH("HPS",F76)),ISNUMBER(SEARCH("MV",F76))),AN76*0.2),2))))))</f>
        <v/>
      </c>
      <c r="BI76"/>
    </row>
    <row r="77" spans="2:61" ht="15.95" hidden="1" customHeight="1">
      <c r="B77" s="749"/>
      <c r="C77" s="718"/>
      <c r="D77" s="718"/>
      <c r="E77" s="718"/>
      <c r="F77" s="532"/>
      <c r="G77" s="533"/>
      <c r="H77" s="533"/>
      <c r="I77" s="537"/>
      <c r="J77" s="718"/>
      <c r="K77" s="718"/>
      <c r="L77" s="718"/>
      <c r="M77" s="708"/>
      <c r="N77" s="708"/>
      <c r="O77" s="711"/>
      <c r="P77" s="712"/>
      <c r="Q77" s="715"/>
      <c r="R77" s="716"/>
      <c r="S77" s="536"/>
      <c r="T77" s="533"/>
      <c r="U77" s="533"/>
      <c r="V77" s="537"/>
      <c r="W77" s="718"/>
      <c r="X77" s="718"/>
      <c r="Y77" s="718"/>
      <c r="Z77" s="708"/>
      <c r="AA77" s="708"/>
      <c r="AB77" s="720"/>
      <c r="AC77" s="720"/>
      <c r="AD77" s="722"/>
      <c r="AE77" s="722"/>
      <c r="AF77" s="722"/>
      <c r="AG77" s="724"/>
      <c r="AH77" s="517"/>
      <c r="AI77" s="727"/>
      <c r="AJ77" s="727"/>
      <c r="AK77" s="731"/>
      <c r="AL77" s="732"/>
      <c r="AM77" s="733"/>
      <c r="AN77" s="737"/>
      <c r="AO77" s="737"/>
      <c r="AP77" s="737"/>
      <c r="AQ77" s="737"/>
      <c r="AU77" s="739"/>
      <c r="AV77" s="739"/>
      <c r="AW77" s="741"/>
      <c r="AX77" s="503"/>
      <c r="AY77" s="503"/>
      <c r="AZ77" s="743"/>
      <c r="BA77" s="503"/>
      <c r="BB77" s="706"/>
      <c r="BC77" s="735"/>
      <c r="BD77" s="706"/>
      <c r="BE77" s="706"/>
      <c r="BF77" s="735"/>
      <c r="BG77"/>
      <c r="BH77" s="706"/>
      <c r="BI77"/>
    </row>
    <row r="78" spans="2:61" ht="15.95" hidden="1" customHeight="1">
      <c r="B78" s="749">
        <v>32</v>
      </c>
      <c r="C78" s="717"/>
      <c r="D78" s="717"/>
      <c r="E78" s="717"/>
      <c r="F78" s="557"/>
      <c r="G78" s="558"/>
      <c r="H78" s="558"/>
      <c r="I78" s="559"/>
      <c r="J78" s="717"/>
      <c r="K78" s="717"/>
      <c r="L78" s="717"/>
      <c r="M78" s="707"/>
      <c r="N78" s="707"/>
      <c r="O78" s="709" t="str">
        <f>IFERROR(IF(F78="","",INDEX(CMLIGHTBASE[Base Watt 1],MATCH(F78,CMLIGHTBASE[Base Desc 1],0))),"")</f>
        <v/>
      </c>
      <c r="P78" s="710"/>
      <c r="Q78" s="713"/>
      <c r="R78" s="714"/>
      <c r="S78" s="605"/>
      <c r="T78" s="558"/>
      <c r="U78" s="558"/>
      <c r="V78" s="559"/>
      <c r="W78" s="717"/>
      <c r="X78" s="717"/>
      <c r="Y78" s="717"/>
      <c r="Z78" s="707"/>
      <c r="AA78" s="707"/>
      <c r="AB78" s="719"/>
      <c r="AC78" s="719"/>
      <c r="AD78" s="721"/>
      <c r="AE78" s="721"/>
      <c r="AF78" s="721"/>
      <c r="AG78" s="723"/>
      <c r="AH78" s="725" t="str">
        <f t="shared" ref="AH78" si="150">IFERROR(IF(OR(C78="",J78="",M78="",O78="",Q78="",W78="",Z78="",AB78="",AD78="",AF78=""),"",ROUND((AD78+AF78)*Z78,2)),"")</f>
        <v/>
      </c>
      <c r="AI78" s="726"/>
      <c r="AJ78" s="726"/>
      <c r="AK78" s="728" t="str">
        <f t="shared" ref="AK78" si="151">IFERROR(IF(OR(C78="",F78="",J78="",M78="",O78="",Q78="",S78="",W78="",Z78="",AB78="",AD78="",AF78=""),"",ROUND(IF((M78*O78)&lt;=(Z78*AB78),"0",(AX78-AY78+BD78)*BE78),2)),"")</f>
        <v/>
      </c>
      <c r="AL78" s="729"/>
      <c r="AM78" s="730"/>
      <c r="AN78" s="736" t="str">
        <f>IFERROR(IF(OR(C78="",F78="",J78="",M78="",O78="",Q78="",S78="",W78="",Z78="",AB78="",AD78="",AF78=""),"",IF(OR(ISNUMBER(SEARCH("~~",F78)),ISNUMBER(SEARCH("~~",S78))),"Invalid Fixture Type Selected",IF(BF78&lt;&gt;"",BF78,ROUND(MIN(AH78*0.75,AK78*INDEX(#REF!,MATCH("CMLIGHT",#REF!))),2)))),"")</f>
        <v/>
      </c>
      <c r="AO78" s="736"/>
      <c r="AP78" s="736"/>
      <c r="AQ78" s="736"/>
      <c r="AU78" s="744" t="str">
        <f>IF(F78="","",INDEX(CUSTLIGHTUNIT,MATCH(F78,CMELIGHTBASE1,0)))</f>
        <v/>
      </c>
      <c r="AV78" s="738" t="str">
        <f>IFERROR(IF(OR(C78="",F78="",J78="",M78="",O78="",Q78="",S78="",W78="",Z78="",AB78="",AD78="",AF78=""),"",((((1+ELOSS)*((AK78*INDEX(ELECCB[NPV AEC $/kWh],MATCH(15,ELECCB[Year Number],0)))+(AW78*INDEX(ELECCB[NPV ACC+T&amp;D $/kW],MATCH(15,ELECCB[Year Number],0)))))+((1+GLOSS)*((BB78*INDEX(GASCB[NPV GAEC $/therm],MATCH(15,GASCB[Year Number],1))))))/AH78)),"")</f>
        <v/>
      </c>
      <c r="AW78" s="740" t="str">
        <f>IFERROR(IF(OR(C78="",F78="",J78="",M78="",O78="",Q78="",S78="",W78="",Z78="",AB78="",AD78="",AF78=""),"",IF(OR(ISNUMBER(SEARCH("Exterior",C78)),((M78*O78)&lt;=(Z78*AB78)),ISNUMBER(SEARCH("Exterior",S78)),ISNUMBER(SEARCH("Exterior",F78))),0,ROUND((((M78*O78)-(Z78*AB78))/1000)*INDEX(LightingWHF[Coincidence Factor CF],MATCH(M02S02F26,LightingWHF[Building/Space Type],0))*IF(OR(M02S02F32="AC with Natural Gas Heat",M02S02F32="AC with Electric Heat",M02S02F32="Heat Pump"),INDEX(LightingWHF[Waste Heat Cooling Demand WHFd],MATCH(M02S02F26,LightingWHF[Building/Space Type],0)),1),3))),"")</f>
        <v/>
      </c>
      <c r="AX78" s="502" t="str">
        <f t="shared" ref="AX78" si="152">IF(OR(C78="",F78="",J78="",M78="",O78="",Q78="",S78="",W78="",Z78="",AB78="",AD78="",AF78=""),"",ROUND(M78*O78*Q78/1000,2))</f>
        <v/>
      </c>
      <c r="AY78" s="502" t="str">
        <f t="shared" ref="AY78" si="153">IF(OR(C78="",F78="",J78="",M78="",O78="",Q78="",S78="",W78="",Z78="",AB78="",AD78="",AF78=""),"",ROUND(Z78*AB78*Q78/1000,2))</f>
        <v/>
      </c>
      <c r="AZ78" s="742" t="str">
        <f>IF(OR(C78="",F78="",J78="",M78="",O78="",Q78="",S78="",W78="",Z78="",AB78="",AD78="",AF78=""),"",IF(ISNUMBER(AN78),(CONCATENATE(INDEX(CMLIGHTBASE[Measure Number],MATCH(F78,CMLIGHTBASE[Base Desc 1],0)),INDEX(CMLIGHTEFF[Measure Number],MATCH(S78,CMLIGHTEFF[Eff Desc 1],0)))),IF(AK78=0,"","000001")))</f>
        <v/>
      </c>
      <c r="BA78" s="502" t="str">
        <f t="shared" ref="BA78" si="154">IF(OR(C78="",F78="",J78="",M78="",O78="",Q78="",S78="",W78="",Z78="",AB78="",AD78="",AF78=""),"",IF((M78*O78)&lt;=(Z78*AB78),"0",AX78-AY78))</f>
        <v/>
      </c>
      <c r="BB78" s="705" t="str">
        <f>IF(OR(C78="",F78="",J78="",M78="",O78="",Q78="",S78="",W78="",Z78="",AB78="",AD78="",AF78=""),"",IF(M02S02F46="Electric Only",0,IF(OR(ISNUMBER(SEARCH("Exterior",S78)),ISNUMBER(SEARCH("Exterior",C78)),ISNUMBER(SEARCH("Exterior",F78))),0,IF(OR(M02S02F32="AC with Natural Gas Heat",M02S02F32="Natural Gas Heat Only"),(((O78*M78-AB78*Z78)/1000)*Q78*-INDEX(LightingWHF[Waste Heat Gas Heating IFTherms],MATCH(M02S02F26,LightingWHF[Building/Space Type],0))),0))))</f>
        <v/>
      </c>
      <c r="BC78" s="734" t="str">
        <f>IFERROR(AH78/M02S02F35/BA78,"")</f>
        <v/>
      </c>
      <c r="BD78" s="705" t="str">
        <f>IF(OR(C78="",F78="",J78="",M78="",O78="",Q78="",S78="",W78="",Z78="",AB78="",AD78="",AF78=""),"",IF(M02S02F46="Gas Only",0,IF(OR(ISNUMBER(SEARCH("Exterior",S78)),ISNUMBER(SEARCH("Exterior",C78)),ISNUMBER(SEARCH("Exterior",F78))),0,IF(M02S02F32="Heat Pump",(((O78*M78-AB78*Z78)/1000)*Q78*-INDEX(LightingWHF[Waste Heat Electric Heat Pump Heating IFkWh],MATCH(M02S02F26,LightingWHF[Building/Space Type],0))),
IF(OR(M02S02F32="AC with Electric Heat",M02S02F32="Electric Heat Only"),(((O78*M78-AB78*Z78)/1000)*Q78*-INDEX(LightingWHF[Waste Heat Electric Resistance Heating IFkWh],MATCH(M02S02F26,LightingWHF[Building/Space Type],0))),0
)))))</f>
        <v/>
      </c>
      <c r="BE78" s="705" t="str">
        <f>IF(OR(C78="",F78="",J78="",M78="",O78="",Q78="",S78="",W78="",Z78="",AB78="",AD78="",AF78=""),"",IF(M02S02F46="Gas Only",0,IF(OR(ISNUMBER(SEARCH("Exterior",S78)),ISNUMBER(SEARCH("Exterior",C78)),ISNUMBER(SEARCH("Exterior",F78))),1,IF(OR(M02S02F32="Heat Pump",M02S02F32="AC with Natural Gas Heat",M02S02F32="AC with Electric Heat"),(INDEX(LightingWHF[Waste Heat Cooling Energy WHFe],MATCH(M02S02F26,LightingWHF[Building/Space Type],0))),1))))</f>
        <v/>
      </c>
      <c r="BF78" s="734" t="str">
        <f>IFERROR(IF((M78*O78)&lt;=(Z78*AB78),MEASURESAVE,IF(M02S02F35="",MEASURERATE,IF(AH78/M02S02F35/BA78&lt;1,MEASUREPAY,IF(AV78&lt;1,MEASURECB,IF(OR(ISBLANK(M02S02F26),ISBLANK(M02S02F32),ISBLANK(M02S02F46)),MEASUREBLDG,""))))),MEASURESUBMIT)</f>
        <v>Submit for Review</v>
      </c>
      <c r="BG78"/>
      <c r="BH78" s="764" t="str">
        <f ca="1">IF(OR(C78="",F78="",J78="",M78="",O78="",Q78="",S78="",W78="",Z78="",AB78="",AD78="",AF78=""),"",IF('M01-S01'!$V$82&lt;TODAY(),0,IF(M02S02F46="Gas Only",0,IF(OR(AK78="",AK78&lt;0,AH78&lt;=AN78),0,MIN(AH78-AN78,ROUND(IF(OR(ISNUMBER(SEARCH("T12",F78)),ISNUMBER(SEARCH("T8",F78)),ISNUMBER(SEARCH("T5",F78)),ISNUMBER(SEARCH("MH",F78)),ISNUMBER(SEARCH("HPS",F78)),ISNUMBER(SEARCH("MV",F78))),AN78*0.2),2))))))</f>
        <v/>
      </c>
      <c r="BI78"/>
    </row>
    <row r="79" spans="2:61" ht="15.95" hidden="1" customHeight="1">
      <c r="B79" s="749"/>
      <c r="C79" s="718"/>
      <c r="D79" s="718"/>
      <c r="E79" s="718"/>
      <c r="F79" s="532"/>
      <c r="G79" s="533"/>
      <c r="H79" s="533"/>
      <c r="I79" s="537"/>
      <c r="J79" s="718"/>
      <c r="K79" s="718"/>
      <c r="L79" s="718"/>
      <c r="M79" s="708"/>
      <c r="N79" s="708"/>
      <c r="O79" s="711"/>
      <c r="P79" s="712"/>
      <c r="Q79" s="715"/>
      <c r="R79" s="716"/>
      <c r="S79" s="536"/>
      <c r="T79" s="533"/>
      <c r="U79" s="533"/>
      <c r="V79" s="537"/>
      <c r="W79" s="718"/>
      <c r="X79" s="718"/>
      <c r="Y79" s="718"/>
      <c r="Z79" s="708"/>
      <c r="AA79" s="708"/>
      <c r="AB79" s="720"/>
      <c r="AC79" s="720"/>
      <c r="AD79" s="722"/>
      <c r="AE79" s="722"/>
      <c r="AF79" s="722"/>
      <c r="AG79" s="724"/>
      <c r="AH79" s="517"/>
      <c r="AI79" s="727"/>
      <c r="AJ79" s="727"/>
      <c r="AK79" s="731"/>
      <c r="AL79" s="732"/>
      <c r="AM79" s="733"/>
      <c r="AN79" s="737"/>
      <c r="AO79" s="737"/>
      <c r="AP79" s="737"/>
      <c r="AQ79" s="737"/>
      <c r="AU79" s="739"/>
      <c r="AV79" s="739"/>
      <c r="AW79" s="741"/>
      <c r="AX79" s="503"/>
      <c r="AY79" s="503"/>
      <c r="AZ79" s="743"/>
      <c r="BA79" s="503"/>
      <c r="BB79" s="706"/>
      <c r="BC79" s="735"/>
      <c r="BD79" s="706"/>
      <c r="BE79" s="706"/>
      <c r="BF79" s="735"/>
      <c r="BG79"/>
      <c r="BH79" s="706"/>
      <c r="BI79"/>
    </row>
    <row r="80" spans="2:61" ht="15.95" hidden="1" customHeight="1">
      <c r="B80" s="749">
        <v>33</v>
      </c>
      <c r="C80" s="717"/>
      <c r="D80" s="717"/>
      <c r="E80" s="717"/>
      <c r="F80" s="557"/>
      <c r="G80" s="558"/>
      <c r="H80" s="558"/>
      <c r="I80" s="559"/>
      <c r="J80" s="717"/>
      <c r="K80" s="717"/>
      <c r="L80" s="717"/>
      <c r="M80" s="707"/>
      <c r="N80" s="707"/>
      <c r="O80" s="709" t="str">
        <f>IFERROR(IF(F80="","",INDEX(CMLIGHTBASE[Base Watt 1],MATCH(F80,CMLIGHTBASE[Base Desc 1],0))),"")</f>
        <v/>
      </c>
      <c r="P80" s="710"/>
      <c r="Q80" s="713"/>
      <c r="R80" s="714"/>
      <c r="S80" s="605"/>
      <c r="T80" s="558"/>
      <c r="U80" s="558"/>
      <c r="V80" s="559"/>
      <c r="W80" s="717"/>
      <c r="X80" s="717"/>
      <c r="Y80" s="717"/>
      <c r="Z80" s="707"/>
      <c r="AA80" s="707"/>
      <c r="AB80" s="719"/>
      <c r="AC80" s="719"/>
      <c r="AD80" s="721"/>
      <c r="AE80" s="721"/>
      <c r="AF80" s="721"/>
      <c r="AG80" s="723"/>
      <c r="AH80" s="725" t="str">
        <f t="shared" ref="AH80" si="155">IFERROR(IF(OR(C80="",J80="",M80="",O80="",Q80="",W80="",Z80="",AB80="",AD80="",AF80=""),"",ROUND((AD80+AF80)*Z80,2)),"")</f>
        <v/>
      </c>
      <c r="AI80" s="726"/>
      <c r="AJ80" s="726"/>
      <c r="AK80" s="728" t="str">
        <f t="shared" ref="AK80" si="156">IFERROR(IF(OR(C80="",F80="",J80="",M80="",O80="",Q80="",S80="",W80="",Z80="",AB80="",AD80="",AF80=""),"",ROUND(IF((M80*O80)&lt;=(Z80*AB80),"0",(AX80-AY80+BD80)*BE80),2)),"")</f>
        <v/>
      </c>
      <c r="AL80" s="729"/>
      <c r="AM80" s="730"/>
      <c r="AN80" s="736" t="str">
        <f>IFERROR(IF(OR(C80="",F80="",J80="",M80="",O80="",Q80="",S80="",W80="",Z80="",AB80="",AD80="",AF80=""),"",IF(OR(ISNUMBER(SEARCH("~~",F80)),ISNUMBER(SEARCH("~~",S80))),"Invalid Fixture Type Selected",IF(BF80&lt;&gt;"",BF80,ROUND(MIN(AH80*0.75,AK80*INDEX(#REF!,MATCH("CMLIGHT",#REF!))),2)))),"")</f>
        <v/>
      </c>
      <c r="AO80" s="736"/>
      <c r="AP80" s="736"/>
      <c r="AQ80" s="736"/>
      <c r="AU80" s="744" t="str">
        <f>IF(F80="","",INDEX(CUSTLIGHTUNIT,MATCH(F80,CMELIGHTBASE1,0)))</f>
        <v/>
      </c>
      <c r="AV80" s="738" t="str">
        <f>IFERROR(IF(OR(C80="",F80="",J80="",M80="",O80="",Q80="",S80="",W80="",Z80="",AB80="",AD80="",AF80=""),"",((((1+ELOSS)*((AK80*INDEX(ELECCB[NPV AEC $/kWh],MATCH(15,ELECCB[Year Number],0)))+(AW80*INDEX(ELECCB[NPV ACC+T&amp;D $/kW],MATCH(15,ELECCB[Year Number],0)))))+((1+GLOSS)*((BB80*INDEX(GASCB[NPV GAEC $/therm],MATCH(15,GASCB[Year Number],1))))))/AH80)),"")</f>
        <v/>
      </c>
      <c r="AW80" s="740" t="str">
        <f>IFERROR(IF(OR(C80="",F80="",J80="",M80="",O80="",Q80="",S80="",W80="",Z80="",AB80="",AD80="",AF80=""),"",IF(OR(ISNUMBER(SEARCH("Exterior",C80)),((M80*O80)&lt;=(Z80*AB80)),ISNUMBER(SEARCH("Exterior",S80)),ISNUMBER(SEARCH("Exterior",F80))),0,ROUND((((M80*O80)-(Z80*AB80))/1000)*INDEX(LightingWHF[Coincidence Factor CF],MATCH(M02S02F26,LightingWHF[Building/Space Type],0))*IF(OR(M02S02F32="AC with Natural Gas Heat",M02S02F32="AC with Electric Heat",M02S02F32="Heat Pump"),INDEX(LightingWHF[Waste Heat Cooling Demand WHFd],MATCH(M02S02F26,LightingWHF[Building/Space Type],0)),1),3))),"")</f>
        <v/>
      </c>
      <c r="AX80" s="502" t="str">
        <f t="shared" ref="AX80" si="157">IF(OR(C80="",F80="",J80="",M80="",O80="",Q80="",S80="",W80="",Z80="",AB80="",AD80="",AF80=""),"",ROUND(M80*O80*Q80/1000,2))</f>
        <v/>
      </c>
      <c r="AY80" s="502" t="str">
        <f t="shared" ref="AY80" si="158">IF(OR(C80="",F80="",J80="",M80="",O80="",Q80="",S80="",W80="",Z80="",AB80="",AD80="",AF80=""),"",ROUND(Z80*AB80*Q80/1000,2))</f>
        <v/>
      </c>
      <c r="AZ80" s="742" t="str">
        <f>IF(OR(C80="",F80="",J80="",M80="",O80="",Q80="",S80="",W80="",Z80="",AB80="",AD80="",AF80=""),"",IF(ISNUMBER(AN80),(CONCATENATE(INDEX(CMLIGHTBASE[Measure Number],MATCH(F80,CMLIGHTBASE[Base Desc 1],0)),INDEX(CMLIGHTEFF[Measure Number],MATCH(S80,CMLIGHTEFF[Eff Desc 1],0)))),IF(AK80=0,"","000001")))</f>
        <v/>
      </c>
      <c r="BA80" s="502" t="str">
        <f t="shared" ref="BA80" si="159">IF(OR(C80="",F80="",J80="",M80="",O80="",Q80="",S80="",W80="",Z80="",AB80="",AD80="",AF80=""),"",IF((M80*O80)&lt;=(Z80*AB80),"0",AX80-AY80))</f>
        <v/>
      </c>
      <c r="BB80" s="705" t="str">
        <f>IF(OR(C80="",F80="",J80="",M80="",O80="",Q80="",S80="",W80="",Z80="",AB80="",AD80="",AF80=""),"",IF(M02S02F46="Electric Only",0,IF(OR(ISNUMBER(SEARCH("Exterior",S80)),ISNUMBER(SEARCH("Exterior",C80)),ISNUMBER(SEARCH("Exterior",F80))),0,IF(OR(M02S02F32="AC with Natural Gas Heat",M02S02F32="Natural Gas Heat Only"),(((O80*M80-AB80*Z80)/1000)*Q80*-INDEX(LightingWHF[Waste Heat Gas Heating IFTherms],MATCH(M02S02F26,LightingWHF[Building/Space Type],0))),0))))</f>
        <v/>
      </c>
      <c r="BC80" s="734" t="str">
        <f>IFERROR(AH80/M02S02F35/BA80,"")</f>
        <v/>
      </c>
      <c r="BD80" s="705" t="str">
        <f>IF(OR(C80="",F80="",J80="",M80="",O80="",Q80="",S80="",W80="",Z80="",AB80="",AD80="",AF80=""),"",IF(M02S02F46="Gas Only",0,IF(OR(ISNUMBER(SEARCH("Exterior",S80)),ISNUMBER(SEARCH("Exterior",C80)),ISNUMBER(SEARCH("Exterior",F80))),0,IF(M02S02F32="Heat Pump",(((O80*M80-AB80*Z80)/1000)*Q80*-INDEX(LightingWHF[Waste Heat Electric Heat Pump Heating IFkWh],MATCH(M02S02F26,LightingWHF[Building/Space Type],0))),
IF(OR(M02S02F32="AC with Electric Heat",M02S02F32="Electric Heat Only"),(((O80*M80-AB80*Z80)/1000)*Q80*-INDEX(LightingWHF[Waste Heat Electric Resistance Heating IFkWh],MATCH(M02S02F26,LightingWHF[Building/Space Type],0))),0
)))))</f>
        <v/>
      </c>
      <c r="BE80" s="705" t="str">
        <f>IF(OR(C80="",F80="",J80="",M80="",O80="",Q80="",S80="",W80="",Z80="",AB80="",AD80="",AF80=""),"",IF(M02S02F46="Gas Only",0,IF(OR(ISNUMBER(SEARCH("Exterior",S80)),ISNUMBER(SEARCH("Exterior",C80)),ISNUMBER(SEARCH("Exterior",F80))),1,IF(OR(M02S02F32="Heat Pump",M02S02F32="AC with Natural Gas Heat",M02S02F32="AC with Electric Heat"),(INDEX(LightingWHF[Waste Heat Cooling Energy WHFe],MATCH(M02S02F26,LightingWHF[Building/Space Type],0))),1))))</f>
        <v/>
      </c>
      <c r="BF80" s="734" t="str">
        <f>IFERROR(IF((M80*O80)&lt;=(Z80*AB80),MEASURESAVE,IF(M02S02F35="",MEASURERATE,IF(AH80/M02S02F35/BA80&lt;1,MEASUREPAY,IF(AV80&lt;1,MEASURECB,IF(OR(ISBLANK(M02S02F26),ISBLANK(M02S02F32),ISBLANK(M02S02F46)),MEASUREBLDG,""))))),MEASURESUBMIT)</f>
        <v>Submit for Review</v>
      </c>
      <c r="BG80"/>
      <c r="BH80" s="764" t="str">
        <f ca="1">IF(OR(C80="",F80="",J80="",M80="",O80="",Q80="",S80="",W80="",Z80="",AB80="",AD80="",AF80=""),"",IF('M01-S01'!$V$82&lt;TODAY(),0,IF(M02S02F46="Gas Only",0,IF(OR(AK80="",AK80&lt;0,AH80&lt;=AN80),0,MIN(AH80-AN80,ROUND(IF(OR(ISNUMBER(SEARCH("T12",F80)),ISNUMBER(SEARCH("T8",F80)),ISNUMBER(SEARCH("T5",F80)),ISNUMBER(SEARCH("MH",F80)),ISNUMBER(SEARCH("HPS",F80)),ISNUMBER(SEARCH("MV",F80))),AN80*0.2),2))))))</f>
        <v/>
      </c>
      <c r="BI80"/>
    </row>
    <row r="81" spans="2:61" ht="15.95" hidden="1" customHeight="1">
      <c r="B81" s="749"/>
      <c r="C81" s="718"/>
      <c r="D81" s="718"/>
      <c r="E81" s="718"/>
      <c r="F81" s="532"/>
      <c r="G81" s="533"/>
      <c r="H81" s="533"/>
      <c r="I81" s="537"/>
      <c r="J81" s="718"/>
      <c r="K81" s="718"/>
      <c r="L81" s="718"/>
      <c r="M81" s="708"/>
      <c r="N81" s="708"/>
      <c r="O81" s="711"/>
      <c r="P81" s="712"/>
      <c r="Q81" s="715"/>
      <c r="R81" s="716"/>
      <c r="S81" s="536"/>
      <c r="T81" s="533"/>
      <c r="U81" s="533"/>
      <c r="V81" s="537"/>
      <c r="W81" s="718"/>
      <c r="X81" s="718"/>
      <c r="Y81" s="718"/>
      <c r="Z81" s="708"/>
      <c r="AA81" s="708"/>
      <c r="AB81" s="720"/>
      <c r="AC81" s="720"/>
      <c r="AD81" s="722"/>
      <c r="AE81" s="722"/>
      <c r="AF81" s="722"/>
      <c r="AG81" s="724"/>
      <c r="AH81" s="517"/>
      <c r="AI81" s="727"/>
      <c r="AJ81" s="727"/>
      <c r="AK81" s="731"/>
      <c r="AL81" s="732"/>
      <c r="AM81" s="733"/>
      <c r="AN81" s="737"/>
      <c r="AO81" s="737"/>
      <c r="AP81" s="737"/>
      <c r="AQ81" s="737"/>
      <c r="AU81" s="739"/>
      <c r="AV81" s="739"/>
      <c r="AW81" s="741"/>
      <c r="AX81" s="503"/>
      <c r="AY81" s="503"/>
      <c r="AZ81" s="743"/>
      <c r="BA81" s="503"/>
      <c r="BB81" s="706"/>
      <c r="BC81" s="735"/>
      <c r="BD81" s="706"/>
      <c r="BE81" s="706"/>
      <c r="BF81" s="735"/>
      <c r="BG81"/>
      <c r="BH81" s="706"/>
      <c r="BI81"/>
    </row>
    <row r="82" spans="2:61" ht="15.95" hidden="1" customHeight="1">
      <c r="B82" s="749">
        <v>34</v>
      </c>
      <c r="C82" s="717"/>
      <c r="D82" s="717"/>
      <c r="E82" s="717"/>
      <c r="F82" s="557"/>
      <c r="G82" s="558"/>
      <c r="H82" s="558"/>
      <c r="I82" s="559"/>
      <c r="J82" s="717"/>
      <c r="K82" s="717"/>
      <c r="L82" s="717"/>
      <c r="M82" s="707"/>
      <c r="N82" s="707"/>
      <c r="O82" s="709" t="str">
        <f>IFERROR(IF(F82="","",INDEX(CMLIGHTBASE[Base Watt 1],MATCH(F82,CMLIGHTBASE[Base Desc 1],0))),"")</f>
        <v/>
      </c>
      <c r="P82" s="710"/>
      <c r="Q82" s="713"/>
      <c r="R82" s="714"/>
      <c r="S82" s="605"/>
      <c r="T82" s="558"/>
      <c r="U82" s="558"/>
      <c r="V82" s="559"/>
      <c r="W82" s="717"/>
      <c r="X82" s="717"/>
      <c r="Y82" s="717"/>
      <c r="Z82" s="707"/>
      <c r="AA82" s="707"/>
      <c r="AB82" s="719"/>
      <c r="AC82" s="719"/>
      <c r="AD82" s="721"/>
      <c r="AE82" s="721"/>
      <c r="AF82" s="721"/>
      <c r="AG82" s="723"/>
      <c r="AH82" s="725" t="str">
        <f t="shared" ref="AH82" si="160">IFERROR(IF(OR(C82="",J82="",M82="",O82="",Q82="",W82="",Z82="",AB82="",AD82="",AF82=""),"",ROUND((AD82+AF82)*Z82,2)),"")</f>
        <v/>
      </c>
      <c r="AI82" s="726"/>
      <c r="AJ82" s="726"/>
      <c r="AK82" s="728" t="str">
        <f t="shared" ref="AK82" si="161">IFERROR(IF(OR(C82="",F82="",J82="",M82="",O82="",Q82="",S82="",W82="",Z82="",AB82="",AD82="",AF82=""),"",ROUND(IF((M82*O82)&lt;=(Z82*AB82),"0",(AX82-AY82+BD82)*BE82),2)),"")</f>
        <v/>
      </c>
      <c r="AL82" s="729"/>
      <c r="AM82" s="730"/>
      <c r="AN82" s="736" t="str">
        <f>IFERROR(IF(OR(C82="",F82="",J82="",M82="",O82="",Q82="",S82="",W82="",Z82="",AB82="",AD82="",AF82=""),"",IF(OR(ISNUMBER(SEARCH("~~",F82)),ISNUMBER(SEARCH("~~",S82))),"Invalid Fixture Type Selected",IF(BF82&lt;&gt;"",BF82,ROUND(MIN(AH82*0.75,AK82*INDEX(#REF!,MATCH("CMLIGHT",#REF!))),2)))),"")</f>
        <v/>
      </c>
      <c r="AO82" s="736"/>
      <c r="AP82" s="736"/>
      <c r="AQ82" s="736"/>
      <c r="AU82" s="744" t="str">
        <f>IF(F82="","",INDEX(CUSTLIGHTUNIT,MATCH(F82,CMELIGHTBASE1,0)))</f>
        <v/>
      </c>
      <c r="AV82" s="738" t="str">
        <f>IFERROR(IF(OR(C82="",F82="",J82="",M82="",O82="",Q82="",S82="",W82="",Z82="",AB82="",AD82="",AF82=""),"",((((1+ELOSS)*((AK82*INDEX(ELECCB[NPV AEC $/kWh],MATCH(15,ELECCB[Year Number],0)))+(AW82*INDEX(ELECCB[NPV ACC+T&amp;D $/kW],MATCH(15,ELECCB[Year Number],0)))))+((1+GLOSS)*((BB82*INDEX(GASCB[NPV GAEC $/therm],MATCH(15,GASCB[Year Number],1))))))/AH82)),"")</f>
        <v/>
      </c>
      <c r="AW82" s="740" t="str">
        <f>IFERROR(IF(OR(C82="",F82="",J82="",M82="",O82="",Q82="",S82="",W82="",Z82="",AB82="",AD82="",AF82=""),"",IF(OR(ISNUMBER(SEARCH("Exterior",C82)),((M82*O82)&lt;=(Z82*AB82)),ISNUMBER(SEARCH("Exterior",S82)),ISNUMBER(SEARCH("Exterior",F82))),0,ROUND((((M82*O82)-(Z82*AB82))/1000)*INDEX(LightingWHF[Coincidence Factor CF],MATCH(M02S02F26,LightingWHF[Building/Space Type],0))*IF(OR(M02S02F32="AC with Natural Gas Heat",M02S02F32="AC with Electric Heat",M02S02F32="Heat Pump"),INDEX(LightingWHF[Waste Heat Cooling Demand WHFd],MATCH(M02S02F26,LightingWHF[Building/Space Type],0)),1),3))),"")</f>
        <v/>
      </c>
      <c r="AX82" s="502" t="str">
        <f t="shared" ref="AX82" si="162">IF(OR(C82="",F82="",J82="",M82="",O82="",Q82="",S82="",W82="",Z82="",AB82="",AD82="",AF82=""),"",ROUND(M82*O82*Q82/1000,2))</f>
        <v/>
      </c>
      <c r="AY82" s="502" t="str">
        <f t="shared" ref="AY82" si="163">IF(OR(C82="",F82="",J82="",M82="",O82="",Q82="",S82="",W82="",Z82="",AB82="",AD82="",AF82=""),"",ROUND(Z82*AB82*Q82/1000,2))</f>
        <v/>
      </c>
      <c r="AZ82" s="742" t="str">
        <f>IF(OR(C82="",F82="",J82="",M82="",O82="",Q82="",S82="",W82="",Z82="",AB82="",AD82="",AF82=""),"",IF(ISNUMBER(AN82),(CONCATENATE(INDEX(CMLIGHTBASE[Measure Number],MATCH(F82,CMLIGHTBASE[Base Desc 1],0)),INDEX(CMLIGHTEFF[Measure Number],MATCH(S82,CMLIGHTEFF[Eff Desc 1],0)))),IF(AK82=0,"","000001")))</f>
        <v/>
      </c>
      <c r="BA82" s="502" t="str">
        <f t="shared" ref="BA82" si="164">IF(OR(C82="",F82="",J82="",M82="",O82="",Q82="",S82="",W82="",Z82="",AB82="",AD82="",AF82=""),"",IF((M82*O82)&lt;=(Z82*AB82),"0",AX82-AY82))</f>
        <v/>
      </c>
      <c r="BB82" s="705" t="str">
        <f>IF(OR(C82="",F82="",J82="",M82="",O82="",Q82="",S82="",W82="",Z82="",AB82="",AD82="",AF82=""),"",IF(M02S02F46="Electric Only",0,IF(OR(ISNUMBER(SEARCH("Exterior",S82)),ISNUMBER(SEARCH("Exterior",C82)),ISNUMBER(SEARCH("Exterior",F82))),0,IF(OR(M02S02F32="AC with Natural Gas Heat",M02S02F32="Natural Gas Heat Only"),(((O82*M82-AB82*Z82)/1000)*Q82*-INDEX(LightingWHF[Waste Heat Gas Heating IFTherms],MATCH(M02S02F26,LightingWHF[Building/Space Type],0))),0))))</f>
        <v/>
      </c>
      <c r="BC82" s="734" t="str">
        <f>IFERROR(AH82/M02S02F35/BA82,"")</f>
        <v/>
      </c>
      <c r="BD82" s="705" t="str">
        <f>IF(OR(C82="",F82="",J82="",M82="",O82="",Q82="",S82="",W82="",Z82="",AB82="",AD82="",AF82=""),"",IF(M02S02F46="Gas Only",0,IF(OR(ISNUMBER(SEARCH("Exterior",S82)),ISNUMBER(SEARCH("Exterior",C82)),ISNUMBER(SEARCH("Exterior",F82))),0,IF(M02S02F32="Heat Pump",(((O82*M82-AB82*Z82)/1000)*Q82*-INDEX(LightingWHF[Waste Heat Electric Heat Pump Heating IFkWh],MATCH(M02S02F26,LightingWHF[Building/Space Type],0))),
IF(OR(M02S02F32="AC with Electric Heat",M02S02F32="Electric Heat Only"),(((O82*M82-AB82*Z82)/1000)*Q82*-INDEX(LightingWHF[Waste Heat Electric Resistance Heating IFkWh],MATCH(M02S02F26,LightingWHF[Building/Space Type],0))),0
)))))</f>
        <v/>
      </c>
      <c r="BE82" s="705" t="str">
        <f>IF(OR(C82="",F82="",J82="",M82="",O82="",Q82="",S82="",W82="",Z82="",AB82="",AD82="",AF82=""),"",IF(M02S02F46="Gas Only",0,IF(OR(ISNUMBER(SEARCH("Exterior",S82)),ISNUMBER(SEARCH("Exterior",C82)),ISNUMBER(SEARCH("Exterior",F82))),1,IF(OR(M02S02F32="Heat Pump",M02S02F32="AC with Natural Gas Heat",M02S02F32="AC with Electric Heat"),(INDEX(LightingWHF[Waste Heat Cooling Energy WHFe],MATCH(M02S02F26,LightingWHF[Building/Space Type],0))),1))))</f>
        <v/>
      </c>
      <c r="BF82" s="734" t="str">
        <f>IFERROR(IF((M82*O82)&lt;=(Z82*AB82),MEASURESAVE,IF(M02S02F35="",MEASURERATE,IF(AH82/M02S02F35/BA82&lt;1,MEASUREPAY,IF(AV82&lt;1,MEASURECB,IF(OR(ISBLANK(M02S02F26),ISBLANK(M02S02F32),ISBLANK(M02S02F46)),MEASUREBLDG,""))))),MEASURESUBMIT)</f>
        <v>Submit for Review</v>
      </c>
      <c r="BG82"/>
      <c r="BH82" s="764" t="str">
        <f ca="1">IF(OR(C82="",F82="",J82="",M82="",O82="",Q82="",S82="",W82="",Z82="",AB82="",AD82="",AF82=""),"",IF('M01-S01'!$V$82&lt;TODAY(),0,IF(M02S02F46="Gas Only",0,IF(OR(AK82="",AK82&lt;0,AH82&lt;=AN82),0,MIN(AH82-AN82,ROUND(IF(OR(ISNUMBER(SEARCH("T12",F82)),ISNUMBER(SEARCH("T8",F82)),ISNUMBER(SEARCH("T5",F82)),ISNUMBER(SEARCH("MH",F82)),ISNUMBER(SEARCH("HPS",F82)),ISNUMBER(SEARCH("MV",F82))),AN82*0.2),2))))))</f>
        <v/>
      </c>
      <c r="BI82"/>
    </row>
    <row r="83" spans="2:61" ht="15.95" hidden="1" customHeight="1">
      <c r="B83" s="749"/>
      <c r="C83" s="718"/>
      <c r="D83" s="718"/>
      <c r="E83" s="718"/>
      <c r="F83" s="532"/>
      <c r="G83" s="533"/>
      <c r="H83" s="533"/>
      <c r="I83" s="537"/>
      <c r="J83" s="718"/>
      <c r="K83" s="718"/>
      <c r="L83" s="718"/>
      <c r="M83" s="708"/>
      <c r="N83" s="708"/>
      <c r="O83" s="711"/>
      <c r="P83" s="712"/>
      <c r="Q83" s="715"/>
      <c r="R83" s="716"/>
      <c r="S83" s="536"/>
      <c r="T83" s="533"/>
      <c r="U83" s="533"/>
      <c r="V83" s="537"/>
      <c r="W83" s="718"/>
      <c r="X83" s="718"/>
      <c r="Y83" s="718"/>
      <c r="Z83" s="708"/>
      <c r="AA83" s="708"/>
      <c r="AB83" s="720"/>
      <c r="AC83" s="720"/>
      <c r="AD83" s="722"/>
      <c r="AE83" s="722"/>
      <c r="AF83" s="722"/>
      <c r="AG83" s="724"/>
      <c r="AH83" s="517"/>
      <c r="AI83" s="727"/>
      <c r="AJ83" s="727"/>
      <c r="AK83" s="731"/>
      <c r="AL83" s="732"/>
      <c r="AM83" s="733"/>
      <c r="AN83" s="737"/>
      <c r="AO83" s="737"/>
      <c r="AP83" s="737"/>
      <c r="AQ83" s="737"/>
      <c r="AU83" s="739"/>
      <c r="AV83" s="739"/>
      <c r="AW83" s="741"/>
      <c r="AX83" s="503"/>
      <c r="AY83" s="503"/>
      <c r="AZ83" s="743"/>
      <c r="BA83" s="503"/>
      <c r="BB83" s="706"/>
      <c r="BC83" s="735"/>
      <c r="BD83" s="706"/>
      <c r="BE83" s="706"/>
      <c r="BF83" s="735"/>
      <c r="BG83"/>
      <c r="BH83" s="706"/>
      <c r="BI83"/>
    </row>
    <row r="84" spans="2:61" ht="15.95" hidden="1" customHeight="1">
      <c r="B84" s="749">
        <v>35</v>
      </c>
      <c r="C84" s="717"/>
      <c r="D84" s="717"/>
      <c r="E84" s="717"/>
      <c r="F84" s="557"/>
      <c r="G84" s="558"/>
      <c r="H84" s="558"/>
      <c r="I84" s="559"/>
      <c r="J84" s="717"/>
      <c r="K84" s="717"/>
      <c r="L84" s="717"/>
      <c r="M84" s="707"/>
      <c r="N84" s="707"/>
      <c r="O84" s="709" t="str">
        <f>IFERROR(IF(F84="","",INDEX(CMLIGHTBASE[Base Watt 1],MATCH(F84,CMLIGHTBASE[Base Desc 1],0))),"")</f>
        <v/>
      </c>
      <c r="P84" s="710"/>
      <c r="Q84" s="713"/>
      <c r="R84" s="714"/>
      <c r="S84" s="605"/>
      <c r="T84" s="558"/>
      <c r="U84" s="558"/>
      <c r="V84" s="559"/>
      <c r="W84" s="717"/>
      <c r="X84" s="717"/>
      <c r="Y84" s="717"/>
      <c r="Z84" s="707"/>
      <c r="AA84" s="707"/>
      <c r="AB84" s="719"/>
      <c r="AC84" s="719"/>
      <c r="AD84" s="721"/>
      <c r="AE84" s="721"/>
      <c r="AF84" s="721"/>
      <c r="AG84" s="723"/>
      <c r="AH84" s="725" t="str">
        <f t="shared" ref="AH84" si="165">IFERROR(IF(OR(C84="",J84="",M84="",O84="",Q84="",W84="",Z84="",AB84="",AD84="",AF84=""),"",ROUND((AD84+AF84)*Z84,2)),"")</f>
        <v/>
      </c>
      <c r="AI84" s="726"/>
      <c r="AJ84" s="726"/>
      <c r="AK84" s="728" t="str">
        <f t="shared" ref="AK84" si="166">IFERROR(IF(OR(C84="",F84="",J84="",M84="",O84="",Q84="",S84="",W84="",Z84="",AB84="",AD84="",AF84=""),"",ROUND(IF((M84*O84)&lt;=(Z84*AB84),"0",(AX84-AY84+BD84)*BE84),2)),"")</f>
        <v/>
      </c>
      <c r="AL84" s="729"/>
      <c r="AM84" s="730"/>
      <c r="AN84" s="736" t="str">
        <f>IFERROR(IF(OR(C84="",F84="",J84="",M84="",O84="",Q84="",S84="",W84="",Z84="",AB84="",AD84="",AF84=""),"",IF(OR(ISNUMBER(SEARCH("~~",F84)),ISNUMBER(SEARCH("~~",S84))),"Invalid Fixture Type Selected",IF(BF84&lt;&gt;"",BF84,ROUND(MIN(AH84*0.75,AK84*INDEX(#REF!,MATCH("CMLIGHT",#REF!))),2)))),"")</f>
        <v/>
      </c>
      <c r="AO84" s="736"/>
      <c r="AP84" s="736"/>
      <c r="AQ84" s="736"/>
      <c r="AU84" s="744" t="str">
        <f>IF(F84="","",INDEX(CUSTLIGHTUNIT,MATCH(F84,CMELIGHTBASE1,0)))</f>
        <v/>
      </c>
      <c r="AV84" s="738" t="str">
        <f>IFERROR(IF(OR(C84="",F84="",J84="",M84="",O84="",Q84="",S84="",W84="",Z84="",AB84="",AD84="",AF84=""),"",((((1+ELOSS)*((AK84*INDEX(ELECCB[NPV AEC $/kWh],MATCH(15,ELECCB[Year Number],0)))+(AW84*INDEX(ELECCB[NPV ACC+T&amp;D $/kW],MATCH(15,ELECCB[Year Number],0)))))+((1+GLOSS)*((BB84*INDEX(GASCB[NPV GAEC $/therm],MATCH(15,GASCB[Year Number],1))))))/AH84)),"")</f>
        <v/>
      </c>
      <c r="AW84" s="740" t="str">
        <f>IFERROR(IF(OR(C84="",F84="",J84="",M84="",O84="",Q84="",S84="",W84="",Z84="",AB84="",AD84="",AF84=""),"",IF(OR(ISNUMBER(SEARCH("Exterior",C84)),((M84*O84)&lt;=(Z84*AB84)),ISNUMBER(SEARCH("Exterior",S84)),ISNUMBER(SEARCH("Exterior",F84))),0,ROUND((((M84*O84)-(Z84*AB84))/1000)*INDEX(LightingWHF[Coincidence Factor CF],MATCH(M02S02F26,LightingWHF[Building/Space Type],0))*IF(OR(M02S02F32="AC with Natural Gas Heat",M02S02F32="AC with Electric Heat",M02S02F32="Heat Pump"),INDEX(LightingWHF[Waste Heat Cooling Demand WHFd],MATCH(M02S02F26,LightingWHF[Building/Space Type],0)),1),3))),"")</f>
        <v/>
      </c>
      <c r="AX84" s="502" t="str">
        <f t="shared" ref="AX84" si="167">IF(OR(C84="",F84="",J84="",M84="",O84="",Q84="",S84="",W84="",Z84="",AB84="",AD84="",AF84=""),"",ROUND(M84*O84*Q84/1000,2))</f>
        <v/>
      </c>
      <c r="AY84" s="502" t="str">
        <f t="shared" ref="AY84" si="168">IF(OR(C84="",F84="",J84="",M84="",O84="",Q84="",S84="",W84="",Z84="",AB84="",AD84="",AF84=""),"",ROUND(Z84*AB84*Q84/1000,2))</f>
        <v/>
      </c>
      <c r="AZ84" s="742" t="str">
        <f>IF(OR(C84="",F84="",J84="",M84="",O84="",Q84="",S84="",W84="",Z84="",AB84="",AD84="",AF84=""),"",IF(ISNUMBER(AN84),(CONCATENATE(INDEX(CMLIGHTBASE[Measure Number],MATCH(F84,CMLIGHTBASE[Base Desc 1],0)),INDEX(CMLIGHTEFF[Measure Number],MATCH(S84,CMLIGHTEFF[Eff Desc 1],0)))),IF(AK84=0,"","000001")))</f>
        <v/>
      </c>
      <c r="BA84" s="502" t="str">
        <f t="shared" ref="BA84" si="169">IF(OR(C84="",F84="",J84="",M84="",O84="",Q84="",S84="",W84="",Z84="",AB84="",AD84="",AF84=""),"",IF((M84*O84)&lt;=(Z84*AB84),"0",AX84-AY84))</f>
        <v/>
      </c>
      <c r="BB84" s="705" t="str">
        <f>IF(OR(C84="",F84="",J84="",M84="",O84="",Q84="",S84="",W84="",Z84="",AB84="",AD84="",AF84=""),"",IF(M02S02F46="Electric Only",0,IF(OR(ISNUMBER(SEARCH("Exterior",S84)),ISNUMBER(SEARCH("Exterior",C84)),ISNUMBER(SEARCH("Exterior",F84))),0,IF(OR(M02S02F32="AC with Natural Gas Heat",M02S02F32="Natural Gas Heat Only"),(((O84*M84-AB84*Z84)/1000)*Q84*-INDEX(LightingWHF[Waste Heat Gas Heating IFTherms],MATCH(M02S02F26,LightingWHF[Building/Space Type],0))),0))))</f>
        <v/>
      </c>
      <c r="BC84" s="734" t="str">
        <f>IFERROR(AH84/M02S02F35/BA84,"")</f>
        <v/>
      </c>
      <c r="BD84" s="705" t="str">
        <f>IF(OR(C84="",F84="",J84="",M84="",O84="",Q84="",S84="",W84="",Z84="",AB84="",AD84="",AF84=""),"",IF(M02S02F46="Gas Only",0,IF(OR(ISNUMBER(SEARCH("Exterior",S84)),ISNUMBER(SEARCH("Exterior",C84)),ISNUMBER(SEARCH("Exterior",F84))),0,IF(M02S02F32="Heat Pump",(((O84*M84-AB84*Z84)/1000)*Q84*-INDEX(LightingWHF[Waste Heat Electric Heat Pump Heating IFkWh],MATCH(M02S02F26,LightingWHF[Building/Space Type],0))),
IF(OR(M02S02F32="AC with Electric Heat",M02S02F32="Electric Heat Only"),(((O84*M84-AB84*Z84)/1000)*Q84*-INDEX(LightingWHF[Waste Heat Electric Resistance Heating IFkWh],MATCH(M02S02F26,LightingWHF[Building/Space Type],0))),0
)))))</f>
        <v/>
      </c>
      <c r="BE84" s="705" t="str">
        <f>IF(OR(C84="",F84="",J84="",M84="",O84="",Q84="",S84="",W84="",Z84="",AB84="",AD84="",AF84=""),"",IF(M02S02F46="Gas Only",0,IF(OR(ISNUMBER(SEARCH("Exterior",S84)),ISNUMBER(SEARCH("Exterior",C84)),ISNUMBER(SEARCH("Exterior",F84))),1,IF(OR(M02S02F32="Heat Pump",M02S02F32="AC with Natural Gas Heat",M02S02F32="AC with Electric Heat"),(INDEX(LightingWHF[Waste Heat Cooling Energy WHFe],MATCH(M02S02F26,LightingWHF[Building/Space Type],0))),1))))</f>
        <v/>
      </c>
      <c r="BF84" s="734" t="str">
        <f>IFERROR(IF((M84*O84)&lt;=(Z84*AB84),MEASURESAVE,IF(M02S02F35="",MEASURERATE,IF(AH84/M02S02F35/BA84&lt;1,MEASUREPAY,IF(AV84&lt;1,MEASURECB,IF(OR(ISBLANK(M02S02F26),ISBLANK(M02S02F32),ISBLANK(M02S02F46)),MEASUREBLDG,""))))),MEASURESUBMIT)</f>
        <v>Submit for Review</v>
      </c>
      <c r="BG84"/>
      <c r="BH84" s="764" t="str">
        <f ca="1">IF(OR(C84="",F84="",J84="",M84="",O84="",Q84="",S84="",W84="",Z84="",AB84="",AD84="",AF84=""),"",IF('M01-S01'!$V$82&lt;TODAY(),0,IF(M02S02F46="Gas Only",0,IF(OR(AK84="",AK84&lt;0,AH84&lt;=AN84),0,MIN(AH84-AN84,ROUND(IF(OR(ISNUMBER(SEARCH("T12",F84)),ISNUMBER(SEARCH("T8",F84)),ISNUMBER(SEARCH("T5",F84)),ISNUMBER(SEARCH("MH",F84)),ISNUMBER(SEARCH("HPS",F84)),ISNUMBER(SEARCH("MV",F84))),AN84*0.2),2))))))</f>
        <v/>
      </c>
      <c r="BI84"/>
    </row>
    <row r="85" spans="2:61" ht="15.95" hidden="1" customHeight="1">
      <c r="B85" s="749"/>
      <c r="C85" s="718"/>
      <c r="D85" s="718"/>
      <c r="E85" s="718"/>
      <c r="F85" s="532"/>
      <c r="G85" s="533"/>
      <c r="H85" s="533"/>
      <c r="I85" s="537"/>
      <c r="J85" s="718"/>
      <c r="K85" s="718"/>
      <c r="L85" s="718"/>
      <c r="M85" s="708"/>
      <c r="N85" s="708"/>
      <c r="O85" s="711"/>
      <c r="P85" s="712"/>
      <c r="Q85" s="715"/>
      <c r="R85" s="716"/>
      <c r="S85" s="536"/>
      <c r="T85" s="533"/>
      <c r="U85" s="533"/>
      <c r="V85" s="537"/>
      <c r="W85" s="718"/>
      <c r="X85" s="718"/>
      <c r="Y85" s="718"/>
      <c r="Z85" s="708"/>
      <c r="AA85" s="708"/>
      <c r="AB85" s="720"/>
      <c r="AC85" s="720"/>
      <c r="AD85" s="722"/>
      <c r="AE85" s="722"/>
      <c r="AF85" s="722"/>
      <c r="AG85" s="724"/>
      <c r="AH85" s="517"/>
      <c r="AI85" s="727"/>
      <c r="AJ85" s="727"/>
      <c r="AK85" s="731"/>
      <c r="AL85" s="732"/>
      <c r="AM85" s="733"/>
      <c r="AN85" s="737"/>
      <c r="AO85" s="737"/>
      <c r="AP85" s="737"/>
      <c r="AQ85" s="737"/>
      <c r="AU85" s="739"/>
      <c r="AV85" s="739"/>
      <c r="AW85" s="741"/>
      <c r="AX85" s="503"/>
      <c r="AY85" s="503"/>
      <c r="AZ85" s="743"/>
      <c r="BA85" s="503"/>
      <c r="BB85" s="706"/>
      <c r="BC85" s="735"/>
      <c r="BD85" s="706"/>
      <c r="BE85" s="706"/>
      <c r="BF85" s="735"/>
      <c r="BG85"/>
      <c r="BH85" s="706"/>
      <c r="BI85"/>
    </row>
    <row r="86" spans="2:61" ht="15.95" hidden="1" customHeight="1">
      <c r="B86" s="749">
        <v>36</v>
      </c>
      <c r="C86" s="717"/>
      <c r="D86" s="717"/>
      <c r="E86" s="717"/>
      <c r="F86" s="557"/>
      <c r="G86" s="558"/>
      <c r="H86" s="558"/>
      <c r="I86" s="559"/>
      <c r="J86" s="717"/>
      <c r="K86" s="717"/>
      <c r="L86" s="717"/>
      <c r="M86" s="707"/>
      <c r="N86" s="707"/>
      <c r="O86" s="709" t="str">
        <f>IFERROR(IF(F86="","",INDEX(CMLIGHTBASE[Base Watt 1],MATCH(F86,CMLIGHTBASE[Base Desc 1],0))),"")</f>
        <v/>
      </c>
      <c r="P86" s="710"/>
      <c r="Q86" s="713"/>
      <c r="R86" s="714"/>
      <c r="S86" s="605"/>
      <c r="T86" s="558"/>
      <c r="U86" s="558"/>
      <c r="V86" s="559"/>
      <c r="W86" s="717"/>
      <c r="X86" s="717"/>
      <c r="Y86" s="717"/>
      <c r="Z86" s="707"/>
      <c r="AA86" s="707"/>
      <c r="AB86" s="719"/>
      <c r="AC86" s="719"/>
      <c r="AD86" s="721"/>
      <c r="AE86" s="721"/>
      <c r="AF86" s="721"/>
      <c r="AG86" s="723"/>
      <c r="AH86" s="725" t="str">
        <f t="shared" ref="AH86" si="170">IFERROR(IF(OR(C86="",J86="",M86="",O86="",Q86="",W86="",Z86="",AB86="",AD86="",AF86=""),"",ROUND((AD86+AF86)*Z86,2)),"")</f>
        <v/>
      </c>
      <c r="AI86" s="726"/>
      <c r="AJ86" s="726"/>
      <c r="AK86" s="728" t="str">
        <f t="shared" ref="AK86" si="171">IFERROR(IF(OR(C86="",F86="",J86="",M86="",O86="",Q86="",S86="",W86="",Z86="",AB86="",AD86="",AF86=""),"",ROUND(IF((M86*O86)&lt;=(Z86*AB86),"0",(AX86-AY86+BD86)*BE86),2)),"")</f>
        <v/>
      </c>
      <c r="AL86" s="729"/>
      <c r="AM86" s="730"/>
      <c r="AN86" s="736" t="str">
        <f>IFERROR(IF(OR(C86="",F86="",J86="",M86="",O86="",Q86="",S86="",W86="",Z86="",AB86="",AD86="",AF86=""),"",IF(OR(ISNUMBER(SEARCH("~~",F86)),ISNUMBER(SEARCH("~~",S86))),"Invalid Fixture Type Selected",IF(BF86&lt;&gt;"",BF86,ROUND(MIN(AH86*0.75,AK86*INDEX(#REF!,MATCH("CMLIGHT",#REF!))),2)))),"")</f>
        <v/>
      </c>
      <c r="AO86" s="736"/>
      <c r="AP86" s="736"/>
      <c r="AQ86" s="736"/>
      <c r="AU86" s="744" t="str">
        <f>IF(F86="","",INDEX(CUSTLIGHTUNIT,MATCH(F86,CMELIGHTBASE1,0)))</f>
        <v/>
      </c>
      <c r="AV86" s="738" t="str">
        <f>IFERROR(IF(OR(C86="",F86="",J86="",M86="",O86="",Q86="",S86="",W86="",Z86="",AB86="",AD86="",AF86=""),"",((((1+ELOSS)*((AK86*INDEX(ELECCB[NPV AEC $/kWh],MATCH(15,ELECCB[Year Number],0)))+(AW86*INDEX(ELECCB[NPV ACC+T&amp;D $/kW],MATCH(15,ELECCB[Year Number],0)))))+((1+GLOSS)*((BB86*INDEX(GASCB[NPV GAEC $/therm],MATCH(15,GASCB[Year Number],1))))))/AH86)),"")</f>
        <v/>
      </c>
      <c r="AW86" s="740" t="str">
        <f>IFERROR(IF(OR(C86="",F86="",J86="",M86="",O86="",Q86="",S86="",W86="",Z86="",AB86="",AD86="",AF86=""),"",IF(OR(ISNUMBER(SEARCH("Exterior",C86)),((M86*O86)&lt;=(Z86*AB86)),ISNUMBER(SEARCH("Exterior",S86)),ISNUMBER(SEARCH("Exterior",F86))),0,ROUND((((M86*O86)-(Z86*AB86))/1000)*INDEX(LightingWHF[Coincidence Factor CF],MATCH(M02S02F26,LightingWHF[Building/Space Type],0))*IF(OR(M02S02F32="AC with Natural Gas Heat",M02S02F32="AC with Electric Heat",M02S02F32="Heat Pump"),INDEX(LightingWHF[Waste Heat Cooling Demand WHFd],MATCH(M02S02F26,LightingWHF[Building/Space Type],0)),1),3))),"")</f>
        <v/>
      </c>
      <c r="AX86" s="502" t="str">
        <f t="shared" ref="AX86" si="172">IF(OR(C86="",F86="",J86="",M86="",O86="",Q86="",S86="",W86="",Z86="",AB86="",AD86="",AF86=""),"",ROUND(M86*O86*Q86/1000,2))</f>
        <v/>
      </c>
      <c r="AY86" s="502" t="str">
        <f t="shared" ref="AY86" si="173">IF(OR(C86="",F86="",J86="",M86="",O86="",Q86="",S86="",W86="",Z86="",AB86="",AD86="",AF86=""),"",ROUND(Z86*AB86*Q86/1000,2))</f>
        <v/>
      </c>
      <c r="AZ86" s="742" t="str">
        <f>IF(OR(C86="",F86="",J86="",M86="",O86="",Q86="",S86="",W86="",Z86="",AB86="",AD86="",AF86=""),"",IF(ISNUMBER(AN86),(CONCATENATE(INDEX(CMLIGHTBASE[Measure Number],MATCH(F86,CMLIGHTBASE[Base Desc 1],0)),INDEX(CMLIGHTEFF[Measure Number],MATCH(S86,CMLIGHTEFF[Eff Desc 1],0)))),IF(AK86=0,"","000001")))</f>
        <v/>
      </c>
      <c r="BA86" s="502" t="str">
        <f t="shared" ref="BA86" si="174">IF(OR(C86="",F86="",J86="",M86="",O86="",Q86="",S86="",W86="",Z86="",AB86="",AD86="",AF86=""),"",IF((M86*O86)&lt;=(Z86*AB86),"0",AX86-AY86))</f>
        <v/>
      </c>
      <c r="BB86" s="705" t="str">
        <f>IF(OR(C86="",F86="",J86="",M86="",O86="",Q86="",S86="",W86="",Z86="",AB86="",AD86="",AF86=""),"",IF(M02S02F46="Electric Only",0,IF(OR(ISNUMBER(SEARCH("Exterior",S86)),ISNUMBER(SEARCH("Exterior",C86)),ISNUMBER(SEARCH("Exterior",F86))),0,IF(OR(M02S02F32="AC with Natural Gas Heat",M02S02F32="Natural Gas Heat Only"),(((O86*M86-AB86*Z86)/1000)*Q86*-INDEX(LightingWHF[Waste Heat Gas Heating IFTherms],MATCH(M02S02F26,LightingWHF[Building/Space Type],0))),0))))</f>
        <v/>
      </c>
      <c r="BC86" s="734" t="str">
        <f>IFERROR(AH86/M02S02F35/BA86,"")</f>
        <v/>
      </c>
      <c r="BD86" s="705" t="str">
        <f>IF(OR(C86="",F86="",J86="",M86="",O86="",Q86="",S86="",W86="",Z86="",AB86="",AD86="",AF86=""),"",IF(M02S02F46="Gas Only",0,IF(OR(ISNUMBER(SEARCH("Exterior",S86)),ISNUMBER(SEARCH("Exterior",C86)),ISNUMBER(SEARCH("Exterior",F86))),0,IF(M02S02F32="Heat Pump",(((O86*M86-AB86*Z86)/1000)*Q86*-INDEX(LightingWHF[Waste Heat Electric Heat Pump Heating IFkWh],MATCH(M02S02F26,LightingWHF[Building/Space Type],0))),
IF(OR(M02S02F32="AC with Electric Heat",M02S02F32="Electric Heat Only"),(((O86*M86-AB86*Z86)/1000)*Q86*-INDEX(LightingWHF[Waste Heat Electric Resistance Heating IFkWh],MATCH(M02S02F26,LightingWHF[Building/Space Type],0))),0
)))))</f>
        <v/>
      </c>
      <c r="BE86" s="705" t="str">
        <f>IF(OR(C86="",F86="",J86="",M86="",O86="",Q86="",S86="",W86="",Z86="",AB86="",AD86="",AF86=""),"",IF(M02S02F46="Gas Only",0,IF(OR(ISNUMBER(SEARCH("Exterior",S86)),ISNUMBER(SEARCH("Exterior",C86)),ISNUMBER(SEARCH("Exterior",F86))),1,IF(OR(M02S02F32="Heat Pump",M02S02F32="AC with Natural Gas Heat",M02S02F32="AC with Electric Heat"),(INDEX(LightingWHF[Waste Heat Cooling Energy WHFe],MATCH(M02S02F26,LightingWHF[Building/Space Type],0))),1))))</f>
        <v/>
      </c>
      <c r="BF86" s="734" t="str">
        <f>IFERROR(IF((M86*O86)&lt;=(Z86*AB86),MEASURESAVE,IF(M02S02F35="",MEASURERATE,IF(AH86/M02S02F35/BA86&lt;1,MEASUREPAY,IF(AV86&lt;1,MEASURECB,IF(OR(ISBLANK(M02S02F26),ISBLANK(M02S02F32),ISBLANK(M02S02F46)),MEASUREBLDG,""))))),MEASURESUBMIT)</f>
        <v>Submit for Review</v>
      </c>
      <c r="BG86"/>
      <c r="BH86" s="764" t="str">
        <f ca="1">IF(OR(C86="",F86="",J86="",M86="",O86="",Q86="",S86="",W86="",Z86="",AB86="",AD86="",AF86=""),"",IF('M01-S01'!$V$82&lt;TODAY(),0,IF(M02S02F46="Gas Only",0,IF(OR(AK86="",AK86&lt;0,AH86&lt;=AN86),0,MIN(AH86-AN86,ROUND(IF(OR(ISNUMBER(SEARCH("T12",F86)),ISNUMBER(SEARCH("T8",F86)),ISNUMBER(SEARCH("T5",F86)),ISNUMBER(SEARCH("MH",F86)),ISNUMBER(SEARCH("HPS",F86)),ISNUMBER(SEARCH("MV",F86))),AN86*0.2),2))))))</f>
        <v/>
      </c>
      <c r="BI86"/>
    </row>
    <row r="87" spans="2:61" ht="15.95" hidden="1" customHeight="1">
      <c r="B87" s="749"/>
      <c r="C87" s="718"/>
      <c r="D87" s="718"/>
      <c r="E87" s="718"/>
      <c r="F87" s="532"/>
      <c r="G87" s="533"/>
      <c r="H87" s="533"/>
      <c r="I87" s="537"/>
      <c r="J87" s="718"/>
      <c r="K87" s="718"/>
      <c r="L87" s="718"/>
      <c r="M87" s="708"/>
      <c r="N87" s="708"/>
      <c r="O87" s="711"/>
      <c r="P87" s="712"/>
      <c r="Q87" s="715"/>
      <c r="R87" s="716"/>
      <c r="S87" s="536"/>
      <c r="T87" s="533"/>
      <c r="U87" s="533"/>
      <c r="V87" s="537"/>
      <c r="W87" s="718"/>
      <c r="X87" s="718"/>
      <c r="Y87" s="718"/>
      <c r="Z87" s="708"/>
      <c r="AA87" s="708"/>
      <c r="AB87" s="720"/>
      <c r="AC87" s="720"/>
      <c r="AD87" s="722"/>
      <c r="AE87" s="722"/>
      <c r="AF87" s="722"/>
      <c r="AG87" s="724"/>
      <c r="AH87" s="517"/>
      <c r="AI87" s="727"/>
      <c r="AJ87" s="727"/>
      <c r="AK87" s="731"/>
      <c r="AL87" s="732"/>
      <c r="AM87" s="733"/>
      <c r="AN87" s="737"/>
      <c r="AO87" s="737"/>
      <c r="AP87" s="737"/>
      <c r="AQ87" s="737"/>
      <c r="AU87" s="739"/>
      <c r="AV87" s="739"/>
      <c r="AW87" s="741"/>
      <c r="AX87" s="503"/>
      <c r="AY87" s="503"/>
      <c r="AZ87" s="743"/>
      <c r="BA87" s="503"/>
      <c r="BB87" s="706"/>
      <c r="BC87" s="735"/>
      <c r="BD87" s="706"/>
      <c r="BE87" s="706"/>
      <c r="BF87" s="735"/>
      <c r="BG87"/>
      <c r="BH87" s="706"/>
      <c r="BI87"/>
    </row>
    <row r="88" spans="2:61" ht="15.95" hidden="1" customHeight="1">
      <c r="B88" s="749">
        <v>37</v>
      </c>
      <c r="C88" s="717"/>
      <c r="D88" s="717"/>
      <c r="E88" s="717"/>
      <c r="F88" s="557"/>
      <c r="G88" s="558"/>
      <c r="H88" s="558"/>
      <c r="I88" s="559"/>
      <c r="J88" s="717"/>
      <c r="K88" s="717"/>
      <c r="L88" s="717"/>
      <c r="M88" s="707"/>
      <c r="N88" s="707"/>
      <c r="O88" s="709" t="str">
        <f>IFERROR(IF(F88="","",INDEX(CMLIGHTBASE[Base Watt 1],MATCH(F88,CMLIGHTBASE[Base Desc 1],0))),"")</f>
        <v/>
      </c>
      <c r="P88" s="710"/>
      <c r="Q88" s="713"/>
      <c r="R88" s="714"/>
      <c r="S88" s="605"/>
      <c r="T88" s="558"/>
      <c r="U88" s="558"/>
      <c r="V88" s="559"/>
      <c r="W88" s="717"/>
      <c r="X88" s="717"/>
      <c r="Y88" s="717"/>
      <c r="Z88" s="707"/>
      <c r="AA88" s="707"/>
      <c r="AB88" s="719"/>
      <c r="AC88" s="719"/>
      <c r="AD88" s="721"/>
      <c r="AE88" s="721"/>
      <c r="AF88" s="721"/>
      <c r="AG88" s="723"/>
      <c r="AH88" s="725" t="str">
        <f t="shared" ref="AH88" si="175">IFERROR(IF(OR(C88="",J88="",M88="",O88="",Q88="",W88="",Z88="",AB88="",AD88="",AF88=""),"",ROUND((AD88+AF88)*Z88,2)),"")</f>
        <v/>
      </c>
      <c r="AI88" s="726"/>
      <c r="AJ88" s="726"/>
      <c r="AK88" s="728" t="str">
        <f t="shared" ref="AK88" si="176">IFERROR(IF(OR(C88="",F88="",J88="",M88="",O88="",Q88="",S88="",W88="",Z88="",AB88="",AD88="",AF88=""),"",ROUND(IF((M88*O88)&lt;=(Z88*AB88),"0",(AX88-AY88+BD88)*BE88),2)),"")</f>
        <v/>
      </c>
      <c r="AL88" s="729"/>
      <c r="AM88" s="730"/>
      <c r="AN88" s="736" t="str">
        <f>IFERROR(IF(OR(C88="",F88="",J88="",M88="",O88="",Q88="",S88="",W88="",Z88="",AB88="",AD88="",AF88=""),"",IF(OR(ISNUMBER(SEARCH("~~",F88)),ISNUMBER(SEARCH("~~",S88))),"Invalid Fixture Type Selected",IF(BF88&lt;&gt;"",BF88,ROUND(MIN(AH88*0.75,AK88*INDEX(#REF!,MATCH("CMLIGHT",#REF!))),2)))),"")</f>
        <v/>
      </c>
      <c r="AO88" s="736"/>
      <c r="AP88" s="736"/>
      <c r="AQ88" s="736"/>
      <c r="AU88" s="744" t="str">
        <f>IF(F88="","",INDEX(CUSTLIGHTUNIT,MATCH(F88,CMELIGHTBASE1,0)))</f>
        <v/>
      </c>
      <c r="AV88" s="738" t="str">
        <f>IFERROR(IF(OR(C88="",F88="",J88="",M88="",O88="",Q88="",S88="",W88="",Z88="",AB88="",AD88="",AF88=""),"",((((1+ELOSS)*((AK88*INDEX(ELECCB[NPV AEC $/kWh],MATCH(15,ELECCB[Year Number],0)))+(AW88*INDEX(ELECCB[NPV ACC+T&amp;D $/kW],MATCH(15,ELECCB[Year Number],0)))))+((1+GLOSS)*((BB88*INDEX(GASCB[NPV GAEC $/therm],MATCH(15,GASCB[Year Number],1))))))/AH88)),"")</f>
        <v/>
      </c>
      <c r="AW88" s="740" t="str">
        <f>IFERROR(IF(OR(C88="",F88="",J88="",M88="",O88="",Q88="",S88="",W88="",Z88="",AB88="",AD88="",AF88=""),"",IF(OR(ISNUMBER(SEARCH("Exterior",C88)),((M88*O88)&lt;=(Z88*AB88)),ISNUMBER(SEARCH("Exterior",S88)),ISNUMBER(SEARCH("Exterior",F88))),0,ROUND((((M88*O88)-(Z88*AB88))/1000)*INDEX(LightingWHF[Coincidence Factor CF],MATCH(M02S02F26,LightingWHF[Building/Space Type],0))*IF(OR(M02S02F32="AC with Natural Gas Heat",M02S02F32="AC with Electric Heat",M02S02F32="Heat Pump"),INDEX(LightingWHF[Waste Heat Cooling Demand WHFd],MATCH(M02S02F26,LightingWHF[Building/Space Type],0)),1),3))),"")</f>
        <v/>
      </c>
      <c r="AX88" s="502" t="str">
        <f t="shared" ref="AX88" si="177">IF(OR(C88="",F88="",J88="",M88="",O88="",Q88="",S88="",W88="",Z88="",AB88="",AD88="",AF88=""),"",ROUND(M88*O88*Q88/1000,2))</f>
        <v/>
      </c>
      <c r="AY88" s="502" t="str">
        <f t="shared" ref="AY88" si="178">IF(OR(C88="",F88="",J88="",M88="",O88="",Q88="",S88="",W88="",Z88="",AB88="",AD88="",AF88=""),"",ROUND(Z88*AB88*Q88/1000,2))</f>
        <v/>
      </c>
      <c r="AZ88" s="742" t="str">
        <f>IF(OR(C88="",F88="",J88="",M88="",O88="",Q88="",S88="",W88="",Z88="",AB88="",AD88="",AF88=""),"",IF(ISNUMBER(AN88),(CONCATENATE(INDEX(CMLIGHTBASE[Measure Number],MATCH(F88,CMLIGHTBASE[Base Desc 1],0)),INDEX(CMLIGHTEFF[Measure Number],MATCH(S88,CMLIGHTEFF[Eff Desc 1],0)))),IF(AK88=0,"","000001")))</f>
        <v/>
      </c>
      <c r="BA88" s="502" t="str">
        <f t="shared" ref="BA88" si="179">IF(OR(C88="",F88="",J88="",M88="",O88="",Q88="",S88="",W88="",Z88="",AB88="",AD88="",AF88=""),"",IF((M88*O88)&lt;=(Z88*AB88),"0",AX88-AY88))</f>
        <v/>
      </c>
      <c r="BB88" s="705" t="str">
        <f>IF(OR(C88="",F88="",J88="",M88="",O88="",Q88="",S88="",W88="",Z88="",AB88="",AD88="",AF88=""),"",IF(M02S02F46="Electric Only",0,IF(OR(ISNUMBER(SEARCH("Exterior",S88)),ISNUMBER(SEARCH("Exterior",C88)),ISNUMBER(SEARCH("Exterior",F88))),0,IF(OR(M02S02F32="AC with Natural Gas Heat",M02S02F32="Natural Gas Heat Only"),(((O88*M88-AB88*Z88)/1000)*Q88*-INDEX(LightingWHF[Waste Heat Gas Heating IFTherms],MATCH(M02S02F26,LightingWHF[Building/Space Type],0))),0))))</f>
        <v/>
      </c>
      <c r="BC88" s="734" t="str">
        <f>IFERROR(AH88/M02S02F35/BA88,"")</f>
        <v/>
      </c>
      <c r="BD88" s="705" t="str">
        <f>IF(OR(C88="",F88="",J88="",M88="",O88="",Q88="",S88="",W88="",Z88="",AB88="",AD88="",AF88=""),"",IF(M02S02F46="Gas Only",0,IF(OR(ISNUMBER(SEARCH("Exterior",S88)),ISNUMBER(SEARCH("Exterior",C88)),ISNUMBER(SEARCH("Exterior",F88))),0,IF(M02S02F32="Heat Pump",(((O88*M88-AB88*Z88)/1000)*Q88*-INDEX(LightingWHF[Waste Heat Electric Heat Pump Heating IFkWh],MATCH(M02S02F26,LightingWHF[Building/Space Type],0))),
IF(OR(M02S02F32="AC with Electric Heat",M02S02F32="Electric Heat Only"),(((O88*M88-AB88*Z88)/1000)*Q88*-INDEX(LightingWHF[Waste Heat Electric Resistance Heating IFkWh],MATCH(M02S02F26,LightingWHF[Building/Space Type],0))),0
)))))</f>
        <v/>
      </c>
      <c r="BE88" s="705" t="str">
        <f>IF(OR(C88="",F88="",J88="",M88="",O88="",Q88="",S88="",W88="",Z88="",AB88="",AD88="",AF88=""),"",IF(M02S02F46="Gas Only",0,IF(OR(ISNUMBER(SEARCH("Exterior",S88)),ISNUMBER(SEARCH("Exterior",C88)),ISNUMBER(SEARCH("Exterior",F88))),1,IF(OR(M02S02F32="Heat Pump",M02S02F32="AC with Natural Gas Heat",M02S02F32="AC with Electric Heat"),(INDEX(LightingWHF[Waste Heat Cooling Energy WHFe],MATCH(M02S02F26,LightingWHF[Building/Space Type],0))),1))))</f>
        <v/>
      </c>
      <c r="BF88" s="734" t="str">
        <f>IFERROR(IF((M88*O88)&lt;=(Z88*AB88),MEASURESAVE,IF(M02S02F35="",MEASURERATE,IF(AH88/M02S02F35/BA88&lt;1,MEASUREPAY,IF(AV88&lt;1,MEASURECB,IF(OR(ISBLANK(M02S02F26),ISBLANK(M02S02F32),ISBLANK(M02S02F46)),MEASUREBLDG,""))))),MEASURESUBMIT)</f>
        <v>Submit for Review</v>
      </c>
      <c r="BG88"/>
      <c r="BH88" s="764" t="str">
        <f ca="1">IF(OR(C88="",F88="",J88="",M88="",O88="",Q88="",S88="",W88="",Z88="",AB88="",AD88="",AF88=""),"",IF('M01-S01'!$V$82&lt;TODAY(),0,IF(M02S02F46="Gas Only",0,IF(OR(AK88="",AK88&lt;0,AH88&lt;=AN88),0,MIN(AH88-AN88,ROUND(IF(OR(ISNUMBER(SEARCH("T12",F88)),ISNUMBER(SEARCH("T8",F88)),ISNUMBER(SEARCH("T5",F88)),ISNUMBER(SEARCH("MH",F88)),ISNUMBER(SEARCH("HPS",F88)),ISNUMBER(SEARCH("MV",F88))),AN88*0.2),2))))))</f>
        <v/>
      </c>
      <c r="BI88"/>
    </row>
    <row r="89" spans="2:61" ht="15.95" hidden="1" customHeight="1">
      <c r="B89" s="749"/>
      <c r="C89" s="718"/>
      <c r="D89" s="718"/>
      <c r="E89" s="718"/>
      <c r="F89" s="532"/>
      <c r="G89" s="533"/>
      <c r="H89" s="533"/>
      <c r="I89" s="537"/>
      <c r="J89" s="718"/>
      <c r="K89" s="718"/>
      <c r="L89" s="718"/>
      <c r="M89" s="708"/>
      <c r="N89" s="708"/>
      <c r="O89" s="711"/>
      <c r="P89" s="712"/>
      <c r="Q89" s="715"/>
      <c r="R89" s="716"/>
      <c r="S89" s="536"/>
      <c r="T89" s="533"/>
      <c r="U89" s="533"/>
      <c r="V89" s="537"/>
      <c r="W89" s="718"/>
      <c r="X89" s="718"/>
      <c r="Y89" s="718"/>
      <c r="Z89" s="708"/>
      <c r="AA89" s="708"/>
      <c r="AB89" s="720"/>
      <c r="AC89" s="720"/>
      <c r="AD89" s="722"/>
      <c r="AE89" s="722"/>
      <c r="AF89" s="722"/>
      <c r="AG89" s="724"/>
      <c r="AH89" s="517"/>
      <c r="AI89" s="727"/>
      <c r="AJ89" s="727"/>
      <c r="AK89" s="731"/>
      <c r="AL89" s="732"/>
      <c r="AM89" s="733"/>
      <c r="AN89" s="737"/>
      <c r="AO89" s="737"/>
      <c r="AP89" s="737"/>
      <c r="AQ89" s="737"/>
      <c r="AU89" s="739"/>
      <c r="AV89" s="739"/>
      <c r="AW89" s="741"/>
      <c r="AX89" s="503"/>
      <c r="AY89" s="503"/>
      <c r="AZ89" s="743"/>
      <c r="BA89" s="503"/>
      <c r="BB89" s="706"/>
      <c r="BC89" s="735"/>
      <c r="BD89" s="706"/>
      <c r="BE89" s="706"/>
      <c r="BF89" s="735"/>
      <c r="BG89"/>
      <c r="BH89" s="706"/>
      <c r="BI89"/>
    </row>
    <row r="90" spans="2:61" ht="15.95" hidden="1" customHeight="1">
      <c r="B90" s="749">
        <v>38</v>
      </c>
      <c r="C90" s="717"/>
      <c r="D90" s="717"/>
      <c r="E90" s="717"/>
      <c r="F90" s="557"/>
      <c r="G90" s="558"/>
      <c r="H90" s="558"/>
      <c r="I90" s="559"/>
      <c r="J90" s="717"/>
      <c r="K90" s="717"/>
      <c r="L90" s="717"/>
      <c r="M90" s="707"/>
      <c r="N90" s="707"/>
      <c r="O90" s="709" t="str">
        <f>IFERROR(IF(F90="","",INDEX(CMLIGHTBASE[Base Watt 1],MATCH(F90,CMLIGHTBASE[Base Desc 1],0))),"")</f>
        <v/>
      </c>
      <c r="P90" s="710"/>
      <c r="Q90" s="713"/>
      <c r="R90" s="714"/>
      <c r="S90" s="605"/>
      <c r="T90" s="558"/>
      <c r="U90" s="558"/>
      <c r="V90" s="559"/>
      <c r="W90" s="717"/>
      <c r="X90" s="717"/>
      <c r="Y90" s="717"/>
      <c r="Z90" s="707"/>
      <c r="AA90" s="707"/>
      <c r="AB90" s="719"/>
      <c r="AC90" s="719"/>
      <c r="AD90" s="721"/>
      <c r="AE90" s="721"/>
      <c r="AF90" s="721"/>
      <c r="AG90" s="723"/>
      <c r="AH90" s="725" t="str">
        <f t="shared" ref="AH90" si="180">IFERROR(IF(OR(C90="",J90="",M90="",O90="",Q90="",W90="",Z90="",AB90="",AD90="",AF90=""),"",ROUND((AD90+AF90)*Z90,2)),"")</f>
        <v/>
      </c>
      <c r="AI90" s="726"/>
      <c r="AJ90" s="726"/>
      <c r="AK90" s="728" t="str">
        <f t="shared" ref="AK90" si="181">IFERROR(IF(OR(C90="",F90="",J90="",M90="",O90="",Q90="",S90="",W90="",Z90="",AB90="",AD90="",AF90=""),"",ROUND(IF((M90*O90)&lt;=(Z90*AB90),"0",(AX90-AY90+BD90)*BE90),2)),"")</f>
        <v/>
      </c>
      <c r="AL90" s="729"/>
      <c r="AM90" s="730"/>
      <c r="AN90" s="736" t="str">
        <f>IFERROR(IF(OR(C90="",F90="",J90="",M90="",O90="",Q90="",S90="",W90="",Z90="",AB90="",AD90="",AF90=""),"",IF(OR(ISNUMBER(SEARCH("~~",F90)),ISNUMBER(SEARCH("~~",S90))),"Invalid Fixture Type Selected",IF(BF90&lt;&gt;"",BF90,ROUND(MIN(AH90*0.75,AK90*INDEX(#REF!,MATCH("CMLIGHT",#REF!))),2)))),"")</f>
        <v/>
      </c>
      <c r="AO90" s="736"/>
      <c r="AP90" s="736"/>
      <c r="AQ90" s="736"/>
      <c r="AU90" s="744" t="str">
        <f>IF(F90="","",INDEX(CUSTLIGHTUNIT,MATCH(F90,CMELIGHTBASE1,0)))</f>
        <v/>
      </c>
      <c r="AV90" s="738" t="str">
        <f>IFERROR(IF(OR(C90="",F90="",J90="",M90="",O90="",Q90="",S90="",W90="",Z90="",AB90="",AD90="",AF90=""),"",((((1+ELOSS)*((AK90*INDEX(ELECCB[NPV AEC $/kWh],MATCH(15,ELECCB[Year Number],0)))+(AW90*INDEX(ELECCB[NPV ACC+T&amp;D $/kW],MATCH(15,ELECCB[Year Number],0)))))+((1+GLOSS)*((BB90*INDEX(GASCB[NPV GAEC $/therm],MATCH(15,GASCB[Year Number],1))))))/AH90)),"")</f>
        <v/>
      </c>
      <c r="AW90" s="740" t="str">
        <f>IFERROR(IF(OR(C90="",F90="",J90="",M90="",O90="",Q90="",S90="",W90="",Z90="",AB90="",AD90="",AF90=""),"",IF(OR(ISNUMBER(SEARCH("Exterior",C90)),((M90*O90)&lt;=(Z90*AB90)),ISNUMBER(SEARCH("Exterior",S90)),ISNUMBER(SEARCH("Exterior",F90))),0,ROUND((((M90*O90)-(Z90*AB90))/1000)*INDEX(LightingWHF[Coincidence Factor CF],MATCH(M02S02F26,LightingWHF[Building/Space Type],0))*IF(OR(M02S02F32="AC with Natural Gas Heat",M02S02F32="AC with Electric Heat",M02S02F32="Heat Pump"),INDEX(LightingWHF[Waste Heat Cooling Demand WHFd],MATCH(M02S02F26,LightingWHF[Building/Space Type],0)),1),3))),"")</f>
        <v/>
      </c>
      <c r="AX90" s="502" t="str">
        <f t="shared" ref="AX90" si="182">IF(OR(C90="",F90="",J90="",M90="",O90="",Q90="",S90="",W90="",Z90="",AB90="",AD90="",AF90=""),"",ROUND(M90*O90*Q90/1000,2))</f>
        <v/>
      </c>
      <c r="AY90" s="502" t="str">
        <f t="shared" ref="AY90" si="183">IF(OR(C90="",F90="",J90="",M90="",O90="",Q90="",S90="",W90="",Z90="",AB90="",AD90="",AF90=""),"",ROUND(Z90*AB90*Q90/1000,2))</f>
        <v/>
      </c>
      <c r="AZ90" s="742" t="str">
        <f>IF(OR(C90="",F90="",J90="",M90="",O90="",Q90="",S90="",W90="",Z90="",AB90="",AD90="",AF90=""),"",IF(ISNUMBER(AN90),(CONCATENATE(INDEX(CMLIGHTBASE[Measure Number],MATCH(F90,CMLIGHTBASE[Base Desc 1],0)),INDEX(CMLIGHTEFF[Measure Number],MATCH(S90,CMLIGHTEFF[Eff Desc 1],0)))),IF(AK90=0,"","000001")))</f>
        <v/>
      </c>
      <c r="BA90" s="502" t="str">
        <f t="shared" ref="BA90" si="184">IF(OR(C90="",F90="",J90="",M90="",O90="",Q90="",S90="",W90="",Z90="",AB90="",AD90="",AF90=""),"",IF((M90*O90)&lt;=(Z90*AB90),"0",AX90-AY90))</f>
        <v/>
      </c>
      <c r="BB90" s="705" t="str">
        <f>IF(OR(C90="",F90="",J90="",M90="",O90="",Q90="",S90="",W90="",Z90="",AB90="",AD90="",AF90=""),"",IF(M02S02F46="Electric Only",0,IF(OR(ISNUMBER(SEARCH("Exterior",S90)),ISNUMBER(SEARCH("Exterior",C90)),ISNUMBER(SEARCH("Exterior",F90))),0,IF(OR(M02S02F32="AC with Natural Gas Heat",M02S02F32="Natural Gas Heat Only"),(((O90*M90-AB90*Z90)/1000)*Q90*-INDEX(LightingWHF[Waste Heat Gas Heating IFTherms],MATCH(M02S02F26,LightingWHF[Building/Space Type],0))),0))))</f>
        <v/>
      </c>
      <c r="BC90" s="734" t="str">
        <f>IFERROR(AH90/M02S02F35/BA90,"")</f>
        <v/>
      </c>
      <c r="BD90" s="705" t="str">
        <f>IF(OR(C90="",F90="",J90="",M90="",O90="",Q90="",S90="",W90="",Z90="",AB90="",AD90="",AF90=""),"",IF(M02S02F46="Gas Only",0,IF(OR(ISNUMBER(SEARCH("Exterior",S90)),ISNUMBER(SEARCH("Exterior",C90)),ISNUMBER(SEARCH("Exterior",F90))),0,IF(M02S02F32="Heat Pump",(((O90*M90-AB90*Z90)/1000)*Q90*-INDEX(LightingWHF[Waste Heat Electric Heat Pump Heating IFkWh],MATCH(M02S02F26,LightingWHF[Building/Space Type],0))),
IF(OR(M02S02F32="AC with Electric Heat",M02S02F32="Electric Heat Only"),(((O90*M90-AB90*Z90)/1000)*Q90*-INDEX(LightingWHF[Waste Heat Electric Resistance Heating IFkWh],MATCH(M02S02F26,LightingWHF[Building/Space Type],0))),0
)))))</f>
        <v/>
      </c>
      <c r="BE90" s="705" t="str">
        <f>IF(OR(C90="",F90="",J90="",M90="",O90="",Q90="",S90="",W90="",Z90="",AB90="",AD90="",AF90=""),"",IF(M02S02F46="Gas Only",0,IF(OR(ISNUMBER(SEARCH("Exterior",S90)),ISNUMBER(SEARCH("Exterior",C90)),ISNUMBER(SEARCH("Exterior",F90))),1,IF(OR(M02S02F32="Heat Pump",M02S02F32="AC with Natural Gas Heat",M02S02F32="AC with Electric Heat"),(INDEX(LightingWHF[Waste Heat Cooling Energy WHFe],MATCH(M02S02F26,LightingWHF[Building/Space Type],0))),1))))</f>
        <v/>
      </c>
      <c r="BF90" s="734" t="str">
        <f>IFERROR(IF((M90*O90)&lt;=(Z90*AB90),MEASURESAVE,IF(M02S02F35="",MEASURERATE,IF(AH90/M02S02F35/BA90&lt;1,MEASUREPAY,IF(AV90&lt;1,MEASURECB,IF(OR(ISBLANK(M02S02F26),ISBLANK(M02S02F32),ISBLANK(M02S02F46)),MEASUREBLDG,""))))),MEASURESUBMIT)</f>
        <v>Submit for Review</v>
      </c>
      <c r="BG90"/>
      <c r="BH90" s="764" t="str">
        <f ca="1">IF(OR(C90="",F90="",J90="",M90="",O90="",Q90="",S90="",W90="",Z90="",AB90="",AD90="",AF90=""),"",IF('M01-S01'!$V$82&lt;TODAY(),0,IF(M02S02F46="Gas Only",0,IF(OR(AK90="",AK90&lt;0,AH90&lt;=AN90),0,MIN(AH90-AN90,ROUND(IF(OR(ISNUMBER(SEARCH("T12",F90)),ISNUMBER(SEARCH("T8",F90)),ISNUMBER(SEARCH("T5",F90)),ISNUMBER(SEARCH("MH",F90)),ISNUMBER(SEARCH("HPS",F90)),ISNUMBER(SEARCH("MV",F90))),AN90*0.2),2))))))</f>
        <v/>
      </c>
      <c r="BI90"/>
    </row>
    <row r="91" spans="2:61" ht="15.95" hidden="1" customHeight="1">
      <c r="B91" s="749"/>
      <c r="C91" s="718"/>
      <c r="D91" s="718"/>
      <c r="E91" s="718"/>
      <c r="F91" s="532"/>
      <c r="G91" s="533"/>
      <c r="H91" s="533"/>
      <c r="I91" s="537"/>
      <c r="J91" s="718"/>
      <c r="K91" s="718"/>
      <c r="L91" s="718"/>
      <c r="M91" s="708"/>
      <c r="N91" s="708"/>
      <c r="O91" s="711"/>
      <c r="P91" s="712"/>
      <c r="Q91" s="715"/>
      <c r="R91" s="716"/>
      <c r="S91" s="536"/>
      <c r="T91" s="533"/>
      <c r="U91" s="533"/>
      <c r="V91" s="537"/>
      <c r="W91" s="718"/>
      <c r="X91" s="718"/>
      <c r="Y91" s="718"/>
      <c r="Z91" s="708"/>
      <c r="AA91" s="708"/>
      <c r="AB91" s="720"/>
      <c r="AC91" s="720"/>
      <c r="AD91" s="722"/>
      <c r="AE91" s="722"/>
      <c r="AF91" s="722"/>
      <c r="AG91" s="724"/>
      <c r="AH91" s="517"/>
      <c r="AI91" s="727"/>
      <c r="AJ91" s="727"/>
      <c r="AK91" s="731"/>
      <c r="AL91" s="732"/>
      <c r="AM91" s="733"/>
      <c r="AN91" s="737"/>
      <c r="AO91" s="737"/>
      <c r="AP91" s="737"/>
      <c r="AQ91" s="737"/>
      <c r="AU91" s="739"/>
      <c r="AV91" s="739"/>
      <c r="AW91" s="741"/>
      <c r="AX91" s="503"/>
      <c r="AY91" s="503"/>
      <c r="AZ91" s="743"/>
      <c r="BA91" s="503"/>
      <c r="BB91" s="706"/>
      <c r="BC91" s="735"/>
      <c r="BD91" s="706"/>
      <c r="BE91" s="706"/>
      <c r="BF91" s="735"/>
      <c r="BG91"/>
      <c r="BH91" s="706"/>
      <c r="BI91"/>
    </row>
    <row r="92" spans="2:61" ht="15.95" hidden="1" customHeight="1">
      <c r="B92" s="749">
        <v>39</v>
      </c>
      <c r="C92" s="717"/>
      <c r="D92" s="717"/>
      <c r="E92" s="717"/>
      <c r="F92" s="557"/>
      <c r="G92" s="558"/>
      <c r="H92" s="558"/>
      <c r="I92" s="559"/>
      <c r="J92" s="717"/>
      <c r="K92" s="717"/>
      <c r="L92" s="717"/>
      <c r="M92" s="707"/>
      <c r="N92" s="707"/>
      <c r="O92" s="709" t="str">
        <f>IFERROR(IF(F92="","",INDEX(CMLIGHTBASE[Base Watt 1],MATCH(F92,CMLIGHTBASE[Base Desc 1],0))),"")</f>
        <v/>
      </c>
      <c r="P92" s="710"/>
      <c r="Q92" s="713"/>
      <c r="R92" s="714"/>
      <c r="S92" s="605"/>
      <c r="T92" s="558"/>
      <c r="U92" s="558"/>
      <c r="V92" s="559"/>
      <c r="W92" s="717"/>
      <c r="X92" s="717"/>
      <c r="Y92" s="717"/>
      <c r="Z92" s="707"/>
      <c r="AA92" s="707"/>
      <c r="AB92" s="719"/>
      <c r="AC92" s="719"/>
      <c r="AD92" s="721"/>
      <c r="AE92" s="721"/>
      <c r="AF92" s="721"/>
      <c r="AG92" s="723"/>
      <c r="AH92" s="725" t="str">
        <f t="shared" ref="AH92" si="185">IFERROR(IF(OR(C92="",J92="",M92="",O92="",Q92="",W92="",Z92="",AB92="",AD92="",AF92=""),"",ROUND((AD92+AF92)*Z92,2)),"")</f>
        <v/>
      </c>
      <c r="AI92" s="726"/>
      <c r="AJ92" s="726"/>
      <c r="AK92" s="728" t="str">
        <f t="shared" ref="AK92" si="186">IFERROR(IF(OR(C92="",F92="",J92="",M92="",O92="",Q92="",S92="",W92="",Z92="",AB92="",AD92="",AF92=""),"",ROUND(IF((M92*O92)&lt;=(Z92*AB92),"0",(AX92-AY92+BD92)*BE92),2)),"")</f>
        <v/>
      </c>
      <c r="AL92" s="729"/>
      <c r="AM92" s="730"/>
      <c r="AN92" s="736" t="str">
        <f>IFERROR(IF(OR(C92="",F92="",J92="",M92="",O92="",Q92="",S92="",W92="",Z92="",AB92="",AD92="",AF92=""),"",IF(OR(ISNUMBER(SEARCH("~~",F92)),ISNUMBER(SEARCH("~~",S92))),"Invalid Fixture Type Selected",IF(BF92&lt;&gt;"",BF92,ROUND(MIN(AH92*0.75,AK92*INDEX(#REF!,MATCH("CMLIGHT",#REF!))),2)))),"")</f>
        <v/>
      </c>
      <c r="AO92" s="736"/>
      <c r="AP92" s="736"/>
      <c r="AQ92" s="736"/>
      <c r="AU92" s="744" t="str">
        <f>IF(F92="","",INDEX(CUSTLIGHTUNIT,MATCH(F92,CMELIGHTBASE1,0)))</f>
        <v/>
      </c>
      <c r="AV92" s="738" t="str">
        <f>IFERROR(IF(OR(C92="",F92="",J92="",M92="",O92="",Q92="",S92="",W92="",Z92="",AB92="",AD92="",AF92=""),"",((((1+ELOSS)*((AK92*INDEX(ELECCB[NPV AEC $/kWh],MATCH(15,ELECCB[Year Number],0)))+(AW92*INDEX(ELECCB[NPV ACC+T&amp;D $/kW],MATCH(15,ELECCB[Year Number],0)))))+((1+GLOSS)*((BB92*INDEX(GASCB[NPV GAEC $/therm],MATCH(15,GASCB[Year Number],1))))))/AH92)),"")</f>
        <v/>
      </c>
      <c r="AW92" s="740" t="str">
        <f>IFERROR(IF(OR(C92="",F92="",J92="",M92="",O92="",Q92="",S92="",W92="",Z92="",AB92="",AD92="",AF92=""),"",IF(OR(ISNUMBER(SEARCH("Exterior",C92)),((M92*O92)&lt;=(Z92*AB92)),ISNUMBER(SEARCH("Exterior",S92)),ISNUMBER(SEARCH("Exterior",F92))),0,ROUND((((M92*O92)-(Z92*AB92))/1000)*INDEX(LightingWHF[Coincidence Factor CF],MATCH(M02S02F26,LightingWHF[Building/Space Type],0))*IF(OR(M02S02F32="AC with Natural Gas Heat",M02S02F32="AC with Electric Heat",M02S02F32="Heat Pump"),INDEX(LightingWHF[Waste Heat Cooling Demand WHFd],MATCH(M02S02F26,LightingWHF[Building/Space Type],0)),1),3))),"")</f>
        <v/>
      </c>
      <c r="AX92" s="502" t="str">
        <f t="shared" ref="AX92" si="187">IF(OR(C92="",F92="",J92="",M92="",O92="",Q92="",S92="",W92="",Z92="",AB92="",AD92="",AF92=""),"",ROUND(M92*O92*Q92/1000,2))</f>
        <v/>
      </c>
      <c r="AY92" s="502" t="str">
        <f t="shared" ref="AY92" si="188">IF(OR(C92="",F92="",J92="",M92="",O92="",Q92="",S92="",W92="",Z92="",AB92="",AD92="",AF92=""),"",ROUND(Z92*AB92*Q92/1000,2))</f>
        <v/>
      </c>
      <c r="AZ92" s="742" t="str">
        <f>IF(OR(C92="",F92="",J92="",M92="",O92="",Q92="",S92="",W92="",Z92="",AB92="",AD92="",AF92=""),"",IF(ISNUMBER(AN92),(CONCATENATE(INDEX(CMLIGHTBASE[Measure Number],MATCH(F92,CMLIGHTBASE[Base Desc 1],0)),INDEX(CMLIGHTEFF[Measure Number],MATCH(S92,CMLIGHTEFF[Eff Desc 1],0)))),IF(AK92=0,"","000001")))</f>
        <v/>
      </c>
      <c r="BA92" s="502" t="str">
        <f t="shared" ref="BA92" si="189">IF(OR(C92="",F92="",J92="",M92="",O92="",Q92="",S92="",W92="",Z92="",AB92="",AD92="",AF92=""),"",IF((M92*O92)&lt;=(Z92*AB92),"0",AX92-AY92))</f>
        <v/>
      </c>
      <c r="BB92" s="705" t="str">
        <f>IF(OR(C92="",F92="",J92="",M92="",O92="",Q92="",S92="",W92="",Z92="",AB92="",AD92="",AF92=""),"",IF(M02S02F46="Electric Only",0,IF(OR(ISNUMBER(SEARCH("Exterior",S92)),ISNUMBER(SEARCH("Exterior",C92)),ISNUMBER(SEARCH("Exterior",F92))),0,IF(OR(M02S02F32="AC with Natural Gas Heat",M02S02F32="Natural Gas Heat Only"),(((O92*M92-AB92*Z92)/1000)*Q92*-INDEX(LightingWHF[Waste Heat Gas Heating IFTherms],MATCH(M02S02F26,LightingWHF[Building/Space Type],0))),0))))</f>
        <v/>
      </c>
      <c r="BC92" s="734" t="str">
        <f>IFERROR(AH92/M02S02F35/BA92,"")</f>
        <v/>
      </c>
      <c r="BD92" s="705" t="str">
        <f>IF(OR(C92="",F92="",J92="",M92="",O92="",Q92="",S92="",W92="",Z92="",AB92="",AD92="",AF92=""),"",IF(M02S02F46="Gas Only",0,IF(OR(ISNUMBER(SEARCH("Exterior",S92)),ISNUMBER(SEARCH("Exterior",C92)),ISNUMBER(SEARCH("Exterior",F92))),0,IF(M02S02F32="Heat Pump",(((O92*M92-AB92*Z92)/1000)*Q92*-INDEX(LightingWHF[Waste Heat Electric Heat Pump Heating IFkWh],MATCH(M02S02F26,LightingWHF[Building/Space Type],0))),
IF(OR(M02S02F32="AC with Electric Heat",M02S02F32="Electric Heat Only"),(((O92*M92-AB92*Z92)/1000)*Q92*-INDEX(LightingWHF[Waste Heat Electric Resistance Heating IFkWh],MATCH(M02S02F26,LightingWHF[Building/Space Type],0))),0
)))))</f>
        <v/>
      </c>
      <c r="BE92" s="705" t="str">
        <f>IF(OR(C92="",F92="",J92="",M92="",O92="",Q92="",S92="",W92="",Z92="",AB92="",AD92="",AF92=""),"",IF(M02S02F46="Gas Only",0,IF(OR(ISNUMBER(SEARCH("Exterior",S92)),ISNUMBER(SEARCH("Exterior",C92)),ISNUMBER(SEARCH("Exterior",F92))),1,IF(OR(M02S02F32="Heat Pump",M02S02F32="AC with Natural Gas Heat",M02S02F32="AC with Electric Heat"),(INDEX(LightingWHF[Waste Heat Cooling Energy WHFe],MATCH(M02S02F26,LightingWHF[Building/Space Type],0))),1))))</f>
        <v/>
      </c>
      <c r="BF92" s="734" t="str">
        <f>IFERROR(IF((M92*O92)&lt;=(Z92*AB92),MEASURESAVE,IF(M02S02F35="",MEASURERATE,IF(AH92/M02S02F35/BA92&lt;1,MEASUREPAY,IF(AV92&lt;1,MEASURECB,IF(OR(ISBLANK(M02S02F26),ISBLANK(M02S02F32),ISBLANK(M02S02F46)),MEASUREBLDG,""))))),MEASURESUBMIT)</f>
        <v>Submit for Review</v>
      </c>
      <c r="BG92"/>
      <c r="BH92" s="764" t="str">
        <f ca="1">IF(OR(C92="",F92="",J92="",M92="",O92="",Q92="",S92="",W92="",Z92="",AB92="",AD92="",AF92=""),"",IF('M01-S01'!$V$82&lt;TODAY(),0,IF(M02S02F46="Gas Only",0,IF(OR(AK92="",AK92&lt;0,AH92&lt;=AN92),0,MIN(AH92-AN92,ROUND(IF(OR(ISNUMBER(SEARCH("T12",F92)),ISNUMBER(SEARCH("T8",F92)),ISNUMBER(SEARCH("T5",F92)),ISNUMBER(SEARCH("MH",F92)),ISNUMBER(SEARCH("HPS",F92)),ISNUMBER(SEARCH("MV",F92))),AN92*0.2),2))))))</f>
        <v/>
      </c>
      <c r="BI92"/>
    </row>
    <row r="93" spans="2:61" ht="15.95" hidden="1" customHeight="1">
      <c r="B93" s="749"/>
      <c r="C93" s="718"/>
      <c r="D93" s="718"/>
      <c r="E93" s="718"/>
      <c r="F93" s="532"/>
      <c r="G93" s="533"/>
      <c r="H93" s="533"/>
      <c r="I93" s="537"/>
      <c r="J93" s="718"/>
      <c r="K93" s="718"/>
      <c r="L93" s="718"/>
      <c r="M93" s="708"/>
      <c r="N93" s="708"/>
      <c r="O93" s="711"/>
      <c r="P93" s="712"/>
      <c r="Q93" s="715"/>
      <c r="R93" s="716"/>
      <c r="S93" s="536"/>
      <c r="T93" s="533"/>
      <c r="U93" s="533"/>
      <c r="V93" s="537"/>
      <c r="W93" s="718"/>
      <c r="X93" s="718"/>
      <c r="Y93" s="718"/>
      <c r="Z93" s="708"/>
      <c r="AA93" s="708"/>
      <c r="AB93" s="720"/>
      <c r="AC93" s="720"/>
      <c r="AD93" s="722"/>
      <c r="AE93" s="722"/>
      <c r="AF93" s="722"/>
      <c r="AG93" s="724"/>
      <c r="AH93" s="517"/>
      <c r="AI93" s="727"/>
      <c r="AJ93" s="727"/>
      <c r="AK93" s="731"/>
      <c r="AL93" s="732"/>
      <c r="AM93" s="733"/>
      <c r="AN93" s="737"/>
      <c r="AO93" s="737"/>
      <c r="AP93" s="737"/>
      <c r="AQ93" s="737"/>
      <c r="AU93" s="739"/>
      <c r="AV93" s="739"/>
      <c r="AW93" s="741"/>
      <c r="AX93" s="503"/>
      <c r="AY93" s="503"/>
      <c r="AZ93" s="743"/>
      <c r="BA93" s="503"/>
      <c r="BB93" s="706"/>
      <c r="BC93" s="735"/>
      <c r="BD93" s="706"/>
      <c r="BE93" s="706"/>
      <c r="BF93" s="735"/>
      <c r="BG93"/>
      <c r="BH93" s="706"/>
      <c r="BI93"/>
    </row>
    <row r="94" spans="2:61" ht="15.95" hidden="1" customHeight="1">
      <c r="B94" s="749">
        <v>40</v>
      </c>
      <c r="C94" s="717"/>
      <c r="D94" s="717"/>
      <c r="E94" s="717"/>
      <c r="F94" s="557"/>
      <c r="G94" s="558"/>
      <c r="H94" s="558"/>
      <c r="I94" s="559"/>
      <c r="J94" s="717"/>
      <c r="K94" s="717"/>
      <c r="L94" s="717"/>
      <c r="M94" s="707"/>
      <c r="N94" s="707"/>
      <c r="O94" s="709" t="str">
        <f>IFERROR(IF(F94="","",INDEX(CMLIGHTBASE[Base Watt 1],MATCH(F94,CMLIGHTBASE[Base Desc 1],0))),"")</f>
        <v/>
      </c>
      <c r="P94" s="710"/>
      <c r="Q94" s="713"/>
      <c r="R94" s="714"/>
      <c r="S94" s="605"/>
      <c r="T94" s="558"/>
      <c r="U94" s="558"/>
      <c r="V94" s="559"/>
      <c r="W94" s="717"/>
      <c r="X94" s="717"/>
      <c r="Y94" s="717"/>
      <c r="Z94" s="707"/>
      <c r="AA94" s="707"/>
      <c r="AB94" s="719"/>
      <c r="AC94" s="719"/>
      <c r="AD94" s="721"/>
      <c r="AE94" s="721"/>
      <c r="AF94" s="721"/>
      <c r="AG94" s="723"/>
      <c r="AH94" s="725" t="str">
        <f t="shared" ref="AH94" si="190">IFERROR(IF(OR(C94="",J94="",M94="",O94="",Q94="",W94="",Z94="",AB94="",AD94="",AF94=""),"",ROUND((AD94+AF94)*Z94,2)),"")</f>
        <v/>
      </c>
      <c r="AI94" s="726"/>
      <c r="AJ94" s="726"/>
      <c r="AK94" s="728" t="str">
        <f t="shared" ref="AK94" si="191">IFERROR(IF(OR(C94="",F94="",J94="",M94="",O94="",Q94="",S94="",W94="",Z94="",AB94="",AD94="",AF94=""),"",ROUND(IF((M94*O94)&lt;=(Z94*AB94),"0",(AX94-AY94+BD94)*BE94),2)),"")</f>
        <v/>
      </c>
      <c r="AL94" s="729"/>
      <c r="AM94" s="730"/>
      <c r="AN94" s="736" t="str">
        <f>IFERROR(IF(OR(C94="",F94="",J94="",M94="",O94="",Q94="",S94="",W94="",Z94="",AB94="",AD94="",AF94=""),"",IF(OR(ISNUMBER(SEARCH("~~",F94)),ISNUMBER(SEARCH("~~",S94))),"Invalid Fixture Type Selected",IF(BF94&lt;&gt;"",BF94,ROUND(MIN(AH94*0.75,AK94*INDEX(#REF!,MATCH("CMLIGHT",#REF!))),2)))),"")</f>
        <v/>
      </c>
      <c r="AO94" s="736"/>
      <c r="AP94" s="736"/>
      <c r="AQ94" s="736"/>
      <c r="AU94" s="744" t="str">
        <f>IF(F94="","",INDEX(CUSTLIGHTUNIT,MATCH(F94,CMELIGHTBASE1,0)))</f>
        <v/>
      </c>
      <c r="AV94" s="738" t="str">
        <f>IFERROR(IF(OR(C94="",F94="",J94="",M94="",O94="",Q94="",S94="",W94="",Z94="",AB94="",AD94="",AF94=""),"",((((1+ELOSS)*((AK94*INDEX(ELECCB[NPV AEC $/kWh],MATCH(15,ELECCB[Year Number],0)))+(AW94*INDEX(ELECCB[NPV ACC+T&amp;D $/kW],MATCH(15,ELECCB[Year Number],0)))))+((1+GLOSS)*((BB94*INDEX(GASCB[NPV GAEC $/therm],MATCH(15,GASCB[Year Number],1))))))/AH94)),"")</f>
        <v/>
      </c>
      <c r="AW94" s="740" t="str">
        <f>IFERROR(IF(OR(C94="",F94="",J94="",M94="",O94="",Q94="",S94="",W94="",Z94="",AB94="",AD94="",AF94=""),"",IF(OR(ISNUMBER(SEARCH("Exterior",C94)),((M94*O94)&lt;=(Z94*AB94)),ISNUMBER(SEARCH("Exterior",S94)),ISNUMBER(SEARCH("Exterior",F94))),0,ROUND((((M94*O94)-(Z94*AB94))/1000)*INDEX(LightingWHF[Coincidence Factor CF],MATCH(M02S02F26,LightingWHF[Building/Space Type],0))*IF(OR(M02S02F32="AC with Natural Gas Heat",M02S02F32="AC with Electric Heat",M02S02F32="Heat Pump"),INDEX(LightingWHF[Waste Heat Cooling Demand WHFd],MATCH(M02S02F26,LightingWHF[Building/Space Type],0)),1),3))),"")</f>
        <v/>
      </c>
      <c r="AX94" s="502" t="str">
        <f t="shared" ref="AX94" si="192">IF(OR(C94="",F94="",J94="",M94="",O94="",Q94="",S94="",W94="",Z94="",AB94="",AD94="",AF94=""),"",ROUND(M94*O94*Q94/1000,2))</f>
        <v/>
      </c>
      <c r="AY94" s="502" t="str">
        <f t="shared" ref="AY94" si="193">IF(OR(C94="",F94="",J94="",M94="",O94="",Q94="",S94="",W94="",Z94="",AB94="",AD94="",AF94=""),"",ROUND(Z94*AB94*Q94/1000,2))</f>
        <v/>
      </c>
      <c r="AZ94" s="742" t="str">
        <f>IF(OR(C94="",F94="",J94="",M94="",O94="",Q94="",S94="",W94="",Z94="",AB94="",AD94="",AF94=""),"",IF(ISNUMBER(AN94),(CONCATENATE(INDEX(CMLIGHTBASE[Measure Number],MATCH(F94,CMLIGHTBASE[Base Desc 1],0)),INDEX(CMLIGHTEFF[Measure Number],MATCH(S94,CMLIGHTEFF[Eff Desc 1],0)))),IF(AK94=0,"","000001")))</f>
        <v/>
      </c>
      <c r="BA94" s="502" t="str">
        <f t="shared" ref="BA94" si="194">IF(OR(C94="",F94="",J94="",M94="",O94="",Q94="",S94="",W94="",Z94="",AB94="",AD94="",AF94=""),"",IF((M94*O94)&lt;=(Z94*AB94),"0",AX94-AY94))</f>
        <v/>
      </c>
      <c r="BB94" s="705" t="str">
        <f>IF(OR(C94="",F94="",J94="",M94="",O94="",Q94="",S94="",W94="",Z94="",AB94="",AD94="",AF94=""),"",IF(M02S02F46="Electric Only",0,IF(OR(ISNUMBER(SEARCH("Exterior",S94)),ISNUMBER(SEARCH("Exterior",C94)),ISNUMBER(SEARCH("Exterior",F94))),0,IF(OR(M02S02F32="AC with Natural Gas Heat",M02S02F32="Natural Gas Heat Only"),(((O94*M94-AB94*Z94)/1000)*Q94*-INDEX(LightingWHF[Waste Heat Gas Heating IFTherms],MATCH(M02S02F26,LightingWHF[Building/Space Type],0))),0))))</f>
        <v/>
      </c>
      <c r="BC94" s="734" t="str">
        <f>IFERROR(AH94/M02S02F35/BA94,"")</f>
        <v/>
      </c>
      <c r="BD94" s="705" t="str">
        <f>IF(OR(C94="",F94="",J94="",M94="",O94="",Q94="",S94="",W94="",Z94="",AB94="",AD94="",AF94=""),"",IF(M02S02F46="Gas Only",0,IF(OR(ISNUMBER(SEARCH("Exterior",S94)),ISNUMBER(SEARCH("Exterior",C94)),ISNUMBER(SEARCH("Exterior",F94))),0,IF(M02S02F32="Heat Pump",(((O94*M94-AB94*Z94)/1000)*Q94*-INDEX(LightingWHF[Waste Heat Electric Heat Pump Heating IFkWh],MATCH(M02S02F26,LightingWHF[Building/Space Type],0))),
IF(OR(M02S02F32="AC with Electric Heat",M02S02F32="Electric Heat Only"),(((O94*M94-AB94*Z94)/1000)*Q94*-INDEX(LightingWHF[Waste Heat Electric Resistance Heating IFkWh],MATCH(M02S02F26,LightingWHF[Building/Space Type],0))),0
)))))</f>
        <v/>
      </c>
      <c r="BE94" s="705" t="str">
        <f>IF(OR(C94="",F94="",J94="",M94="",O94="",Q94="",S94="",W94="",Z94="",AB94="",AD94="",AF94=""),"",IF(M02S02F46="Gas Only",0,IF(OR(ISNUMBER(SEARCH("Exterior",S94)),ISNUMBER(SEARCH("Exterior",C94)),ISNUMBER(SEARCH("Exterior",F94))),1,IF(OR(M02S02F32="Heat Pump",M02S02F32="AC with Natural Gas Heat",M02S02F32="AC with Electric Heat"),(INDEX(LightingWHF[Waste Heat Cooling Energy WHFe],MATCH(M02S02F26,LightingWHF[Building/Space Type],0))),1))))</f>
        <v/>
      </c>
      <c r="BF94" s="734" t="str">
        <f>IFERROR(IF((M94*O94)&lt;=(Z94*AB94),MEASURESAVE,IF(M02S02F35="",MEASURERATE,IF(AH94/M02S02F35/BA94&lt;1,MEASUREPAY,IF(AV94&lt;1,MEASURECB,IF(OR(ISBLANK(M02S02F26),ISBLANK(M02S02F32),ISBLANK(M02S02F46)),MEASUREBLDG,""))))),MEASURESUBMIT)</f>
        <v>Submit for Review</v>
      </c>
      <c r="BG94"/>
      <c r="BH94" s="764" t="str">
        <f ca="1">IF(OR(C94="",F94="",J94="",M94="",O94="",Q94="",S94="",W94="",Z94="",AB94="",AD94="",AF94=""),"",IF('M01-S01'!$V$82&lt;TODAY(),0,IF(M02S02F46="Gas Only",0,IF(OR(AK94="",AK94&lt;0,AH94&lt;=AN94),0,MIN(AH94-AN94,ROUND(IF(OR(ISNUMBER(SEARCH("T12",F94)),ISNUMBER(SEARCH("T8",F94)),ISNUMBER(SEARCH("T5",F94)),ISNUMBER(SEARCH("MH",F94)),ISNUMBER(SEARCH("HPS",F94)),ISNUMBER(SEARCH("MV",F94))),AN94*0.2),2))))))</f>
        <v/>
      </c>
      <c r="BI94"/>
    </row>
    <row r="95" spans="2:61" ht="15.95" hidden="1" customHeight="1">
      <c r="B95" s="749"/>
      <c r="C95" s="718"/>
      <c r="D95" s="718"/>
      <c r="E95" s="718"/>
      <c r="F95" s="532"/>
      <c r="G95" s="533"/>
      <c r="H95" s="533"/>
      <c r="I95" s="537"/>
      <c r="J95" s="718"/>
      <c r="K95" s="718"/>
      <c r="L95" s="718"/>
      <c r="M95" s="708"/>
      <c r="N95" s="708"/>
      <c r="O95" s="711"/>
      <c r="P95" s="712"/>
      <c r="Q95" s="715"/>
      <c r="R95" s="716"/>
      <c r="S95" s="536"/>
      <c r="T95" s="533"/>
      <c r="U95" s="533"/>
      <c r="V95" s="537"/>
      <c r="W95" s="718"/>
      <c r="X95" s="718"/>
      <c r="Y95" s="718"/>
      <c r="Z95" s="708"/>
      <c r="AA95" s="708"/>
      <c r="AB95" s="720"/>
      <c r="AC95" s="720"/>
      <c r="AD95" s="722"/>
      <c r="AE95" s="722"/>
      <c r="AF95" s="722"/>
      <c r="AG95" s="724"/>
      <c r="AH95" s="517"/>
      <c r="AI95" s="727"/>
      <c r="AJ95" s="727"/>
      <c r="AK95" s="731"/>
      <c r="AL95" s="732"/>
      <c r="AM95" s="733"/>
      <c r="AN95" s="737"/>
      <c r="AO95" s="737"/>
      <c r="AP95" s="737"/>
      <c r="AQ95" s="737"/>
      <c r="AU95" s="739"/>
      <c r="AV95" s="739"/>
      <c r="AW95" s="741"/>
      <c r="AX95" s="503"/>
      <c r="AY95" s="503"/>
      <c r="AZ95" s="743"/>
      <c r="BA95" s="503"/>
      <c r="BB95" s="706"/>
      <c r="BC95" s="735"/>
      <c r="BD95" s="706"/>
      <c r="BE95" s="706"/>
      <c r="BF95" s="735"/>
      <c r="BG95"/>
      <c r="BH95" s="706"/>
      <c r="BI95"/>
    </row>
    <row r="96" spans="2:61" ht="15.95" hidden="1" customHeight="1">
      <c r="B96" s="749">
        <v>41</v>
      </c>
      <c r="C96" s="717"/>
      <c r="D96" s="717"/>
      <c r="E96" s="717"/>
      <c r="F96" s="557"/>
      <c r="G96" s="558"/>
      <c r="H96" s="558"/>
      <c r="I96" s="559"/>
      <c r="J96" s="717"/>
      <c r="K96" s="717"/>
      <c r="L96" s="717"/>
      <c r="M96" s="707"/>
      <c r="N96" s="707"/>
      <c r="O96" s="709" t="str">
        <f>IFERROR(IF(F96="","",INDEX(CMLIGHTBASE[Base Watt 1],MATCH(F96,CMLIGHTBASE[Base Desc 1],0))),"")</f>
        <v/>
      </c>
      <c r="P96" s="710"/>
      <c r="Q96" s="713"/>
      <c r="R96" s="714"/>
      <c r="S96" s="605"/>
      <c r="T96" s="558"/>
      <c r="U96" s="558"/>
      <c r="V96" s="559"/>
      <c r="W96" s="717"/>
      <c r="X96" s="717"/>
      <c r="Y96" s="717"/>
      <c r="Z96" s="707"/>
      <c r="AA96" s="707"/>
      <c r="AB96" s="719"/>
      <c r="AC96" s="719"/>
      <c r="AD96" s="721"/>
      <c r="AE96" s="721"/>
      <c r="AF96" s="721"/>
      <c r="AG96" s="723"/>
      <c r="AH96" s="725" t="str">
        <f t="shared" ref="AH96" si="195">IFERROR(IF(OR(C96="",J96="",M96="",O96="",Q96="",W96="",Z96="",AB96="",AD96="",AF96=""),"",ROUND((AD96+AF96)*Z96,2)),"")</f>
        <v/>
      </c>
      <c r="AI96" s="726"/>
      <c r="AJ96" s="726"/>
      <c r="AK96" s="728" t="str">
        <f t="shared" ref="AK96" si="196">IFERROR(IF(OR(C96="",F96="",J96="",M96="",O96="",Q96="",S96="",W96="",Z96="",AB96="",AD96="",AF96=""),"",ROUND(IF((M96*O96)&lt;=(Z96*AB96),"0",(AX96-AY96+BD96)*BE96),2)),"")</f>
        <v/>
      </c>
      <c r="AL96" s="729"/>
      <c r="AM96" s="730"/>
      <c r="AN96" s="736" t="str">
        <f>IFERROR(IF(OR(C96="",F96="",J96="",M96="",O96="",Q96="",S96="",W96="",Z96="",AB96="",AD96="",AF96=""),"",IF(OR(ISNUMBER(SEARCH("~~",F96)),ISNUMBER(SEARCH("~~",S96))),"Invalid Fixture Type Selected",IF(BF96&lt;&gt;"",BF96,ROUND(MIN(AH96*0.75,AK96*INDEX(#REF!,MATCH("CMLIGHT",#REF!))),2)))),"")</f>
        <v/>
      </c>
      <c r="AO96" s="736"/>
      <c r="AP96" s="736"/>
      <c r="AQ96" s="736"/>
      <c r="AU96" s="744" t="str">
        <f>IF(F96="","",INDEX(CUSTLIGHTUNIT,MATCH(F96,CMELIGHTBASE1,0)))</f>
        <v/>
      </c>
      <c r="AV96" s="738" t="str">
        <f>IFERROR(IF(OR(C96="",F96="",J96="",M96="",O96="",Q96="",S96="",W96="",Z96="",AB96="",AD96="",AF96=""),"",((((1+ELOSS)*((AK96*INDEX(ELECCB[NPV AEC $/kWh],MATCH(15,ELECCB[Year Number],0)))+(AW96*INDEX(ELECCB[NPV ACC+T&amp;D $/kW],MATCH(15,ELECCB[Year Number],0)))))+((1+GLOSS)*((BB96*INDEX(GASCB[NPV GAEC $/therm],MATCH(15,GASCB[Year Number],1))))))/AH96)),"")</f>
        <v/>
      </c>
      <c r="AW96" s="740" t="str">
        <f>IFERROR(IF(OR(C96="",F96="",J96="",M96="",O96="",Q96="",S96="",W96="",Z96="",AB96="",AD96="",AF96=""),"",IF(OR(ISNUMBER(SEARCH("Exterior",C96)),((M96*O96)&lt;=(Z96*AB96)),ISNUMBER(SEARCH("Exterior",S96)),ISNUMBER(SEARCH("Exterior",F96))),0,ROUND((((M96*O96)-(Z96*AB96))/1000)*INDEX(LightingWHF[Coincidence Factor CF],MATCH(M02S02F26,LightingWHF[Building/Space Type],0))*IF(OR(M02S02F32="AC with Natural Gas Heat",M02S02F32="AC with Electric Heat",M02S02F32="Heat Pump"),INDEX(LightingWHF[Waste Heat Cooling Demand WHFd],MATCH(M02S02F26,LightingWHF[Building/Space Type],0)),1),3))),"")</f>
        <v/>
      </c>
      <c r="AX96" s="502" t="str">
        <f t="shared" ref="AX96" si="197">IF(OR(C96="",F96="",J96="",M96="",O96="",Q96="",S96="",W96="",Z96="",AB96="",AD96="",AF96=""),"",ROUND(M96*O96*Q96/1000,2))</f>
        <v/>
      </c>
      <c r="AY96" s="502" t="str">
        <f t="shared" ref="AY96" si="198">IF(OR(C96="",F96="",J96="",M96="",O96="",Q96="",S96="",W96="",Z96="",AB96="",AD96="",AF96=""),"",ROUND(Z96*AB96*Q96/1000,2))</f>
        <v/>
      </c>
      <c r="AZ96" s="742" t="str">
        <f>IF(OR(C96="",F96="",J96="",M96="",O96="",Q96="",S96="",W96="",Z96="",AB96="",AD96="",AF96=""),"",IF(ISNUMBER(AN96),(CONCATENATE(INDEX(CMLIGHTBASE[Measure Number],MATCH(F96,CMLIGHTBASE[Base Desc 1],0)),INDEX(CMLIGHTEFF[Measure Number],MATCH(S96,CMLIGHTEFF[Eff Desc 1],0)))),IF(AK96=0,"","000001")))</f>
        <v/>
      </c>
      <c r="BA96" s="502" t="str">
        <f t="shared" ref="BA96" si="199">IF(OR(C96="",F96="",J96="",M96="",O96="",Q96="",S96="",W96="",Z96="",AB96="",AD96="",AF96=""),"",IF((M96*O96)&lt;=(Z96*AB96),"0",AX96-AY96))</f>
        <v/>
      </c>
      <c r="BB96" s="705" t="str">
        <f>IF(OR(C96="",F96="",J96="",M96="",O96="",Q96="",S96="",W96="",Z96="",AB96="",AD96="",AF96=""),"",IF(M02S02F46="Electric Only",0,IF(OR(ISNUMBER(SEARCH("Exterior",S96)),ISNUMBER(SEARCH("Exterior",C96)),ISNUMBER(SEARCH("Exterior",F96))),0,IF(OR(M02S02F32="AC with Natural Gas Heat",M02S02F32="Natural Gas Heat Only"),(((O96*M96-AB96*Z96)/1000)*Q96*-INDEX(LightingWHF[Waste Heat Gas Heating IFTherms],MATCH(M02S02F26,LightingWHF[Building/Space Type],0))),0))))</f>
        <v/>
      </c>
      <c r="BC96" s="734" t="str">
        <f>IFERROR(AH96/M02S02F35/BA96,"")</f>
        <v/>
      </c>
      <c r="BD96" s="705" t="str">
        <f>IF(OR(C96="",F96="",J96="",M96="",O96="",Q96="",S96="",W96="",Z96="",AB96="",AD96="",AF96=""),"",IF(M02S02F46="Gas Only",0,IF(OR(ISNUMBER(SEARCH("Exterior",S96)),ISNUMBER(SEARCH("Exterior",C96)),ISNUMBER(SEARCH("Exterior",F96))),0,IF(M02S02F32="Heat Pump",(((O96*M96-AB96*Z96)/1000)*Q96*-INDEX(LightingWHF[Waste Heat Electric Heat Pump Heating IFkWh],MATCH(M02S02F26,LightingWHF[Building/Space Type],0))),
IF(OR(M02S02F32="AC with Electric Heat",M02S02F32="Electric Heat Only"),(((O96*M96-AB96*Z96)/1000)*Q96*-INDEX(LightingWHF[Waste Heat Electric Resistance Heating IFkWh],MATCH(M02S02F26,LightingWHF[Building/Space Type],0))),0
)))))</f>
        <v/>
      </c>
      <c r="BE96" s="705" t="str">
        <f>IF(OR(C96="",F96="",J96="",M96="",O96="",Q96="",S96="",W96="",Z96="",AB96="",AD96="",AF96=""),"",IF(M02S02F46="Gas Only",0,IF(OR(ISNUMBER(SEARCH("Exterior",S96)),ISNUMBER(SEARCH("Exterior",C96)),ISNUMBER(SEARCH("Exterior",F96))),1,IF(OR(M02S02F32="Heat Pump",M02S02F32="AC with Natural Gas Heat",M02S02F32="AC with Electric Heat"),(INDEX(LightingWHF[Waste Heat Cooling Energy WHFe],MATCH(M02S02F26,LightingWHF[Building/Space Type],0))),1))))</f>
        <v/>
      </c>
      <c r="BF96" s="734" t="str">
        <f>IFERROR(IF((M96*O96)&lt;=(Z96*AB96),MEASURESAVE,IF(M02S02F35="",MEASURERATE,IF(AH96/M02S02F35/BA96&lt;1,MEASUREPAY,IF(AV96&lt;1,MEASURECB,IF(OR(ISBLANK(M02S02F26),ISBLANK(M02S02F32),ISBLANK(M02S02F46)),MEASUREBLDG,""))))),MEASURESUBMIT)</f>
        <v>Submit for Review</v>
      </c>
      <c r="BG96"/>
      <c r="BH96" s="764" t="str">
        <f ca="1">IF(OR(C96="",F96="",J96="",M96="",O96="",Q96="",S96="",W96="",Z96="",AB96="",AD96="",AF96=""),"",IF('M01-S01'!$V$82&lt;TODAY(),0,IF(M02S02F46="Gas Only",0,IF(OR(AK96="",AK96&lt;0,AH96&lt;=AN96),0,MIN(AH96-AN96,ROUND(IF(OR(ISNUMBER(SEARCH("T12",F96)),ISNUMBER(SEARCH("T8",F96)),ISNUMBER(SEARCH("T5",F96)),ISNUMBER(SEARCH("MH",F96)),ISNUMBER(SEARCH("HPS",F96)),ISNUMBER(SEARCH("MV",F96))),AN96*0.2),2))))))</f>
        <v/>
      </c>
      <c r="BI96"/>
    </row>
    <row r="97" spans="2:61" ht="15.95" hidden="1" customHeight="1">
      <c r="B97" s="749"/>
      <c r="C97" s="718"/>
      <c r="D97" s="718"/>
      <c r="E97" s="718"/>
      <c r="F97" s="532"/>
      <c r="G97" s="533"/>
      <c r="H97" s="533"/>
      <c r="I97" s="537"/>
      <c r="J97" s="718"/>
      <c r="K97" s="718"/>
      <c r="L97" s="718"/>
      <c r="M97" s="708"/>
      <c r="N97" s="708"/>
      <c r="O97" s="711"/>
      <c r="P97" s="712"/>
      <c r="Q97" s="715"/>
      <c r="R97" s="716"/>
      <c r="S97" s="536"/>
      <c r="T97" s="533"/>
      <c r="U97" s="533"/>
      <c r="V97" s="537"/>
      <c r="W97" s="718"/>
      <c r="X97" s="718"/>
      <c r="Y97" s="718"/>
      <c r="Z97" s="708"/>
      <c r="AA97" s="708"/>
      <c r="AB97" s="720"/>
      <c r="AC97" s="720"/>
      <c r="AD97" s="722"/>
      <c r="AE97" s="722"/>
      <c r="AF97" s="722"/>
      <c r="AG97" s="724"/>
      <c r="AH97" s="517"/>
      <c r="AI97" s="727"/>
      <c r="AJ97" s="727"/>
      <c r="AK97" s="731"/>
      <c r="AL97" s="732"/>
      <c r="AM97" s="733"/>
      <c r="AN97" s="737"/>
      <c r="AO97" s="737"/>
      <c r="AP97" s="737"/>
      <c r="AQ97" s="737"/>
      <c r="AU97" s="739"/>
      <c r="AV97" s="739"/>
      <c r="AW97" s="741"/>
      <c r="AX97" s="503"/>
      <c r="AY97" s="503"/>
      <c r="AZ97" s="743"/>
      <c r="BA97" s="503"/>
      <c r="BB97" s="706"/>
      <c r="BC97" s="735"/>
      <c r="BD97" s="706"/>
      <c r="BE97" s="706"/>
      <c r="BF97" s="735"/>
      <c r="BG97"/>
      <c r="BH97" s="706"/>
      <c r="BI97"/>
    </row>
    <row r="98" spans="2:61" ht="15.95" hidden="1" customHeight="1">
      <c r="B98" s="749">
        <v>42</v>
      </c>
      <c r="C98" s="717"/>
      <c r="D98" s="717"/>
      <c r="E98" s="717"/>
      <c r="F98" s="557"/>
      <c r="G98" s="558"/>
      <c r="H98" s="558"/>
      <c r="I98" s="559"/>
      <c r="J98" s="717"/>
      <c r="K98" s="717"/>
      <c r="L98" s="717"/>
      <c r="M98" s="707"/>
      <c r="N98" s="707"/>
      <c r="O98" s="709" t="str">
        <f>IFERROR(IF(F98="","",INDEX(CMLIGHTBASE[Base Watt 1],MATCH(F98,CMLIGHTBASE[Base Desc 1],0))),"")</f>
        <v/>
      </c>
      <c r="P98" s="710"/>
      <c r="Q98" s="713"/>
      <c r="R98" s="714"/>
      <c r="S98" s="605"/>
      <c r="T98" s="558"/>
      <c r="U98" s="558"/>
      <c r="V98" s="559"/>
      <c r="W98" s="717"/>
      <c r="X98" s="717"/>
      <c r="Y98" s="717"/>
      <c r="Z98" s="707"/>
      <c r="AA98" s="707"/>
      <c r="AB98" s="719"/>
      <c r="AC98" s="719"/>
      <c r="AD98" s="721"/>
      <c r="AE98" s="721"/>
      <c r="AF98" s="721"/>
      <c r="AG98" s="723"/>
      <c r="AH98" s="725" t="str">
        <f t="shared" ref="AH98" si="200">IFERROR(IF(OR(C98="",J98="",M98="",O98="",Q98="",W98="",Z98="",AB98="",AD98="",AF98=""),"",ROUND((AD98+AF98)*Z98,2)),"")</f>
        <v/>
      </c>
      <c r="AI98" s="726"/>
      <c r="AJ98" s="726"/>
      <c r="AK98" s="728" t="str">
        <f t="shared" ref="AK98" si="201">IFERROR(IF(OR(C98="",F98="",J98="",M98="",O98="",Q98="",S98="",W98="",Z98="",AB98="",AD98="",AF98=""),"",ROUND(IF((M98*O98)&lt;=(Z98*AB98),"0",(AX98-AY98+BD98)*BE98),2)),"")</f>
        <v/>
      </c>
      <c r="AL98" s="729"/>
      <c r="AM98" s="730"/>
      <c r="AN98" s="736" t="str">
        <f>IFERROR(IF(OR(C98="",F98="",J98="",M98="",O98="",Q98="",S98="",W98="",Z98="",AB98="",AD98="",AF98=""),"",IF(OR(ISNUMBER(SEARCH("~~",F98)),ISNUMBER(SEARCH("~~",S98))),"Invalid Fixture Type Selected",IF(BF98&lt;&gt;"",BF98,ROUND(MIN(AH98*0.75,AK98*INDEX(#REF!,MATCH("CMLIGHT",#REF!))),2)))),"")</f>
        <v/>
      </c>
      <c r="AO98" s="736"/>
      <c r="AP98" s="736"/>
      <c r="AQ98" s="736"/>
      <c r="AU98" s="744" t="str">
        <f>IF(F98="","",INDEX(CUSTLIGHTUNIT,MATCH(F98,CMELIGHTBASE1,0)))</f>
        <v/>
      </c>
      <c r="AV98" s="738" t="str">
        <f>IFERROR(IF(OR(C98="",F98="",J98="",M98="",O98="",Q98="",S98="",W98="",Z98="",AB98="",AD98="",AF98=""),"",((((1+ELOSS)*((AK98*INDEX(ELECCB[NPV AEC $/kWh],MATCH(15,ELECCB[Year Number],0)))+(AW98*INDEX(ELECCB[NPV ACC+T&amp;D $/kW],MATCH(15,ELECCB[Year Number],0)))))+((1+GLOSS)*((BB98*INDEX(GASCB[NPV GAEC $/therm],MATCH(15,GASCB[Year Number],1))))))/AH98)),"")</f>
        <v/>
      </c>
      <c r="AW98" s="740" t="str">
        <f>IFERROR(IF(OR(C98="",F98="",J98="",M98="",O98="",Q98="",S98="",W98="",Z98="",AB98="",AD98="",AF98=""),"",IF(OR(ISNUMBER(SEARCH("Exterior",C98)),((M98*O98)&lt;=(Z98*AB98)),ISNUMBER(SEARCH("Exterior",S98)),ISNUMBER(SEARCH("Exterior",F98))),0,ROUND((((M98*O98)-(Z98*AB98))/1000)*INDEX(LightingWHF[Coincidence Factor CF],MATCH(M02S02F26,LightingWHF[Building/Space Type],0))*IF(OR(M02S02F32="AC with Natural Gas Heat",M02S02F32="AC with Electric Heat",M02S02F32="Heat Pump"),INDEX(LightingWHF[Waste Heat Cooling Demand WHFd],MATCH(M02S02F26,LightingWHF[Building/Space Type],0)),1),3))),"")</f>
        <v/>
      </c>
      <c r="AX98" s="502" t="str">
        <f t="shared" ref="AX98" si="202">IF(OR(C98="",F98="",J98="",M98="",O98="",Q98="",S98="",W98="",Z98="",AB98="",AD98="",AF98=""),"",ROUND(M98*O98*Q98/1000,2))</f>
        <v/>
      </c>
      <c r="AY98" s="502" t="str">
        <f t="shared" ref="AY98" si="203">IF(OR(C98="",F98="",J98="",M98="",O98="",Q98="",S98="",W98="",Z98="",AB98="",AD98="",AF98=""),"",ROUND(Z98*AB98*Q98/1000,2))</f>
        <v/>
      </c>
      <c r="AZ98" s="742" t="str">
        <f>IF(OR(C98="",F98="",J98="",M98="",O98="",Q98="",S98="",W98="",Z98="",AB98="",AD98="",AF98=""),"",IF(ISNUMBER(AN98),(CONCATENATE(INDEX(CMLIGHTBASE[Measure Number],MATCH(F98,CMLIGHTBASE[Base Desc 1],0)),INDEX(CMLIGHTEFF[Measure Number],MATCH(S98,CMLIGHTEFF[Eff Desc 1],0)))),IF(AK98=0,"","000001")))</f>
        <v/>
      </c>
      <c r="BA98" s="502" t="str">
        <f t="shared" ref="BA98" si="204">IF(OR(C98="",F98="",J98="",M98="",O98="",Q98="",S98="",W98="",Z98="",AB98="",AD98="",AF98=""),"",IF((M98*O98)&lt;=(Z98*AB98),"0",AX98-AY98))</f>
        <v/>
      </c>
      <c r="BB98" s="705" t="str">
        <f>IF(OR(C98="",F98="",J98="",M98="",O98="",Q98="",S98="",W98="",Z98="",AB98="",AD98="",AF98=""),"",IF(M02S02F46="Electric Only",0,IF(OR(ISNUMBER(SEARCH("Exterior",S98)),ISNUMBER(SEARCH("Exterior",C98)),ISNUMBER(SEARCH("Exterior",F98))),0,IF(OR(M02S02F32="AC with Natural Gas Heat",M02S02F32="Natural Gas Heat Only"),(((O98*M98-AB98*Z98)/1000)*Q98*-INDEX(LightingWHF[Waste Heat Gas Heating IFTherms],MATCH(M02S02F26,LightingWHF[Building/Space Type],0))),0))))</f>
        <v/>
      </c>
      <c r="BC98" s="734" t="str">
        <f>IFERROR(AH98/M02S02F35/BA98,"")</f>
        <v/>
      </c>
      <c r="BD98" s="705" t="str">
        <f>IF(OR(C98="",F98="",J98="",M98="",O98="",Q98="",S98="",W98="",Z98="",AB98="",AD98="",AF98=""),"",IF(M02S02F46="Gas Only",0,IF(OR(ISNUMBER(SEARCH("Exterior",S98)),ISNUMBER(SEARCH("Exterior",C98)),ISNUMBER(SEARCH("Exterior",F98))),0,IF(M02S02F32="Heat Pump",(((O98*M98-AB98*Z98)/1000)*Q98*-INDEX(LightingWHF[Waste Heat Electric Heat Pump Heating IFkWh],MATCH(M02S02F26,LightingWHF[Building/Space Type],0))),
IF(OR(M02S02F32="AC with Electric Heat",M02S02F32="Electric Heat Only"),(((O98*M98-AB98*Z98)/1000)*Q98*-INDEX(LightingWHF[Waste Heat Electric Resistance Heating IFkWh],MATCH(M02S02F26,LightingWHF[Building/Space Type],0))),0
)))))</f>
        <v/>
      </c>
      <c r="BE98" s="705" t="str">
        <f>IF(OR(C98="",F98="",J98="",M98="",O98="",Q98="",S98="",W98="",Z98="",AB98="",AD98="",AF98=""),"",IF(M02S02F46="Gas Only",0,IF(OR(ISNUMBER(SEARCH("Exterior",S98)),ISNUMBER(SEARCH("Exterior",C98)),ISNUMBER(SEARCH("Exterior",F98))),1,IF(OR(M02S02F32="Heat Pump",M02S02F32="AC with Natural Gas Heat",M02S02F32="AC with Electric Heat"),(INDEX(LightingWHF[Waste Heat Cooling Energy WHFe],MATCH(M02S02F26,LightingWHF[Building/Space Type],0))),1))))</f>
        <v/>
      </c>
      <c r="BF98" s="734" t="str">
        <f>IFERROR(IF((M98*O98)&lt;=(Z98*AB98),MEASURESAVE,IF(M02S02F35="",MEASURERATE,IF(AH98/M02S02F35/BA98&lt;1,MEASUREPAY,IF(AV98&lt;1,MEASURECB,IF(OR(ISBLANK(M02S02F26),ISBLANK(M02S02F32),ISBLANK(M02S02F46)),MEASUREBLDG,""))))),MEASURESUBMIT)</f>
        <v>Submit for Review</v>
      </c>
      <c r="BG98"/>
      <c r="BH98" s="764" t="str">
        <f ca="1">IF(OR(C98="",F98="",J98="",M98="",O98="",Q98="",S98="",W98="",Z98="",AB98="",AD98="",AF98=""),"",IF('M01-S01'!$V$82&lt;TODAY(),0,IF(M02S02F46="Gas Only",0,IF(OR(AK98="",AK98&lt;0,AH98&lt;=AN98),0,MIN(AH98-AN98,ROUND(IF(OR(ISNUMBER(SEARCH("T12",F98)),ISNUMBER(SEARCH("T8",F98)),ISNUMBER(SEARCH("T5",F98)),ISNUMBER(SEARCH("MH",F98)),ISNUMBER(SEARCH("HPS",F98)),ISNUMBER(SEARCH("MV",F98))),AN98*0.2),2))))))</f>
        <v/>
      </c>
      <c r="BI98"/>
    </row>
    <row r="99" spans="2:61" ht="15.95" hidden="1" customHeight="1">
      <c r="B99" s="749"/>
      <c r="C99" s="718"/>
      <c r="D99" s="718"/>
      <c r="E99" s="718"/>
      <c r="F99" s="532"/>
      <c r="G99" s="533"/>
      <c r="H99" s="533"/>
      <c r="I99" s="537"/>
      <c r="J99" s="718"/>
      <c r="K99" s="718"/>
      <c r="L99" s="718"/>
      <c r="M99" s="708"/>
      <c r="N99" s="708"/>
      <c r="O99" s="711"/>
      <c r="P99" s="712"/>
      <c r="Q99" s="715"/>
      <c r="R99" s="716"/>
      <c r="S99" s="536"/>
      <c r="T99" s="533"/>
      <c r="U99" s="533"/>
      <c r="V99" s="537"/>
      <c r="W99" s="718"/>
      <c r="X99" s="718"/>
      <c r="Y99" s="718"/>
      <c r="Z99" s="708"/>
      <c r="AA99" s="708"/>
      <c r="AB99" s="720"/>
      <c r="AC99" s="720"/>
      <c r="AD99" s="722"/>
      <c r="AE99" s="722"/>
      <c r="AF99" s="722"/>
      <c r="AG99" s="724"/>
      <c r="AH99" s="517"/>
      <c r="AI99" s="727"/>
      <c r="AJ99" s="727"/>
      <c r="AK99" s="731"/>
      <c r="AL99" s="732"/>
      <c r="AM99" s="733"/>
      <c r="AN99" s="737"/>
      <c r="AO99" s="737"/>
      <c r="AP99" s="737"/>
      <c r="AQ99" s="737"/>
      <c r="AU99" s="739"/>
      <c r="AV99" s="739"/>
      <c r="AW99" s="741"/>
      <c r="AX99" s="503"/>
      <c r="AY99" s="503"/>
      <c r="AZ99" s="743"/>
      <c r="BA99" s="503"/>
      <c r="BB99" s="706"/>
      <c r="BC99" s="735"/>
      <c r="BD99" s="706"/>
      <c r="BE99" s="706"/>
      <c r="BF99" s="735"/>
      <c r="BG99"/>
      <c r="BH99" s="706"/>
      <c r="BI99"/>
    </row>
    <row r="100" spans="2:61" ht="15.95" hidden="1" customHeight="1">
      <c r="B100" s="749">
        <v>43</v>
      </c>
      <c r="C100" s="717"/>
      <c r="D100" s="717"/>
      <c r="E100" s="717"/>
      <c r="F100" s="557"/>
      <c r="G100" s="558"/>
      <c r="H100" s="558"/>
      <c r="I100" s="559"/>
      <c r="J100" s="717"/>
      <c r="K100" s="717"/>
      <c r="L100" s="717"/>
      <c r="M100" s="707"/>
      <c r="N100" s="707"/>
      <c r="O100" s="709" t="str">
        <f>IFERROR(IF(F100="","",INDEX(CMLIGHTBASE[Base Watt 1],MATCH(F100,CMLIGHTBASE[Base Desc 1],0))),"")</f>
        <v/>
      </c>
      <c r="P100" s="710"/>
      <c r="Q100" s="713"/>
      <c r="R100" s="714"/>
      <c r="S100" s="605"/>
      <c r="T100" s="558"/>
      <c r="U100" s="558"/>
      <c r="V100" s="559"/>
      <c r="W100" s="717"/>
      <c r="X100" s="717"/>
      <c r="Y100" s="717"/>
      <c r="Z100" s="707"/>
      <c r="AA100" s="707"/>
      <c r="AB100" s="719"/>
      <c r="AC100" s="719"/>
      <c r="AD100" s="721"/>
      <c r="AE100" s="721"/>
      <c r="AF100" s="721"/>
      <c r="AG100" s="723"/>
      <c r="AH100" s="725" t="str">
        <f t="shared" ref="AH100" si="205">IFERROR(IF(OR(C100="",J100="",M100="",O100="",Q100="",W100="",Z100="",AB100="",AD100="",AF100=""),"",ROUND((AD100+AF100)*Z100,2)),"")</f>
        <v/>
      </c>
      <c r="AI100" s="726"/>
      <c r="AJ100" s="726"/>
      <c r="AK100" s="728" t="str">
        <f t="shared" ref="AK100" si="206">IFERROR(IF(OR(C100="",F100="",J100="",M100="",O100="",Q100="",S100="",W100="",Z100="",AB100="",AD100="",AF100=""),"",ROUND(IF((M100*O100)&lt;=(Z100*AB100),"0",(AX100-AY100+BD100)*BE100),2)),"")</f>
        <v/>
      </c>
      <c r="AL100" s="729"/>
      <c r="AM100" s="730"/>
      <c r="AN100" s="736" t="str">
        <f>IFERROR(IF(OR(C100="",F100="",J100="",M100="",O100="",Q100="",S100="",W100="",Z100="",AB100="",AD100="",AF100=""),"",IF(OR(ISNUMBER(SEARCH("~~",F100)),ISNUMBER(SEARCH("~~",S100))),"Invalid Fixture Type Selected",IF(BF100&lt;&gt;"",BF100,ROUND(MIN(AH100*0.75,AK100*INDEX(#REF!,MATCH("CMLIGHT",#REF!))),2)))),"")</f>
        <v/>
      </c>
      <c r="AO100" s="736"/>
      <c r="AP100" s="736"/>
      <c r="AQ100" s="736"/>
      <c r="AU100" s="744" t="str">
        <f>IF(F100="","",INDEX(CUSTLIGHTUNIT,MATCH(F100,CMELIGHTBASE1,0)))</f>
        <v/>
      </c>
      <c r="AV100" s="738" t="str">
        <f>IFERROR(IF(OR(C100="",F100="",J100="",M100="",O100="",Q100="",S100="",W100="",Z100="",AB100="",AD100="",AF100=""),"",((((1+ELOSS)*((AK100*INDEX(ELECCB[NPV AEC $/kWh],MATCH(15,ELECCB[Year Number],0)))+(AW100*INDEX(ELECCB[NPV ACC+T&amp;D $/kW],MATCH(15,ELECCB[Year Number],0)))))+((1+GLOSS)*((BB100*INDEX(GASCB[NPV GAEC $/therm],MATCH(15,GASCB[Year Number],1))))))/AH100)),"")</f>
        <v/>
      </c>
      <c r="AW100" s="740" t="str">
        <f>IFERROR(IF(OR(C100="",F100="",J100="",M100="",O100="",Q100="",S100="",W100="",Z100="",AB100="",AD100="",AF100=""),"",IF(OR(ISNUMBER(SEARCH("Exterior",C100)),((M100*O100)&lt;=(Z100*AB100)),ISNUMBER(SEARCH("Exterior",S100)),ISNUMBER(SEARCH("Exterior",F100))),0,ROUND((((M100*O100)-(Z100*AB100))/1000)*INDEX(LightingWHF[Coincidence Factor CF],MATCH(M02S02F26,LightingWHF[Building/Space Type],0))*IF(OR(M02S02F32="AC with Natural Gas Heat",M02S02F32="AC with Electric Heat",M02S02F32="Heat Pump"),INDEX(LightingWHF[Waste Heat Cooling Demand WHFd],MATCH(M02S02F26,LightingWHF[Building/Space Type],0)),1),3))),"")</f>
        <v/>
      </c>
      <c r="AX100" s="502" t="str">
        <f t="shared" ref="AX100" si="207">IF(OR(C100="",F100="",J100="",M100="",O100="",Q100="",S100="",W100="",Z100="",AB100="",AD100="",AF100=""),"",ROUND(M100*O100*Q100/1000,2))</f>
        <v/>
      </c>
      <c r="AY100" s="502" t="str">
        <f t="shared" ref="AY100" si="208">IF(OR(C100="",F100="",J100="",M100="",O100="",Q100="",S100="",W100="",Z100="",AB100="",AD100="",AF100=""),"",ROUND(Z100*AB100*Q100/1000,2))</f>
        <v/>
      </c>
      <c r="AZ100" s="742" t="str">
        <f>IF(OR(C100="",F100="",J100="",M100="",O100="",Q100="",S100="",W100="",Z100="",AB100="",AD100="",AF100=""),"",IF(ISNUMBER(AN100),(CONCATENATE(INDEX(CMLIGHTBASE[Measure Number],MATCH(F100,CMLIGHTBASE[Base Desc 1],0)),INDEX(CMLIGHTEFF[Measure Number],MATCH(S100,CMLIGHTEFF[Eff Desc 1],0)))),IF(AK100=0,"","000001")))</f>
        <v/>
      </c>
      <c r="BA100" s="502" t="str">
        <f t="shared" ref="BA100" si="209">IF(OR(C100="",F100="",J100="",M100="",O100="",Q100="",S100="",W100="",Z100="",AB100="",AD100="",AF100=""),"",IF((M100*O100)&lt;=(Z100*AB100),"0",AX100-AY100))</f>
        <v/>
      </c>
      <c r="BB100" s="705" t="str">
        <f>IF(OR(C100="",F100="",J100="",M100="",O100="",Q100="",S100="",W100="",Z100="",AB100="",AD100="",AF100=""),"",IF(M02S02F46="Electric Only",0,IF(OR(ISNUMBER(SEARCH("Exterior",S100)),ISNUMBER(SEARCH("Exterior",C100)),ISNUMBER(SEARCH("Exterior",F100))),0,IF(OR(M02S02F32="AC with Natural Gas Heat",M02S02F32="Natural Gas Heat Only"),(((O100*M100-AB100*Z100)/1000)*Q100*-INDEX(LightingWHF[Waste Heat Gas Heating IFTherms],MATCH(M02S02F26,LightingWHF[Building/Space Type],0))),0))))</f>
        <v/>
      </c>
      <c r="BC100" s="734" t="str">
        <f>IFERROR(AH100/M02S02F35/BA100,"")</f>
        <v/>
      </c>
      <c r="BD100" s="705" t="str">
        <f>IF(OR(C100="",F100="",J100="",M100="",O100="",Q100="",S100="",W100="",Z100="",AB100="",AD100="",AF100=""),"",IF(M02S02F46="Gas Only",0,IF(OR(ISNUMBER(SEARCH("Exterior",S100)),ISNUMBER(SEARCH("Exterior",C100)),ISNUMBER(SEARCH("Exterior",F100))),0,IF(M02S02F32="Heat Pump",(((O100*M100-AB100*Z100)/1000)*Q100*-INDEX(LightingWHF[Waste Heat Electric Heat Pump Heating IFkWh],MATCH(M02S02F26,LightingWHF[Building/Space Type],0))),
IF(OR(M02S02F32="AC with Electric Heat",M02S02F32="Electric Heat Only"),(((O100*M100-AB100*Z100)/1000)*Q100*-INDEX(LightingWHF[Waste Heat Electric Resistance Heating IFkWh],MATCH(M02S02F26,LightingWHF[Building/Space Type],0))),0
)))))</f>
        <v/>
      </c>
      <c r="BE100" s="705" t="str">
        <f>IF(OR(C100="",F100="",J100="",M100="",O100="",Q100="",S100="",W100="",Z100="",AB100="",AD100="",AF100=""),"",IF(M02S02F46="Gas Only",0,IF(OR(ISNUMBER(SEARCH("Exterior",S100)),ISNUMBER(SEARCH("Exterior",C100)),ISNUMBER(SEARCH("Exterior",F100))),1,IF(OR(M02S02F32="Heat Pump",M02S02F32="AC with Natural Gas Heat",M02S02F32="AC with Electric Heat"),(INDEX(LightingWHF[Waste Heat Cooling Energy WHFe],MATCH(M02S02F26,LightingWHF[Building/Space Type],0))),1))))</f>
        <v/>
      </c>
      <c r="BF100" s="734" t="str">
        <f>IFERROR(IF((M100*O100)&lt;=(Z100*AB100),MEASURESAVE,IF(M02S02F35="",MEASURERATE,IF(AH100/M02S02F35/BA100&lt;1,MEASUREPAY,IF(AV100&lt;1,MEASURECB,IF(OR(ISBLANK(M02S02F26),ISBLANK(M02S02F32),ISBLANK(M02S02F46)),MEASUREBLDG,""))))),MEASURESUBMIT)</f>
        <v>Submit for Review</v>
      </c>
      <c r="BG100"/>
      <c r="BH100" s="764" t="str">
        <f ca="1">IF(OR(C100="",F100="",J100="",M100="",O100="",Q100="",S100="",W100="",Z100="",AB100="",AD100="",AF100=""),"",IF('M01-S01'!$V$82&lt;TODAY(),0,IF(M02S02F46="Gas Only",0,IF(OR(AK100="",AK100&lt;0,AH100&lt;=AN100),0,MIN(AH100-AN100,ROUND(IF(OR(ISNUMBER(SEARCH("T12",F100)),ISNUMBER(SEARCH("T8",F100)),ISNUMBER(SEARCH("T5",F100)),ISNUMBER(SEARCH("MH",F100)),ISNUMBER(SEARCH("HPS",F100)),ISNUMBER(SEARCH("MV",F100))),AN100*0.2),2))))))</f>
        <v/>
      </c>
      <c r="BI100"/>
    </row>
    <row r="101" spans="2:61" ht="15.95" hidden="1" customHeight="1">
      <c r="B101" s="749"/>
      <c r="C101" s="718"/>
      <c r="D101" s="718"/>
      <c r="E101" s="718"/>
      <c r="F101" s="532"/>
      <c r="G101" s="533"/>
      <c r="H101" s="533"/>
      <c r="I101" s="537"/>
      <c r="J101" s="718"/>
      <c r="K101" s="718"/>
      <c r="L101" s="718"/>
      <c r="M101" s="708"/>
      <c r="N101" s="708"/>
      <c r="O101" s="711"/>
      <c r="P101" s="712"/>
      <c r="Q101" s="715"/>
      <c r="R101" s="716"/>
      <c r="S101" s="536"/>
      <c r="T101" s="533"/>
      <c r="U101" s="533"/>
      <c r="V101" s="537"/>
      <c r="W101" s="718"/>
      <c r="X101" s="718"/>
      <c r="Y101" s="718"/>
      <c r="Z101" s="708"/>
      <c r="AA101" s="708"/>
      <c r="AB101" s="720"/>
      <c r="AC101" s="720"/>
      <c r="AD101" s="722"/>
      <c r="AE101" s="722"/>
      <c r="AF101" s="722"/>
      <c r="AG101" s="724"/>
      <c r="AH101" s="517"/>
      <c r="AI101" s="727"/>
      <c r="AJ101" s="727"/>
      <c r="AK101" s="731"/>
      <c r="AL101" s="732"/>
      <c r="AM101" s="733"/>
      <c r="AN101" s="737"/>
      <c r="AO101" s="737"/>
      <c r="AP101" s="737"/>
      <c r="AQ101" s="737"/>
      <c r="AU101" s="739"/>
      <c r="AV101" s="739"/>
      <c r="AW101" s="741"/>
      <c r="AX101" s="503"/>
      <c r="AY101" s="503"/>
      <c r="AZ101" s="743"/>
      <c r="BA101" s="503"/>
      <c r="BB101" s="706"/>
      <c r="BC101" s="735"/>
      <c r="BD101" s="706"/>
      <c r="BE101" s="706"/>
      <c r="BF101" s="735"/>
      <c r="BG101"/>
      <c r="BH101" s="706"/>
      <c r="BI101"/>
    </row>
    <row r="102" spans="2:61" ht="15.95" hidden="1" customHeight="1">
      <c r="B102" s="749">
        <v>44</v>
      </c>
      <c r="C102" s="717"/>
      <c r="D102" s="717"/>
      <c r="E102" s="717"/>
      <c r="F102" s="557"/>
      <c r="G102" s="558"/>
      <c r="H102" s="558"/>
      <c r="I102" s="559"/>
      <c r="J102" s="717"/>
      <c r="K102" s="717"/>
      <c r="L102" s="717"/>
      <c r="M102" s="707"/>
      <c r="N102" s="707"/>
      <c r="O102" s="709" t="str">
        <f>IFERROR(IF(F102="","",INDEX(CMLIGHTBASE[Base Watt 1],MATCH(F102,CMLIGHTBASE[Base Desc 1],0))),"")</f>
        <v/>
      </c>
      <c r="P102" s="710"/>
      <c r="Q102" s="713"/>
      <c r="R102" s="714"/>
      <c r="S102" s="605"/>
      <c r="T102" s="558"/>
      <c r="U102" s="558"/>
      <c r="V102" s="559"/>
      <c r="W102" s="717"/>
      <c r="X102" s="717"/>
      <c r="Y102" s="717"/>
      <c r="Z102" s="707"/>
      <c r="AA102" s="707"/>
      <c r="AB102" s="719"/>
      <c r="AC102" s="719"/>
      <c r="AD102" s="721"/>
      <c r="AE102" s="721"/>
      <c r="AF102" s="721"/>
      <c r="AG102" s="723"/>
      <c r="AH102" s="725" t="str">
        <f t="shared" ref="AH102" si="210">IFERROR(IF(OR(C102="",J102="",M102="",O102="",Q102="",W102="",Z102="",AB102="",AD102="",AF102=""),"",ROUND((AD102+AF102)*Z102,2)),"")</f>
        <v/>
      </c>
      <c r="AI102" s="726"/>
      <c r="AJ102" s="726"/>
      <c r="AK102" s="728" t="str">
        <f t="shared" ref="AK102" si="211">IFERROR(IF(OR(C102="",F102="",J102="",M102="",O102="",Q102="",S102="",W102="",Z102="",AB102="",AD102="",AF102=""),"",ROUND(IF((M102*O102)&lt;=(Z102*AB102),"0",(AX102-AY102+BD102)*BE102),2)),"")</f>
        <v/>
      </c>
      <c r="AL102" s="729"/>
      <c r="AM102" s="730"/>
      <c r="AN102" s="736" t="str">
        <f>IFERROR(IF(OR(C102="",F102="",J102="",M102="",O102="",Q102="",S102="",W102="",Z102="",AB102="",AD102="",AF102=""),"",IF(OR(ISNUMBER(SEARCH("~~",F102)),ISNUMBER(SEARCH("~~",S102))),"Invalid Fixture Type Selected",IF(BF102&lt;&gt;"",BF102,ROUND(MIN(AH102*0.75,AK102*INDEX(#REF!,MATCH("CMLIGHT",#REF!))),2)))),"")</f>
        <v/>
      </c>
      <c r="AO102" s="736"/>
      <c r="AP102" s="736"/>
      <c r="AQ102" s="736"/>
      <c r="AU102" s="744" t="str">
        <f>IF(F102="","",INDEX(CUSTLIGHTUNIT,MATCH(F102,CMELIGHTBASE1,0)))</f>
        <v/>
      </c>
      <c r="AV102" s="738" t="str">
        <f>IFERROR(IF(OR(C102="",F102="",J102="",M102="",O102="",Q102="",S102="",W102="",Z102="",AB102="",AD102="",AF102=""),"",((((1+ELOSS)*((AK102*INDEX(ELECCB[NPV AEC $/kWh],MATCH(15,ELECCB[Year Number],0)))+(AW102*INDEX(ELECCB[NPV ACC+T&amp;D $/kW],MATCH(15,ELECCB[Year Number],0)))))+((1+GLOSS)*((BB102*INDEX(GASCB[NPV GAEC $/therm],MATCH(15,GASCB[Year Number],1))))))/AH102)),"")</f>
        <v/>
      </c>
      <c r="AW102" s="740" t="str">
        <f>IFERROR(IF(OR(C102="",F102="",J102="",M102="",O102="",Q102="",S102="",W102="",Z102="",AB102="",AD102="",AF102=""),"",IF(OR(ISNUMBER(SEARCH("Exterior",C102)),((M102*O102)&lt;=(Z102*AB102)),ISNUMBER(SEARCH("Exterior",S102)),ISNUMBER(SEARCH("Exterior",F102))),0,ROUND((((M102*O102)-(Z102*AB102))/1000)*INDEX(LightingWHF[Coincidence Factor CF],MATCH(M02S02F26,LightingWHF[Building/Space Type],0))*IF(OR(M02S02F32="AC with Natural Gas Heat",M02S02F32="AC with Electric Heat",M02S02F32="Heat Pump"),INDEX(LightingWHF[Waste Heat Cooling Demand WHFd],MATCH(M02S02F26,LightingWHF[Building/Space Type],0)),1),3))),"")</f>
        <v/>
      </c>
      <c r="AX102" s="502" t="str">
        <f t="shared" ref="AX102" si="212">IF(OR(C102="",F102="",J102="",M102="",O102="",Q102="",S102="",W102="",Z102="",AB102="",AD102="",AF102=""),"",ROUND(M102*O102*Q102/1000,2))</f>
        <v/>
      </c>
      <c r="AY102" s="502" t="str">
        <f t="shared" ref="AY102" si="213">IF(OR(C102="",F102="",J102="",M102="",O102="",Q102="",S102="",W102="",Z102="",AB102="",AD102="",AF102=""),"",ROUND(Z102*AB102*Q102/1000,2))</f>
        <v/>
      </c>
      <c r="AZ102" s="742" t="str">
        <f>IF(OR(C102="",F102="",J102="",M102="",O102="",Q102="",S102="",W102="",Z102="",AB102="",AD102="",AF102=""),"",IF(ISNUMBER(AN102),(CONCATENATE(INDEX(CMLIGHTBASE[Measure Number],MATCH(F102,CMLIGHTBASE[Base Desc 1],0)),INDEX(CMLIGHTEFF[Measure Number],MATCH(S102,CMLIGHTEFF[Eff Desc 1],0)))),IF(AK102=0,"","000001")))</f>
        <v/>
      </c>
      <c r="BA102" s="502" t="str">
        <f t="shared" ref="BA102" si="214">IF(OR(C102="",F102="",J102="",M102="",O102="",Q102="",S102="",W102="",Z102="",AB102="",AD102="",AF102=""),"",IF((M102*O102)&lt;=(Z102*AB102),"0",AX102-AY102))</f>
        <v/>
      </c>
      <c r="BB102" s="705" t="str">
        <f>IF(OR(C102="",F102="",J102="",M102="",O102="",Q102="",S102="",W102="",Z102="",AB102="",AD102="",AF102=""),"",IF(M02S02F46="Electric Only",0,IF(OR(ISNUMBER(SEARCH("Exterior",S102)),ISNUMBER(SEARCH("Exterior",C102)),ISNUMBER(SEARCH("Exterior",F102))),0,IF(OR(M02S02F32="AC with Natural Gas Heat",M02S02F32="Natural Gas Heat Only"),(((O102*M102-AB102*Z102)/1000)*Q102*-INDEX(LightingWHF[Waste Heat Gas Heating IFTherms],MATCH(M02S02F26,LightingWHF[Building/Space Type],0))),0))))</f>
        <v/>
      </c>
      <c r="BC102" s="734" t="str">
        <f>IFERROR(AH102/M02S02F35/BA102,"")</f>
        <v/>
      </c>
      <c r="BD102" s="705" t="str">
        <f>IF(OR(C102="",F102="",J102="",M102="",O102="",Q102="",S102="",W102="",Z102="",AB102="",AD102="",AF102=""),"",IF(M02S02F46="Gas Only",0,IF(OR(ISNUMBER(SEARCH("Exterior",S102)),ISNUMBER(SEARCH("Exterior",C102)),ISNUMBER(SEARCH("Exterior",F102))),0,IF(M02S02F32="Heat Pump",(((O102*M102-AB102*Z102)/1000)*Q102*-INDEX(LightingWHF[Waste Heat Electric Heat Pump Heating IFkWh],MATCH(M02S02F26,LightingWHF[Building/Space Type],0))),
IF(OR(M02S02F32="AC with Electric Heat",M02S02F32="Electric Heat Only"),(((O102*M102-AB102*Z102)/1000)*Q102*-INDEX(LightingWHF[Waste Heat Electric Resistance Heating IFkWh],MATCH(M02S02F26,LightingWHF[Building/Space Type],0))),0
)))))</f>
        <v/>
      </c>
      <c r="BE102" s="705" t="str">
        <f>IF(OR(C102="",F102="",J102="",M102="",O102="",Q102="",S102="",W102="",Z102="",AB102="",AD102="",AF102=""),"",IF(M02S02F46="Gas Only",0,IF(OR(ISNUMBER(SEARCH("Exterior",S102)),ISNUMBER(SEARCH("Exterior",C102)),ISNUMBER(SEARCH("Exterior",F102))),1,IF(OR(M02S02F32="Heat Pump",M02S02F32="AC with Natural Gas Heat",M02S02F32="AC with Electric Heat"),(INDEX(LightingWHF[Waste Heat Cooling Energy WHFe],MATCH(M02S02F26,LightingWHF[Building/Space Type],0))),1))))</f>
        <v/>
      </c>
      <c r="BF102" s="734" t="str">
        <f>IFERROR(IF((M102*O102)&lt;=(Z102*AB102),MEASURESAVE,IF(M02S02F35="",MEASURERATE,IF(AH102/M02S02F35/BA102&lt;1,MEASUREPAY,IF(AV102&lt;1,MEASURECB,IF(OR(ISBLANK(M02S02F26),ISBLANK(M02S02F32),ISBLANK(M02S02F46)),MEASUREBLDG,""))))),MEASURESUBMIT)</f>
        <v>Submit for Review</v>
      </c>
      <c r="BG102"/>
      <c r="BH102" s="764" t="str">
        <f ca="1">IF(OR(C102="",F102="",J102="",M102="",O102="",Q102="",S102="",W102="",Z102="",AB102="",AD102="",AF102=""),"",IF('M01-S01'!$V$82&lt;TODAY(),0,IF(M02S02F46="Gas Only",0,IF(OR(AK102="",AK102&lt;0,AH102&lt;=AN102),0,MIN(AH102-AN102,ROUND(IF(OR(ISNUMBER(SEARCH("T12",F102)),ISNUMBER(SEARCH("T8",F102)),ISNUMBER(SEARCH("T5",F102)),ISNUMBER(SEARCH("MH",F102)),ISNUMBER(SEARCH("HPS",F102)),ISNUMBER(SEARCH("MV",F102))),AN102*0.2),2))))))</f>
        <v/>
      </c>
      <c r="BI102"/>
    </row>
    <row r="103" spans="2:61" ht="15.95" hidden="1" customHeight="1">
      <c r="B103" s="749"/>
      <c r="C103" s="718"/>
      <c r="D103" s="718"/>
      <c r="E103" s="718"/>
      <c r="F103" s="532"/>
      <c r="G103" s="533"/>
      <c r="H103" s="533"/>
      <c r="I103" s="537"/>
      <c r="J103" s="718"/>
      <c r="K103" s="718"/>
      <c r="L103" s="718"/>
      <c r="M103" s="708"/>
      <c r="N103" s="708"/>
      <c r="O103" s="711"/>
      <c r="P103" s="712"/>
      <c r="Q103" s="715"/>
      <c r="R103" s="716"/>
      <c r="S103" s="536"/>
      <c r="T103" s="533"/>
      <c r="U103" s="533"/>
      <c r="V103" s="537"/>
      <c r="W103" s="718"/>
      <c r="X103" s="718"/>
      <c r="Y103" s="718"/>
      <c r="Z103" s="708"/>
      <c r="AA103" s="708"/>
      <c r="AB103" s="720"/>
      <c r="AC103" s="720"/>
      <c r="AD103" s="722"/>
      <c r="AE103" s="722"/>
      <c r="AF103" s="722"/>
      <c r="AG103" s="724"/>
      <c r="AH103" s="517"/>
      <c r="AI103" s="727"/>
      <c r="AJ103" s="727"/>
      <c r="AK103" s="731"/>
      <c r="AL103" s="732"/>
      <c r="AM103" s="733"/>
      <c r="AN103" s="737"/>
      <c r="AO103" s="737"/>
      <c r="AP103" s="737"/>
      <c r="AQ103" s="737"/>
      <c r="AU103" s="739"/>
      <c r="AV103" s="739"/>
      <c r="AW103" s="741"/>
      <c r="AX103" s="503"/>
      <c r="AY103" s="503"/>
      <c r="AZ103" s="743"/>
      <c r="BA103" s="503"/>
      <c r="BB103" s="706"/>
      <c r="BC103" s="735"/>
      <c r="BD103" s="706"/>
      <c r="BE103" s="706"/>
      <c r="BF103" s="735"/>
      <c r="BG103"/>
      <c r="BH103" s="706"/>
      <c r="BI103"/>
    </row>
    <row r="104" spans="2:61" ht="15.95" hidden="1" customHeight="1">
      <c r="B104" s="749">
        <v>45</v>
      </c>
      <c r="C104" s="717"/>
      <c r="D104" s="717"/>
      <c r="E104" s="717"/>
      <c r="F104" s="557"/>
      <c r="G104" s="558"/>
      <c r="H104" s="558"/>
      <c r="I104" s="559"/>
      <c r="J104" s="717"/>
      <c r="K104" s="717"/>
      <c r="L104" s="717"/>
      <c r="M104" s="707"/>
      <c r="N104" s="707"/>
      <c r="O104" s="709" t="str">
        <f>IFERROR(IF(F104="","",INDEX(CMLIGHTBASE[Base Watt 1],MATCH(F104,CMLIGHTBASE[Base Desc 1],0))),"")</f>
        <v/>
      </c>
      <c r="P104" s="710"/>
      <c r="Q104" s="713"/>
      <c r="R104" s="714"/>
      <c r="S104" s="605"/>
      <c r="T104" s="558"/>
      <c r="U104" s="558"/>
      <c r="V104" s="559"/>
      <c r="W104" s="717"/>
      <c r="X104" s="717"/>
      <c r="Y104" s="717"/>
      <c r="Z104" s="707"/>
      <c r="AA104" s="707"/>
      <c r="AB104" s="719"/>
      <c r="AC104" s="719"/>
      <c r="AD104" s="721"/>
      <c r="AE104" s="721"/>
      <c r="AF104" s="721"/>
      <c r="AG104" s="723"/>
      <c r="AH104" s="725" t="str">
        <f t="shared" ref="AH104" si="215">IFERROR(IF(OR(C104="",J104="",M104="",O104="",Q104="",W104="",Z104="",AB104="",AD104="",AF104=""),"",ROUND((AD104+AF104)*Z104,2)),"")</f>
        <v/>
      </c>
      <c r="AI104" s="726"/>
      <c r="AJ104" s="726"/>
      <c r="AK104" s="728" t="str">
        <f t="shared" ref="AK104" si="216">IFERROR(IF(OR(C104="",F104="",J104="",M104="",O104="",Q104="",S104="",W104="",Z104="",AB104="",AD104="",AF104=""),"",ROUND(IF((M104*O104)&lt;=(Z104*AB104),"0",(AX104-AY104+BD104)*BE104),2)),"")</f>
        <v/>
      </c>
      <c r="AL104" s="729"/>
      <c r="AM104" s="730"/>
      <c r="AN104" s="736" t="str">
        <f>IFERROR(IF(OR(C104="",F104="",J104="",M104="",O104="",Q104="",S104="",W104="",Z104="",AB104="",AD104="",AF104=""),"",IF(OR(ISNUMBER(SEARCH("~~",F104)),ISNUMBER(SEARCH("~~",S104))),"Invalid Fixture Type Selected",IF(BF104&lt;&gt;"",BF104,ROUND(MIN(AH104*0.75,AK104*INDEX(#REF!,MATCH("CMLIGHT",#REF!))),2)))),"")</f>
        <v/>
      </c>
      <c r="AO104" s="736"/>
      <c r="AP104" s="736"/>
      <c r="AQ104" s="736"/>
      <c r="AU104" s="744" t="str">
        <f>IF(F104="","",INDEX(CUSTLIGHTUNIT,MATCH(F104,CMELIGHTBASE1,0)))</f>
        <v/>
      </c>
      <c r="AV104" s="738" t="str">
        <f>IFERROR(IF(OR(C104="",F104="",J104="",M104="",O104="",Q104="",S104="",W104="",Z104="",AB104="",AD104="",AF104=""),"",((((1+ELOSS)*((AK104*INDEX(ELECCB[NPV AEC $/kWh],MATCH(15,ELECCB[Year Number],0)))+(AW104*INDEX(ELECCB[NPV ACC+T&amp;D $/kW],MATCH(15,ELECCB[Year Number],0)))))+((1+GLOSS)*((BB104*INDEX(GASCB[NPV GAEC $/therm],MATCH(15,GASCB[Year Number],1))))))/AH104)),"")</f>
        <v/>
      </c>
      <c r="AW104" s="740" t="str">
        <f>IFERROR(IF(OR(C104="",F104="",J104="",M104="",O104="",Q104="",S104="",W104="",Z104="",AB104="",AD104="",AF104=""),"",IF(OR(ISNUMBER(SEARCH("Exterior",C104)),((M104*O104)&lt;=(Z104*AB104)),ISNUMBER(SEARCH("Exterior",S104)),ISNUMBER(SEARCH("Exterior",F104))),0,ROUND((((M104*O104)-(Z104*AB104))/1000)*INDEX(LightingWHF[Coincidence Factor CF],MATCH(M02S02F26,LightingWHF[Building/Space Type],0))*IF(OR(M02S02F32="AC with Natural Gas Heat",M02S02F32="AC with Electric Heat",M02S02F32="Heat Pump"),INDEX(LightingWHF[Waste Heat Cooling Demand WHFd],MATCH(M02S02F26,LightingWHF[Building/Space Type],0)),1),3))),"")</f>
        <v/>
      </c>
      <c r="AX104" s="502" t="str">
        <f t="shared" ref="AX104" si="217">IF(OR(C104="",F104="",J104="",M104="",O104="",Q104="",S104="",W104="",Z104="",AB104="",AD104="",AF104=""),"",ROUND(M104*O104*Q104/1000,2))</f>
        <v/>
      </c>
      <c r="AY104" s="502" t="str">
        <f t="shared" ref="AY104" si="218">IF(OR(C104="",F104="",J104="",M104="",O104="",Q104="",S104="",W104="",Z104="",AB104="",AD104="",AF104=""),"",ROUND(Z104*AB104*Q104/1000,2))</f>
        <v/>
      </c>
      <c r="AZ104" s="742" t="str">
        <f>IF(OR(C104="",F104="",J104="",M104="",O104="",Q104="",S104="",W104="",Z104="",AB104="",AD104="",AF104=""),"",IF(ISNUMBER(AN104),(CONCATENATE(INDEX(CMLIGHTBASE[Measure Number],MATCH(F104,CMLIGHTBASE[Base Desc 1],0)),INDEX(CMLIGHTEFF[Measure Number],MATCH(S104,CMLIGHTEFF[Eff Desc 1],0)))),IF(AK104=0,"","000001")))</f>
        <v/>
      </c>
      <c r="BA104" s="502" t="str">
        <f t="shared" ref="BA104" si="219">IF(OR(C104="",F104="",J104="",M104="",O104="",Q104="",S104="",W104="",Z104="",AB104="",AD104="",AF104=""),"",IF((M104*O104)&lt;=(Z104*AB104),"0",AX104-AY104))</f>
        <v/>
      </c>
      <c r="BB104" s="705" t="str">
        <f>IF(OR(C104="",F104="",J104="",M104="",O104="",Q104="",S104="",W104="",Z104="",AB104="",AD104="",AF104=""),"",IF(M02S02F46="Electric Only",0,IF(OR(ISNUMBER(SEARCH("Exterior",S104)),ISNUMBER(SEARCH("Exterior",C104)),ISNUMBER(SEARCH("Exterior",F104))),0,IF(OR(M02S02F32="AC with Natural Gas Heat",M02S02F32="Natural Gas Heat Only"),(((O104*M104-AB104*Z104)/1000)*Q104*-INDEX(LightingWHF[Waste Heat Gas Heating IFTherms],MATCH(M02S02F26,LightingWHF[Building/Space Type],0))),0))))</f>
        <v/>
      </c>
      <c r="BC104" s="734" t="str">
        <f>IFERROR(AH104/M02S02F35/BA104,"")</f>
        <v/>
      </c>
      <c r="BD104" s="705" t="str">
        <f>IF(OR(C104="",F104="",J104="",M104="",O104="",Q104="",S104="",W104="",Z104="",AB104="",AD104="",AF104=""),"",IF(M02S02F46="Gas Only",0,IF(OR(ISNUMBER(SEARCH("Exterior",S104)),ISNUMBER(SEARCH("Exterior",C104)),ISNUMBER(SEARCH("Exterior",F104))),0,IF(M02S02F32="Heat Pump",(((O104*M104-AB104*Z104)/1000)*Q104*-INDEX(LightingWHF[Waste Heat Electric Heat Pump Heating IFkWh],MATCH(M02S02F26,LightingWHF[Building/Space Type],0))),
IF(OR(M02S02F32="AC with Electric Heat",M02S02F32="Electric Heat Only"),(((O104*M104-AB104*Z104)/1000)*Q104*-INDEX(LightingWHF[Waste Heat Electric Resistance Heating IFkWh],MATCH(M02S02F26,LightingWHF[Building/Space Type],0))),0
)))))</f>
        <v/>
      </c>
      <c r="BE104" s="705" t="str">
        <f>IF(OR(C104="",F104="",J104="",M104="",O104="",Q104="",S104="",W104="",Z104="",AB104="",AD104="",AF104=""),"",IF(M02S02F46="Gas Only",0,IF(OR(ISNUMBER(SEARCH("Exterior",S104)),ISNUMBER(SEARCH("Exterior",C104)),ISNUMBER(SEARCH("Exterior",F104))),1,IF(OR(M02S02F32="Heat Pump",M02S02F32="AC with Natural Gas Heat",M02S02F32="AC with Electric Heat"),(INDEX(LightingWHF[Waste Heat Cooling Energy WHFe],MATCH(M02S02F26,LightingWHF[Building/Space Type],0))),1))))</f>
        <v/>
      </c>
      <c r="BF104" s="734" t="str">
        <f>IFERROR(IF((M104*O104)&lt;=(Z104*AB104),MEASURESAVE,IF(M02S02F35="",MEASURERATE,IF(AH104/M02S02F35/BA104&lt;1,MEASUREPAY,IF(AV104&lt;1,MEASURECB,IF(OR(ISBLANK(M02S02F26),ISBLANK(M02S02F32),ISBLANK(M02S02F46)),MEASUREBLDG,""))))),MEASURESUBMIT)</f>
        <v>Submit for Review</v>
      </c>
      <c r="BG104"/>
      <c r="BH104" s="764" t="str">
        <f ca="1">IF(OR(C104="",F104="",J104="",M104="",O104="",Q104="",S104="",W104="",Z104="",AB104="",AD104="",AF104=""),"",IF('M01-S01'!$V$82&lt;TODAY(),0,IF(M02S02F46="Gas Only",0,IF(OR(AK104="",AK104&lt;0,AH104&lt;=AN104),0,MIN(AH104-AN104,ROUND(IF(OR(ISNUMBER(SEARCH("T12",F104)),ISNUMBER(SEARCH("T8",F104)),ISNUMBER(SEARCH("T5",F104)),ISNUMBER(SEARCH("MH",F104)),ISNUMBER(SEARCH("HPS",F104)),ISNUMBER(SEARCH("MV",F104))),AN104*0.2),2))))))</f>
        <v/>
      </c>
      <c r="BI104"/>
    </row>
    <row r="105" spans="2:61" ht="15.95" hidden="1" customHeight="1">
      <c r="B105" s="749"/>
      <c r="C105" s="718"/>
      <c r="D105" s="718"/>
      <c r="E105" s="718"/>
      <c r="F105" s="532"/>
      <c r="G105" s="533"/>
      <c r="H105" s="533"/>
      <c r="I105" s="537"/>
      <c r="J105" s="718"/>
      <c r="K105" s="718"/>
      <c r="L105" s="718"/>
      <c r="M105" s="708"/>
      <c r="N105" s="708"/>
      <c r="O105" s="711"/>
      <c r="P105" s="712"/>
      <c r="Q105" s="715"/>
      <c r="R105" s="716"/>
      <c r="S105" s="536"/>
      <c r="T105" s="533"/>
      <c r="U105" s="533"/>
      <c r="V105" s="537"/>
      <c r="W105" s="718"/>
      <c r="X105" s="718"/>
      <c r="Y105" s="718"/>
      <c r="Z105" s="708"/>
      <c r="AA105" s="708"/>
      <c r="AB105" s="720"/>
      <c r="AC105" s="720"/>
      <c r="AD105" s="722"/>
      <c r="AE105" s="722"/>
      <c r="AF105" s="722"/>
      <c r="AG105" s="724"/>
      <c r="AH105" s="517"/>
      <c r="AI105" s="727"/>
      <c r="AJ105" s="727"/>
      <c r="AK105" s="731"/>
      <c r="AL105" s="732"/>
      <c r="AM105" s="733"/>
      <c r="AN105" s="737"/>
      <c r="AO105" s="737"/>
      <c r="AP105" s="737"/>
      <c r="AQ105" s="737"/>
      <c r="AU105" s="739"/>
      <c r="AV105" s="739"/>
      <c r="AW105" s="741"/>
      <c r="AX105" s="503"/>
      <c r="AY105" s="503"/>
      <c r="AZ105" s="743"/>
      <c r="BA105" s="503"/>
      <c r="BB105" s="706"/>
      <c r="BC105" s="735"/>
      <c r="BD105" s="706"/>
      <c r="BE105" s="706"/>
      <c r="BF105" s="735"/>
      <c r="BG105"/>
      <c r="BH105" s="706"/>
      <c r="BI105"/>
    </row>
    <row r="106" spans="2:61" ht="15.95" hidden="1" customHeight="1">
      <c r="B106" s="749">
        <v>46</v>
      </c>
      <c r="C106" s="717"/>
      <c r="D106" s="717"/>
      <c r="E106" s="717"/>
      <c r="F106" s="557"/>
      <c r="G106" s="558"/>
      <c r="H106" s="558"/>
      <c r="I106" s="559"/>
      <c r="J106" s="717"/>
      <c r="K106" s="717"/>
      <c r="L106" s="717"/>
      <c r="M106" s="707"/>
      <c r="N106" s="707"/>
      <c r="O106" s="709" t="str">
        <f>IFERROR(IF(F106="","",INDEX(CMLIGHTBASE[Base Watt 1],MATCH(F106,CMLIGHTBASE[Base Desc 1],0))),"")</f>
        <v/>
      </c>
      <c r="P106" s="710"/>
      <c r="Q106" s="713"/>
      <c r="R106" s="714"/>
      <c r="S106" s="605"/>
      <c r="T106" s="558"/>
      <c r="U106" s="558"/>
      <c r="V106" s="559"/>
      <c r="W106" s="717"/>
      <c r="X106" s="717"/>
      <c r="Y106" s="717"/>
      <c r="Z106" s="707"/>
      <c r="AA106" s="707"/>
      <c r="AB106" s="719"/>
      <c r="AC106" s="719"/>
      <c r="AD106" s="721"/>
      <c r="AE106" s="721"/>
      <c r="AF106" s="721"/>
      <c r="AG106" s="723"/>
      <c r="AH106" s="725" t="str">
        <f t="shared" ref="AH106" si="220">IFERROR(IF(OR(C106="",J106="",M106="",O106="",Q106="",W106="",Z106="",AB106="",AD106="",AF106=""),"",ROUND((AD106+AF106)*Z106,2)),"")</f>
        <v/>
      </c>
      <c r="AI106" s="726"/>
      <c r="AJ106" s="726"/>
      <c r="AK106" s="728" t="str">
        <f t="shared" ref="AK106" si="221">IFERROR(IF(OR(C106="",F106="",J106="",M106="",O106="",Q106="",S106="",W106="",Z106="",AB106="",AD106="",AF106=""),"",ROUND(IF((M106*O106)&lt;=(Z106*AB106),"0",(AX106-AY106+BD106)*BE106),2)),"")</f>
        <v/>
      </c>
      <c r="AL106" s="729"/>
      <c r="AM106" s="730"/>
      <c r="AN106" s="736" t="str">
        <f>IFERROR(IF(OR(C106="",F106="",J106="",M106="",O106="",Q106="",S106="",W106="",Z106="",AB106="",AD106="",AF106=""),"",IF(OR(ISNUMBER(SEARCH("~~",F106)),ISNUMBER(SEARCH("~~",S106))),"Invalid Fixture Type Selected",IF(BF106&lt;&gt;"",BF106,ROUND(MIN(AH106*0.75,AK106*INDEX(#REF!,MATCH("CMLIGHT",#REF!))),2)))),"")</f>
        <v/>
      </c>
      <c r="AO106" s="736"/>
      <c r="AP106" s="736"/>
      <c r="AQ106" s="736"/>
      <c r="AU106" s="744" t="str">
        <f>IF(F106="","",INDEX(CUSTLIGHTUNIT,MATCH(F106,CMELIGHTBASE1,0)))</f>
        <v/>
      </c>
      <c r="AV106" s="738" t="str">
        <f>IFERROR(IF(OR(C106="",F106="",J106="",M106="",O106="",Q106="",S106="",W106="",Z106="",AB106="",AD106="",AF106=""),"",((((1+ELOSS)*((AK106*INDEX(ELECCB[NPV AEC $/kWh],MATCH(15,ELECCB[Year Number],0)))+(AW106*INDEX(ELECCB[NPV ACC+T&amp;D $/kW],MATCH(15,ELECCB[Year Number],0)))))+((1+GLOSS)*((BB106*INDEX(GASCB[NPV GAEC $/therm],MATCH(15,GASCB[Year Number],1))))))/AH106)),"")</f>
        <v/>
      </c>
      <c r="AW106" s="740" t="str">
        <f>IFERROR(IF(OR(C106="",F106="",J106="",M106="",O106="",Q106="",S106="",W106="",Z106="",AB106="",AD106="",AF106=""),"",IF(OR(ISNUMBER(SEARCH("Exterior",C106)),((M106*O106)&lt;=(Z106*AB106)),ISNUMBER(SEARCH("Exterior",S106)),ISNUMBER(SEARCH("Exterior",F106))),0,ROUND((((M106*O106)-(Z106*AB106))/1000)*INDEX(LightingWHF[Coincidence Factor CF],MATCH(M02S02F26,LightingWHF[Building/Space Type],0))*IF(OR(M02S02F32="AC with Natural Gas Heat",M02S02F32="AC with Electric Heat",M02S02F32="Heat Pump"),INDEX(LightingWHF[Waste Heat Cooling Demand WHFd],MATCH(M02S02F26,LightingWHF[Building/Space Type],0)),1),3))),"")</f>
        <v/>
      </c>
      <c r="AX106" s="502" t="str">
        <f t="shared" ref="AX106" si="222">IF(OR(C106="",F106="",J106="",M106="",O106="",Q106="",S106="",W106="",Z106="",AB106="",AD106="",AF106=""),"",ROUND(M106*O106*Q106/1000,2))</f>
        <v/>
      </c>
      <c r="AY106" s="502" t="str">
        <f t="shared" ref="AY106" si="223">IF(OR(C106="",F106="",J106="",M106="",O106="",Q106="",S106="",W106="",Z106="",AB106="",AD106="",AF106=""),"",ROUND(Z106*AB106*Q106/1000,2))</f>
        <v/>
      </c>
      <c r="AZ106" s="742" t="str">
        <f>IF(OR(C106="",F106="",J106="",M106="",O106="",Q106="",S106="",W106="",Z106="",AB106="",AD106="",AF106=""),"",IF(ISNUMBER(AN106),(CONCATENATE(INDEX(CMLIGHTBASE[Measure Number],MATCH(F106,CMLIGHTBASE[Base Desc 1],0)),INDEX(CMLIGHTEFF[Measure Number],MATCH(S106,CMLIGHTEFF[Eff Desc 1],0)))),IF(AK106=0,"","000001")))</f>
        <v/>
      </c>
      <c r="BA106" s="502" t="str">
        <f t="shared" ref="BA106" si="224">IF(OR(C106="",F106="",J106="",M106="",O106="",Q106="",S106="",W106="",Z106="",AB106="",AD106="",AF106=""),"",IF((M106*O106)&lt;=(Z106*AB106),"0",AX106-AY106))</f>
        <v/>
      </c>
      <c r="BB106" s="705" t="str">
        <f>IF(OR(C106="",F106="",J106="",M106="",O106="",Q106="",S106="",W106="",Z106="",AB106="",AD106="",AF106=""),"",IF(M02S02F46="Electric Only",0,IF(OR(ISNUMBER(SEARCH("Exterior",S106)),ISNUMBER(SEARCH("Exterior",C106)),ISNUMBER(SEARCH("Exterior",F106))),0,IF(OR(M02S02F32="AC with Natural Gas Heat",M02S02F32="Natural Gas Heat Only"),(((O106*M106-AB106*Z106)/1000)*Q106*-INDEX(LightingWHF[Waste Heat Gas Heating IFTherms],MATCH(M02S02F26,LightingWHF[Building/Space Type],0))),0))))</f>
        <v/>
      </c>
      <c r="BC106" s="734" t="str">
        <f>IFERROR(AH106/M02S02F35/BA106,"")</f>
        <v/>
      </c>
      <c r="BD106" s="705" t="str">
        <f>IF(OR(C106="",F106="",J106="",M106="",O106="",Q106="",S106="",W106="",Z106="",AB106="",AD106="",AF106=""),"",IF(M02S02F46="Gas Only",0,IF(OR(ISNUMBER(SEARCH("Exterior",S106)),ISNUMBER(SEARCH("Exterior",C106)),ISNUMBER(SEARCH("Exterior",F106))),0,IF(M02S02F32="Heat Pump",(((O106*M106-AB106*Z106)/1000)*Q106*-INDEX(LightingWHF[Waste Heat Electric Heat Pump Heating IFkWh],MATCH(M02S02F26,LightingWHF[Building/Space Type],0))),
IF(OR(M02S02F32="AC with Electric Heat",M02S02F32="Electric Heat Only"),(((O106*M106-AB106*Z106)/1000)*Q106*-INDEX(LightingWHF[Waste Heat Electric Resistance Heating IFkWh],MATCH(M02S02F26,LightingWHF[Building/Space Type],0))),0
)))))</f>
        <v/>
      </c>
      <c r="BE106" s="705" t="str">
        <f>IF(OR(C106="",F106="",J106="",M106="",O106="",Q106="",S106="",W106="",Z106="",AB106="",AD106="",AF106=""),"",IF(M02S02F46="Gas Only",0,IF(OR(ISNUMBER(SEARCH("Exterior",S106)),ISNUMBER(SEARCH("Exterior",C106)),ISNUMBER(SEARCH("Exterior",F106))),1,IF(OR(M02S02F32="Heat Pump",M02S02F32="AC with Natural Gas Heat",M02S02F32="AC with Electric Heat"),(INDEX(LightingWHF[Waste Heat Cooling Energy WHFe],MATCH(M02S02F26,LightingWHF[Building/Space Type],0))),1))))</f>
        <v/>
      </c>
      <c r="BF106" s="734" t="str">
        <f>IFERROR(IF((M106*O106)&lt;=(Z106*AB106),MEASURESAVE,IF(M02S02F35="",MEASURERATE,IF(AH106/M02S02F35/BA106&lt;1,MEASUREPAY,IF(AV106&lt;1,MEASURECB,IF(OR(ISBLANK(M02S02F26),ISBLANK(M02S02F32),ISBLANK(M02S02F46)),MEASUREBLDG,""))))),MEASURESUBMIT)</f>
        <v>Submit for Review</v>
      </c>
      <c r="BG106"/>
      <c r="BH106" s="764" t="str">
        <f ca="1">IF(OR(C106="",F106="",J106="",M106="",O106="",Q106="",S106="",W106="",Z106="",AB106="",AD106="",AF106=""),"",IF('M01-S01'!$V$82&lt;TODAY(),0,IF(M02S02F46="Gas Only",0,IF(OR(AK106="",AK106&lt;0,AH106&lt;=AN106),0,MIN(AH106-AN106,ROUND(IF(OR(ISNUMBER(SEARCH("T12",F106)),ISNUMBER(SEARCH("T8",F106)),ISNUMBER(SEARCH("T5",F106)),ISNUMBER(SEARCH("MH",F106)),ISNUMBER(SEARCH("HPS",F106)),ISNUMBER(SEARCH("MV",F106))),AN106*0.2),2))))))</f>
        <v/>
      </c>
      <c r="BI106"/>
    </row>
    <row r="107" spans="2:61" ht="15.95" hidden="1" customHeight="1">
      <c r="B107" s="749"/>
      <c r="C107" s="718"/>
      <c r="D107" s="718"/>
      <c r="E107" s="718"/>
      <c r="F107" s="532"/>
      <c r="G107" s="533"/>
      <c r="H107" s="533"/>
      <c r="I107" s="537"/>
      <c r="J107" s="718"/>
      <c r="K107" s="718"/>
      <c r="L107" s="718"/>
      <c r="M107" s="708"/>
      <c r="N107" s="708"/>
      <c r="O107" s="711"/>
      <c r="P107" s="712"/>
      <c r="Q107" s="715"/>
      <c r="R107" s="716"/>
      <c r="S107" s="536"/>
      <c r="T107" s="533"/>
      <c r="U107" s="533"/>
      <c r="V107" s="537"/>
      <c r="W107" s="718"/>
      <c r="X107" s="718"/>
      <c r="Y107" s="718"/>
      <c r="Z107" s="708"/>
      <c r="AA107" s="708"/>
      <c r="AB107" s="720"/>
      <c r="AC107" s="720"/>
      <c r="AD107" s="722"/>
      <c r="AE107" s="722"/>
      <c r="AF107" s="722"/>
      <c r="AG107" s="724"/>
      <c r="AH107" s="517"/>
      <c r="AI107" s="727"/>
      <c r="AJ107" s="727"/>
      <c r="AK107" s="731"/>
      <c r="AL107" s="732"/>
      <c r="AM107" s="733"/>
      <c r="AN107" s="737"/>
      <c r="AO107" s="737"/>
      <c r="AP107" s="737"/>
      <c r="AQ107" s="737"/>
      <c r="AU107" s="739"/>
      <c r="AV107" s="739"/>
      <c r="AW107" s="741"/>
      <c r="AX107" s="503"/>
      <c r="AY107" s="503"/>
      <c r="AZ107" s="743"/>
      <c r="BA107" s="503"/>
      <c r="BB107" s="706"/>
      <c r="BC107" s="735"/>
      <c r="BD107" s="706"/>
      <c r="BE107" s="706"/>
      <c r="BF107" s="735"/>
      <c r="BG107"/>
      <c r="BH107" s="706"/>
      <c r="BI107"/>
    </row>
    <row r="108" spans="2:61" ht="15.95" hidden="1" customHeight="1">
      <c r="B108" s="749">
        <v>47</v>
      </c>
      <c r="C108" s="717"/>
      <c r="D108" s="717"/>
      <c r="E108" s="717"/>
      <c r="F108" s="557"/>
      <c r="G108" s="558"/>
      <c r="H108" s="558"/>
      <c r="I108" s="559"/>
      <c r="J108" s="717"/>
      <c r="K108" s="717"/>
      <c r="L108" s="717"/>
      <c r="M108" s="707"/>
      <c r="N108" s="707"/>
      <c r="O108" s="709" t="str">
        <f>IFERROR(IF(F108="","",INDEX(CMLIGHTBASE[Base Watt 1],MATCH(F108,CMLIGHTBASE[Base Desc 1],0))),"")</f>
        <v/>
      </c>
      <c r="P108" s="710"/>
      <c r="Q108" s="713"/>
      <c r="R108" s="714"/>
      <c r="S108" s="605"/>
      <c r="T108" s="558"/>
      <c r="U108" s="558"/>
      <c r="V108" s="559"/>
      <c r="W108" s="717"/>
      <c r="X108" s="717"/>
      <c r="Y108" s="717"/>
      <c r="Z108" s="707"/>
      <c r="AA108" s="707"/>
      <c r="AB108" s="719"/>
      <c r="AC108" s="719"/>
      <c r="AD108" s="721"/>
      <c r="AE108" s="721"/>
      <c r="AF108" s="721"/>
      <c r="AG108" s="723"/>
      <c r="AH108" s="725" t="str">
        <f t="shared" ref="AH108" si="225">IFERROR(IF(OR(C108="",J108="",M108="",O108="",Q108="",W108="",Z108="",AB108="",AD108="",AF108=""),"",ROUND((AD108+AF108)*Z108,2)),"")</f>
        <v/>
      </c>
      <c r="AI108" s="726"/>
      <c r="AJ108" s="726"/>
      <c r="AK108" s="728" t="str">
        <f t="shared" ref="AK108" si="226">IFERROR(IF(OR(C108="",F108="",J108="",M108="",O108="",Q108="",S108="",W108="",Z108="",AB108="",AD108="",AF108=""),"",ROUND(IF((M108*O108)&lt;=(Z108*AB108),"0",(AX108-AY108+BD108)*BE108),2)),"")</f>
        <v/>
      </c>
      <c r="AL108" s="729"/>
      <c r="AM108" s="730"/>
      <c r="AN108" s="736" t="str">
        <f>IFERROR(IF(OR(C108="",F108="",J108="",M108="",O108="",Q108="",S108="",W108="",Z108="",AB108="",AD108="",AF108=""),"",IF(OR(ISNUMBER(SEARCH("~~",F108)),ISNUMBER(SEARCH("~~",S108))),"Invalid Fixture Type Selected",IF(BF108&lt;&gt;"",BF108,ROUND(MIN(AH108*0.75,AK108*INDEX(#REF!,MATCH("CMLIGHT",#REF!))),2)))),"")</f>
        <v/>
      </c>
      <c r="AO108" s="736"/>
      <c r="AP108" s="736"/>
      <c r="AQ108" s="736"/>
      <c r="AU108" s="744" t="str">
        <f>IF(F108="","",INDEX(CUSTLIGHTUNIT,MATCH(F108,CMELIGHTBASE1,0)))</f>
        <v/>
      </c>
      <c r="AV108" s="738" t="str">
        <f>IFERROR(IF(OR(C108="",F108="",J108="",M108="",O108="",Q108="",S108="",W108="",Z108="",AB108="",AD108="",AF108=""),"",((((1+ELOSS)*((AK108*INDEX(ELECCB[NPV AEC $/kWh],MATCH(15,ELECCB[Year Number],0)))+(AW108*INDEX(ELECCB[NPV ACC+T&amp;D $/kW],MATCH(15,ELECCB[Year Number],0)))))+((1+GLOSS)*((BB108*INDEX(GASCB[NPV GAEC $/therm],MATCH(15,GASCB[Year Number],1))))))/AH108)),"")</f>
        <v/>
      </c>
      <c r="AW108" s="740" t="str">
        <f>IFERROR(IF(OR(C108="",F108="",J108="",M108="",O108="",Q108="",S108="",W108="",Z108="",AB108="",AD108="",AF108=""),"",IF(OR(ISNUMBER(SEARCH("Exterior",C108)),((M108*O108)&lt;=(Z108*AB108)),ISNUMBER(SEARCH("Exterior",S108)),ISNUMBER(SEARCH("Exterior",F108))),0,ROUND((((M108*O108)-(Z108*AB108))/1000)*INDEX(LightingWHF[Coincidence Factor CF],MATCH(M02S02F26,LightingWHF[Building/Space Type],0))*IF(OR(M02S02F32="AC with Natural Gas Heat",M02S02F32="AC with Electric Heat",M02S02F32="Heat Pump"),INDEX(LightingWHF[Waste Heat Cooling Demand WHFd],MATCH(M02S02F26,LightingWHF[Building/Space Type],0)),1),3))),"")</f>
        <v/>
      </c>
      <c r="AX108" s="502" t="str">
        <f t="shared" ref="AX108" si="227">IF(OR(C108="",F108="",J108="",M108="",O108="",Q108="",S108="",W108="",Z108="",AB108="",AD108="",AF108=""),"",ROUND(M108*O108*Q108/1000,2))</f>
        <v/>
      </c>
      <c r="AY108" s="502" t="str">
        <f t="shared" ref="AY108" si="228">IF(OR(C108="",F108="",J108="",M108="",O108="",Q108="",S108="",W108="",Z108="",AB108="",AD108="",AF108=""),"",ROUND(Z108*AB108*Q108/1000,2))</f>
        <v/>
      </c>
      <c r="AZ108" s="742" t="str">
        <f>IF(OR(C108="",F108="",J108="",M108="",O108="",Q108="",S108="",W108="",Z108="",AB108="",AD108="",AF108=""),"",IF(ISNUMBER(AN108),(CONCATENATE(INDEX(CMLIGHTBASE[Measure Number],MATCH(F108,CMLIGHTBASE[Base Desc 1],0)),INDEX(CMLIGHTEFF[Measure Number],MATCH(S108,CMLIGHTEFF[Eff Desc 1],0)))),IF(AK108=0,"","000001")))</f>
        <v/>
      </c>
      <c r="BA108" s="502" t="str">
        <f t="shared" ref="BA108" si="229">IF(OR(C108="",F108="",J108="",M108="",O108="",Q108="",S108="",W108="",Z108="",AB108="",AD108="",AF108=""),"",IF((M108*O108)&lt;=(Z108*AB108),"0",AX108-AY108))</f>
        <v/>
      </c>
      <c r="BB108" s="705" t="str">
        <f>IF(OR(C108="",F108="",J108="",M108="",O108="",Q108="",S108="",W108="",Z108="",AB108="",AD108="",AF108=""),"",IF(M02S02F46="Electric Only",0,IF(OR(ISNUMBER(SEARCH("Exterior",S108)),ISNUMBER(SEARCH("Exterior",C108)),ISNUMBER(SEARCH("Exterior",F108))),0,IF(OR(M02S02F32="AC with Natural Gas Heat",M02S02F32="Natural Gas Heat Only"),(((O108*M108-AB108*Z108)/1000)*Q108*-INDEX(LightingWHF[Waste Heat Gas Heating IFTherms],MATCH(M02S02F26,LightingWHF[Building/Space Type],0))),0))))</f>
        <v/>
      </c>
      <c r="BC108" s="734" t="str">
        <f>IFERROR(AH108/M02S02F35/BA108,"")</f>
        <v/>
      </c>
      <c r="BD108" s="705" t="str">
        <f>IF(OR(C108="",F108="",J108="",M108="",O108="",Q108="",S108="",W108="",Z108="",AB108="",AD108="",AF108=""),"",IF(M02S02F46="Gas Only",0,IF(OR(ISNUMBER(SEARCH("Exterior",S108)),ISNUMBER(SEARCH("Exterior",C108)),ISNUMBER(SEARCH("Exterior",F108))),0,IF(M02S02F32="Heat Pump",(((O108*M108-AB108*Z108)/1000)*Q108*-INDEX(LightingWHF[Waste Heat Electric Heat Pump Heating IFkWh],MATCH(M02S02F26,LightingWHF[Building/Space Type],0))),
IF(OR(M02S02F32="AC with Electric Heat",M02S02F32="Electric Heat Only"),(((O108*M108-AB108*Z108)/1000)*Q108*-INDEX(LightingWHF[Waste Heat Electric Resistance Heating IFkWh],MATCH(M02S02F26,LightingWHF[Building/Space Type],0))),0
)))))</f>
        <v/>
      </c>
      <c r="BE108" s="705" t="str">
        <f>IF(OR(C108="",F108="",J108="",M108="",O108="",Q108="",S108="",W108="",Z108="",AB108="",AD108="",AF108=""),"",IF(M02S02F46="Gas Only",0,IF(OR(ISNUMBER(SEARCH("Exterior",S108)),ISNUMBER(SEARCH("Exterior",C108)),ISNUMBER(SEARCH("Exterior",F108))),1,IF(OR(M02S02F32="Heat Pump",M02S02F32="AC with Natural Gas Heat",M02S02F32="AC with Electric Heat"),(INDEX(LightingWHF[Waste Heat Cooling Energy WHFe],MATCH(M02S02F26,LightingWHF[Building/Space Type],0))),1))))</f>
        <v/>
      </c>
      <c r="BF108" s="734" t="str">
        <f>IFERROR(IF((M108*O108)&lt;=(Z108*AB108),MEASURESAVE,IF(M02S02F35="",MEASURERATE,IF(AH108/M02S02F35/BA108&lt;1,MEASUREPAY,IF(AV108&lt;1,MEASURECB,IF(OR(ISBLANK(M02S02F26),ISBLANK(M02S02F32),ISBLANK(M02S02F46)),MEASUREBLDG,""))))),MEASURESUBMIT)</f>
        <v>Submit for Review</v>
      </c>
      <c r="BG108"/>
      <c r="BH108" s="764" t="str">
        <f ca="1">IF(OR(C108="",F108="",J108="",M108="",O108="",Q108="",S108="",W108="",Z108="",AB108="",AD108="",AF108=""),"",IF('M01-S01'!$V$82&lt;TODAY(),0,IF(M02S02F46="Gas Only",0,IF(OR(AK108="",AK108&lt;0,AH108&lt;=AN108),0,MIN(AH108-AN108,ROUND(IF(OR(ISNUMBER(SEARCH("T12",F108)),ISNUMBER(SEARCH("T8",F108)),ISNUMBER(SEARCH("T5",F108)),ISNUMBER(SEARCH("MH",F108)),ISNUMBER(SEARCH("HPS",F108)),ISNUMBER(SEARCH("MV",F108))),AN108*0.2),2))))))</f>
        <v/>
      </c>
      <c r="BI108"/>
    </row>
    <row r="109" spans="2:61" ht="15.95" hidden="1" customHeight="1">
      <c r="B109" s="749"/>
      <c r="C109" s="718"/>
      <c r="D109" s="718"/>
      <c r="E109" s="718"/>
      <c r="F109" s="532"/>
      <c r="G109" s="533"/>
      <c r="H109" s="533"/>
      <c r="I109" s="537"/>
      <c r="J109" s="718"/>
      <c r="K109" s="718"/>
      <c r="L109" s="718"/>
      <c r="M109" s="708"/>
      <c r="N109" s="708"/>
      <c r="O109" s="711"/>
      <c r="P109" s="712"/>
      <c r="Q109" s="715"/>
      <c r="R109" s="716"/>
      <c r="S109" s="536"/>
      <c r="T109" s="533"/>
      <c r="U109" s="533"/>
      <c r="V109" s="537"/>
      <c r="W109" s="718"/>
      <c r="X109" s="718"/>
      <c r="Y109" s="718"/>
      <c r="Z109" s="708"/>
      <c r="AA109" s="708"/>
      <c r="AB109" s="720"/>
      <c r="AC109" s="720"/>
      <c r="AD109" s="722"/>
      <c r="AE109" s="722"/>
      <c r="AF109" s="722"/>
      <c r="AG109" s="724"/>
      <c r="AH109" s="517"/>
      <c r="AI109" s="727"/>
      <c r="AJ109" s="727"/>
      <c r="AK109" s="731"/>
      <c r="AL109" s="732"/>
      <c r="AM109" s="733"/>
      <c r="AN109" s="737"/>
      <c r="AO109" s="737"/>
      <c r="AP109" s="737"/>
      <c r="AQ109" s="737"/>
      <c r="AU109" s="739"/>
      <c r="AV109" s="739"/>
      <c r="AW109" s="741"/>
      <c r="AX109" s="503"/>
      <c r="AY109" s="503"/>
      <c r="AZ109" s="743"/>
      <c r="BA109" s="503"/>
      <c r="BB109" s="706"/>
      <c r="BC109" s="735"/>
      <c r="BD109" s="706"/>
      <c r="BE109" s="706"/>
      <c r="BF109" s="735"/>
      <c r="BG109"/>
      <c r="BH109" s="706"/>
      <c r="BI109"/>
    </row>
    <row r="110" spans="2:61" ht="15.95" hidden="1" customHeight="1">
      <c r="B110" s="749">
        <v>48</v>
      </c>
      <c r="C110" s="717"/>
      <c r="D110" s="717"/>
      <c r="E110" s="717"/>
      <c r="F110" s="557"/>
      <c r="G110" s="558"/>
      <c r="H110" s="558"/>
      <c r="I110" s="559"/>
      <c r="J110" s="717"/>
      <c r="K110" s="717"/>
      <c r="L110" s="717"/>
      <c r="M110" s="707"/>
      <c r="N110" s="707"/>
      <c r="O110" s="709" t="str">
        <f>IFERROR(IF(F110="","",INDEX(CMLIGHTBASE[Base Watt 1],MATCH(F110,CMLIGHTBASE[Base Desc 1],0))),"")</f>
        <v/>
      </c>
      <c r="P110" s="710"/>
      <c r="Q110" s="713"/>
      <c r="R110" s="714"/>
      <c r="S110" s="605"/>
      <c r="T110" s="558"/>
      <c r="U110" s="558"/>
      <c r="V110" s="559"/>
      <c r="W110" s="717"/>
      <c r="X110" s="717"/>
      <c r="Y110" s="717"/>
      <c r="Z110" s="707"/>
      <c r="AA110" s="707"/>
      <c r="AB110" s="719"/>
      <c r="AC110" s="719"/>
      <c r="AD110" s="721"/>
      <c r="AE110" s="721"/>
      <c r="AF110" s="721"/>
      <c r="AG110" s="723"/>
      <c r="AH110" s="725" t="str">
        <f t="shared" ref="AH110" si="230">IFERROR(IF(OR(C110="",J110="",M110="",O110="",Q110="",W110="",Z110="",AB110="",AD110="",AF110=""),"",ROUND((AD110+AF110)*Z110,2)),"")</f>
        <v/>
      </c>
      <c r="AI110" s="726"/>
      <c r="AJ110" s="726"/>
      <c r="AK110" s="728" t="str">
        <f t="shared" ref="AK110" si="231">IFERROR(IF(OR(C110="",F110="",J110="",M110="",O110="",Q110="",S110="",W110="",Z110="",AB110="",AD110="",AF110=""),"",ROUND(IF((M110*O110)&lt;=(Z110*AB110),"0",(AX110-AY110+BD110)*BE110),2)),"")</f>
        <v/>
      </c>
      <c r="AL110" s="729"/>
      <c r="AM110" s="730"/>
      <c r="AN110" s="736" t="str">
        <f>IFERROR(IF(OR(C110="",F110="",J110="",M110="",O110="",Q110="",S110="",W110="",Z110="",AB110="",AD110="",AF110=""),"",IF(OR(ISNUMBER(SEARCH("~~",F110)),ISNUMBER(SEARCH("~~",S110))),"Invalid Fixture Type Selected",IF(BF110&lt;&gt;"",BF110,ROUND(MIN(AH110*0.75,AK110*INDEX(#REF!,MATCH("CMLIGHT",#REF!))),2)))),"")</f>
        <v/>
      </c>
      <c r="AO110" s="736"/>
      <c r="AP110" s="736"/>
      <c r="AQ110" s="736"/>
      <c r="AU110" s="744" t="str">
        <f>IF(F110="","",INDEX(CUSTLIGHTUNIT,MATCH(F110,CMELIGHTBASE1,0)))</f>
        <v/>
      </c>
      <c r="AV110" s="738" t="str">
        <f>IFERROR(IF(OR(C110="",F110="",J110="",M110="",O110="",Q110="",S110="",W110="",Z110="",AB110="",AD110="",AF110=""),"",((((1+ELOSS)*((AK110*INDEX(ELECCB[NPV AEC $/kWh],MATCH(15,ELECCB[Year Number],0)))+(AW110*INDEX(ELECCB[NPV ACC+T&amp;D $/kW],MATCH(15,ELECCB[Year Number],0)))))+((1+GLOSS)*((BB110*INDEX(GASCB[NPV GAEC $/therm],MATCH(15,GASCB[Year Number],1))))))/AH110)),"")</f>
        <v/>
      </c>
      <c r="AW110" s="740" t="str">
        <f>IFERROR(IF(OR(C110="",F110="",J110="",M110="",O110="",Q110="",S110="",W110="",Z110="",AB110="",AD110="",AF110=""),"",IF(OR(ISNUMBER(SEARCH("Exterior",C110)),((M110*O110)&lt;=(Z110*AB110)),ISNUMBER(SEARCH("Exterior",S110)),ISNUMBER(SEARCH("Exterior",F110))),0,ROUND((((M110*O110)-(Z110*AB110))/1000)*INDEX(LightingWHF[Coincidence Factor CF],MATCH(M02S02F26,LightingWHF[Building/Space Type],0))*IF(OR(M02S02F32="AC with Natural Gas Heat",M02S02F32="AC with Electric Heat",M02S02F32="Heat Pump"),INDEX(LightingWHF[Waste Heat Cooling Demand WHFd],MATCH(M02S02F26,LightingWHF[Building/Space Type],0)),1),3))),"")</f>
        <v/>
      </c>
      <c r="AX110" s="502" t="str">
        <f t="shared" ref="AX110" si="232">IF(OR(C110="",F110="",J110="",M110="",O110="",Q110="",S110="",W110="",Z110="",AB110="",AD110="",AF110=""),"",ROUND(M110*O110*Q110/1000,2))</f>
        <v/>
      </c>
      <c r="AY110" s="502" t="str">
        <f t="shared" ref="AY110" si="233">IF(OR(C110="",F110="",J110="",M110="",O110="",Q110="",S110="",W110="",Z110="",AB110="",AD110="",AF110=""),"",ROUND(Z110*AB110*Q110/1000,2))</f>
        <v/>
      </c>
      <c r="AZ110" s="742" t="str">
        <f>IF(OR(C110="",F110="",J110="",M110="",O110="",Q110="",S110="",W110="",Z110="",AB110="",AD110="",AF110=""),"",IF(ISNUMBER(AN110),(CONCATENATE(INDEX(CMLIGHTBASE[Measure Number],MATCH(F110,CMLIGHTBASE[Base Desc 1],0)),INDEX(CMLIGHTEFF[Measure Number],MATCH(S110,CMLIGHTEFF[Eff Desc 1],0)))),IF(AK110=0,"","000001")))</f>
        <v/>
      </c>
      <c r="BA110" s="502" t="str">
        <f t="shared" ref="BA110" si="234">IF(OR(C110="",F110="",J110="",M110="",O110="",Q110="",S110="",W110="",Z110="",AB110="",AD110="",AF110=""),"",IF((M110*O110)&lt;=(Z110*AB110),"0",AX110-AY110))</f>
        <v/>
      </c>
      <c r="BB110" s="705" t="str">
        <f>IF(OR(C110="",F110="",J110="",M110="",O110="",Q110="",S110="",W110="",Z110="",AB110="",AD110="",AF110=""),"",IF(M02S02F46="Electric Only",0,IF(OR(ISNUMBER(SEARCH("Exterior",S110)),ISNUMBER(SEARCH("Exterior",C110)),ISNUMBER(SEARCH("Exterior",F110))),0,IF(OR(M02S02F32="AC with Natural Gas Heat",M02S02F32="Natural Gas Heat Only"),(((O110*M110-AB110*Z110)/1000)*Q110*-INDEX(LightingWHF[Waste Heat Gas Heating IFTherms],MATCH(M02S02F26,LightingWHF[Building/Space Type],0))),0))))</f>
        <v/>
      </c>
      <c r="BC110" s="734" t="str">
        <f>IFERROR(AH110/M02S02F35/BA110,"")</f>
        <v/>
      </c>
      <c r="BD110" s="705" t="str">
        <f>IF(OR(C110="",F110="",J110="",M110="",O110="",Q110="",S110="",W110="",Z110="",AB110="",AD110="",AF110=""),"",IF(M02S02F46="Gas Only",0,IF(OR(ISNUMBER(SEARCH("Exterior",S110)),ISNUMBER(SEARCH("Exterior",C110)),ISNUMBER(SEARCH("Exterior",F110))),0,IF(M02S02F32="Heat Pump",(((O110*M110-AB110*Z110)/1000)*Q110*-INDEX(LightingWHF[Waste Heat Electric Heat Pump Heating IFkWh],MATCH(M02S02F26,LightingWHF[Building/Space Type],0))),
IF(OR(M02S02F32="AC with Electric Heat",M02S02F32="Electric Heat Only"),(((O110*M110-AB110*Z110)/1000)*Q110*-INDEX(LightingWHF[Waste Heat Electric Resistance Heating IFkWh],MATCH(M02S02F26,LightingWHF[Building/Space Type],0))),0
)))))</f>
        <v/>
      </c>
      <c r="BE110" s="705" t="str">
        <f>IF(OR(C110="",F110="",J110="",M110="",O110="",Q110="",S110="",W110="",Z110="",AB110="",AD110="",AF110=""),"",IF(M02S02F46="Gas Only",0,IF(OR(ISNUMBER(SEARCH("Exterior",S110)),ISNUMBER(SEARCH("Exterior",C110)),ISNUMBER(SEARCH("Exterior",F110))),1,IF(OR(M02S02F32="Heat Pump",M02S02F32="AC with Natural Gas Heat",M02S02F32="AC with Electric Heat"),(INDEX(LightingWHF[Waste Heat Cooling Energy WHFe],MATCH(M02S02F26,LightingWHF[Building/Space Type],0))),1))))</f>
        <v/>
      </c>
      <c r="BF110" s="734" t="str">
        <f>IFERROR(IF((M110*O110)&lt;=(Z110*AB110),MEASURESAVE,IF(M02S02F35="",MEASURERATE,IF(AH110/M02S02F35/BA110&lt;1,MEASUREPAY,IF(AV110&lt;1,MEASURECB,IF(OR(ISBLANK(M02S02F26),ISBLANK(M02S02F32),ISBLANK(M02S02F46)),MEASUREBLDG,""))))),MEASURESUBMIT)</f>
        <v>Submit for Review</v>
      </c>
      <c r="BH110" s="764" t="str">
        <f ca="1">IF(OR(C110="",F110="",J110="",M110="",O110="",Q110="",S110="",W110="",Z110="",AB110="",AD110="",AF110=""),"",IF('M01-S01'!$V$82&lt;TODAY(),0,IF(M02S02F46="Gas Only",0,IF(OR(AK110="",AK110&lt;0,AH110&lt;=AN110),0,MIN(AH110-AN110,ROUND(IF(OR(ISNUMBER(SEARCH("T12",F110)),ISNUMBER(SEARCH("T8",F110)),ISNUMBER(SEARCH("T5",F110)),ISNUMBER(SEARCH("MH",F110)),ISNUMBER(SEARCH("HPS",F110)),ISNUMBER(SEARCH("MV",F110))),AN110*0.2),2))))))</f>
        <v/>
      </c>
      <c r="BI110"/>
    </row>
    <row r="111" spans="2:61" ht="15.95" hidden="1" customHeight="1">
      <c r="B111" s="749"/>
      <c r="C111" s="718"/>
      <c r="D111" s="718"/>
      <c r="E111" s="718"/>
      <c r="F111" s="532"/>
      <c r="G111" s="533"/>
      <c r="H111" s="533"/>
      <c r="I111" s="537"/>
      <c r="J111" s="718"/>
      <c r="K111" s="718"/>
      <c r="L111" s="718"/>
      <c r="M111" s="708"/>
      <c r="N111" s="708"/>
      <c r="O111" s="711"/>
      <c r="P111" s="712"/>
      <c r="Q111" s="715"/>
      <c r="R111" s="716"/>
      <c r="S111" s="536"/>
      <c r="T111" s="533"/>
      <c r="U111" s="533"/>
      <c r="V111" s="537"/>
      <c r="W111" s="718"/>
      <c r="X111" s="718"/>
      <c r="Y111" s="718"/>
      <c r="Z111" s="708"/>
      <c r="AA111" s="708"/>
      <c r="AB111" s="720"/>
      <c r="AC111" s="720"/>
      <c r="AD111" s="722"/>
      <c r="AE111" s="722"/>
      <c r="AF111" s="722"/>
      <c r="AG111" s="724"/>
      <c r="AH111" s="517"/>
      <c r="AI111" s="727"/>
      <c r="AJ111" s="727"/>
      <c r="AK111" s="731"/>
      <c r="AL111" s="732"/>
      <c r="AM111" s="733"/>
      <c r="AN111" s="737"/>
      <c r="AO111" s="737"/>
      <c r="AP111" s="737"/>
      <c r="AQ111" s="737"/>
      <c r="AU111" s="739"/>
      <c r="AV111" s="739"/>
      <c r="AW111" s="741"/>
      <c r="AX111" s="503"/>
      <c r="AY111" s="503"/>
      <c r="AZ111" s="743"/>
      <c r="BA111" s="503"/>
      <c r="BB111" s="706"/>
      <c r="BC111" s="735"/>
      <c r="BD111" s="706"/>
      <c r="BE111" s="706"/>
      <c r="BF111" s="735"/>
      <c r="BG111"/>
      <c r="BH111" s="706"/>
      <c r="BI111"/>
    </row>
    <row r="112" spans="2:61" ht="15.95" hidden="1" customHeight="1">
      <c r="B112" s="749">
        <v>49</v>
      </c>
      <c r="C112" s="717"/>
      <c r="D112" s="717"/>
      <c r="E112" s="717"/>
      <c r="F112" s="557"/>
      <c r="G112" s="558"/>
      <c r="H112" s="558"/>
      <c r="I112" s="559"/>
      <c r="J112" s="717"/>
      <c r="K112" s="717"/>
      <c r="L112" s="717"/>
      <c r="M112" s="707"/>
      <c r="N112" s="707"/>
      <c r="O112" s="709" t="str">
        <f>IFERROR(IF(F112="","",INDEX(CMLIGHTBASE[Base Watt 1],MATCH(F112,CMLIGHTBASE[Base Desc 1],0))),"")</f>
        <v/>
      </c>
      <c r="P112" s="710"/>
      <c r="Q112" s="713"/>
      <c r="R112" s="714"/>
      <c r="S112" s="605"/>
      <c r="T112" s="558"/>
      <c r="U112" s="558"/>
      <c r="V112" s="559"/>
      <c r="W112" s="717"/>
      <c r="X112" s="717"/>
      <c r="Y112" s="717"/>
      <c r="Z112" s="707"/>
      <c r="AA112" s="707"/>
      <c r="AB112" s="719"/>
      <c r="AC112" s="719"/>
      <c r="AD112" s="721"/>
      <c r="AE112" s="721"/>
      <c r="AF112" s="721"/>
      <c r="AG112" s="723"/>
      <c r="AH112" s="725" t="str">
        <f t="shared" ref="AH112" si="235">IFERROR(IF(OR(C112="",J112="",M112="",O112="",Q112="",W112="",Z112="",AB112="",AD112="",AF112=""),"",ROUND((AD112+AF112)*Z112,2)),"")</f>
        <v/>
      </c>
      <c r="AI112" s="726"/>
      <c r="AJ112" s="726"/>
      <c r="AK112" s="728" t="str">
        <f t="shared" ref="AK112" si="236">IFERROR(IF(OR(C112="",F112="",J112="",M112="",O112="",Q112="",S112="",W112="",Z112="",AB112="",AD112="",AF112=""),"",ROUND(IF((M112*O112)&lt;=(Z112*AB112),"0",(AX112-AY112+BD112)*BE112),2)),"")</f>
        <v/>
      </c>
      <c r="AL112" s="729"/>
      <c r="AM112" s="730"/>
      <c r="AN112" s="736" t="str">
        <f>IFERROR(IF(OR(C112="",F112="",J112="",M112="",O112="",Q112="",S112="",W112="",Z112="",AB112="",AD112="",AF112=""),"",IF(OR(ISNUMBER(SEARCH("~~",F112)),ISNUMBER(SEARCH("~~",S112))),"Invalid Fixture Type Selected",IF(BF112&lt;&gt;"",BF112,ROUND(MIN(AH112*0.75,AK112*INDEX(#REF!,MATCH("CMLIGHT",#REF!))),2)))),"")</f>
        <v/>
      </c>
      <c r="AO112" s="736"/>
      <c r="AP112" s="736"/>
      <c r="AQ112" s="736"/>
      <c r="AU112" s="744" t="str">
        <f>IF(F112="","",INDEX(CUSTLIGHTUNIT,MATCH(F112,CMELIGHTBASE1,0)))</f>
        <v/>
      </c>
      <c r="AV112" s="738" t="str">
        <f>IFERROR(IF(OR(C112="",F112="",J112="",M112="",O112="",Q112="",S112="",W112="",Z112="",AB112="",AD112="",AF112=""),"",((((1+ELOSS)*((AK112*INDEX(ELECCB[NPV AEC $/kWh],MATCH(15,ELECCB[Year Number],0)))+(AW112*INDEX(ELECCB[NPV ACC+T&amp;D $/kW],MATCH(15,ELECCB[Year Number],0)))))+((1+GLOSS)*((BB112*INDEX(GASCB[NPV GAEC $/therm],MATCH(15,GASCB[Year Number],1))))))/AH112)),"")</f>
        <v/>
      </c>
      <c r="AW112" s="740" t="str">
        <f>IFERROR(IF(OR(C112="",F112="",J112="",M112="",O112="",Q112="",S112="",W112="",Z112="",AB112="",AD112="",AF112=""),"",IF(OR(ISNUMBER(SEARCH("Exterior",C112)),((M112*O112)&lt;=(Z112*AB112)),ISNUMBER(SEARCH("Exterior",S112)),ISNUMBER(SEARCH("Exterior",F112))),0,ROUND((((M112*O112)-(Z112*AB112))/1000)*INDEX(LightingWHF[Coincidence Factor CF],MATCH(M02S02F26,LightingWHF[Building/Space Type],0))*IF(OR(M02S02F32="AC with Natural Gas Heat",M02S02F32="AC with Electric Heat",M02S02F32="Heat Pump"),INDEX(LightingWHF[Waste Heat Cooling Demand WHFd],MATCH(M02S02F26,LightingWHF[Building/Space Type],0)),1),3))),"")</f>
        <v/>
      </c>
      <c r="AX112" s="502" t="str">
        <f t="shared" ref="AX112" si="237">IF(OR(C112="",F112="",J112="",M112="",O112="",Q112="",S112="",W112="",Z112="",AB112="",AD112="",AF112=""),"",ROUND(M112*O112*Q112/1000,2))</f>
        <v/>
      </c>
      <c r="AY112" s="502" t="str">
        <f t="shared" ref="AY112" si="238">IF(OR(C112="",F112="",J112="",M112="",O112="",Q112="",S112="",W112="",Z112="",AB112="",AD112="",AF112=""),"",ROUND(Z112*AB112*Q112/1000,2))</f>
        <v/>
      </c>
      <c r="AZ112" s="742" t="str">
        <f>IF(OR(C112="",F112="",J112="",M112="",O112="",Q112="",S112="",W112="",Z112="",AB112="",AD112="",AF112=""),"",IF(ISNUMBER(AN112),(CONCATENATE(INDEX(CMLIGHTBASE[Measure Number],MATCH(F112,CMLIGHTBASE[Base Desc 1],0)),INDEX(CMLIGHTEFF[Measure Number],MATCH(S112,CMLIGHTEFF[Eff Desc 1],0)))),IF(AK112=0,"","000001")))</f>
        <v/>
      </c>
      <c r="BA112" s="502" t="str">
        <f t="shared" ref="BA112" si="239">IF(OR(C112="",F112="",J112="",M112="",O112="",Q112="",S112="",W112="",Z112="",AB112="",AD112="",AF112=""),"",IF((M112*O112)&lt;=(Z112*AB112),"0",AX112-AY112))</f>
        <v/>
      </c>
      <c r="BB112" s="705" t="str">
        <f>IF(OR(C112="",F112="",J112="",M112="",O112="",Q112="",S112="",W112="",Z112="",AB112="",AD112="",AF112=""),"",IF(M02S02F46="Electric Only",0,IF(OR(ISNUMBER(SEARCH("Exterior",S112)),ISNUMBER(SEARCH("Exterior",C112)),ISNUMBER(SEARCH("Exterior",F112))),0,IF(OR(M02S02F32="AC with Natural Gas Heat",M02S02F32="Natural Gas Heat Only"),(((O112*M112-AB112*Z112)/1000)*Q112*-INDEX(LightingWHF[Waste Heat Gas Heating IFTherms],MATCH(M02S02F26,LightingWHF[Building/Space Type],0))),0))))</f>
        <v/>
      </c>
      <c r="BC112" s="734" t="str">
        <f>IFERROR(AH112/M02S02F35/BA112,"")</f>
        <v/>
      </c>
      <c r="BD112" s="705" t="str">
        <f>IF(OR(C112="",F112="",J112="",M112="",O112="",Q112="",S112="",W112="",Z112="",AB112="",AD112="",AF112=""),"",IF(M02S02F46="Gas Only",0,IF(OR(ISNUMBER(SEARCH("Exterior",S112)),ISNUMBER(SEARCH("Exterior",C112)),ISNUMBER(SEARCH("Exterior",F112))),0,IF(M02S02F32="Heat Pump",(((O112*M112-AB112*Z112)/1000)*Q112*-INDEX(LightingWHF[Waste Heat Electric Heat Pump Heating IFkWh],MATCH(M02S02F26,LightingWHF[Building/Space Type],0))),
IF(OR(M02S02F32="AC with Electric Heat",M02S02F32="Electric Heat Only"),(((O112*M112-AB112*Z112)/1000)*Q112*-INDEX(LightingWHF[Waste Heat Electric Resistance Heating IFkWh],MATCH(M02S02F26,LightingWHF[Building/Space Type],0))),0
)))))</f>
        <v/>
      </c>
      <c r="BE112" s="705" t="str">
        <f>IF(OR(C112="",F112="",J112="",M112="",O112="",Q112="",S112="",W112="",Z112="",AB112="",AD112="",AF112=""),"",IF(M02S02F46="Gas Only",0,IF(OR(ISNUMBER(SEARCH("Exterior",S112)),ISNUMBER(SEARCH("Exterior",C112)),ISNUMBER(SEARCH("Exterior",F112))),1,IF(OR(M02S02F32="Heat Pump",M02S02F32="AC with Natural Gas Heat",M02S02F32="AC with Electric Heat"),(INDEX(LightingWHF[Waste Heat Cooling Energy WHFe],MATCH(M02S02F26,LightingWHF[Building/Space Type],0))),1))))</f>
        <v/>
      </c>
      <c r="BF112" s="734" t="str">
        <f>IFERROR(IF((M112*O112)&lt;=(Z112*AB112),MEASURESAVE,IF(M02S02F35="",MEASURERATE,IF(AH112/M02S02F35/BA112&lt;1,MEASUREPAY,IF(AV112&lt;1,MEASURECB,IF(OR(ISBLANK(M02S02F26),ISBLANK(M02S02F32),ISBLANK(M02S02F46)),MEASUREBLDG,""))))),MEASURESUBMIT)</f>
        <v>Submit for Review</v>
      </c>
      <c r="BG112"/>
      <c r="BH112" s="764" t="str">
        <f ca="1">IF(OR(C112="",F112="",J112="",M112="",O112="",Q112="",S112="",W112="",Z112="",AB112="",AD112="",AF112=""),"",IF('M01-S01'!$V$82&lt;TODAY(),0,IF(M02S02F46="Gas Only",0,IF(OR(AK112="",AK112&lt;0,AH112&lt;=AN112),0,MIN(AH112-AN112,ROUND(IF(OR(ISNUMBER(SEARCH("T12",F112)),ISNUMBER(SEARCH("T8",F112)),ISNUMBER(SEARCH("T5",F112)),ISNUMBER(SEARCH("MH",F112)),ISNUMBER(SEARCH("HPS",F112)),ISNUMBER(SEARCH("MV",F112))),AN112*0.2),2))))))</f>
        <v/>
      </c>
      <c r="BI112"/>
    </row>
    <row r="113" spans="2:61" ht="15.95" hidden="1" customHeight="1">
      <c r="B113" s="749"/>
      <c r="C113" s="718"/>
      <c r="D113" s="718"/>
      <c r="E113" s="718"/>
      <c r="F113" s="532"/>
      <c r="G113" s="533"/>
      <c r="H113" s="533"/>
      <c r="I113" s="537"/>
      <c r="J113" s="718"/>
      <c r="K113" s="718"/>
      <c r="L113" s="718"/>
      <c r="M113" s="708"/>
      <c r="N113" s="708"/>
      <c r="O113" s="711"/>
      <c r="P113" s="712"/>
      <c r="Q113" s="715"/>
      <c r="R113" s="716"/>
      <c r="S113" s="536"/>
      <c r="T113" s="533"/>
      <c r="U113" s="533"/>
      <c r="V113" s="537"/>
      <c r="W113" s="718"/>
      <c r="X113" s="718"/>
      <c r="Y113" s="718"/>
      <c r="Z113" s="708"/>
      <c r="AA113" s="708"/>
      <c r="AB113" s="720"/>
      <c r="AC113" s="720"/>
      <c r="AD113" s="722"/>
      <c r="AE113" s="722"/>
      <c r="AF113" s="722"/>
      <c r="AG113" s="724"/>
      <c r="AH113" s="517"/>
      <c r="AI113" s="727"/>
      <c r="AJ113" s="727"/>
      <c r="AK113" s="731"/>
      <c r="AL113" s="732"/>
      <c r="AM113" s="733"/>
      <c r="AN113" s="737"/>
      <c r="AO113" s="737"/>
      <c r="AP113" s="737"/>
      <c r="AQ113" s="737"/>
      <c r="AU113" s="739"/>
      <c r="AV113" s="739"/>
      <c r="AW113" s="741"/>
      <c r="AX113" s="503"/>
      <c r="AY113" s="503"/>
      <c r="AZ113" s="743"/>
      <c r="BA113" s="503"/>
      <c r="BB113" s="706"/>
      <c r="BC113" s="735"/>
      <c r="BD113" s="706"/>
      <c r="BE113" s="706"/>
      <c r="BF113" s="735"/>
      <c r="BG113"/>
      <c r="BH113" s="706"/>
      <c r="BI113"/>
    </row>
    <row r="114" spans="2:61" ht="15.95" hidden="1" customHeight="1">
      <c r="B114" s="749">
        <v>50</v>
      </c>
      <c r="C114" s="717"/>
      <c r="D114" s="717"/>
      <c r="E114" s="717"/>
      <c r="F114" s="557">
        <f ca="1">IF(OR(S114="",S114=0),0,INDEX(#REF!,MATCH(S114,#REF!,0)))</f>
        <v>0</v>
      </c>
      <c r="G114" s="558"/>
      <c r="H114" s="558"/>
      <c r="I114" s="559"/>
      <c r="J114" s="717"/>
      <c r="K114" s="717"/>
      <c r="L114" s="717"/>
      <c r="M114" s="707">
        <f ca="1">IF(F114=0,0,1)</f>
        <v>0</v>
      </c>
      <c r="N114" s="707"/>
      <c r="O114" s="709" t="str">
        <f ca="1">IFERROR(IF(F114="","",INDEX(CMLIGHTBASE[Base Watt 1],MATCH(F114,CMLIGHTBASE[Base Desc 1],0))),"")</f>
        <v/>
      </c>
      <c r="P114" s="710"/>
      <c r="Q114" s="713"/>
      <c r="R114" s="714"/>
      <c r="S114" s="605">
        <f ca="1">IF(OR(SUM(AK16:AM113)&lt;=0,SUM(BH16:BH113)&lt;=0),0,INDEX(#REF!,11,3))</f>
        <v>0</v>
      </c>
      <c r="T114" s="558"/>
      <c r="U114" s="558"/>
      <c r="V114" s="559"/>
      <c r="W114" s="717"/>
      <c r="X114" s="717"/>
      <c r="Y114" s="717"/>
      <c r="Z114" s="707">
        <f ca="1">IF(S114=0,0,1)</f>
        <v>0</v>
      </c>
      <c r="AA114" s="707"/>
      <c r="AB114" s="719"/>
      <c r="AC114" s="719"/>
      <c r="AD114" s="721"/>
      <c r="AE114" s="721"/>
      <c r="AF114" s="721"/>
      <c r="AG114" s="723"/>
      <c r="AH114" s="725" t="str">
        <f ca="1">IFERROR(IF(OR(C114="",J114="",M114="",O114="",Q114="",W114="",Z114="",AB114="",AD114="",AF114=""),"",ROUND((AD114+AF114)*Z114,2)),"")</f>
        <v/>
      </c>
      <c r="AI114" s="726"/>
      <c r="AJ114" s="726"/>
      <c r="AK114" s="728" t="str">
        <f ca="1">IFERROR(IF(OR(C114="",F114="",J114="",M114="",O114="",Q114="",S114="",W114="",Z114="",AB114="",AD114="",AF114=""),"",ROUND(IF((M114*O114)&lt;=(Z114*AB114),"0",(AX114-AY114+BD114)*BE114),2)),"")</f>
        <v/>
      </c>
      <c r="AL114" s="729"/>
      <c r="AM114" s="730"/>
      <c r="AN114" s="736" t="str">
        <f ca="1">IF(BB114="","",BB114)</f>
        <v/>
      </c>
      <c r="AO114" s="736"/>
      <c r="AP114" s="736"/>
      <c r="AQ114" s="736"/>
      <c r="AU114" s="744" t="str">
        <f ca="1">IF(OR(F114="",F114=0),"",INDEX(#REF!,MATCH(F114,#REF!,0)))</f>
        <v/>
      </c>
      <c r="AV114" s="738" t="str">
        <f ca="1">IFERROR(IF(OR(C114="",F114="",J114="",M114="",O114="",Q114="",S114="",W114="",Z114="",AB114="",AD114="",AF114=""),"",((1+ELOSS)*((AK114*INDEX(ELECCB[NPV AEC $/kWh],MATCH(15,ELECCB[Year Number],0)))+(AW114*INDEX(ELECCB[NPV ACC+T&amp;D $/kW],MATCH(15,ELECCB[Year Number],0))))/AH114)),"")</f>
        <v/>
      </c>
      <c r="AW114" s="740" t="str">
        <f ca="1">IFERROR(IF(OR(C114="",F114="",J114="",M114="",O114="",Q114="",S114="",W114="",Z114="",AB114="",AD114="",AF114=""),"",IF(OR(ISNUMBER(SEARCH("Exterior",C114)),((M114*O114)&lt;=(Z114*AB114)),ISNUMBER(SEARCH("Exterior",S114)),ISNUMBER(SEARCH("Exterior",F114))),0,ROUND((((M114*O114)-(Z114*AB114))/1000)*INDEX(BUILDINGTYPE[Lighting Coincidence Factor],MATCH(M02S02F26,BUILDINGTYPE[Building Type],0)),3))),"")</f>
        <v/>
      </c>
      <c r="AX114" s="502" t="str">
        <f ca="1">IF(OR(C114="",F114="",J114="",M114="",O114="",Q114="",S114="",W114="",Z114="",AB114="",AD114="",AF114=""),"",ROUND(M114*O114*Q114/1000,2))</f>
        <v/>
      </c>
      <c r="AY114" s="502" t="str">
        <f ca="1">IF(OR(C114="",F114="",J114="",M114="",O114="",Q114="",S114="",W114="",Z114="",AB114="",AD114="",AF114=""),"",ROUND(Z114*AB114*Q114/1000,2))</f>
        <v/>
      </c>
      <c r="AZ114" s="742" t="str">
        <f ca="1">IF(OR(S114="",S114=0,SUM(AK16:AM113)&lt;=0),"",INDEX(#REF!,MATCH(S114,#REF!,0)))</f>
        <v/>
      </c>
      <c r="BA114" s="502" t="str">
        <f ca="1">IF(OR(C114="",F114="",J114="",M114="",O114="",Q114="",S114="",W114="",Z114="",AB114="",AD114="",AF114=""),"",IF((M114*O114)&lt;=(Z114*AB114),"0",AX114-AY114))</f>
        <v/>
      </c>
      <c r="BB114" s="705" t="str">
        <f ca="1">IFERROR(IF(OR(S114="",S114=0,SUM(AK16:AM113)&lt;=0),"",SUM(BH16:BH113)),"")</f>
        <v/>
      </c>
      <c r="BC114" s="734" t="str">
        <f ca="1">IFERROR(AH114/M02S02F35/BA114,"")</f>
        <v/>
      </c>
      <c r="BD114" s="705" t="str">
        <f ca="1">IF(OR(C114="",F114="",J114="",M114="",O114="",Q114="",S114="",W114="",Z114="",AB114="",AD114="",AF114=""),"",IF(M02S02F46="Gas Only",0,IF(OR(ISNUMBER(SEARCH("Exterior",S114)),ISNUMBER(SEARCH("Exterior",C114)),ISNUMBER(SEARCH("Exterior",F114))),0,IF(M02S02F32="Heat Pump",(((O114*M114-AB114*Z114)/1000)*Q114*-INDEX(LightingWHF[Waste Heat Electric Heat Pump Heating IFkWh],MATCH(M02S02F26,LightingWHF[Building/Space Type],0))),
IF(OR(M02S02F32="AC with Electric Heat",M02S02F32="Electric Heat Only"),(((O114*M114-AB114*Z114)/1000)*Q114*-INDEX(LightingWHF[Waste Heat Electric Resistance Heating IFkWh],MATCH(M02S02F26,LightingWHF[Building/Space Type],0))),0
)))))</f>
        <v/>
      </c>
      <c r="BE114" s="705" t="str">
        <f ca="1">IF(OR(C114="",F114="",J114="",M114="",O114="",Q114="",S114="",W114="",Z114="",AB114="",AD114="",AF114=""),"",IF(M02S02F46="Gas Only",0,IF(OR(ISNUMBER(SEARCH("Exterior",S114)),ISNUMBER(SEARCH("Exterior",C114)),ISNUMBER(SEARCH("Exterior",F114))),1,IF(OR(M02S02F32="Heat Pump",M02S02F32="AC with Natural Gas Heat",M02S02F32="AC with Electric Heat"),(INDEX(LightingWHF[Waste Heat Cooling Energy WHFe],MATCH(M02S02F26,LightingWHF[Building/Space Type],0))),1))))</f>
        <v/>
      </c>
      <c r="BF114" s="734" t="str">
        <f ca="1">IFERROR(IF((M114*O114)&lt;=(Z114*AB114),MEASURESAVE,IF(M02S02F35="",MEASURERATE,IF(AH114/M02S02F35/BA114&lt;1,MEASUREPAY,IF(AV114&lt;1,MEASURECB,IF(OR(ISBLANK(M02S02F26),ISBLANK(M02S02F32),ISBLANK(M02S02F46)),MEASUREBLDG,""))))),MEASURESUBMIT)</f>
        <v>Submit for Review</v>
      </c>
      <c r="BG114" s="510"/>
      <c r="BH114"/>
      <c r="BI114"/>
    </row>
    <row r="115" spans="2:61" ht="15.95" hidden="1" customHeight="1">
      <c r="B115" s="749"/>
      <c r="C115" s="718"/>
      <c r="D115" s="718"/>
      <c r="E115" s="718"/>
      <c r="F115" s="532"/>
      <c r="G115" s="533"/>
      <c r="H115" s="533"/>
      <c r="I115" s="537"/>
      <c r="J115" s="718"/>
      <c r="K115" s="718"/>
      <c r="L115" s="718"/>
      <c r="M115" s="708"/>
      <c r="N115" s="708"/>
      <c r="O115" s="711"/>
      <c r="P115" s="712"/>
      <c r="Q115" s="715"/>
      <c r="R115" s="716"/>
      <c r="S115" s="536"/>
      <c r="T115" s="533"/>
      <c r="U115" s="533"/>
      <c r="V115" s="537"/>
      <c r="W115" s="718"/>
      <c r="X115" s="718"/>
      <c r="Y115" s="718"/>
      <c r="Z115" s="708"/>
      <c r="AA115" s="708"/>
      <c r="AB115" s="720"/>
      <c r="AC115" s="720"/>
      <c r="AD115" s="722"/>
      <c r="AE115" s="722"/>
      <c r="AF115" s="722"/>
      <c r="AG115" s="724"/>
      <c r="AH115" s="517"/>
      <c r="AI115" s="727"/>
      <c r="AJ115" s="727"/>
      <c r="AK115" s="731"/>
      <c r="AL115" s="732"/>
      <c r="AM115" s="733"/>
      <c r="AN115" s="737"/>
      <c r="AO115" s="737"/>
      <c r="AP115" s="737"/>
      <c r="AQ115" s="737"/>
      <c r="AU115" s="739"/>
      <c r="AV115" s="739"/>
      <c r="AW115" s="741"/>
      <c r="AX115" s="503"/>
      <c r="AY115" s="503"/>
      <c r="AZ115" s="743"/>
      <c r="BA115" s="503"/>
      <c r="BB115" s="706"/>
      <c r="BC115" s="735"/>
      <c r="BD115" s="706"/>
      <c r="BE115" s="706"/>
      <c r="BF115" s="735"/>
      <c r="BG115" s="511"/>
      <c r="BH115"/>
      <c r="BI115"/>
    </row>
    <row r="116" spans="2:61" ht="15.95" hidden="1" customHeight="1">
      <c r="B116" s="748">
        <v>51</v>
      </c>
      <c r="AV116" s="98"/>
    </row>
    <row r="117" spans="2:61" ht="15.95" hidden="1" customHeight="1">
      <c r="B117" s="748"/>
      <c r="AV117" s="98"/>
    </row>
    <row r="118" spans="2:61" ht="15.95" hidden="1" customHeight="1">
      <c r="B118" s="748">
        <v>52</v>
      </c>
      <c r="AV118" s="98"/>
    </row>
    <row r="119" spans="2:61" ht="15.95" hidden="1" customHeight="1">
      <c r="B119" s="748"/>
      <c r="AV119" s="98"/>
    </row>
    <row r="120" spans="2:61" ht="15.95" hidden="1" customHeight="1">
      <c r="B120" s="748">
        <v>53</v>
      </c>
      <c r="AV120" s="98"/>
    </row>
    <row r="121" spans="2:61" ht="15.95" hidden="1" customHeight="1">
      <c r="B121" s="748"/>
      <c r="AV121" s="98"/>
    </row>
    <row r="122" spans="2:61" ht="15.95" hidden="1" customHeight="1">
      <c r="B122" s="748">
        <v>54</v>
      </c>
      <c r="AV122" s="98"/>
    </row>
    <row r="123" spans="2:61" ht="15.95" hidden="1" customHeight="1">
      <c r="B123" s="748"/>
      <c r="AV123" s="98"/>
    </row>
    <row r="124" spans="2:61" ht="15.95" hidden="1" customHeight="1">
      <c r="B124" s="748">
        <v>55</v>
      </c>
      <c r="AV124" s="98"/>
    </row>
    <row r="125" spans="2:61" ht="15.95" hidden="1" customHeight="1">
      <c r="B125" s="748"/>
      <c r="AV125" s="98"/>
    </row>
    <row r="126" spans="2:61" ht="15.95" hidden="1" customHeight="1">
      <c r="B126" s="748">
        <v>56</v>
      </c>
      <c r="AV126" s="98"/>
    </row>
    <row r="127" spans="2:61" ht="15.95" hidden="1" customHeight="1">
      <c r="B127" s="748"/>
      <c r="AV127" s="98"/>
    </row>
    <row r="128" spans="2:61" ht="15.95" hidden="1" customHeight="1">
      <c r="B128" s="748">
        <v>57</v>
      </c>
      <c r="AV128" s="98"/>
    </row>
    <row r="129" spans="2:48" ht="15.95" hidden="1" customHeight="1">
      <c r="B129" s="748"/>
      <c r="AV129" s="98"/>
    </row>
    <row r="130" spans="2:48" ht="15.95" hidden="1" customHeight="1">
      <c r="B130" s="748">
        <v>58</v>
      </c>
      <c r="AV130" s="98"/>
    </row>
    <row r="131" spans="2:48" ht="15.95" hidden="1" customHeight="1">
      <c r="B131" s="748"/>
      <c r="AV131" s="98"/>
    </row>
    <row r="132" spans="2:48" ht="15.95" hidden="1" customHeight="1">
      <c r="B132" s="748">
        <v>59</v>
      </c>
      <c r="AV132" s="98"/>
    </row>
    <row r="133" spans="2:48" ht="15.95" hidden="1" customHeight="1">
      <c r="B133" s="748"/>
      <c r="AV133" s="98"/>
    </row>
    <row r="134" spans="2:48" ht="15.95" hidden="1" customHeight="1">
      <c r="B134" s="748">
        <v>60</v>
      </c>
      <c r="AV134" s="98"/>
    </row>
    <row r="135" spans="2:48" ht="15.95" hidden="1" customHeight="1">
      <c r="B135" s="748"/>
      <c r="AV135" s="98"/>
    </row>
    <row r="136" spans="2:48" ht="15.95" hidden="1" customHeight="1">
      <c r="B136" s="748">
        <v>61</v>
      </c>
      <c r="AV136" s="98"/>
    </row>
    <row r="137" spans="2:48" ht="15.95" hidden="1" customHeight="1">
      <c r="B137" s="748"/>
      <c r="AV137" s="98"/>
    </row>
    <row r="138" spans="2:48" ht="15.95" hidden="1" customHeight="1">
      <c r="B138" s="748">
        <v>62</v>
      </c>
      <c r="AV138" s="98"/>
    </row>
    <row r="139" spans="2:48" ht="15.95" hidden="1" customHeight="1">
      <c r="B139" s="748"/>
      <c r="AV139" s="98"/>
    </row>
    <row r="140" spans="2:48" ht="15.95" hidden="1" customHeight="1">
      <c r="B140" s="748">
        <v>63</v>
      </c>
      <c r="AV140" s="98"/>
    </row>
    <row r="141" spans="2:48" ht="15.95" hidden="1" customHeight="1">
      <c r="B141" s="748"/>
      <c r="AV141" s="98"/>
    </row>
    <row r="142" spans="2:48" ht="15.95" hidden="1" customHeight="1">
      <c r="B142" s="748">
        <v>64</v>
      </c>
      <c r="AV142" s="98"/>
    </row>
    <row r="143" spans="2:48" ht="15.95" hidden="1" customHeight="1">
      <c r="B143" s="748"/>
      <c r="AV143" s="98"/>
    </row>
    <row r="144" spans="2:48" ht="15.95" hidden="1" customHeight="1">
      <c r="B144" s="748">
        <v>65</v>
      </c>
      <c r="AV144" s="98"/>
    </row>
    <row r="145" spans="2:48" ht="15.95" hidden="1" customHeight="1">
      <c r="B145" s="748"/>
      <c r="AV145" s="98"/>
    </row>
    <row r="146" spans="2:48" ht="15.95" hidden="1" customHeight="1">
      <c r="B146" s="748">
        <v>66</v>
      </c>
      <c r="AV146" s="98"/>
    </row>
    <row r="147" spans="2:48" ht="15.95" hidden="1" customHeight="1">
      <c r="B147" s="748"/>
      <c r="AV147" s="98"/>
    </row>
    <row r="148" spans="2:48" ht="15.95" hidden="1" customHeight="1">
      <c r="B148" s="748">
        <v>67</v>
      </c>
      <c r="AV148" s="98"/>
    </row>
    <row r="149" spans="2:48" ht="15.95" hidden="1" customHeight="1">
      <c r="B149" s="748"/>
      <c r="AV149" s="98"/>
    </row>
    <row r="150" spans="2:48" ht="15.95" hidden="1" customHeight="1">
      <c r="B150" s="748">
        <v>68</v>
      </c>
      <c r="AV150" s="98"/>
    </row>
    <row r="151" spans="2:48" ht="15.95" hidden="1" customHeight="1">
      <c r="B151" s="748"/>
      <c r="AV151" s="98"/>
    </row>
    <row r="152" spans="2:48" ht="15.95" hidden="1" customHeight="1">
      <c r="B152" s="748">
        <v>69</v>
      </c>
      <c r="AV152" s="98"/>
    </row>
    <row r="153" spans="2:48" ht="15.95" hidden="1" customHeight="1">
      <c r="B153" s="748"/>
      <c r="AV153" s="98"/>
    </row>
    <row r="154" spans="2:48" ht="15.95" hidden="1" customHeight="1">
      <c r="B154" s="748">
        <v>70</v>
      </c>
      <c r="AV154" s="98"/>
    </row>
    <row r="155" spans="2:48" ht="15.95" hidden="1" customHeight="1">
      <c r="B155" s="748"/>
      <c r="AV155" s="98"/>
    </row>
    <row r="156" spans="2:48" ht="15.95" hidden="1" customHeight="1">
      <c r="B156" s="748">
        <v>71</v>
      </c>
      <c r="AV156" s="98"/>
    </row>
    <row r="157" spans="2:48" ht="15.95" hidden="1" customHeight="1">
      <c r="B157" s="748"/>
      <c r="AV157" s="98"/>
    </row>
    <row r="158" spans="2:48" ht="15.95" hidden="1" customHeight="1">
      <c r="B158" s="748">
        <v>72</v>
      </c>
      <c r="AV158" s="98"/>
    </row>
    <row r="159" spans="2:48" ht="15.95" hidden="1" customHeight="1">
      <c r="B159" s="748"/>
      <c r="AV159" s="98"/>
    </row>
    <row r="160" spans="2:48" ht="15.95" hidden="1" customHeight="1">
      <c r="B160" s="748">
        <v>73</v>
      </c>
      <c r="AV160" s="98"/>
    </row>
    <row r="161" spans="2:48" ht="15.95" hidden="1" customHeight="1">
      <c r="B161" s="748"/>
      <c r="AV161" s="98"/>
    </row>
    <row r="162" spans="2:48" ht="15.95" hidden="1" customHeight="1">
      <c r="B162" s="748">
        <v>74</v>
      </c>
      <c r="AV162" s="98"/>
    </row>
    <row r="163" spans="2:48" ht="15.95" hidden="1" customHeight="1">
      <c r="B163" s="748"/>
      <c r="AV163" s="98"/>
    </row>
    <row r="164" spans="2:48" ht="15.95" hidden="1" customHeight="1">
      <c r="B164" s="748">
        <v>75</v>
      </c>
      <c r="AV164" s="98"/>
    </row>
    <row r="165" spans="2:48" ht="15.95" hidden="1" customHeight="1">
      <c r="B165" s="748"/>
      <c r="AV165" s="98"/>
    </row>
    <row r="166" spans="2:48" ht="15.95" hidden="1" customHeight="1">
      <c r="B166" s="748">
        <v>76</v>
      </c>
      <c r="AV166" s="98"/>
    </row>
    <row r="167" spans="2:48" ht="15.95" hidden="1" customHeight="1">
      <c r="B167" s="748"/>
      <c r="AV167" s="98"/>
    </row>
    <row r="168" spans="2:48" ht="15.95" hidden="1" customHeight="1">
      <c r="B168" s="748">
        <v>77</v>
      </c>
      <c r="AV168" s="98"/>
    </row>
    <row r="169" spans="2:48" ht="15.95" hidden="1" customHeight="1">
      <c r="B169" s="748"/>
      <c r="AV169" s="98"/>
    </row>
    <row r="170" spans="2:48" ht="15.95" hidden="1" customHeight="1">
      <c r="B170" s="748">
        <v>78</v>
      </c>
      <c r="AV170" s="98"/>
    </row>
    <row r="171" spans="2:48" ht="15.95" hidden="1" customHeight="1">
      <c r="B171" s="748"/>
      <c r="AV171" s="98"/>
    </row>
    <row r="172" spans="2:48" ht="15.95" hidden="1" customHeight="1">
      <c r="B172" s="748">
        <v>79</v>
      </c>
      <c r="AV172" s="98"/>
    </row>
    <row r="173" spans="2:48" ht="15.95" hidden="1" customHeight="1">
      <c r="B173" s="748"/>
      <c r="AV173" s="98"/>
    </row>
    <row r="174" spans="2:48" ht="15.95" hidden="1" customHeight="1">
      <c r="B174" s="748">
        <v>80</v>
      </c>
      <c r="AV174" s="98"/>
    </row>
    <row r="175" spans="2:48" ht="15.95" hidden="1" customHeight="1">
      <c r="B175" s="748"/>
      <c r="AV175" s="98"/>
    </row>
    <row r="176" spans="2:48" ht="15.95" hidden="1" customHeight="1">
      <c r="B176" s="748">
        <v>81</v>
      </c>
      <c r="AV176" s="98"/>
    </row>
    <row r="177" spans="2:48" ht="15.95" hidden="1" customHeight="1">
      <c r="B177" s="748"/>
      <c r="AV177" s="98"/>
    </row>
    <row r="178" spans="2:48" ht="15.95" hidden="1" customHeight="1">
      <c r="B178" s="748">
        <v>82</v>
      </c>
      <c r="AV178" s="98"/>
    </row>
    <row r="179" spans="2:48" ht="15.95" hidden="1" customHeight="1">
      <c r="B179" s="748"/>
      <c r="AV179" s="98"/>
    </row>
    <row r="180" spans="2:48" ht="15.95" hidden="1" customHeight="1">
      <c r="B180" s="748">
        <v>83</v>
      </c>
      <c r="AV180" s="98"/>
    </row>
    <row r="181" spans="2:48" ht="15.95" hidden="1" customHeight="1">
      <c r="B181" s="748"/>
      <c r="AV181" s="98"/>
    </row>
    <row r="182" spans="2:48" ht="15.95" hidden="1" customHeight="1">
      <c r="B182" s="748">
        <v>84</v>
      </c>
      <c r="AV182" s="98"/>
    </row>
    <row r="183" spans="2:48" ht="15.95" hidden="1" customHeight="1">
      <c r="B183" s="748"/>
      <c r="AV183" s="98"/>
    </row>
    <row r="184" spans="2:48" ht="15.95" hidden="1" customHeight="1">
      <c r="B184" s="748">
        <v>85</v>
      </c>
      <c r="AV184" s="98"/>
    </row>
    <row r="185" spans="2:48" ht="15.95" hidden="1" customHeight="1">
      <c r="B185" s="748"/>
      <c r="AV185" s="98"/>
    </row>
    <row r="186" spans="2:48" ht="15.95" hidden="1" customHeight="1">
      <c r="B186" s="748">
        <v>86</v>
      </c>
      <c r="AV186" s="98"/>
    </row>
    <row r="187" spans="2:48" ht="15.95" hidden="1" customHeight="1">
      <c r="B187" s="748"/>
      <c r="AV187" s="98"/>
    </row>
    <row r="188" spans="2:48" ht="15.95" hidden="1" customHeight="1">
      <c r="B188" s="748">
        <v>87</v>
      </c>
      <c r="AV188" s="98"/>
    </row>
    <row r="189" spans="2:48" ht="15.95" hidden="1" customHeight="1">
      <c r="B189" s="748"/>
      <c r="AV189" s="98"/>
    </row>
    <row r="190" spans="2:48" ht="15.95" hidden="1" customHeight="1">
      <c r="B190" s="748">
        <v>88</v>
      </c>
      <c r="AV190" s="98"/>
    </row>
    <row r="191" spans="2:48" ht="15.95" hidden="1" customHeight="1">
      <c r="B191" s="748"/>
      <c r="AV191" s="98"/>
    </row>
    <row r="192" spans="2:48" ht="15.95" hidden="1" customHeight="1">
      <c r="B192" s="748">
        <v>89</v>
      </c>
      <c r="AV192" s="98"/>
    </row>
    <row r="193" spans="2:55" ht="15.95" hidden="1" customHeight="1">
      <c r="B193" s="748"/>
      <c r="AV193" s="98"/>
    </row>
    <row r="194" spans="2:55" ht="15.95" hidden="1" customHeight="1">
      <c r="B194" s="748">
        <v>90</v>
      </c>
      <c r="AV194" s="98"/>
    </row>
    <row r="195" spans="2:55" ht="15.95" hidden="1" customHeight="1">
      <c r="B195" s="748"/>
      <c r="AV195" s="98"/>
    </row>
    <row r="196" spans="2:55" ht="15.95" hidden="1" customHeight="1">
      <c r="B196" s="748">
        <v>91</v>
      </c>
      <c r="AV196" s="98"/>
    </row>
    <row r="197" spans="2:55" ht="15.95" hidden="1" customHeight="1">
      <c r="B197" s="748"/>
      <c r="AV197" s="98"/>
    </row>
    <row r="198" spans="2:55" ht="15.75" hidden="1" customHeight="1">
      <c r="B198" s="748">
        <v>92</v>
      </c>
      <c r="AV198" s="98"/>
    </row>
    <row r="199" spans="2:55" ht="15.95" hidden="1" customHeight="1">
      <c r="B199" s="748"/>
      <c r="AV199" s="98"/>
    </row>
    <row r="200" spans="2:55" ht="15.95" customHeight="1">
      <c r="B200" s="189" t="str">
        <f>FOOT1</f>
        <v>NIPSCO Energy Efficiency Program</v>
      </c>
      <c r="C200" s="189"/>
      <c r="D200" s="189"/>
      <c r="E200" s="189"/>
      <c r="F200" s="189"/>
      <c r="G200" s="189"/>
      <c r="H200" s="189"/>
      <c r="I200" s="189"/>
      <c r="J200" s="189"/>
      <c r="K200" s="189"/>
      <c r="L200" s="189"/>
      <c r="M200" s="658" t="str">
        <f>_xlfn.SINGLE(FOOT4)</f>
        <v>NIPSCO’s energy efficiency programs are administered by TRC, a third‐party implementation specialist that helps homes and businesses save energy.</v>
      </c>
      <c r="N200" s="658"/>
      <c r="O200" s="658"/>
      <c r="P200" s="658"/>
      <c r="Q200" s="658"/>
      <c r="R200" s="658"/>
      <c r="S200" s="658"/>
      <c r="T200" s="658"/>
      <c r="U200" s="658"/>
      <c r="V200" s="658"/>
      <c r="W200" s="658"/>
      <c r="X200" s="658"/>
      <c r="Y200" s="658"/>
      <c r="Z200" s="658"/>
      <c r="AA200" s="658"/>
      <c r="AB200" s="658"/>
      <c r="AC200" s="658"/>
      <c r="AD200" s="658"/>
      <c r="AE200" s="658"/>
      <c r="AF200" s="658"/>
      <c r="AG200" s="658"/>
      <c r="AH200" s="189"/>
      <c r="AI200" s="189"/>
      <c r="AJ200" s="189"/>
      <c r="AK200" s="189"/>
      <c r="AL200" s="189"/>
      <c r="AM200" s="189"/>
      <c r="AN200" s="189"/>
      <c r="AO200" s="189"/>
      <c r="AP200" s="189"/>
      <c r="AQ200" s="189"/>
      <c r="AR200" s="190" t="str">
        <f>FOOTDISCLAIM</f>
        <v/>
      </c>
      <c r="AV200" s="477">
        <f ca="1">SUMIF(AN16:AQ199,"&gt;0",AV66:AV199)</f>
        <v>0</v>
      </c>
      <c r="AW200"/>
      <c r="AX200"/>
      <c r="AY200"/>
      <c r="AZ200"/>
      <c r="BA200"/>
    </row>
    <row r="201" spans="2:55" ht="15.95" customHeight="1">
      <c r="B201" s="189" t="str">
        <f>FOOT2</f>
        <v>Toll-Free 800-299-2501</v>
      </c>
      <c r="C201" s="189"/>
      <c r="D201" s="189"/>
      <c r="E201" s="189"/>
      <c r="F201" s="189"/>
      <c r="G201" s="189"/>
      <c r="H201" s="189"/>
      <c r="I201" s="189"/>
      <c r="J201" s="189"/>
      <c r="K201" s="189"/>
      <c r="L201" s="189"/>
      <c r="M201" s="658"/>
      <c r="N201" s="658"/>
      <c r="O201" s="658"/>
      <c r="P201" s="658"/>
      <c r="Q201" s="658"/>
      <c r="R201" s="658"/>
      <c r="S201" s="658"/>
      <c r="T201" s="658"/>
      <c r="U201" s="658"/>
      <c r="V201" s="658"/>
      <c r="W201" s="658"/>
      <c r="X201" s="658"/>
      <c r="Y201" s="658"/>
      <c r="Z201" s="658"/>
      <c r="AA201" s="658"/>
      <c r="AB201" s="658"/>
      <c r="AC201" s="658"/>
      <c r="AD201" s="658"/>
      <c r="AE201" s="658"/>
      <c r="AF201" s="658"/>
      <c r="AG201" s="658"/>
      <c r="AH201" s="189"/>
      <c r="AI201" s="189"/>
      <c r="AJ201" s="189"/>
      <c r="AK201" s="189"/>
      <c r="AL201" s="189"/>
      <c r="AM201" s="189"/>
      <c r="AN201" s="189"/>
      <c r="AO201" s="189"/>
      <c r="AP201" s="189"/>
      <c r="AQ201" s="189"/>
      <c r="AR201" s="190" t="str">
        <f>FOOT5</f>
        <v/>
      </c>
      <c r="AV201" s="477"/>
      <c r="AW201"/>
      <c r="AX201"/>
      <c r="AY201"/>
      <c r="AZ201"/>
      <c r="BA201"/>
      <c r="BC201"/>
    </row>
    <row r="202" spans="2:55" ht="15.95" customHeight="1">
      <c r="B202" s="194" t="s">
        <v>1231</v>
      </c>
      <c r="C202" s="189"/>
      <c r="D202" s="189"/>
      <c r="E202" s="189"/>
      <c r="F202" s="189"/>
      <c r="G202" s="189"/>
      <c r="H202" s="189"/>
      <c r="I202" s="189"/>
      <c r="J202" s="189"/>
      <c r="K202" s="189"/>
      <c r="L202" s="189"/>
      <c r="M202" s="191"/>
      <c r="N202" s="189"/>
      <c r="O202" s="189"/>
      <c r="P202" s="191"/>
      <c r="Q202" s="191"/>
      <c r="R202" s="191"/>
      <c r="S202" s="191"/>
      <c r="T202" s="191"/>
      <c r="U202" s="191"/>
      <c r="V202" s="191"/>
      <c r="W202" s="192" t="str">
        <f>VERSION</f>
        <v>Lighting One-Page 1.1.0</v>
      </c>
      <c r="X202" s="191"/>
      <c r="Y202" s="191"/>
      <c r="Z202" s="191"/>
      <c r="AA202" s="191"/>
      <c r="AB202" s="191"/>
      <c r="AC202" s="191"/>
      <c r="AD202" s="191"/>
      <c r="AE202" s="189"/>
      <c r="AF202" s="189"/>
      <c r="AG202" s="189"/>
      <c r="AH202" s="189"/>
      <c r="AI202" s="189"/>
      <c r="AJ202" s="189"/>
      <c r="AK202" s="189"/>
      <c r="AL202" s="189"/>
      <c r="AM202" s="189"/>
      <c r="AN202" s="189"/>
      <c r="AO202" s="189"/>
      <c r="AP202" s="189"/>
      <c r="AQ202" s="189"/>
      <c r="AR202" s="190" t="str">
        <f>FOOT6</f>
        <v>Product of TRC</v>
      </c>
    </row>
  </sheetData>
  <sheetProtection algorithmName="SHA-512" hashValue="QUgGLhlp3wg7wRh7GNKDHVmCh9hAZNd5PXDGr3MtK5qL6DbcCnmINjwXS1No50bpy2m7xwdHojjqqwqovtz5Ww==" saltValue="urAYFc7hZ+nTgZO2w45SeA==" spinCount="100000" sheet="1" objects="1" scenarios="1" selectLockedCells="1"/>
  <mergeCells count="1537">
    <mergeCell ref="AF11:AI11"/>
    <mergeCell ref="AF12:AI13"/>
    <mergeCell ref="BH82:BH83"/>
    <mergeCell ref="BH84:BH85"/>
    <mergeCell ref="BH86:BH87"/>
    <mergeCell ref="BH88:BH89"/>
    <mergeCell ref="BH90:BH91"/>
    <mergeCell ref="BH92:BH93"/>
    <mergeCell ref="BH94:BH95"/>
    <mergeCell ref="BH96:BH97"/>
    <mergeCell ref="BH98:BH99"/>
    <mergeCell ref="BH100:BH101"/>
    <mergeCell ref="BH102:BH103"/>
    <mergeCell ref="BH104:BH105"/>
    <mergeCell ref="BH106:BH107"/>
    <mergeCell ref="BH108:BH109"/>
    <mergeCell ref="BH110:BH111"/>
    <mergeCell ref="BH14:BH15"/>
    <mergeCell ref="BH16:BH17"/>
    <mergeCell ref="BH18:BH19"/>
    <mergeCell ref="BH20:BH21"/>
    <mergeCell ref="BH22:BH23"/>
    <mergeCell ref="BH24:BH25"/>
    <mergeCell ref="BH26:BH27"/>
    <mergeCell ref="BH28:BH29"/>
    <mergeCell ref="BH30:BH31"/>
    <mergeCell ref="BH32:BH33"/>
    <mergeCell ref="BH34:BH35"/>
    <mergeCell ref="BH36:BH37"/>
    <mergeCell ref="BH38:BH39"/>
    <mergeCell ref="BH40:BH41"/>
    <mergeCell ref="BH42:BH43"/>
    <mergeCell ref="BH112:BH113"/>
    <mergeCell ref="BH48:BH49"/>
    <mergeCell ref="BH50:BH51"/>
    <mergeCell ref="BH52:BH53"/>
    <mergeCell ref="BH54:BH55"/>
    <mergeCell ref="BH56:BH57"/>
    <mergeCell ref="BH58:BH59"/>
    <mergeCell ref="BH60:BH61"/>
    <mergeCell ref="BH62:BH63"/>
    <mergeCell ref="BH64:BH65"/>
    <mergeCell ref="BH66:BH67"/>
    <mergeCell ref="BH68:BH69"/>
    <mergeCell ref="BH70:BH71"/>
    <mergeCell ref="BH72:BH73"/>
    <mergeCell ref="BH74:BH75"/>
    <mergeCell ref="BH76:BH77"/>
    <mergeCell ref="BH78:BH79"/>
    <mergeCell ref="BH80:BH81"/>
    <mergeCell ref="BH44:BH45"/>
    <mergeCell ref="BH46:BH47"/>
    <mergeCell ref="C106:E107"/>
    <mergeCell ref="F106:I107"/>
    <mergeCell ref="J106:L107"/>
    <mergeCell ref="BE114:BE115"/>
    <mergeCell ref="BF114:BF115"/>
    <mergeCell ref="BG114:BG115"/>
    <mergeCell ref="BF112:BF113"/>
    <mergeCell ref="AW110:AW111"/>
    <mergeCell ref="AX110:AX111"/>
    <mergeCell ref="AY110:AY111"/>
    <mergeCell ref="AZ110:AZ111"/>
    <mergeCell ref="BA110:BA111"/>
    <mergeCell ref="BB110:BB111"/>
    <mergeCell ref="BC110:BC111"/>
    <mergeCell ref="BF110:BF111"/>
    <mergeCell ref="AX114:AX115"/>
    <mergeCell ref="AY114:AY115"/>
    <mergeCell ref="AZ114:AZ115"/>
    <mergeCell ref="BA114:BA115"/>
    <mergeCell ref="BB114:BB115"/>
    <mergeCell ref="BC114:BC115"/>
    <mergeCell ref="BC112:BC113"/>
    <mergeCell ref="AW114:AW115"/>
    <mergeCell ref="C114:E115"/>
    <mergeCell ref="F114:I115"/>
    <mergeCell ref="J114:L115"/>
    <mergeCell ref="M114:N115"/>
    <mergeCell ref="O114:P115"/>
    <mergeCell ref="Q114:R115"/>
    <mergeCell ref="S114:V115"/>
    <mergeCell ref="W114:Y115"/>
    <mergeCell ref="Z114:AA115"/>
    <mergeCell ref="AB114:AC115"/>
    <mergeCell ref="AD114:AE115"/>
    <mergeCell ref="AK112:AM113"/>
    <mergeCell ref="AN112:AQ113"/>
    <mergeCell ref="AU112:AU113"/>
    <mergeCell ref="AU110:AU111"/>
    <mergeCell ref="C108:E109"/>
    <mergeCell ref="F108:I109"/>
    <mergeCell ref="J108:L109"/>
    <mergeCell ref="M108:N109"/>
    <mergeCell ref="C112:E113"/>
    <mergeCell ref="F112:I113"/>
    <mergeCell ref="J112:L113"/>
    <mergeCell ref="M112:N113"/>
    <mergeCell ref="O112:P113"/>
    <mergeCell ref="Q112:R113"/>
    <mergeCell ref="C110:E111"/>
    <mergeCell ref="F110:I111"/>
    <mergeCell ref="J110:L111"/>
    <mergeCell ref="M110:N111"/>
    <mergeCell ref="O110:P111"/>
    <mergeCell ref="Q110:R111"/>
    <mergeCell ref="S110:V111"/>
    <mergeCell ref="W110:Y111"/>
    <mergeCell ref="Z110:AA111"/>
    <mergeCell ref="AB110:AC111"/>
    <mergeCell ref="S112:V113"/>
    <mergeCell ref="W112:Y113"/>
    <mergeCell ref="Z112:AA113"/>
    <mergeCell ref="AB112:AC113"/>
    <mergeCell ref="AZ108:AZ109"/>
    <mergeCell ref="BA108:BA109"/>
    <mergeCell ref="BB108:BB109"/>
    <mergeCell ref="BC108:BC109"/>
    <mergeCell ref="BF108:BF109"/>
    <mergeCell ref="AV112:AV113"/>
    <mergeCell ref="AW112:AW113"/>
    <mergeCell ref="AX112:AX113"/>
    <mergeCell ref="AY112:AY113"/>
    <mergeCell ref="AZ112:AZ113"/>
    <mergeCell ref="BA112:BA113"/>
    <mergeCell ref="BF106:BF107"/>
    <mergeCell ref="AD106:AE107"/>
    <mergeCell ref="AF106:AG107"/>
    <mergeCell ref="AH106:AJ107"/>
    <mergeCell ref="AK106:AM107"/>
    <mergeCell ref="AN106:AQ107"/>
    <mergeCell ref="BC106:BC107"/>
    <mergeCell ref="AW108:AW109"/>
    <mergeCell ref="AY106:AY107"/>
    <mergeCell ref="AU106:AU107"/>
    <mergeCell ref="AD108:AE109"/>
    <mergeCell ref="AF108:AG109"/>
    <mergeCell ref="AH108:AJ109"/>
    <mergeCell ref="AK108:AM109"/>
    <mergeCell ref="AN108:AQ109"/>
    <mergeCell ref="AU108:AU109"/>
    <mergeCell ref="AV108:AV109"/>
    <mergeCell ref="AD110:AE111"/>
    <mergeCell ref="AD112:AE113"/>
    <mergeCell ref="M106:N107"/>
    <mergeCell ref="O106:P107"/>
    <mergeCell ref="Q106:R107"/>
    <mergeCell ref="S106:V107"/>
    <mergeCell ref="W106:Y107"/>
    <mergeCell ref="Z106:AA107"/>
    <mergeCell ref="AB106:AC107"/>
    <mergeCell ref="AF114:AG115"/>
    <mergeCell ref="AH114:AJ115"/>
    <mergeCell ref="AK114:AM115"/>
    <mergeCell ref="AN114:AQ115"/>
    <mergeCell ref="AU114:AU115"/>
    <mergeCell ref="AV114:AV115"/>
    <mergeCell ref="AZ106:AZ107"/>
    <mergeCell ref="BA106:BA107"/>
    <mergeCell ref="BB106:BB107"/>
    <mergeCell ref="AX108:AX109"/>
    <mergeCell ref="AF110:AG111"/>
    <mergeCell ref="AH110:AJ111"/>
    <mergeCell ref="AK110:AM111"/>
    <mergeCell ref="AN110:AQ111"/>
    <mergeCell ref="BB112:BB113"/>
    <mergeCell ref="AV110:AV111"/>
    <mergeCell ref="AB108:AC109"/>
    <mergeCell ref="AY108:AY109"/>
    <mergeCell ref="O108:P109"/>
    <mergeCell ref="Q108:R109"/>
    <mergeCell ref="S108:V109"/>
    <mergeCell ref="W108:Y109"/>
    <mergeCell ref="Z108:AA109"/>
    <mergeCell ref="AF112:AG113"/>
    <mergeCell ref="AH112:AJ113"/>
    <mergeCell ref="BF100:BF101"/>
    <mergeCell ref="AW98:AW99"/>
    <mergeCell ref="AX98:AX99"/>
    <mergeCell ref="AY98:AY99"/>
    <mergeCell ref="AZ98:AZ99"/>
    <mergeCell ref="BA98:BA99"/>
    <mergeCell ref="BB98:BB99"/>
    <mergeCell ref="BC98:BC99"/>
    <mergeCell ref="BF98:BF99"/>
    <mergeCell ref="AY102:AY103"/>
    <mergeCell ref="AZ102:AZ103"/>
    <mergeCell ref="BA102:BA103"/>
    <mergeCell ref="BB102:BB103"/>
    <mergeCell ref="BC102:BC103"/>
    <mergeCell ref="BF102:BF103"/>
    <mergeCell ref="AX102:AX103"/>
    <mergeCell ref="AV106:AV107"/>
    <mergeCell ref="AW106:AW107"/>
    <mergeCell ref="AX106:AX107"/>
    <mergeCell ref="AV104:AV105"/>
    <mergeCell ref="BC100:BC101"/>
    <mergeCell ref="AW102:AW103"/>
    <mergeCell ref="AW104:AW105"/>
    <mergeCell ref="AX104:AX105"/>
    <mergeCell ref="AY104:AY105"/>
    <mergeCell ref="AZ104:AZ105"/>
    <mergeCell ref="BA104:BA105"/>
    <mergeCell ref="BB104:BB105"/>
    <mergeCell ref="BC104:BC105"/>
    <mergeCell ref="BF104:BF105"/>
    <mergeCell ref="AZ100:AZ101"/>
    <mergeCell ref="BA100:BA101"/>
    <mergeCell ref="C104:E105"/>
    <mergeCell ref="F104:I105"/>
    <mergeCell ref="J104:L105"/>
    <mergeCell ref="M104:N105"/>
    <mergeCell ref="O104:P105"/>
    <mergeCell ref="Q104:R105"/>
    <mergeCell ref="S104:V105"/>
    <mergeCell ref="W104:Y105"/>
    <mergeCell ref="Z104:AA105"/>
    <mergeCell ref="AB104:AC105"/>
    <mergeCell ref="AD104:AE105"/>
    <mergeCell ref="AF104:AG105"/>
    <mergeCell ref="AH104:AJ105"/>
    <mergeCell ref="AK104:AM105"/>
    <mergeCell ref="AN104:AQ105"/>
    <mergeCell ref="AU104:AU105"/>
    <mergeCell ref="AF102:AG103"/>
    <mergeCell ref="C102:E103"/>
    <mergeCell ref="F102:I103"/>
    <mergeCell ref="J102:L103"/>
    <mergeCell ref="M102:N103"/>
    <mergeCell ref="O102:P103"/>
    <mergeCell ref="Q102:R103"/>
    <mergeCell ref="S102:V103"/>
    <mergeCell ref="F96:I97"/>
    <mergeCell ref="J96:L97"/>
    <mergeCell ref="M96:N97"/>
    <mergeCell ref="O96:P97"/>
    <mergeCell ref="Q96:R97"/>
    <mergeCell ref="S96:V97"/>
    <mergeCell ref="W96:Y97"/>
    <mergeCell ref="Z96:AA97"/>
    <mergeCell ref="AV100:AV101"/>
    <mergeCell ref="AW100:AW101"/>
    <mergeCell ref="AB96:AC97"/>
    <mergeCell ref="AD96:AE97"/>
    <mergeCell ref="AF96:AG97"/>
    <mergeCell ref="AH96:AJ97"/>
    <mergeCell ref="AK96:AM97"/>
    <mergeCell ref="AN96:AQ97"/>
    <mergeCell ref="AU96:AU97"/>
    <mergeCell ref="AV96:AV97"/>
    <mergeCell ref="AW96:AW97"/>
    <mergeCell ref="AX100:AX101"/>
    <mergeCell ref="AY100:AY101"/>
    <mergeCell ref="M98:N99"/>
    <mergeCell ref="O98:P99"/>
    <mergeCell ref="Q98:R99"/>
    <mergeCell ref="S98:V99"/>
    <mergeCell ref="W98:Y99"/>
    <mergeCell ref="Z98:AA99"/>
    <mergeCell ref="AB98:AC99"/>
    <mergeCell ref="AD98:AE99"/>
    <mergeCell ref="AF98:AG99"/>
    <mergeCell ref="AH98:AJ99"/>
    <mergeCell ref="AK98:AM99"/>
    <mergeCell ref="AN98:AQ99"/>
    <mergeCell ref="AU98:AU99"/>
    <mergeCell ref="AU102:AU103"/>
    <mergeCell ref="BB100:BB101"/>
    <mergeCell ref="AV98:AV99"/>
    <mergeCell ref="W102:Y103"/>
    <mergeCell ref="Z102:AA103"/>
    <mergeCell ref="AB102:AC103"/>
    <mergeCell ref="AD102:AE103"/>
    <mergeCell ref="AH102:AJ103"/>
    <mergeCell ref="AK102:AM103"/>
    <mergeCell ref="AN102:AQ103"/>
    <mergeCell ref="AV102:AV103"/>
    <mergeCell ref="C100:E101"/>
    <mergeCell ref="F100:I101"/>
    <mergeCell ref="J100:L101"/>
    <mergeCell ref="M100:N101"/>
    <mergeCell ref="O100:P101"/>
    <mergeCell ref="Q100:R101"/>
    <mergeCell ref="S100:V101"/>
    <mergeCell ref="W100:Y101"/>
    <mergeCell ref="Z100:AA101"/>
    <mergeCell ref="AB100:AC101"/>
    <mergeCell ref="AD100:AE101"/>
    <mergeCell ref="AF100:AG101"/>
    <mergeCell ref="AH100:AJ101"/>
    <mergeCell ref="AK100:AM101"/>
    <mergeCell ref="AN100:AQ101"/>
    <mergeCell ref="AU100:AU101"/>
    <mergeCell ref="C98:E99"/>
    <mergeCell ref="F98:I99"/>
    <mergeCell ref="J98:L99"/>
    <mergeCell ref="C96:E97"/>
    <mergeCell ref="BF94:BF95"/>
    <mergeCell ref="AW92:AW93"/>
    <mergeCell ref="AX92:AX93"/>
    <mergeCell ref="AY92:AY93"/>
    <mergeCell ref="AZ92:AZ93"/>
    <mergeCell ref="BA92:BA93"/>
    <mergeCell ref="BB92:BB93"/>
    <mergeCell ref="BC92:BC93"/>
    <mergeCell ref="BF92:BF93"/>
    <mergeCell ref="AY96:AY97"/>
    <mergeCell ref="AZ96:AZ97"/>
    <mergeCell ref="BA96:BA97"/>
    <mergeCell ref="BB96:BB97"/>
    <mergeCell ref="BC96:BC97"/>
    <mergeCell ref="BF96:BF97"/>
    <mergeCell ref="AY94:AY95"/>
    <mergeCell ref="AZ94:AZ95"/>
    <mergeCell ref="BA94:BA95"/>
    <mergeCell ref="BB94:BB95"/>
    <mergeCell ref="AX96:AX97"/>
    <mergeCell ref="AD94:AE95"/>
    <mergeCell ref="AF94:AG95"/>
    <mergeCell ref="AH94:AJ95"/>
    <mergeCell ref="AK94:AM95"/>
    <mergeCell ref="AN94:AQ95"/>
    <mergeCell ref="AU94:AU95"/>
    <mergeCell ref="BC94:BC95"/>
    <mergeCell ref="C92:E93"/>
    <mergeCell ref="F92:I93"/>
    <mergeCell ref="J92:L93"/>
    <mergeCell ref="M92:N93"/>
    <mergeCell ref="C90:E91"/>
    <mergeCell ref="F90:I91"/>
    <mergeCell ref="J90:L91"/>
    <mergeCell ref="M90:N91"/>
    <mergeCell ref="O90:P91"/>
    <mergeCell ref="Q90:R91"/>
    <mergeCell ref="S90:V91"/>
    <mergeCell ref="W90:Y91"/>
    <mergeCell ref="Z90:AA91"/>
    <mergeCell ref="AV94:AV95"/>
    <mergeCell ref="AW94:AW95"/>
    <mergeCell ref="AX94:AX95"/>
    <mergeCell ref="AV92:AV93"/>
    <mergeCell ref="AB90:AC91"/>
    <mergeCell ref="AD90:AE91"/>
    <mergeCell ref="AF90:AG91"/>
    <mergeCell ref="AH90:AJ91"/>
    <mergeCell ref="AK90:AM91"/>
    <mergeCell ref="AN90:AQ91"/>
    <mergeCell ref="AU90:AU91"/>
    <mergeCell ref="AV90:AV91"/>
    <mergeCell ref="AW90:AW91"/>
    <mergeCell ref="C94:E95"/>
    <mergeCell ref="F94:I95"/>
    <mergeCell ref="J94:L95"/>
    <mergeCell ref="M94:N95"/>
    <mergeCell ref="O94:P95"/>
    <mergeCell ref="Q94:R95"/>
    <mergeCell ref="S94:V95"/>
    <mergeCell ref="W94:Y95"/>
    <mergeCell ref="Z94:AA95"/>
    <mergeCell ref="AB94:AC95"/>
    <mergeCell ref="BC88:BC89"/>
    <mergeCell ref="BF88:BF89"/>
    <mergeCell ref="AW86:AW87"/>
    <mergeCell ref="AX86:AX87"/>
    <mergeCell ref="AY86:AY87"/>
    <mergeCell ref="AZ86:AZ87"/>
    <mergeCell ref="BA86:BA87"/>
    <mergeCell ref="BB86:BB87"/>
    <mergeCell ref="BC86:BC87"/>
    <mergeCell ref="BF86:BF87"/>
    <mergeCell ref="AY90:AY91"/>
    <mergeCell ref="AZ90:AZ91"/>
    <mergeCell ref="BA90:BA91"/>
    <mergeCell ref="BB90:BB91"/>
    <mergeCell ref="BC90:BC91"/>
    <mergeCell ref="BF90:BF91"/>
    <mergeCell ref="AV88:AV89"/>
    <mergeCell ref="AW88:AW89"/>
    <mergeCell ref="AX88:AX89"/>
    <mergeCell ref="AY88:AY89"/>
    <mergeCell ref="AZ88:AZ89"/>
    <mergeCell ref="BA88:BA89"/>
    <mergeCell ref="BB88:BB89"/>
    <mergeCell ref="AV86:AV87"/>
    <mergeCell ref="AX90:AX91"/>
    <mergeCell ref="O92:P93"/>
    <mergeCell ref="Q92:R93"/>
    <mergeCell ref="S92:V93"/>
    <mergeCell ref="W92:Y93"/>
    <mergeCell ref="Z92:AA93"/>
    <mergeCell ref="AB92:AC93"/>
    <mergeCell ref="AD92:AE93"/>
    <mergeCell ref="AF92:AG93"/>
    <mergeCell ref="AH92:AJ93"/>
    <mergeCell ref="AK92:AM93"/>
    <mergeCell ref="AN92:AQ93"/>
    <mergeCell ref="AU92:AU93"/>
    <mergeCell ref="C84:E85"/>
    <mergeCell ref="F84:I85"/>
    <mergeCell ref="J84:L85"/>
    <mergeCell ref="M84:N85"/>
    <mergeCell ref="O84:P85"/>
    <mergeCell ref="Q84:R85"/>
    <mergeCell ref="S84:V85"/>
    <mergeCell ref="W84:Y85"/>
    <mergeCell ref="Z84:AA85"/>
    <mergeCell ref="AB84:AC85"/>
    <mergeCell ref="AD84:AE85"/>
    <mergeCell ref="AF84:AG85"/>
    <mergeCell ref="AH84:AJ85"/>
    <mergeCell ref="AK84:AM85"/>
    <mergeCell ref="AN84:AQ85"/>
    <mergeCell ref="AU84:AU85"/>
    <mergeCell ref="Q88:R89"/>
    <mergeCell ref="S88:V89"/>
    <mergeCell ref="W88:Y89"/>
    <mergeCell ref="Z88:AA89"/>
    <mergeCell ref="AV84:AV85"/>
    <mergeCell ref="AW84:AW85"/>
    <mergeCell ref="C88:E89"/>
    <mergeCell ref="F88:I89"/>
    <mergeCell ref="J88:L89"/>
    <mergeCell ref="M88:N89"/>
    <mergeCell ref="O88:P89"/>
    <mergeCell ref="BC82:BC83"/>
    <mergeCell ref="BF82:BF83"/>
    <mergeCell ref="AW80:AW81"/>
    <mergeCell ref="AX80:AX81"/>
    <mergeCell ref="AY80:AY81"/>
    <mergeCell ref="AZ80:AZ81"/>
    <mergeCell ref="BA80:BA81"/>
    <mergeCell ref="BB80:BB81"/>
    <mergeCell ref="BC80:BC81"/>
    <mergeCell ref="BF80:BF81"/>
    <mergeCell ref="AY84:AY85"/>
    <mergeCell ref="AZ84:AZ85"/>
    <mergeCell ref="BA84:BA85"/>
    <mergeCell ref="BB84:BB85"/>
    <mergeCell ref="BC84:BC85"/>
    <mergeCell ref="BF84:BF85"/>
    <mergeCell ref="AY82:AY83"/>
    <mergeCell ref="AZ82:AZ83"/>
    <mergeCell ref="BA82:BA83"/>
    <mergeCell ref="BB82:BB83"/>
    <mergeCell ref="AX84:AX85"/>
    <mergeCell ref="AV82:AV83"/>
    <mergeCell ref="AW82:AW83"/>
    <mergeCell ref="AX82:AX83"/>
    <mergeCell ref="AV80:AV81"/>
    <mergeCell ref="AB88:AC89"/>
    <mergeCell ref="AD88:AE89"/>
    <mergeCell ref="AF88:AG89"/>
    <mergeCell ref="AH88:AJ89"/>
    <mergeCell ref="AK88:AM89"/>
    <mergeCell ref="AN88:AQ89"/>
    <mergeCell ref="AU88:AU89"/>
    <mergeCell ref="C82:E83"/>
    <mergeCell ref="F82:I83"/>
    <mergeCell ref="J82:L83"/>
    <mergeCell ref="M82:N83"/>
    <mergeCell ref="O82:P83"/>
    <mergeCell ref="Q82:R83"/>
    <mergeCell ref="S82:V83"/>
    <mergeCell ref="W82:Y83"/>
    <mergeCell ref="Z82:AA83"/>
    <mergeCell ref="AB82:AC83"/>
    <mergeCell ref="AD82:AE83"/>
    <mergeCell ref="AF82:AG83"/>
    <mergeCell ref="AH82:AJ83"/>
    <mergeCell ref="AK82:AM83"/>
    <mergeCell ref="AN82:AQ83"/>
    <mergeCell ref="AU82:AU83"/>
    <mergeCell ref="C86:E87"/>
    <mergeCell ref="F86:I87"/>
    <mergeCell ref="J86:L87"/>
    <mergeCell ref="M86:N87"/>
    <mergeCell ref="O86:P87"/>
    <mergeCell ref="Q86:R87"/>
    <mergeCell ref="S86:V87"/>
    <mergeCell ref="W86:Y87"/>
    <mergeCell ref="Z86:AA87"/>
    <mergeCell ref="AB86:AC87"/>
    <mergeCell ref="AD86:AE87"/>
    <mergeCell ref="AF86:AG87"/>
    <mergeCell ref="AH86:AJ87"/>
    <mergeCell ref="AK86:AM87"/>
    <mergeCell ref="AN86:AQ87"/>
    <mergeCell ref="AU86:AU87"/>
    <mergeCell ref="C80:E81"/>
    <mergeCell ref="F80:I81"/>
    <mergeCell ref="J80:L81"/>
    <mergeCell ref="M80:N81"/>
    <mergeCell ref="O80:P81"/>
    <mergeCell ref="Q80:R81"/>
    <mergeCell ref="S80:V81"/>
    <mergeCell ref="W80:Y81"/>
    <mergeCell ref="Z80:AA81"/>
    <mergeCell ref="AB80:AC81"/>
    <mergeCell ref="AD80:AE81"/>
    <mergeCell ref="AF80:AG81"/>
    <mergeCell ref="AH80:AJ81"/>
    <mergeCell ref="AK80:AM81"/>
    <mergeCell ref="AN80:AQ81"/>
    <mergeCell ref="AU80:AU81"/>
    <mergeCell ref="BC76:BC77"/>
    <mergeCell ref="BF76:BF77"/>
    <mergeCell ref="AW74:AW75"/>
    <mergeCell ref="AX74:AX75"/>
    <mergeCell ref="AY74:AY75"/>
    <mergeCell ref="AZ74:AZ75"/>
    <mergeCell ref="BA74:BA75"/>
    <mergeCell ref="BB74:BB75"/>
    <mergeCell ref="BC74:BC75"/>
    <mergeCell ref="BF74:BF75"/>
    <mergeCell ref="AY78:AY79"/>
    <mergeCell ref="AZ78:AZ79"/>
    <mergeCell ref="BA78:BA79"/>
    <mergeCell ref="BB78:BB79"/>
    <mergeCell ref="BC78:BC79"/>
    <mergeCell ref="BF78:BF79"/>
    <mergeCell ref="AV78:AV79"/>
    <mergeCell ref="AW78:AW79"/>
    <mergeCell ref="AX78:AX79"/>
    <mergeCell ref="AY76:AY77"/>
    <mergeCell ref="AZ76:AZ77"/>
    <mergeCell ref="BA76:BA77"/>
    <mergeCell ref="BB76:BB77"/>
    <mergeCell ref="AV74:AV75"/>
    <mergeCell ref="AV72:AV73"/>
    <mergeCell ref="AW72:AW73"/>
    <mergeCell ref="C76:E77"/>
    <mergeCell ref="F76:I77"/>
    <mergeCell ref="J76:L77"/>
    <mergeCell ref="M76:N77"/>
    <mergeCell ref="O76:P77"/>
    <mergeCell ref="C72:E73"/>
    <mergeCell ref="F72:I73"/>
    <mergeCell ref="J72:L73"/>
    <mergeCell ref="M72:N73"/>
    <mergeCell ref="O72:P73"/>
    <mergeCell ref="Q72:R73"/>
    <mergeCell ref="S72:V73"/>
    <mergeCell ref="W72:Y73"/>
    <mergeCell ref="Z72:AA73"/>
    <mergeCell ref="M78:N79"/>
    <mergeCell ref="O78:P79"/>
    <mergeCell ref="Q78:R79"/>
    <mergeCell ref="S78:V79"/>
    <mergeCell ref="W78:Y79"/>
    <mergeCell ref="Z78:AA79"/>
    <mergeCell ref="AB78:AC79"/>
    <mergeCell ref="AD78:AE79"/>
    <mergeCell ref="AF78:AG79"/>
    <mergeCell ref="AH78:AJ79"/>
    <mergeCell ref="AK78:AM79"/>
    <mergeCell ref="AN78:AQ79"/>
    <mergeCell ref="AU78:AU79"/>
    <mergeCell ref="C78:E79"/>
    <mergeCell ref="F78:I79"/>
    <mergeCell ref="J78:L79"/>
    <mergeCell ref="BC70:BC71"/>
    <mergeCell ref="BF70:BF71"/>
    <mergeCell ref="AW68:AW69"/>
    <mergeCell ref="AX68:AX69"/>
    <mergeCell ref="AY68:AY69"/>
    <mergeCell ref="AZ68:AZ69"/>
    <mergeCell ref="BA68:BA69"/>
    <mergeCell ref="BB68:BB69"/>
    <mergeCell ref="BC68:BC69"/>
    <mergeCell ref="BF68:BF69"/>
    <mergeCell ref="AY72:AY73"/>
    <mergeCell ref="AZ72:AZ73"/>
    <mergeCell ref="BA72:BA73"/>
    <mergeCell ref="BB72:BB73"/>
    <mergeCell ref="BC72:BC73"/>
    <mergeCell ref="BF72:BF73"/>
    <mergeCell ref="AY70:AY71"/>
    <mergeCell ref="AZ70:AZ71"/>
    <mergeCell ref="BA70:BA71"/>
    <mergeCell ref="BB70:BB71"/>
    <mergeCell ref="AX72:AX73"/>
    <mergeCell ref="C70:E71"/>
    <mergeCell ref="F70:I71"/>
    <mergeCell ref="J70:L71"/>
    <mergeCell ref="J66:L67"/>
    <mergeCell ref="M66:N67"/>
    <mergeCell ref="O66:P67"/>
    <mergeCell ref="Q66:R67"/>
    <mergeCell ref="S66:V67"/>
    <mergeCell ref="W66:Y67"/>
    <mergeCell ref="Z66:AA67"/>
    <mergeCell ref="AV70:AV71"/>
    <mergeCell ref="AW70:AW71"/>
    <mergeCell ref="AX70:AX71"/>
    <mergeCell ref="AK66:AM67"/>
    <mergeCell ref="AN66:AQ67"/>
    <mergeCell ref="AU66:AU67"/>
    <mergeCell ref="Q76:R77"/>
    <mergeCell ref="S76:V77"/>
    <mergeCell ref="W76:Y77"/>
    <mergeCell ref="Z76:AA77"/>
    <mergeCell ref="AB76:AC77"/>
    <mergeCell ref="AD76:AE77"/>
    <mergeCell ref="AF76:AG77"/>
    <mergeCell ref="AH76:AJ77"/>
    <mergeCell ref="AK76:AM77"/>
    <mergeCell ref="AN76:AQ77"/>
    <mergeCell ref="AU76:AU77"/>
    <mergeCell ref="AV76:AV77"/>
    <mergeCell ref="AW76:AW77"/>
    <mergeCell ref="AX76:AX77"/>
    <mergeCell ref="AB72:AC73"/>
    <mergeCell ref="AD72:AE73"/>
    <mergeCell ref="AF72:AG73"/>
    <mergeCell ref="AH72:AJ73"/>
    <mergeCell ref="AK72:AM73"/>
    <mergeCell ref="M70:N71"/>
    <mergeCell ref="O70:P71"/>
    <mergeCell ref="Q70:R71"/>
    <mergeCell ref="S70:V71"/>
    <mergeCell ref="W70:Y71"/>
    <mergeCell ref="Z70:AA71"/>
    <mergeCell ref="AB70:AC71"/>
    <mergeCell ref="AD70:AE71"/>
    <mergeCell ref="AF70:AG71"/>
    <mergeCell ref="AH70:AJ71"/>
    <mergeCell ref="AK70:AM71"/>
    <mergeCell ref="AN70:AQ71"/>
    <mergeCell ref="AU70:AU71"/>
    <mergeCell ref="C74:E75"/>
    <mergeCell ref="F74:I75"/>
    <mergeCell ref="J74:L75"/>
    <mergeCell ref="M74:N75"/>
    <mergeCell ref="O74:P75"/>
    <mergeCell ref="Q74:R75"/>
    <mergeCell ref="S74:V75"/>
    <mergeCell ref="W74:Y75"/>
    <mergeCell ref="Z74:AA75"/>
    <mergeCell ref="AB74:AC75"/>
    <mergeCell ref="AD74:AE75"/>
    <mergeCell ref="AF74:AG75"/>
    <mergeCell ref="AH74:AJ75"/>
    <mergeCell ref="AK74:AM75"/>
    <mergeCell ref="AN74:AQ75"/>
    <mergeCell ref="AU74:AU75"/>
    <mergeCell ref="AN72:AQ73"/>
    <mergeCell ref="AU72:AU73"/>
    <mergeCell ref="AY66:AY67"/>
    <mergeCell ref="AZ66:AZ67"/>
    <mergeCell ref="BA66:BA67"/>
    <mergeCell ref="BB66:BB67"/>
    <mergeCell ref="BC66:BC67"/>
    <mergeCell ref="BF66:BF67"/>
    <mergeCell ref="C68:E69"/>
    <mergeCell ref="F68:I69"/>
    <mergeCell ref="J68:L69"/>
    <mergeCell ref="M68:N69"/>
    <mergeCell ref="O68:P69"/>
    <mergeCell ref="Q68:R69"/>
    <mergeCell ref="S68:V69"/>
    <mergeCell ref="W68:Y69"/>
    <mergeCell ref="Z68:AA69"/>
    <mergeCell ref="AB68:AC69"/>
    <mergeCell ref="AD68:AE69"/>
    <mergeCell ref="AF68:AG69"/>
    <mergeCell ref="AH68:AJ69"/>
    <mergeCell ref="AK68:AM69"/>
    <mergeCell ref="AN68:AQ69"/>
    <mergeCell ref="AU68:AU69"/>
    <mergeCell ref="AV68:AV69"/>
    <mergeCell ref="AB66:AC67"/>
    <mergeCell ref="AD66:AE67"/>
    <mergeCell ref="AF66:AG67"/>
    <mergeCell ref="AH66:AJ67"/>
    <mergeCell ref="AV66:AV67"/>
    <mergeCell ref="AW66:AW67"/>
    <mergeCell ref="AX66:AX67"/>
    <mergeCell ref="C66:E67"/>
    <mergeCell ref="F66:I67"/>
    <mergeCell ref="AV200:AV201"/>
    <mergeCell ref="C18:E19"/>
    <mergeCell ref="R12:U13"/>
    <mergeCell ref="V12:Y13"/>
    <mergeCell ref="Z12:AC13"/>
    <mergeCell ref="C14:E15"/>
    <mergeCell ref="C16:E17"/>
    <mergeCell ref="AQ1:AR1"/>
    <mergeCell ref="AQ2:AR3"/>
    <mergeCell ref="AH20:AJ21"/>
    <mergeCell ref="AH1:AK1"/>
    <mergeCell ref="AL1:AP1"/>
    <mergeCell ref="AH2:AK3"/>
    <mergeCell ref="AL2:AP3"/>
    <mergeCell ref="Z20:AA21"/>
    <mergeCell ref="Q20:R21"/>
    <mergeCell ref="J20:L21"/>
    <mergeCell ref="M20:N21"/>
    <mergeCell ref="O20:P21"/>
    <mergeCell ref="W20:Y21"/>
    <mergeCell ref="AD20:AE21"/>
    <mergeCell ref="AF20:AG21"/>
    <mergeCell ref="J16:L17"/>
    <mergeCell ref="J14:L15"/>
    <mergeCell ref="M14:N15"/>
    <mergeCell ref="R9:AC10"/>
    <mergeCell ref="AH16:AJ17"/>
    <mergeCell ref="AN16:AQ17"/>
    <mergeCell ref="AV16:AV17"/>
    <mergeCell ref="S14:V15"/>
    <mergeCell ref="Q14:R15"/>
    <mergeCell ref="W14:Y15"/>
    <mergeCell ref="O16:P17"/>
    <mergeCell ref="Z22:AA23"/>
    <mergeCell ref="S22:V23"/>
    <mergeCell ref="AX22:AX23"/>
    <mergeCell ref="AZ14:AZ15"/>
    <mergeCell ref="AZ16:AZ17"/>
    <mergeCell ref="AY14:AY15"/>
    <mergeCell ref="AV14:AV15"/>
    <mergeCell ref="AB14:AC15"/>
    <mergeCell ref="AD14:AE15"/>
    <mergeCell ref="AF14:AG15"/>
    <mergeCell ref="AH14:AJ15"/>
    <mergeCell ref="AN14:AQ15"/>
    <mergeCell ref="AB16:AC17"/>
    <mergeCell ref="AD16:AE17"/>
    <mergeCell ref="AF16:AG17"/>
    <mergeCell ref="AU18:AU19"/>
    <mergeCell ref="AU20:AU21"/>
    <mergeCell ref="AU22:AU23"/>
    <mergeCell ref="Z14:AA15"/>
    <mergeCell ref="Q16:R17"/>
    <mergeCell ref="W16:Y17"/>
    <mergeCell ref="AU14:AU15"/>
    <mergeCell ref="AU16:AU17"/>
    <mergeCell ref="AW16:AW17"/>
    <mergeCell ref="AW14:AW15"/>
    <mergeCell ref="AX14:AX15"/>
    <mergeCell ref="AX16:AX17"/>
    <mergeCell ref="AH18:AJ19"/>
    <mergeCell ref="AF18:AG19"/>
    <mergeCell ref="AN18:AQ19"/>
    <mergeCell ref="AB20:AC21"/>
    <mergeCell ref="AN34:AQ35"/>
    <mergeCell ref="AZ32:AZ33"/>
    <mergeCell ref="AB22:AC23"/>
    <mergeCell ref="AD22:AE23"/>
    <mergeCell ref="AF22:AG23"/>
    <mergeCell ref="AD26:AE27"/>
    <mergeCell ref="AF26:AG27"/>
    <mergeCell ref="AH26:AJ27"/>
    <mergeCell ref="AN26:AQ27"/>
    <mergeCell ref="AW22:AW23"/>
    <mergeCell ref="AN24:AQ25"/>
    <mergeCell ref="AZ26:AZ27"/>
    <mergeCell ref="AB26:AC27"/>
    <mergeCell ref="AN28:AQ29"/>
    <mergeCell ref="AN30:AQ31"/>
    <mergeCell ref="AU32:AU33"/>
    <mergeCell ref="AU34:AU35"/>
    <mergeCell ref="J18:L19"/>
    <mergeCell ref="M18:N19"/>
    <mergeCell ref="O18:P19"/>
    <mergeCell ref="Q18:R19"/>
    <mergeCell ref="W18:Y19"/>
    <mergeCell ref="Z18:AA19"/>
    <mergeCell ref="S18:V19"/>
    <mergeCell ref="J22:L23"/>
    <mergeCell ref="M22:N23"/>
    <mergeCell ref="O22:P23"/>
    <mergeCell ref="Q22:R23"/>
    <mergeCell ref="W22:Y23"/>
    <mergeCell ref="AW18:AW19"/>
    <mergeCell ref="AX18:AX19"/>
    <mergeCell ref="AY18:AY19"/>
    <mergeCell ref="AZ18:AZ19"/>
    <mergeCell ref="Q24:R25"/>
    <mergeCell ref="W24:Y25"/>
    <mergeCell ref="AK22:AM23"/>
    <mergeCell ref="AZ24:AZ25"/>
    <mergeCell ref="AV20:AV21"/>
    <mergeCell ref="AW20:AW21"/>
    <mergeCell ref="AX20:AX21"/>
    <mergeCell ref="AY20:AY21"/>
    <mergeCell ref="AZ20:AZ21"/>
    <mergeCell ref="AV22:AV23"/>
    <mergeCell ref="S20:V21"/>
    <mergeCell ref="AB18:AC19"/>
    <mergeCell ref="AD18:AE19"/>
    <mergeCell ref="AY22:AY23"/>
    <mergeCell ref="AZ22:AZ23"/>
    <mergeCell ref="AV24:AV25"/>
    <mergeCell ref="J24:L25"/>
    <mergeCell ref="M24:N25"/>
    <mergeCell ref="O24:P25"/>
    <mergeCell ref="AZ28:AZ29"/>
    <mergeCell ref="C20:E21"/>
    <mergeCell ref="M30:N31"/>
    <mergeCell ref="AH22:AJ23"/>
    <mergeCell ref="AN22:AQ23"/>
    <mergeCell ref="AH24:AJ25"/>
    <mergeCell ref="AN20:AQ21"/>
    <mergeCell ref="AK26:AM27"/>
    <mergeCell ref="AK28:AM29"/>
    <mergeCell ref="AK30:AM31"/>
    <mergeCell ref="C22:E23"/>
    <mergeCell ref="S24:V25"/>
    <mergeCell ref="AB24:AC25"/>
    <mergeCell ref="AD24:AE25"/>
    <mergeCell ref="AF24:AG25"/>
    <mergeCell ref="AU24:AU25"/>
    <mergeCell ref="AU26:AU27"/>
    <mergeCell ref="AU28:AU29"/>
    <mergeCell ref="AU30:AU31"/>
    <mergeCell ref="AB30:AC31"/>
    <mergeCell ref="AD30:AE31"/>
    <mergeCell ref="AF30:AG31"/>
    <mergeCell ref="AH30:AJ31"/>
    <mergeCell ref="S30:V31"/>
    <mergeCell ref="AK24:AM25"/>
    <mergeCell ref="C24:E25"/>
    <mergeCell ref="AW24:AW25"/>
    <mergeCell ref="AX24:AX25"/>
    <mergeCell ref="AY24:AY25"/>
    <mergeCell ref="B34:B35"/>
    <mergeCell ref="B36:B37"/>
    <mergeCell ref="C26:E27"/>
    <mergeCell ref="C28:E29"/>
    <mergeCell ref="C30:E31"/>
    <mergeCell ref="C32:E33"/>
    <mergeCell ref="C34:E35"/>
    <mergeCell ref="C36:E37"/>
    <mergeCell ref="B38:B39"/>
    <mergeCell ref="M200:AG201"/>
    <mergeCell ref="B16:B17"/>
    <mergeCell ref="R11:U11"/>
    <mergeCell ref="V11:Y11"/>
    <mergeCell ref="Z11:AC11"/>
    <mergeCell ref="B40:B41"/>
    <mergeCell ref="B18:B19"/>
    <mergeCell ref="B20:B21"/>
    <mergeCell ref="B22:B23"/>
    <mergeCell ref="B24:B25"/>
    <mergeCell ref="B26:B27"/>
    <mergeCell ref="B28:B29"/>
    <mergeCell ref="B64:B65"/>
    <mergeCell ref="B42:B43"/>
    <mergeCell ref="B44:B45"/>
    <mergeCell ref="B46:B47"/>
    <mergeCell ref="B48:B49"/>
    <mergeCell ref="B50:B51"/>
    <mergeCell ref="B30:B31"/>
    <mergeCell ref="Z16:AA17"/>
    <mergeCell ref="S16:V17"/>
    <mergeCell ref="O14:P15"/>
    <mergeCell ref="M16:N17"/>
    <mergeCell ref="B52:B53"/>
    <mergeCell ref="J28:L29"/>
    <mergeCell ref="M28:N29"/>
    <mergeCell ref="J30:L31"/>
    <mergeCell ref="B54:B55"/>
    <mergeCell ref="B56:B57"/>
    <mergeCell ref="B58:B59"/>
    <mergeCell ref="B60:B61"/>
    <mergeCell ref="B62:B63"/>
    <mergeCell ref="B88:B89"/>
    <mergeCell ref="B66:B67"/>
    <mergeCell ref="B68:B69"/>
    <mergeCell ref="B70:B71"/>
    <mergeCell ref="B72:B73"/>
    <mergeCell ref="B74:B75"/>
    <mergeCell ref="B76:B77"/>
    <mergeCell ref="B78:B79"/>
    <mergeCell ref="B80:B81"/>
    <mergeCell ref="B82:B83"/>
    <mergeCell ref="B84:B85"/>
    <mergeCell ref="B86:B87"/>
    <mergeCell ref="C40:E41"/>
    <mergeCell ref="J40:L41"/>
    <mergeCell ref="M40:N41"/>
    <mergeCell ref="C38:E39"/>
    <mergeCell ref="C42:E43"/>
    <mergeCell ref="J42:L43"/>
    <mergeCell ref="M42:N43"/>
    <mergeCell ref="C60:E61"/>
    <mergeCell ref="J60:L61"/>
    <mergeCell ref="M60:N61"/>
    <mergeCell ref="B32:B33"/>
    <mergeCell ref="B112:B113"/>
    <mergeCell ref="B90:B91"/>
    <mergeCell ref="B92:B93"/>
    <mergeCell ref="B94:B95"/>
    <mergeCell ref="B96:B97"/>
    <mergeCell ref="B98:B99"/>
    <mergeCell ref="B100:B101"/>
    <mergeCell ref="B102:B103"/>
    <mergeCell ref="B104:B105"/>
    <mergeCell ref="B106:B107"/>
    <mergeCell ref="B108:B109"/>
    <mergeCell ref="B110:B111"/>
    <mergeCell ref="B140:B141"/>
    <mergeCell ref="B142:B143"/>
    <mergeCell ref="B144:B145"/>
    <mergeCell ref="B146:B147"/>
    <mergeCell ref="B148:B149"/>
    <mergeCell ref="B150:B151"/>
    <mergeCell ref="B152:B153"/>
    <mergeCell ref="B154:B155"/>
    <mergeCell ref="B156:B157"/>
    <mergeCell ref="B136:B137"/>
    <mergeCell ref="B114:B115"/>
    <mergeCell ref="B116:B117"/>
    <mergeCell ref="B118:B119"/>
    <mergeCell ref="B120:B121"/>
    <mergeCell ref="B122:B123"/>
    <mergeCell ref="B124:B125"/>
    <mergeCell ref="B126:B127"/>
    <mergeCell ref="B128:B129"/>
    <mergeCell ref="B130:B131"/>
    <mergeCell ref="B132:B133"/>
    <mergeCell ref="B134:B135"/>
    <mergeCell ref="B198:B199"/>
    <mergeCell ref="B186:B187"/>
    <mergeCell ref="B188:B189"/>
    <mergeCell ref="B190:B191"/>
    <mergeCell ref="B192:B193"/>
    <mergeCell ref="B194:B195"/>
    <mergeCell ref="B196:B197"/>
    <mergeCell ref="B184:B185"/>
    <mergeCell ref="B162:B163"/>
    <mergeCell ref="B164:B165"/>
    <mergeCell ref="B166:B167"/>
    <mergeCell ref="B168:B169"/>
    <mergeCell ref="B170:B171"/>
    <mergeCell ref="B172:B173"/>
    <mergeCell ref="B174:B175"/>
    <mergeCell ref="B176:B177"/>
    <mergeCell ref="B178:B179"/>
    <mergeCell ref="B180:B181"/>
    <mergeCell ref="B182:B183"/>
    <mergeCell ref="B160:B161"/>
    <mergeCell ref="B138:B139"/>
    <mergeCell ref="B158:B159"/>
    <mergeCell ref="AV34:AV35"/>
    <mergeCell ref="AW34:AW35"/>
    <mergeCell ref="AX34:AX35"/>
    <mergeCell ref="AY34:AY35"/>
    <mergeCell ref="AV28:AV29"/>
    <mergeCell ref="AW28:AW29"/>
    <mergeCell ref="AX28:AX29"/>
    <mergeCell ref="AY28:AY29"/>
    <mergeCell ref="AV32:AV33"/>
    <mergeCell ref="AW32:AW33"/>
    <mergeCell ref="AX32:AX33"/>
    <mergeCell ref="AY32:AY33"/>
    <mergeCell ref="Q32:R33"/>
    <mergeCell ref="W32:Y33"/>
    <mergeCell ref="Z32:AA33"/>
    <mergeCell ref="AB32:AC33"/>
    <mergeCell ref="AD32:AE33"/>
    <mergeCell ref="AB28:AC29"/>
    <mergeCell ref="AD28:AE29"/>
    <mergeCell ref="AF28:AG29"/>
    <mergeCell ref="AH28:AJ29"/>
    <mergeCell ref="AN32:AQ33"/>
    <mergeCell ref="AK34:AM35"/>
    <mergeCell ref="AN36:AQ37"/>
    <mergeCell ref="AV36:AV37"/>
    <mergeCell ref="AW36:AW37"/>
    <mergeCell ref="BF32:BF33"/>
    <mergeCell ref="BF34:BF35"/>
    <mergeCell ref="BF14:BF15"/>
    <mergeCell ref="BF16:BF17"/>
    <mergeCell ref="BF18:BF19"/>
    <mergeCell ref="BF20:BF21"/>
    <mergeCell ref="BF22:BF23"/>
    <mergeCell ref="BF24:BF25"/>
    <mergeCell ref="BF26:BF27"/>
    <mergeCell ref="BF28:BF29"/>
    <mergeCell ref="BF30:BF31"/>
    <mergeCell ref="BC32:BC33"/>
    <mergeCell ref="BC34:BC35"/>
    <mergeCell ref="BC14:BC15"/>
    <mergeCell ref="BC16:BC17"/>
    <mergeCell ref="BC18:BC19"/>
    <mergeCell ref="BC20:BC21"/>
    <mergeCell ref="BC22:BC23"/>
    <mergeCell ref="BC24:BC25"/>
    <mergeCell ref="BC26:BC27"/>
    <mergeCell ref="BD14:BD15"/>
    <mergeCell ref="BE14:BE15"/>
    <mergeCell ref="BD16:BD17"/>
    <mergeCell ref="BE16:BE17"/>
    <mergeCell ref="BD18:BD19"/>
    <mergeCell ref="BE18:BE19"/>
    <mergeCell ref="BD20:BD21"/>
    <mergeCell ref="BE20:BE21"/>
    <mergeCell ref="BD22:BD23"/>
    <mergeCell ref="BE22:BE23"/>
    <mergeCell ref="BD24:BD25"/>
    <mergeCell ref="BE24:BE25"/>
    <mergeCell ref="BA32:BA33"/>
    <mergeCell ref="BB32:BB33"/>
    <mergeCell ref="BA26:BA27"/>
    <mergeCell ref="BB26:BB27"/>
    <mergeCell ref="BA14:BA15"/>
    <mergeCell ref="BB14:BB15"/>
    <mergeCell ref="BB20:BB21"/>
    <mergeCell ref="BB22:BB23"/>
    <mergeCell ref="BB24:BB25"/>
    <mergeCell ref="BA16:BA17"/>
    <mergeCell ref="BB16:BB17"/>
    <mergeCell ref="BB30:BB31"/>
    <mergeCell ref="AK14:AM15"/>
    <mergeCell ref="AK16:AM17"/>
    <mergeCell ref="AK18:AM19"/>
    <mergeCell ref="AK20:AM21"/>
    <mergeCell ref="AY16:AY17"/>
    <mergeCell ref="BB18:BB19"/>
    <mergeCell ref="AV26:AV27"/>
    <mergeCell ref="AW26:AW27"/>
    <mergeCell ref="AX26:AX27"/>
    <mergeCell ref="AY26:AY27"/>
    <mergeCell ref="AV30:AV31"/>
    <mergeCell ref="AW30:AW31"/>
    <mergeCell ref="AX30:AX31"/>
    <mergeCell ref="AY30:AY31"/>
    <mergeCell ref="AK32:AM33"/>
    <mergeCell ref="BA18:BA19"/>
    <mergeCell ref="BA20:BA21"/>
    <mergeCell ref="BA22:BA23"/>
    <mergeCell ref="BA24:BA25"/>
    <mergeCell ref="AV18:AV19"/>
    <mergeCell ref="J38:L39"/>
    <mergeCell ref="M38:N39"/>
    <mergeCell ref="O38:P39"/>
    <mergeCell ref="Q38:R39"/>
    <mergeCell ref="W38:Y39"/>
    <mergeCell ref="Z38:AA39"/>
    <mergeCell ref="BC28:BC29"/>
    <mergeCell ref="BC30:BC31"/>
    <mergeCell ref="BA28:BA29"/>
    <mergeCell ref="BB28:BB29"/>
    <mergeCell ref="AZ34:AZ35"/>
    <mergeCell ref="BA34:BA35"/>
    <mergeCell ref="BB34:BB35"/>
    <mergeCell ref="AZ30:AZ31"/>
    <mergeCell ref="BA30:BA31"/>
    <mergeCell ref="Z24:AA25"/>
    <mergeCell ref="O28:P29"/>
    <mergeCell ref="Q28:R29"/>
    <mergeCell ref="W28:Y29"/>
    <mergeCell ref="Z28:AA29"/>
    <mergeCell ref="J26:L27"/>
    <mergeCell ref="M26:N27"/>
    <mergeCell ref="O26:P27"/>
    <mergeCell ref="S26:V27"/>
    <mergeCell ref="S28:V29"/>
    <mergeCell ref="Q26:R27"/>
    <mergeCell ref="W26:Y27"/>
    <mergeCell ref="Z26:AA27"/>
    <mergeCell ref="O30:P31"/>
    <mergeCell ref="Q30:R31"/>
    <mergeCell ref="W30:Y31"/>
    <mergeCell ref="Z30:AA31"/>
    <mergeCell ref="J32:L33"/>
    <mergeCell ref="M32:N33"/>
    <mergeCell ref="M36:N37"/>
    <mergeCell ref="O36:P37"/>
    <mergeCell ref="Q36:R37"/>
    <mergeCell ref="W36:Y37"/>
    <mergeCell ref="Z36:AA37"/>
    <mergeCell ref="J34:L35"/>
    <mergeCell ref="M34:N35"/>
    <mergeCell ref="O34:P35"/>
    <mergeCell ref="Q34:R35"/>
    <mergeCell ref="W34:Y35"/>
    <mergeCell ref="Z34:AA35"/>
    <mergeCell ref="AF32:AG33"/>
    <mergeCell ref="AH32:AJ33"/>
    <mergeCell ref="AH34:AJ35"/>
    <mergeCell ref="AB34:AC35"/>
    <mergeCell ref="AD34:AE35"/>
    <mergeCell ref="O32:P33"/>
    <mergeCell ref="J36:L37"/>
    <mergeCell ref="AF34:AG35"/>
    <mergeCell ref="AD38:AE39"/>
    <mergeCell ref="AF38:AG39"/>
    <mergeCell ref="AH38:AJ39"/>
    <mergeCell ref="AN38:AQ39"/>
    <mergeCell ref="AV38:AV39"/>
    <mergeCell ref="AW38:AW39"/>
    <mergeCell ref="AX38:AX39"/>
    <mergeCell ref="AY38:AY39"/>
    <mergeCell ref="AZ38:AZ39"/>
    <mergeCell ref="AN40:AQ41"/>
    <mergeCell ref="AV40:AV41"/>
    <mergeCell ref="AW40:AW41"/>
    <mergeCell ref="AX40:AX41"/>
    <mergeCell ref="AY40:AY41"/>
    <mergeCell ref="AZ40:AZ41"/>
    <mergeCell ref="BA40:BA41"/>
    <mergeCell ref="AU38:AU39"/>
    <mergeCell ref="AU40:AU41"/>
    <mergeCell ref="BF44:BF45"/>
    <mergeCell ref="BA42:BA43"/>
    <mergeCell ref="BB42:BB43"/>
    <mergeCell ref="BC42:BC43"/>
    <mergeCell ref="BF42:BF43"/>
    <mergeCell ref="AK44:AM45"/>
    <mergeCell ref="BF40:BF41"/>
    <mergeCell ref="BA36:BA37"/>
    <mergeCell ref="BB36:BB37"/>
    <mergeCell ref="BC36:BC37"/>
    <mergeCell ref="BF36:BF37"/>
    <mergeCell ref="BA38:BA39"/>
    <mergeCell ref="BB38:BB39"/>
    <mergeCell ref="BC38:BC39"/>
    <mergeCell ref="BF38:BF39"/>
    <mergeCell ref="AU42:AU43"/>
    <mergeCell ref="AU44:AU45"/>
    <mergeCell ref="BA44:BA45"/>
    <mergeCell ref="BB44:BB45"/>
    <mergeCell ref="BC44:BC45"/>
    <mergeCell ref="AX36:AX37"/>
    <mergeCell ref="AY36:AY37"/>
    <mergeCell ref="AU36:AU37"/>
    <mergeCell ref="AN42:AQ43"/>
    <mergeCell ref="AV42:AV43"/>
    <mergeCell ref="AW42:AW43"/>
    <mergeCell ref="AX42:AX43"/>
    <mergeCell ref="AY42:AY43"/>
    <mergeCell ref="AZ42:AZ43"/>
    <mergeCell ref="AK42:AM43"/>
    <mergeCell ref="AZ36:AZ37"/>
    <mergeCell ref="BD44:BD45"/>
    <mergeCell ref="C44:E45"/>
    <mergeCell ref="J44:L45"/>
    <mergeCell ref="AN44:AQ45"/>
    <mergeCell ref="AV44:AV45"/>
    <mergeCell ref="AW44:AW45"/>
    <mergeCell ref="AX44:AX45"/>
    <mergeCell ref="AY44:AY45"/>
    <mergeCell ref="AZ44:AZ45"/>
    <mergeCell ref="BB40:BB41"/>
    <mergeCell ref="BC40:BC41"/>
    <mergeCell ref="O40:P41"/>
    <mergeCell ref="BC46:BC47"/>
    <mergeCell ref="AU50:AU51"/>
    <mergeCell ref="BF48:BF49"/>
    <mergeCell ref="AK46:AM47"/>
    <mergeCell ref="C46:E47"/>
    <mergeCell ref="J46:L47"/>
    <mergeCell ref="M46:N47"/>
    <mergeCell ref="O46:P47"/>
    <mergeCell ref="Q46:R47"/>
    <mergeCell ref="W46:Y47"/>
    <mergeCell ref="Z46:AA47"/>
    <mergeCell ref="AB46:AC47"/>
    <mergeCell ref="AD46:AE47"/>
    <mergeCell ref="AF46:AG47"/>
    <mergeCell ref="AH46:AJ47"/>
    <mergeCell ref="AN46:AQ47"/>
    <mergeCell ref="AV46:AV47"/>
    <mergeCell ref="AW46:AW47"/>
    <mergeCell ref="AX46:AX47"/>
    <mergeCell ref="AY46:AY47"/>
    <mergeCell ref="AZ46:AZ47"/>
    <mergeCell ref="BA46:BA47"/>
    <mergeCell ref="BB46:BB47"/>
    <mergeCell ref="BF46:BF47"/>
    <mergeCell ref="C48:E49"/>
    <mergeCell ref="AN48:AQ49"/>
    <mergeCell ref="AV48:AV49"/>
    <mergeCell ref="AW48:AW49"/>
    <mergeCell ref="AX48:AX49"/>
    <mergeCell ref="AY48:AY49"/>
    <mergeCell ref="AZ48:AZ49"/>
    <mergeCell ref="BA48:BA49"/>
    <mergeCell ref="AU46:AU47"/>
    <mergeCell ref="AU48:AU49"/>
    <mergeCell ref="M50:N51"/>
    <mergeCell ref="O50:P51"/>
    <mergeCell ref="Q50:R51"/>
    <mergeCell ref="W50:Y51"/>
    <mergeCell ref="Z50:AA51"/>
    <mergeCell ref="AB50:AC51"/>
    <mergeCell ref="AD50:AE51"/>
    <mergeCell ref="AF50:AG51"/>
    <mergeCell ref="AH50:AJ51"/>
    <mergeCell ref="AN50:AQ51"/>
    <mergeCell ref="AV50:AV51"/>
    <mergeCell ref="AW50:AW51"/>
    <mergeCell ref="AX50:AX51"/>
    <mergeCell ref="AY50:AY51"/>
    <mergeCell ref="AZ50:AZ51"/>
    <mergeCell ref="AK50:AM51"/>
    <mergeCell ref="W48:Y49"/>
    <mergeCell ref="C54:E55"/>
    <mergeCell ref="J54:L55"/>
    <mergeCell ref="AZ52:AZ53"/>
    <mergeCell ref="C50:E51"/>
    <mergeCell ref="J50:L51"/>
    <mergeCell ref="Z48:AA49"/>
    <mergeCell ref="AB48:AC49"/>
    <mergeCell ref="AD48:AE49"/>
    <mergeCell ref="AF48:AG49"/>
    <mergeCell ref="BC48:BC49"/>
    <mergeCell ref="F48:I49"/>
    <mergeCell ref="J48:L49"/>
    <mergeCell ref="M48:N49"/>
    <mergeCell ref="O48:P49"/>
    <mergeCell ref="Q48:R49"/>
    <mergeCell ref="AH48:AJ49"/>
    <mergeCell ref="AK48:AM49"/>
    <mergeCell ref="BB48:BB49"/>
    <mergeCell ref="C52:E53"/>
    <mergeCell ref="J52:L53"/>
    <mergeCell ref="M52:N53"/>
    <mergeCell ref="O52:P53"/>
    <mergeCell ref="Q52:R53"/>
    <mergeCell ref="W52:Y53"/>
    <mergeCell ref="Z52:AA53"/>
    <mergeCell ref="AB52:AC53"/>
    <mergeCell ref="AD52:AE53"/>
    <mergeCell ref="AF52:AG53"/>
    <mergeCell ref="AH52:AJ53"/>
    <mergeCell ref="AN52:AQ53"/>
    <mergeCell ref="AV52:AV53"/>
    <mergeCell ref="AW52:AW53"/>
    <mergeCell ref="AY52:AY53"/>
    <mergeCell ref="BC54:BC55"/>
    <mergeCell ref="BF54:BF55"/>
    <mergeCell ref="AV54:AV55"/>
    <mergeCell ref="AW54:AW55"/>
    <mergeCell ref="AX54:AX55"/>
    <mergeCell ref="AY54:AY55"/>
    <mergeCell ref="BA52:BA53"/>
    <mergeCell ref="BB52:BB53"/>
    <mergeCell ref="BC52:BC53"/>
    <mergeCell ref="AU54:AU55"/>
    <mergeCell ref="AU52:AU53"/>
    <mergeCell ref="S50:V51"/>
    <mergeCell ref="F50:I51"/>
    <mergeCell ref="AZ54:AZ55"/>
    <mergeCell ref="AB54:AC55"/>
    <mergeCell ref="AD54:AE55"/>
    <mergeCell ref="AF54:AG55"/>
    <mergeCell ref="AH54:AJ55"/>
    <mergeCell ref="AN54:AQ55"/>
    <mergeCell ref="BA54:BA55"/>
    <mergeCell ref="BB54:BB55"/>
    <mergeCell ref="BA50:BA51"/>
    <mergeCell ref="BB50:BB51"/>
    <mergeCell ref="BC50:BC51"/>
    <mergeCell ref="BF50:BF51"/>
    <mergeCell ref="F54:I55"/>
    <mergeCell ref="S52:V53"/>
    <mergeCell ref="S54:V55"/>
    <mergeCell ref="BF52:BF53"/>
    <mergeCell ref="J56:L57"/>
    <mergeCell ref="M56:N57"/>
    <mergeCell ref="O56:P57"/>
    <mergeCell ref="Q56:R57"/>
    <mergeCell ref="W56:Y57"/>
    <mergeCell ref="F56:I57"/>
    <mergeCell ref="S56:V57"/>
    <mergeCell ref="AW56:AW57"/>
    <mergeCell ref="AX56:AX57"/>
    <mergeCell ref="AK52:AM53"/>
    <mergeCell ref="AK54:AM55"/>
    <mergeCell ref="AK56:AM57"/>
    <mergeCell ref="M54:N55"/>
    <mergeCell ref="O54:P55"/>
    <mergeCell ref="Q54:R55"/>
    <mergeCell ref="W54:Y55"/>
    <mergeCell ref="Z54:AA55"/>
    <mergeCell ref="AX52:AX53"/>
    <mergeCell ref="BF56:BF57"/>
    <mergeCell ref="C58:E59"/>
    <mergeCell ref="J58:L59"/>
    <mergeCell ref="M58:N59"/>
    <mergeCell ref="O58:P59"/>
    <mergeCell ref="Q58:R59"/>
    <mergeCell ref="W58:Y59"/>
    <mergeCell ref="Z58:AA59"/>
    <mergeCell ref="AB58:AC59"/>
    <mergeCell ref="AD58:AE59"/>
    <mergeCell ref="AF58:AG59"/>
    <mergeCell ref="AH58:AJ59"/>
    <mergeCell ref="AN58:AQ59"/>
    <mergeCell ref="AV58:AV59"/>
    <mergeCell ref="AW58:AW59"/>
    <mergeCell ref="AX58:AX59"/>
    <mergeCell ref="AY58:AY59"/>
    <mergeCell ref="AZ58:AZ59"/>
    <mergeCell ref="BA58:BA59"/>
    <mergeCell ref="BB58:BB59"/>
    <mergeCell ref="BC58:BC59"/>
    <mergeCell ref="Z56:AA57"/>
    <mergeCell ref="AU56:AU57"/>
    <mergeCell ref="AU58:AU59"/>
    <mergeCell ref="AY56:AY57"/>
    <mergeCell ref="AZ56:AZ57"/>
    <mergeCell ref="AV56:AV57"/>
    <mergeCell ref="AN56:AQ57"/>
    <mergeCell ref="BA56:BA57"/>
    <mergeCell ref="BB56:BB57"/>
    <mergeCell ref="BC56:BC57"/>
    <mergeCell ref="C56:E57"/>
    <mergeCell ref="BA62:BA63"/>
    <mergeCell ref="BB62:BB63"/>
    <mergeCell ref="BF58:BF59"/>
    <mergeCell ref="AN60:AQ61"/>
    <mergeCell ref="AV60:AV61"/>
    <mergeCell ref="AW60:AW61"/>
    <mergeCell ref="AX60:AX61"/>
    <mergeCell ref="AY60:AY61"/>
    <mergeCell ref="AZ60:AZ61"/>
    <mergeCell ref="BA60:BA61"/>
    <mergeCell ref="BB60:BB61"/>
    <mergeCell ref="BC60:BC61"/>
    <mergeCell ref="BF60:BF61"/>
    <mergeCell ref="BC62:BC63"/>
    <mergeCell ref="BF62:BF63"/>
    <mergeCell ref="AK58:AM59"/>
    <mergeCell ref="F58:I59"/>
    <mergeCell ref="F60:I61"/>
    <mergeCell ref="AU60:AU61"/>
    <mergeCell ref="AU62:AU63"/>
    <mergeCell ref="AK60:AM61"/>
    <mergeCell ref="O60:P61"/>
    <mergeCell ref="Q60:R61"/>
    <mergeCell ref="W60:Y61"/>
    <mergeCell ref="Z60:AA61"/>
    <mergeCell ref="AB60:AC61"/>
    <mergeCell ref="BD62:BD63"/>
    <mergeCell ref="BE62:BE63"/>
    <mergeCell ref="AN64:AQ65"/>
    <mergeCell ref="AV64:AV65"/>
    <mergeCell ref="AW64:AW65"/>
    <mergeCell ref="AX64:AX65"/>
    <mergeCell ref="AY64:AY65"/>
    <mergeCell ref="AZ64:AZ65"/>
    <mergeCell ref="F64:I65"/>
    <mergeCell ref="C62:E63"/>
    <mergeCell ref="J62:L63"/>
    <mergeCell ref="M62:N63"/>
    <mergeCell ref="O62:P63"/>
    <mergeCell ref="Q62:R63"/>
    <mergeCell ref="W62:Y63"/>
    <mergeCell ref="Z62:AA63"/>
    <mergeCell ref="AB62:AC63"/>
    <mergeCell ref="C64:E65"/>
    <mergeCell ref="J64:L65"/>
    <mergeCell ref="M64:N65"/>
    <mergeCell ref="O64:P65"/>
    <mergeCell ref="Q64:R65"/>
    <mergeCell ref="W64:Y65"/>
    <mergeCell ref="Z64:AA65"/>
    <mergeCell ref="AB64:AC65"/>
    <mergeCell ref="AN62:AQ63"/>
    <mergeCell ref="AH64:AJ65"/>
    <mergeCell ref="AV62:AV63"/>
    <mergeCell ref="AW62:AW63"/>
    <mergeCell ref="AX62:AX63"/>
    <mergeCell ref="AY62:AY63"/>
    <mergeCell ref="AZ62:AZ63"/>
    <mergeCell ref="AU64:AU65"/>
    <mergeCell ref="AK62:AM63"/>
    <mergeCell ref="BA64:BA65"/>
    <mergeCell ref="BB64:BB65"/>
    <mergeCell ref="BC64:BC65"/>
    <mergeCell ref="BF64:BF65"/>
    <mergeCell ref="F62:I63"/>
    <mergeCell ref="F14:I15"/>
    <mergeCell ref="F16:I17"/>
    <mergeCell ref="F18:I19"/>
    <mergeCell ref="F20:I21"/>
    <mergeCell ref="F22:I23"/>
    <mergeCell ref="F24:I25"/>
    <mergeCell ref="F26:I27"/>
    <mergeCell ref="F28:I29"/>
    <mergeCell ref="F30:I31"/>
    <mergeCell ref="F52:I53"/>
    <mergeCell ref="S32:V33"/>
    <mergeCell ref="S34:V35"/>
    <mergeCell ref="S36:V37"/>
    <mergeCell ref="S38:V39"/>
    <mergeCell ref="S40:V41"/>
    <mergeCell ref="S42:V43"/>
    <mergeCell ref="S44:V45"/>
    <mergeCell ref="S46:V47"/>
    <mergeCell ref="S48:V49"/>
    <mergeCell ref="F32:I33"/>
    <mergeCell ref="F34:I35"/>
    <mergeCell ref="F36:I37"/>
    <mergeCell ref="F38:I39"/>
    <mergeCell ref="F40:I41"/>
    <mergeCell ref="F42:I43"/>
    <mergeCell ref="F44:I45"/>
    <mergeCell ref="F46:I47"/>
    <mergeCell ref="AK64:AM65"/>
    <mergeCell ref="S58:V59"/>
    <mergeCell ref="S60:V61"/>
    <mergeCell ref="S62:V63"/>
    <mergeCell ref="S64:V65"/>
    <mergeCell ref="AF56:AG57"/>
    <mergeCell ref="AH56:AJ57"/>
    <mergeCell ref="AD62:AE63"/>
    <mergeCell ref="AF62:AG63"/>
    <mergeCell ref="AH62:AJ63"/>
    <mergeCell ref="AF60:AG61"/>
    <mergeCell ref="AH60:AJ61"/>
    <mergeCell ref="AB56:AC57"/>
    <mergeCell ref="AD56:AE57"/>
    <mergeCell ref="AD64:AE65"/>
    <mergeCell ref="AF64:AG65"/>
    <mergeCell ref="AD60:AE61"/>
    <mergeCell ref="M44:N45"/>
    <mergeCell ref="O44:P45"/>
    <mergeCell ref="Q44:R45"/>
    <mergeCell ref="W44:Y45"/>
    <mergeCell ref="Z44:AA45"/>
    <mergeCell ref="AB44:AC45"/>
    <mergeCell ref="AD44:AE45"/>
    <mergeCell ref="AF44:AG45"/>
    <mergeCell ref="AH44:AJ45"/>
    <mergeCell ref="AF36:AG37"/>
    <mergeCell ref="AH36:AJ37"/>
    <mergeCell ref="AK36:AM37"/>
    <mergeCell ref="AK38:AM39"/>
    <mergeCell ref="AK40:AM41"/>
    <mergeCell ref="Q40:R41"/>
    <mergeCell ref="W40:Y41"/>
    <mergeCell ref="Z40:AA41"/>
    <mergeCell ref="AB40:AC41"/>
    <mergeCell ref="AD40:AE41"/>
    <mergeCell ref="AF40:AG41"/>
    <mergeCell ref="AH40:AJ41"/>
    <mergeCell ref="AB36:AC37"/>
    <mergeCell ref="AD36:AE37"/>
    <mergeCell ref="O42:P43"/>
    <mergeCell ref="Q42:R43"/>
    <mergeCell ref="W42:Y43"/>
    <mergeCell ref="Z42:AA43"/>
    <mergeCell ref="AB42:AC43"/>
    <mergeCell ref="AD42:AE43"/>
    <mergeCell ref="AF42:AG43"/>
    <mergeCell ref="AH42:AJ43"/>
    <mergeCell ref="AB38:AC39"/>
    <mergeCell ref="BD26:BD27"/>
    <mergeCell ref="BE26:BE27"/>
    <mergeCell ref="BD28:BD29"/>
    <mergeCell ref="BE28:BE29"/>
    <mergeCell ref="BD30:BD31"/>
    <mergeCell ref="BE30:BE31"/>
    <mergeCell ref="BD32:BD33"/>
    <mergeCell ref="BE32:BE33"/>
    <mergeCell ref="BD34:BD35"/>
    <mergeCell ref="BE34:BE35"/>
    <mergeCell ref="BD36:BD37"/>
    <mergeCell ref="BE36:BE37"/>
    <mergeCell ref="BD38:BD39"/>
    <mergeCell ref="BE38:BE39"/>
    <mergeCell ref="BD40:BD41"/>
    <mergeCell ref="BE40:BE41"/>
    <mergeCell ref="BD42:BD43"/>
    <mergeCell ref="BE42:BE43"/>
    <mergeCell ref="BE44:BE45"/>
    <mergeCell ref="BD46:BD47"/>
    <mergeCell ref="BE46:BE47"/>
    <mergeCell ref="BD48:BD49"/>
    <mergeCell ref="BE48:BE49"/>
    <mergeCell ref="BD50:BD51"/>
    <mergeCell ref="BE50:BE51"/>
    <mergeCell ref="BD52:BD53"/>
    <mergeCell ref="BE52:BE53"/>
    <mergeCell ref="BD54:BD55"/>
    <mergeCell ref="BE54:BE55"/>
    <mergeCell ref="BD56:BD57"/>
    <mergeCell ref="BE56:BE57"/>
    <mergeCell ref="BD58:BD59"/>
    <mergeCell ref="BE58:BE59"/>
    <mergeCell ref="BD60:BD61"/>
    <mergeCell ref="BE60:BE61"/>
    <mergeCell ref="BE98:BE99"/>
    <mergeCell ref="BD64:BD65"/>
    <mergeCell ref="BE64:BE65"/>
    <mergeCell ref="BD66:BD67"/>
    <mergeCell ref="BE66:BE67"/>
    <mergeCell ref="BD68:BD69"/>
    <mergeCell ref="BE68:BE69"/>
    <mergeCell ref="BD70:BD71"/>
    <mergeCell ref="BE70:BE71"/>
    <mergeCell ref="BD72:BD73"/>
    <mergeCell ref="BE72:BE73"/>
    <mergeCell ref="BD74:BD75"/>
    <mergeCell ref="BE74:BE75"/>
    <mergeCell ref="BD76:BD77"/>
    <mergeCell ref="BE76:BE77"/>
    <mergeCell ref="BD78:BD79"/>
    <mergeCell ref="BE78:BE79"/>
    <mergeCell ref="BD80:BD81"/>
    <mergeCell ref="BE80:BE81"/>
    <mergeCell ref="BD100:BD101"/>
    <mergeCell ref="BE100:BE101"/>
    <mergeCell ref="BD102:BD103"/>
    <mergeCell ref="BE102:BE103"/>
    <mergeCell ref="BD104:BD105"/>
    <mergeCell ref="BE104:BE105"/>
    <mergeCell ref="BD106:BD107"/>
    <mergeCell ref="BE106:BE107"/>
    <mergeCell ref="BD108:BD109"/>
    <mergeCell ref="BE108:BE109"/>
    <mergeCell ref="BD110:BD111"/>
    <mergeCell ref="BE110:BE111"/>
    <mergeCell ref="BD112:BD113"/>
    <mergeCell ref="BE112:BE113"/>
    <mergeCell ref="BD114:BD115"/>
    <mergeCell ref="BD82:BD83"/>
    <mergeCell ref="BE82:BE83"/>
    <mergeCell ref="BD84:BD85"/>
    <mergeCell ref="BE84:BE85"/>
    <mergeCell ref="BD86:BD87"/>
    <mergeCell ref="BE86:BE87"/>
    <mergeCell ref="BD88:BD89"/>
    <mergeCell ref="BE88:BE89"/>
    <mergeCell ref="BD90:BD91"/>
    <mergeCell ref="BE90:BE91"/>
    <mergeCell ref="BD92:BD93"/>
    <mergeCell ref="BE92:BE93"/>
    <mergeCell ref="BD94:BD95"/>
    <mergeCell ref="BE94:BE95"/>
    <mergeCell ref="BD96:BD97"/>
    <mergeCell ref="BE96:BE97"/>
    <mergeCell ref="BD98:BD99"/>
  </mergeCells>
  <conditionalFormatting sqref="J16:AG115">
    <cfRule type="expression" dxfId="81" priority="1">
      <formula>AND(ISBLANK($F16)=FALSE,OR(ISBLANK(J16)=TRUE,J16=""))</formula>
    </cfRule>
  </conditionalFormatting>
  <conditionalFormatting sqref="O16:P115">
    <cfRule type="expression" dxfId="80" priority="300">
      <formula>O16&lt;&gt;INDEX(CMELIGHTBASEW,MATCH(F16,CMELIGHTBASE1,0))</formula>
    </cfRule>
  </conditionalFormatting>
  <conditionalFormatting sqref="Q16:R115">
    <cfRule type="expression" dxfId="79" priority="28">
      <formula>AND(ISNUMBER(SEARCH("24/7",#REF!))=TRUE,Q16&lt;&gt;8760)</formula>
    </cfRule>
  </conditionalFormatting>
  <conditionalFormatting sqref="AB16:AC115 O16:P115">
    <cfRule type="expression" dxfId="78" priority="302">
      <formula>MOD(O16,1)&lt;&gt;0</formula>
    </cfRule>
  </conditionalFormatting>
  <conditionalFormatting sqref="AB16:AC115">
    <cfRule type="expression" dxfId="77" priority="301">
      <formula>AB16&lt;&gt;INDEX(CMELIGHTEFFBASEW,MATCH(S16,CMELIGHTEFF1,0))</formula>
    </cfRule>
  </conditionalFormatting>
  <conditionalFormatting sqref="AH2 AL2">
    <cfRule type="expression" dxfId="76" priority="7">
      <formula>PROJSTATUS=PROJSTATELI</formula>
    </cfRule>
    <cfRule type="expression" dxfId="75" priority="8">
      <formula>PROJSTATUS=PROJSTATREVIEW</formula>
    </cfRule>
    <cfRule type="expression" dxfId="74" priority="22">
      <formula>PROJSTATUS=PROJSTATPREAPPROVE</formula>
    </cfRule>
    <cfRule type="expression" dxfId="73" priority="23">
      <formula>PROJSTATUS=PROJSTATSTANDARD</formula>
    </cfRule>
    <cfRule type="expression" dxfId="72" priority="24">
      <formula>PROJSTATUS=PROJSTATEXP</formula>
    </cfRule>
  </conditionalFormatting>
  <conditionalFormatting sqref="AN16 AN18 AN20 AN22 AN24 AN26 AN28 AN30 AN32 AN34 AN36 AN38 AN40 AN42 AN44 AN46 AN48 AN50 AN52 AN54 AN56 AN58 AN60 AN62 AN64 AN66 AN68 AN70 AN72 AN74 AN76 AN78 AN80 AN82 AN84 AN86 AN88 AN90 AN92 AN94 AN96 AN98 AN100 AN102 AN104 AN106 AN108 AN110 AN112 AN114">
    <cfRule type="expression" dxfId="71" priority="25">
      <formula>ISNUMBER(AN16)=FALSE</formula>
    </cfRule>
  </conditionalFormatting>
  <conditionalFormatting sqref="AQ2:AR3">
    <cfRule type="cellIs" dxfId="70" priority="12" operator="equal">
      <formula>1</formula>
    </cfRule>
    <cfRule type="cellIs" dxfId="69" priority="17" operator="between">
      <formula>0.51</formula>
      <formula>0.99</formula>
    </cfRule>
    <cfRule type="cellIs" dxfId="68" priority="19" operator="lessThanOrEqual">
      <formula>0.5</formula>
    </cfRule>
  </conditionalFormatting>
  <conditionalFormatting sqref="AZ16:AZ115">
    <cfRule type="expression" dxfId="67" priority="100">
      <formula>AND(ISBLANK($S16)=FALSE,OR(ISBLANK(AZ16)=TRUE,AZ16=""))</formula>
    </cfRule>
  </conditionalFormatting>
  <dataValidations xWindow="224" yWindow="512" count="8">
    <dataValidation type="decimal" operator="greaterThan" allowBlank="1" showInputMessage="1" showErrorMessage="1" error="Please enter a number value into the field." sqref="AB16:AC65" xr:uid="{00000000-0002-0000-1C00-000000000000}">
      <formula1>0</formula1>
    </dataValidation>
    <dataValidation type="whole" operator="lessThanOrEqual" allowBlank="1" showInputMessage="1" showErrorMessage="1" sqref="Q16:R65" xr:uid="{00000000-0002-0000-1C00-000001000000}">
      <formula1>8760</formula1>
    </dataValidation>
    <dataValidation type="list" allowBlank="1" showInputMessage="1" showErrorMessage="1" prompt="Choose from existing fixture type options. If the fixture is not listed, select Other at the bottom and provide a detailed description of the fixture in the next column." sqref="F16:I113" xr:uid="{00000000-0002-0000-1C00-000002000000}">
      <formula1>CMELIGHTBASE1</formula1>
    </dataValidation>
    <dataValidation type="list" allowBlank="1" showInputMessage="1" showErrorMessage="1" prompt="Choose from new fixture type options. If the fixture is not listed, select Other at the botom and provide a detailed description of the fixture in the next column." sqref="S18:V113" xr:uid="{00000000-0002-0000-1C00-000003000000}">
      <formula1>CMELIGHTEFF1</formula1>
    </dataValidation>
    <dataValidation type="decimal" operator="greaterThan" allowBlank="1" showInputMessage="1" error="Please enter a number value into the field." sqref="O16:P115" xr:uid="{00000000-0002-0000-1C00-000004000000}">
      <formula1>0</formula1>
    </dataValidation>
    <dataValidation type="decimal" allowBlank="1" showInputMessage="1" showErrorMessage="1" sqref="M16:N65 Z16:AA65" xr:uid="{00000000-0002-0000-1C00-000005000000}">
      <formula1>0</formula1>
      <formula2>999999</formula2>
    </dataValidation>
    <dataValidation type="decimal" allowBlank="1" showInputMessage="1" showErrorMessage="1" sqref="AD16:AG65" xr:uid="{00000000-0002-0000-1C00-000006000000}">
      <formula1>0</formula1>
      <formula2>1000000</formula2>
    </dataValidation>
    <dataValidation type="list" allowBlank="1" showInputMessage="1" showErrorMessage="1" prompt="Choose from new fixture type options. If the fixture is not listed, select Other at the botom and provide a detailed description of the fixture in the next column." sqref="S16:V17" xr:uid="{00000000-0002-0000-1C00-000007000000}">
      <formula1>IF(F16="Others - Exterior",CMELIGHTEFF2,IF(F16="Others - Interior",CMELIGHTEFF3,CMELIGHTEFF1))</formula1>
    </dataValidation>
  </dataValidations>
  <hyperlinks>
    <hyperlink ref="B202" r:id="rId1" xr:uid="{1CCDF4D6-2B0C-42B7-BC56-E1AB04B185CF}"/>
  </hyperlinks>
  <pageMargins left="0.25" right="0.25" top="0.25" bottom="0.25" header="0.25" footer="0.25"/>
  <pageSetup scale="46" fitToHeight="0" orientation="landscape" r:id="rId2"/>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9">
    <pageSetUpPr fitToPage="1"/>
  </sheetPr>
  <dimension ref="A1:BS202"/>
  <sheetViews>
    <sheetView showGridLines="0" zoomScale="85" zoomScaleNormal="85" workbookViewId="0"/>
  </sheetViews>
  <sheetFormatPr defaultColWidth="0" defaultRowHeight="15" customHeight="1" zeroHeight="1"/>
  <cols>
    <col min="1" max="45" width="4.7109375" customWidth="1"/>
    <col min="46" max="71" width="9.140625" customWidth="1"/>
    <col min="72" max="78" width="9.140625" hidden="1" customWidth="1"/>
    <col min="79" max="16384" width="9.140625" hidden="1"/>
  </cols>
  <sheetData>
    <row r="1" spans="2:44" ht="15.95" customHeight="1"/>
    <row r="2" spans="2:44" ht="15.95" customHeight="1">
      <c r="B2" s="55"/>
      <c r="C2" s="55"/>
      <c r="D2" s="55"/>
      <c r="E2" s="55"/>
      <c r="F2" s="55"/>
      <c r="G2" s="55"/>
      <c r="H2" s="55"/>
      <c r="I2" s="55"/>
      <c r="J2" s="55"/>
      <c r="K2" s="55"/>
      <c r="L2" s="55"/>
      <c r="M2" s="55"/>
      <c r="N2" s="55"/>
      <c r="O2" s="55"/>
      <c r="P2" s="55"/>
      <c r="Q2" s="55"/>
      <c r="R2" s="55"/>
      <c r="S2" s="55"/>
      <c r="T2" s="55"/>
      <c r="U2" s="55"/>
      <c r="V2" s="55"/>
      <c r="W2" s="55"/>
      <c r="X2" s="55"/>
      <c r="Y2" s="55"/>
      <c r="Z2" s="55"/>
      <c r="AA2" s="55"/>
      <c r="AB2" s="55"/>
      <c r="AC2" s="55"/>
      <c r="AD2" s="55"/>
      <c r="AE2" s="55"/>
      <c r="AF2" s="55"/>
      <c r="AG2" s="55"/>
      <c r="AH2" s="55"/>
      <c r="AI2" s="55"/>
      <c r="AJ2" s="55"/>
      <c r="AK2" s="55"/>
      <c r="AL2" s="55"/>
      <c r="AM2" s="55"/>
      <c r="AN2" s="55"/>
      <c r="AO2" s="55"/>
      <c r="AP2" s="55"/>
      <c r="AQ2" s="55"/>
      <c r="AR2" s="55"/>
    </row>
    <row r="3" spans="2:44" ht="15.95" customHeight="1">
      <c r="B3" s="55"/>
      <c r="C3" s="55"/>
      <c r="D3" s="55"/>
      <c r="E3" s="55"/>
      <c r="F3" s="700" t="s">
        <v>75</v>
      </c>
      <c r="G3" s="700"/>
      <c r="H3" s="700"/>
      <c r="I3" s="700"/>
      <c r="J3" s="700"/>
      <c r="K3" s="700"/>
      <c r="L3" s="700"/>
      <c r="M3" s="700"/>
      <c r="N3" s="700"/>
      <c r="O3" s="700"/>
      <c r="P3" s="700"/>
      <c r="Q3" s="700"/>
      <c r="R3" s="700"/>
      <c r="S3" s="700"/>
      <c r="T3" s="700"/>
      <c r="U3" s="700"/>
      <c r="V3" s="700"/>
      <c r="W3" s="700"/>
      <c r="X3" s="700"/>
      <c r="Y3" s="700"/>
      <c r="Z3" s="700"/>
      <c r="AA3" s="700"/>
      <c r="AB3" s="700"/>
      <c r="AC3" s="700"/>
      <c r="AD3" s="700"/>
      <c r="AE3" s="700"/>
      <c r="AF3" s="700"/>
      <c r="AG3" s="700"/>
      <c r="AH3" s="700"/>
      <c r="AI3" s="700"/>
      <c r="AJ3" s="700"/>
      <c r="AK3" s="700"/>
      <c r="AL3" s="700"/>
      <c r="AM3" s="700"/>
      <c r="AN3" s="700"/>
      <c r="AO3" s="55"/>
      <c r="AP3" s="55"/>
      <c r="AQ3" s="55"/>
      <c r="AR3" s="55"/>
    </row>
    <row r="4" spans="2:44" ht="15.95" customHeight="1">
      <c r="B4" s="55"/>
      <c r="C4" s="55"/>
      <c r="D4" s="55"/>
      <c r="E4" s="55"/>
      <c r="F4" s="195"/>
      <c r="G4" s="195"/>
      <c r="H4" s="195"/>
      <c r="I4" s="195"/>
      <c r="J4" s="195"/>
      <c r="K4" s="195"/>
      <c r="L4" s="195"/>
      <c r="M4" s="195"/>
      <c r="N4" s="195"/>
      <c r="O4" s="195"/>
      <c r="P4" s="195"/>
      <c r="Q4" s="195"/>
      <c r="R4" s="195"/>
      <c r="S4" s="195"/>
      <c r="T4" s="195"/>
      <c r="U4" s="195"/>
      <c r="V4" s="195"/>
      <c r="W4" s="195"/>
      <c r="X4" s="195"/>
      <c r="Y4" s="195"/>
      <c r="Z4" s="195"/>
      <c r="AA4" s="195"/>
      <c r="AB4" s="195"/>
      <c r="AC4" s="195"/>
      <c r="AD4" s="195"/>
      <c r="AE4" s="195"/>
      <c r="AF4" s="195"/>
      <c r="AG4" s="195"/>
      <c r="AH4" s="195"/>
      <c r="AI4" s="195"/>
      <c r="AJ4" s="195"/>
      <c r="AK4" s="195"/>
      <c r="AL4" s="195"/>
      <c r="AM4" s="195"/>
      <c r="AN4" s="195"/>
      <c r="AO4" s="55"/>
      <c r="AP4" s="55"/>
      <c r="AQ4" s="55"/>
      <c r="AR4" s="55"/>
    </row>
    <row r="5" spans="2:44" ht="15.95" customHeight="1">
      <c r="B5" s="55"/>
      <c r="C5" s="55"/>
      <c r="D5" s="55"/>
      <c r="E5" s="55"/>
      <c r="F5" s="195"/>
      <c r="G5" s="195"/>
      <c r="H5" s="195"/>
      <c r="I5" s="195"/>
      <c r="J5" s="195"/>
      <c r="K5" s="195"/>
      <c r="L5" s="195"/>
      <c r="M5" s="195"/>
      <c r="N5" s="195"/>
      <c r="O5" s="195"/>
      <c r="P5" s="195"/>
      <c r="Q5" s="195"/>
      <c r="R5" s="195"/>
      <c r="S5" s="195"/>
      <c r="T5" s="195"/>
      <c r="U5" s="195"/>
      <c r="V5" s="195"/>
      <c r="W5" s="195"/>
      <c r="X5" s="195"/>
      <c r="Y5" s="195"/>
      <c r="Z5" s="195"/>
      <c r="AA5" s="195"/>
      <c r="AB5" s="195"/>
      <c r="AC5" s="195"/>
      <c r="AD5" s="55"/>
      <c r="AE5" s="55"/>
      <c r="AF5" s="55"/>
      <c r="AG5" s="55"/>
      <c r="AH5" s="55"/>
      <c r="AI5" s="55"/>
      <c r="AJ5" s="55"/>
      <c r="AK5" s="55"/>
      <c r="AL5" s="55"/>
      <c r="AM5" s="55"/>
      <c r="AN5" s="55"/>
      <c r="AO5" s="55"/>
      <c r="AP5" s="55"/>
      <c r="AQ5" s="55"/>
      <c r="AR5" s="55"/>
    </row>
    <row r="6" spans="2:44" ht="15.95" customHeight="1">
      <c r="B6" s="55"/>
      <c r="I6" s="267"/>
      <c r="J6" s="268"/>
      <c r="K6" s="268"/>
      <c r="L6" s="268"/>
      <c r="M6" s="268"/>
      <c r="N6" s="268"/>
      <c r="O6" s="268"/>
      <c r="P6" s="268"/>
      <c r="Q6" s="268"/>
      <c r="R6" s="268"/>
      <c r="S6" s="268"/>
      <c r="T6" s="268"/>
      <c r="U6" s="268"/>
      <c r="V6" s="268"/>
      <c r="W6" s="268"/>
      <c r="X6" s="268"/>
      <c r="Y6" s="268"/>
      <c r="Z6" s="268"/>
      <c r="AA6" s="268"/>
      <c r="AB6" s="268"/>
      <c r="AC6" s="268"/>
      <c r="AD6" s="268"/>
      <c r="AE6" s="268"/>
      <c r="AF6" s="268"/>
      <c r="AG6" s="268"/>
      <c r="AH6" s="268"/>
      <c r="AI6" s="268"/>
      <c r="AJ6" s="268"/>
      <c r="AK6" s="269"/>
      <c r="AR6" s="55"/>
    </row>
    <row r="7" spans="2:44" ht="15.95" customHeight="1">
      <c r="B7" s="55"/>
      <c r="I7" s="78"/>
      <c r="J7" s="808" t="s">
        <v>1163</v>
      </c>
      <c r="K7" s="809"/>
      <c r="L7" s="809"/>
      <c r="M7" s="809"/>
      <c r="N7" s="809"/>
      <c r="O7" s="809"/>
      <c r="P7" s="809"/>
      <c r="Q7" s="809"/>
      <c r="R7" s="809"/>
      <c r="S7" s="809"/>
      <c r="T7" s="809"/>
      <c r="U7" s="809"/>
      <c r="V7" s="809"/>
      <c r="W7" s="809"/>
      <c r="X7" s="809"/>
      <c r="Y7" s="809"/>
      <c r="Z7" s="809"/>
      <c r="AA7" s="809"/>
      <c r="AB7" s="809"/>
      <c r="AC7" s="294"/>
      <c r="AD7" s="295"/>
      <c r="AE7" s="295"/>
      <c r="AF7" s="296"/>
      <c r="AG7" s="296"/>
      <c r="AH7" s="296"/>
      <c r="AI7" s="296"/>
      <c r="AJ7" s="297"/>
      <c r="AK7" s="270"/>
      <c r="AL7" s="271"/>
      <c r="AM7" s="271"/>
      <c r="AR7" s="55"/>
    </row>
    <row r="8" spans="2:44" ht="15.95" customHeight="1">
      <c r="B8" s="55"/>
      <c r="I8" s="78"/>
      <c r="J8" s="809"/>
      <c r="K8" s="809"/>
      <c r="L8" s="809"/>
      <c r="M8" s="809"/>
      <c r="N8" s="809"/>
      <c r="O8" s="809"/>
      <c r="P8" s="809"/>
      <c r="Q8" s="809"/>
      <c r="R8" s="809"/>
      <c r="S8" s="809"/>
      <c r="T8" s="809"/>
      <c r="U8" s="809"/>
      <c r="V8" s="809"/>
      <c r="W8" s="809"/>
      <c r="X8" s="809"/>
      <c r="Y8" s="809"/>
      <c r="Z8" s="809"/>
      <c r="AA8" s="809"/>
      <c r="AB8" s="809"/>
      <c r="AC8" s="298"/>
      <c r="AD8" s="292"/>
      <c r="AE8" s="292"/>
      <c r="AF8" s="293"/>
      <c r="AG8" s="293"/>
      <c r="AH8" s="293"/>
      <c r="AI8" s="293"/>
      <c r="AJ8" s="299"/>
      <c r="AK8" s="270"/>
      <c r="AL8" s="271"/>
      <c r="AM8" s="271"/>
      <c r="AR8" s="55"/>
    </row>
    <row r="9" spans="2:44" ht="15.95" customHeight="1">
      <c r="B9" s="55"/>
      <c r="I9" s="78"/>
      <c r="J9" s="809"/>
      <c r="K9" s="809"/>
      <c r="L9" s="809"/>
      <c r="M9" s="809"/>
      <c r="N9" s="809"/>
      <c r="O9" s="809"/>
      <c r="P9" s="809"/>
      <c r="Q9" s="809"/>
      <c r="R9" s="809"/>
      <c r="S9" s="809"/>
      <c r="T9" s="809"/>
      <c r="U9" s="809"/>
      <c r="V9" s="809"/>
      <c r="W9" s="809"/>
      <c r="X9" s="809"/>
      <c r="Y9" s="809"/>
      <c r="Z9" s="809"/>
      <c r="AA9" s="809"/>
      <c r="AB9" s="809"/>
      <c r="AC9" s="298"/>
      <c r="AD9" s="292"/>
      <c r="AE9" s="292"/>
      <c r="AF9" s="293"/>
      <c r="AG9" s="293"/>
      <c r="AH9" s="293"/>
      <c r="AI9" s="293"/>
      <c r="AJ9" s="299"/>
      <c r="AK9" s="270"/>
      <c r="AL9" s="271"/>
      <c r="AM9" s="271"/>
      <c r="AR9" s="55"/>
    </row>
    <row r="10" spans="2:44" ht="15.95" customHeight="1">
      <c r="B10" s="55"/>
      <c r="I10" s="78"/>
      <c r="J10" s="809"/>
      <c r="K10" s="809"/>
      <c r="L10" s="809"/>
      <c r="M10" s="809"/>
      <c r="N10" s="809"/>
      <c r="O10" s="809"/>
      <c r="P10" s="809"/>
      <c r="Q10" s="809"/>
      <c r="R10" s="809"/>
      <c r="S10" s="809"/>
      <c r="T10" s="809"/>
      <c r="U10" s="809"/>
      <c r="V10" s="809"/>
      <c r="W10" s="809"/>
      <c r="X10" s="809"/>
      <c r="Y10" s="809"/>
      <c r="Z10" s="809"/>
      <c r="AA10" s="809"/>
      <c r="AB10" s="809"/>
      <c r="AC10" s="300"/>
      <c r="AD10" s="301"/>
      <c r="AE10" s="301"/>
      <c r="AF10" s="302"/>
      <c r="AG10" s="302"/>
      <c r="AH10" s="302"/>
      <c r="AI10" s="302"/>
      <c r="AJ10" s="303"/>
      <c r="AK10" s="270"/>
      <c r="AL10" s="271"/>
      <c r="AM10" s="271"/>
      <c r="AR10" s="55"/>
    </row>
    <row r="11" spans="2:44" ht="15.95" customHeight="1">
      <c r="B11" s="55"/>
      <c r="I11" s="78"/>
      <c r="J11" s="810" t="str">
        <f>IF(M02S02F34="","",M02S02F34)</f>
        <v/>
      </c>
      <c r="K11" s="810"/>
      <c r="L11" s="810"/>
      <c r="M11" s="810"/>
      <c r="N11" s="810"/>
      <c r="O11" s="810"/>
      <c r="P11" s="810"/>
      <c r="Q11" s="810"/>
      <c r="R11" s="810"/>
      <c r="S11" s="810"/>
      <c r="T11" s="810"/>
      <c r="U11" s="810"/>
      <c r="V11" s="810"/>
      <c r="W11" s="810"/>
      <c r="X11" s="810"/>
      <c r="Y11" s="810"/>
      <c r="Z11" s="810"/>
      <c r="AA11" s="810"/>
      <c r="AB11" s="810"/>
      <c r="AC11" s="810"/>
      <c r="AD11" s="810"/>
      <c r="AE11" s="810"/>
      <c r="AF11" s="810"/>
      <c r="AG11" s="810"/>
      <c r="AH11" s="810"/>
      <c r="AI11" s="810"/>
      <c r="AJ11" s="810"/>
      <c r="AK11" s="108"/>
      <c r="AR11" s="55"/>
    </row>
    <row r="12" spans="2:44" ht="15.95" customHeight="1">
      <c r="B12" s="55"/>
      <c r="I12" s="78"/>
      <c r="J12" s="810"/>
      <c r="K12" s="810"/>
      <c r="L12" s="810"/>
      <c r="M12" s="810"/>
      <c r="N12" s="810"/>
      <c r="O12" s="810"/>
      <c r="P12" s="810"/>
      <c r="Q12" s="810"/>
      <c r="R12" s="810"/>
      <c r="S12" s="810"/>
      <c r="T12" s="810"/>
      <c r="U12" s="810"/>
      <c r="V12" s="810"/>
      <c r="W12" s="810"/>
      <c r="X12" s="810"/>
      <c r="Y12" s="810"/>
      <c r="Z12" s="810"/>
      <c r="AA12" s="810"/>
      <c r="AB12" s="810"/>
      <c r="AC12" s="810"/>
      <c r="AD12" s="810"/>
      <c r="AE12" s="810"/>
      <c r="AF12" s="810"/>
      <c r="AG12" s="810"/>
      <c r="AH12" s="810"/>
      <c r="AI12" s="810"/>
      <c r="AJ12" s="810"/>
      <c r="AK12" s="108"/>
      <c r="AR12" s="55"/>
    </row>
    <row r="13" spans="2:44" ht="15.95" customHeight="1">
      <c r="B13" s="55"/>
      <c r="I13" s="78"/>
      <c r="J13" s="810"/>
      <c r="K13" s="810"/>
      <c r="L13" s="810"/>
      <c r="M13" s="810"/>
      <c r="N13" s="810"/>
      <c r="O13" s="810"/>
      <c r="P13" s="810"/>
      <c r="Q13" s="810"/>
      <c r="R13" s="810"/>
      <c r="S13" s="810"/>
      <c r="T13" s="810"/>
      <c r="U13" s="810"/>
      <c r="V13" s="810"/>
      <c r="W13" s="810"/>
      <c r="X13" s="810"/>
      <c r="Y13" s="810"/>
      <c r="Z13" s="810"/>
      <c r="AA13" s="810"/>
      <c r="AB13" s="810"/>
      <c r="AC13" s="810"/>
      <c r="AD13" s="810"/>
      <c r="AE13" s="810"/>
      <c r="AF13" s="810"/>
      <c r="AG13" s="810"/>
      <c r="AH13" s="810"/>
      <c r="AI13" s="810"/>
      <c r="AJ13" s="810"/>
      <c r="AK13" s="108"/>
      <c r="AR13" s="55"/>
    </row>
    <row r="14" spans="2:44" ht="15.95" customHeight="1">
      <c r="B14" s="55"/>
      <c r="I14" s="78"/>
      <c r="J14" s="272" t="s">
        <v>1164</v>
      </c>
      <c r="K14" s="273"/>
      <c r="L14" s="273"/>
      <c r="M14" s="273"/>
      <c r="N14" s="273"/>
      <c r="O14" s="795" t="str">
        <f>IF(OR(M02S02F22="",M02S02F23="",M02S02F25=""),"",CONCATENATE(M02S02F22,", ",M02S02F23, ", ", M02S02F24, " ", M02S02F25 ))</f>
        <v/>
      </c>
      <c r="P14" s="795"/>
      <c r="Q14" s="795"/>
      <c r="R14" s="795"/>
      <c r="S14" s="795"/>
      <c r="T14" s="795"/>
      <c r="U14" s="795"/>
      <c r="V14" s="795"/>
      <c r="W14" s="795"/>
      <c r="X14" s="795"/>
      <c r="Y14" s="795"/>
      <c r="Z14" s="274" t="s">
        <v>1165</v>
      </c>
      <c r="AA14" s="273"/>
      <c r="AB14" s="273"/>
      <c r="AC14" s="795" t="str">
        <f>IF(M02S03F02="","",M02S03F02)</f>
        <v/>
      </c>
      <c r="AD14" s="795"/>
      <c r="AE14" s="795"/>
      <c r="AF14" s="795"/>
      <c r="AG14" s="795"/>
      <c r="AH14" s="795"/>
      <c r="AI14" s="795"/>
      <c r="AJ14" s="795"/>
      <c r="AK14" s="108"/>
      <c r="AR14" s="55"/>
    </row>
    <row r="15" spans="2:44" ht="15.95" customHeight="1">
      <c r="B15" s="55"/>
      <c r="I15" s="78"/>
      <c r="J15" s="272" t="s">
        <v>1166</v>
      </c>
      <c r="K15" s="273"/>
      <c r="L15" s="275"/>
      <c r="M15" s="275"/>
      <c r="N15" s="275"/>
      <c r="O15" s="794">
        <f ca="1">TODAY()</f>
        <v>45726</v>
      </c>
      <c r="P15" s="794"/>
      <c r="Q15" s="794"/>
      <c r="R15" s="794"/>
      <c r="S15" s="794"/>
      <c r="T15" s="794"/>
      <c r="U15" s="794"/>
      <c r="V15" s="794"/>
      <c r="W15" s="794"/>
      <c r="X15" s="794"/>
      <c r="Y15" s="794"/>
      <c r="Z15" s="274" t="s">
        <v>1167</v>
      </c>
      <c r="AA15" s="273"/>
      <c r="AB15" s="273"/>
      <c r="AC15" s="795" t="str">
        <f>IF(AND(M02S03F03="",M02S03F04=""),"",CONCATENATE(M02S03F03," ",M02S03F04))</f>
        <v/>
      </c>
      <c r="AD15" s="795"/>
      <c r="AE15" s="795"/>
      <c r="AF15" s="795"/>
      <c r="AG15" s="795"/>
      <c r="AH15" s="795"/>
      <c r="AI15" s="795"/>
      <c r="AJ15" s="795"/>
      <c r="AK15" s="108"/>
      <c r="AR15" s="55"/>
    </row>
    <row r="16" spans="2:44" ht="15.95" customHeight="1">
      <c r="B16" s="55"/>
      <c r="I16" s="78"/>
      <c r="J16" s="273"/>
      <c r="K16" s="273"/>
      <c r="L16" s="273"/>
      <c r="M16" s="273"/>
      <c r="N16" s="273"/>
      <c r="O16" s="273"/>
      <c r="P16" s="273"/>
      <c r="Q16" s="273"/>
      <c r="R16" s="276"/>
      <c r="S16" s="276"/>
      <c r="T16" s="276"/>
      <c r="U16" s="276"/>
      <c r="V16" s="276"/>
      <c r="W16" s="276"/>
      <c r="X16" s="273"/>
      <c r="Y16" s="273"/>
      <c r="Z16" s="274" t="s">
        <v>1168</v>
      </c>
      <c r="AA16" s="273"/>
      <c r="AB16" s="273"/>
      <c r="AC16" s="796" t="str">
        <f>IF(M02S03F06="","",M02S03F06)</f>
        <v/>
      </c>
      <c r="AD16" s="796"/>
      <c r="AE16" s="796"/>
      <c r="AF16" s="796"/>
      <c r="AG16" s="796"/>
      <c r="AH16" s="796"/>
      <c r="AI16" s="796"/>
      <c r="AJ16" s="796"/>
      <c r="AK16" s="108"/>
      <c r="AR16" s="55"/>
    </row>
    <row r="17" spans="2:49" ht="15.95" customHeight="1" thickBot="1">
      <c r="B17" s="55"/>
      <c r="I17" s="78"/>
      <c r="J17" s="55"/>
      <c r="K17" s="55"/>
      <c r="L17" s="55"/>
      <c r="M17" s="55"/>
      <c r="N17" s="55"/>
      <c r="O17" s="55"/>
      <c r="P17" s="55"/>
      <c r="Q17" s="55"/>
      <c r="R17" s="55"/>
      <c r="S17" s="55"/>
      <c r="T17" s="55"/>
      <c r="U17" s="55"/>
      <c r="V17" s="55"/>
      <c r="W17" s="55"/>
      <c r="X17" s="55"/>
      <c r="Y17" s="55"/>
      <c r="Z17" s="55"/>
      <c r="AA17" s="55"/>
      <c r="AB17" s="55"/>
      <c r="AC17" s="55"/>
      <c r="AD17" s="55"/>
      <c r="AE17" s="55"/>
      <c r="AF17" s="55"/>
      <c r="AG17" s="55"/>
      <c r="AH17" s="55"/>
      <c r="AI17" s="55"/>
      <c r="AJ17" s="55"/>
      <c r="AK17" s="108"/>
      <c r="AR17" s="55"/>
    </row>
    <row r="18" spans="2:49" ht="15.95" customHeight="1" thickBot="1">
      <c r="B18" s="55"/>
      <c r="I18" s="78"/>
      <c r="J18" s="306"/>
      <c r="K18" s="797" t="s">
        <v>1248</v>
      </c>
      <c r="L18" s="798"/>
      <c r="M18" s="798"/>
      <c r="N18" s="798"/>
      <c r="O18" s="798"/>
      <c r="P18" s="798"/>
      <c r="Q18" s="798"/>
      <c r="R18" s="798"/>
      <c r="S18" s="798"/>
      <c r="T18" s="798"/>
      <c r="U18" s="798"/>
      <c r="V18" s="798"/>
      <c r="W18" s="798"/>
      <c r="X18" s="798"/>
      <c r="Y18" s="798"/>
      <c r="Z18" s="798"/>
      <c r="AA18" s="798"/>
      <c r="AB18" s="798"/>
      <c r="AC18" s="798"/>
      <c r="AD18" s="799">
        <f ca="1">AW25</f>
        <v>0</v>
      </c>
      <c r="AE18" s="800"/>
      <c r="AF18" s="800"/>
      <c r="AG18" s="800"/>
      <c r="AH18" s="800"/>
      <c r="AI18" s="800"/>
      <c r="AJ18" s="800"/>
      <c r="AK18" s="108"/>
      <c r="AR18" s="55"/>
    </row>
    <row r="19" spans="2:49" ht="15.95" customHeight="1" thickBot="1">
      <c r="B19" s="55"/>
      <c r="I19" s="78"/>
      <c r="J19" s="307"/>
      <c r="K19" s="797"/>
      <c r="L19" s="798"/>
      <c r="M19" s="798"/>
      <c r="N19" s="798"/>
      <c r="O19" s="798"/>
      <c r="P19" s="798"/>
      <c r="Q19" s="798"/>
      <c r="R19" s="798"/>
      <c r="S19" s="798"/>
      <c r="T19" s="798"/>
      <c r="U19" s="798"/>
      <c r="V19" s="798"/>
      <c r="W19" s="798"/>
      <c r="X19" s="798"/>
      <c r="Y19" s="798"/>
      <c r="Z19" s="798"/>
      <c r="AA19" s="798"/>
      <c r="AB19" s="798"/>
      <c r="AC19" s="798"/>
      <c r="AD19" s="800"/>
      <c r="AE19" s="800"/>
      <c r="AF19" s="800"/>
      <c r="AG19" s="800"/>
      <c r="AH19" s="800"/>
      <c r="AI19" s="800"/>
      <c r="AJ19" s="800"/>
      <c r="AK19" s="108"/>
      <c r="AR19" s="55"/>
    </row>
    <row r="20" spans="2:49" ht="15.95" customHeight="1" thickBot="1">
      <c r="B20" s="55"/>
      <c r="I20" s="78"/>
      <c r="J20" s="304"/>
      <c r="K20" s="805" t="s">
        <v>1169</v>
      </c>
      <c r="L20" s="806"/>
      <c r="M20" s="806"/>
      <c r="N20" s="806"/>
      <c r="O20" s="806"/>
      <c r="P20" s="806"/>
      <c r="Q20" s="806"/>
      <c r="R20" s="806"/>
      <c r="S20" s="806"/>
      <c r="T20" s="806"/>
      <c r="U20" s="806"/>
      <c r="V20" s="806"/>
      <c r="W20" s="806"/>
      <c r="X20" s="806"/>
      <c r="Y20" s="806"/>
      <c r="Z20" s="806"/>
      <c r="AA20" s="806"/>
      <c r="AB20" s="806"/>
      <c r="AC20" s="806"/>
      <c r="AD20" s="807">
        <f ca="1">AD18*5</f>
        <v>0</v>
      </c>
      <c r="AE20" s="802"/>
      <c r="AF20" s="802"/>
      <c r="AG20" s="802"/>
      <c r="AH20" s="802"/>
      <c r="AI20" s="802"/>
      <c r="AJ20" s="802"/>
      <c r="AK20" s="108"/>
      <c r="AR20" s="55"/>
    </row>
    <row r="21" spans="2:49" ht="15.95" customHeight="1" thickBot="1">
      <c r="B21" s="55"/>
      <c r="I21" s="78"/>
      <c r="J21" s="305"/>
      <c r="K21" s="805"/>
      <c r="L21" s="806"/>
      <c r="M21" s="806"/>
      <c r="N21" s="806"/>
      <c r="O21" s="806"/>
      <c r="P21" s="806"/>
      <c r="Q21" s="806"/>
      <c r="R21" s="806"/>
      <c r="S21" s="806"/>
      <c r="T21" s="806"/>
      <c r="U21" s="806"/>
      <c r="V21" s="806"/>
      <c r="W21" s="806"/>
      <c r="X21" s="806"/>
      <c r="Y21" s="806"/>
      <c r="Z21" s="806"/>
      <c r="AA21" s="806"/>
      <c r="AB21" s="806"/>
      <c r="AC21" s="806"/>
      <c r="AD21" s="802"/>
      <c r="AE21" s="802"/>
      <c r="AF21" s="802"/>
      <c r="AG21" s="802"/>
      <c r="AH21" s="802"/>
      <c r="AI21" s="802"/>
      <c r="AJ21" s="802"/>
      <c r="AK21" s="108"/>
      <c r="AR21" s="55"/>
    </row>
    <row r="22" spans="2:49" ht="15.95" customHeight="1" thickBot="1">
      <c r="B22" s="55"/>
      <c r="I22" s="78"/>
      <c r="J22" s="308"/>
      <c r="K22" s="308"/>
      <c r="L22" s="308"/>
      <c r="M22" s="308"/>
      <c r="N22" s="308"/>
      <c r="O22" s="308"/>
      <c r="P22" s="308"/>
      <c r="Q22" s="308"/>
      <c r="R22" s="308"/>
      <c r="S22" s="308"/>
      <c r="T22" s="308"/>
      <c r="U22" s="308"/>
      <c r="V22" s="308"/>
      <c r="W22" s="308"/>
      <c r="X22" s="308"/>
      <c r="Y22" s="308"/>
      <c r="Z22" s="308"/>
      <c r="AA22" s="308"/>
      <c r="AB22" s="308"/>
      <c r="AC22" s="308"/>
      <c r="AD22" s="308"/>
      <c r="AE22" s="308"/>
      <c r="AF22" s="308"/>
      <c r="AG22" s="308"/>
      <c r="AH22" s="308"/>
      <c r="AI22" s="308"/>
      <c r="AJ22" s="308"/>
      <c r="AK22" s="108"/>
      <c r="AR22" s="55"/>
    </row>
    <row r="23" spans="2:49" ht="15.95" customHeight="1">
      <c r="B23" s="55"/>
      <c r="I23" s="78"/>
      <c r="J23" s="771" t="s">
        <v>75</v>
      </c>
      <c r="K23" s="771"/>
      <c r="L23" s="771"/>
      <c r="M23" s="771"/>
      <c r="N23" s="771"/>
      <c r="O23" s="771"/>
      <c r="P23" s="771"/>
      <c r="Q23" s="771"/>
      <c r="R23" s="771"/>
      <c r="S23" s="771"/>
      <c r="T23" s="771"/>
      <c r="U23" s="771"/>
      <c r="V23" s="771"/>
      <c r="W23" s="771"/>
      <c r="X23" s="771"/>
      <c r="Y23" s="771"/>
      <c r="Z23" s="771"/>
      <c r="AA23" s="771"/>
      <c r="AB23" s="771"/>
      <c r="AC23" s="771"/>
      <c r="AD23" s="771"/>
      <c r="AE23" s="771"/>
      <c r="AF23" s="771"/>
      <c r="AG23" s="771"/>
      <c r="AH23" s="771"/>
      <c r="AI23" s="771"/>
      <c r="AJ23" s="771"/>
      <c r="AK23" s="108"/>
      <c r="AR23" s="55"/>
    </row>
    <row r="24" spans="2:49" ht="15.95" customHeight="1">
      <c r="B24" s="55"/>
      <c r="I24" s="78"/>
      <c r="J24" s="771"/>
      <c r="K24" s="771"/>
      <c r="L24" s="771"/>
      <c r="M24" s="771"/>
      <c r="N24" s="771"/>
      <c r="O24" s="771"/>
      <c r="P24" s="771"/>
      <c r="Q24" s="771"/>
      <c r="R24" s="771"/>
      <c r="S24" s="771"/>
      <c r="T24" s="771"/>
      <c r="U24" s="771"/>
      <c r="V24" s="771"/>
      <c r="W24" s="771"/>
      <c r="X24" s="771"/>
      <c r="Y24" s="771"/>
      <c r="Z24" s="771"/>
      <c r="AA24" s="771"/>
      <c r="AB24" s="771"/>
      <c r="AC24" s="771"/>
      <c r="AD24" s="771"/>
      <c r="AE24" s="771"/>
      <c r="AF24" s="771"/>
      <c r="AG24" s="771"/>
      <c r="AH24" s="771"/>
      <c r="AI24" s="771"/>
      <c r="AJ24" s="771"/>
      <c r="AK24" s="108"/>
      <c r="AR24" s="55"/>
      <c r="AU24" t="s">
        <v>1170</v>
      </c>
      <c r="AW24" s="277">
        <f ca="1">IF(INCENTOTAL="","",INCENTOTAL)</f>
        <v>0</v>
      </c>
    </row>
    <row r="25" spans="2:49" ht="15.95" customHeight="1">
      <c r="B25" s="55"/>
      <c r="I25" s="78"/>
      <c r="J25" s="55"/>
      <c r="K25" s="55"/>
      <c r="L25" s="55"/>
      <c r="M25" s="55"/>
      <c r="N25" s="55"/>
      <c r="O25" s="55"/>
      <c r="P25" s="55"/>
      <c r="Q25" s="55"/>
      <c r="R25" s="55"/>
      <c r="AH25" s="55"/>
      <c r="AI25" s="55"/>
      <c r="AJ25" s="55"/>
      <c r="AK25" s="108"/>
      <c r="AR25" s="55"/>
      <c r="AU25" t="s">
        <v>1171</v>
      </c>
      <c r="AW25" s="278">
        <f ca="1">(M02S02F35*SUM(EXPORT!N4:N473))+(M02S02F36*SUM(EXPORT!P4:P473))</f>
        <v>0</v>
      </c>
    </row>
    <row r="26" spans="2:49" ht="15.95" customHeight="1">
      <c r="B26" s="55"/>
      <c r="I26" s="78"/>
      <c r="J26" s="55"/>
      <c r="L26" s="55"/>
      <c r="R26" s="55"/>
      <c r="AH26" s="279"/>
      <c r="AI26" s="279"/>
      <c r="AJ26" s="55"/>
      <c r="AK26" s="108"/>
      <c r="AR26" s="55"/>
    </row>
    <row r="27" spans="2:49" ht="15.95" customHeight="1">
      <c r="B27" s="55"/>
      <c r="I27" s="78"/>
      <c r="J27" s="280"/>
      <c r="AK27" s="108"/>
    </row>
    <row r="28" spans="2:49" ht="15.95" customHeight="1">
      <c r="B28" s="55"/>
      <c r="I28" s="78"/>
      <c r="J28" s="55"/>
      <c r="X28" s="803" t="str">
        <f ca="1">IF($AW$24=0,"---",$AW$24)</f>
        <v>---</v>
      </c>
      <c r="Y28" s="803"/>
      <c r="Z28" s="803"/>
      <c r="AA28" s="803"/>
      <c r="AB28" s="803"/>
      <c r="AC28" s="803"/>
      <c r="AD28" s="803"/>
      <c r="AE28" s="803"/>
      <c r="AF28" s="803"/>
      <c r="AK28" s="108"/>
    </row>
    <row r="29" spans="2:49" ht="15.95" customHeight="1">
      <c r="B29" s="55"/>
      <c r="I29" s="78"/>
      <c r="J29" s="55"/>
      <c r="X29" s="803"/>
      <c r="Y29" s="803"/>
      <c r="Z29" s="803"/>
      <c r="AA29" s="803"/>
      <c r="AB29" s="803"/>
      <c r="AC29" s="803"/>
      <c r="AD29" s="803"/>
      <c r="AE29" s="803"/>
      <c r="AF29" s="803"/>
      <c r="AG29" s="313"/>
      <c r="AK29" s="108"/>
    </row>
    <row r="30" spans="2:49" ht="15.95" customHeight="1">
      <c r="B30" s="55"/>
      <c r="I30" s="78"/>
      <c r="J30" s="55"/>
      <c r="X30" s="804" t="s">
        <v>1201</v>
      </c>
      <c r="Y30" s="804"/>
      <c r="Z30" s="804"/>
      <c r="AA30" s="804"/>
      <c r="AB30" s="804"/>
      <c r="AC30" s="804"/>
      <c r="AD30" s="804"/>
      <c r="AE30" s="804"/>
      <c r="AF30" s="804"/>
      <c r="AG30" s="313"/>
      <c r="AK30" s="108"/>
    </row>
    <row r="31" spans="2:49" ht="15.95" customHeight="1">
      <c r="B31" s="55"/>
      <c r="I31" s="78"/>
      <c r="J31" s="55"/>
      <c r="L31" s="55"/>
      <c r="R31" s="55"/>
      <c r="X31" s="804"/>
      <c r="Y31" s="804"/>
      <c r="Z31" s="804"/>
      <c r="AA31" s="804"/>
      <c r="AB31" s="804"/>
      <c r="AC31" s="804"/>
      <c r="AD31" s="804"/>
      <c r="AE31" s="804"/>
      <c r="AF31" s="804"/>
      <c r="AG31" s="314"/>
      <c r="AH31" s="279"/>
      <c r="AI31" s="279"/>
      <c r="AJ31" s="55"/>
      <c r="AK31" s="108"/>
    </row>
    <row r="32" spans="2:49" ht="15.95" customHeight="1">
      <c r="B32" s="55"/>
      <c r="I32" s="78"/>
      <c r="J32" s="55"/>
      <c r="L32" s="55"/>
      <c r="R32" s="55"/>
      <c r="AG32" s="314"/>
      <c r="AH32" s="279"/>
      <c r="AI32" s="279"/>
      <c r="AJ32" s="55"/>
      <c r="AK32" s="108"/>
    </row>
    <row r="33" spans="2:53" ht="15.95" customHeight="1" thickBot="1">
      <c r="B33" s="55"/>
      <c r="I33" s="78"/>
      <c r="J33" s="55"/>
      <c r="K33" s="55"/>
      <c r="L33" s="55"/>
      <c r="R33" s="55"/>
      <c r="S33" s="281"/>
      <c r="T33" s="281"/>
      <c r="U33" s="55"/>
      <c r="V33" s="55"/>
      <c r="W33" s="55"/>
      <c r="X33" s="55"/>
      <c r="Y33" s="55"/>
      <c r="Z33" s="281"/>
      <c r="AA33" s="281"/>
      <c r="AB33" s="279"/>
      <c r="AC33" s="279"/>
      <c r="AD33" s="279"/>
      <c r="AE33" s="279"/>
      <c r="AF33" s="279"/>
      <c r="AG33" s="279"/>
      <c r="AH33" s="279"/>
      <c r="AI33" s="279"/>
      <c r="AJ33" s="55"/>
      <c r="AK33" s="108"/>
    </row>
    <row r="34" spans="2:53" ht="18.75" customHeight="1" thickBot="1">
      <c r="B34" s="55"/>
      <c r="I34" s="78"/>
      <c r="J34" s="55"/>
      <c r="K34" s="55"/>
      <c r="L34" s="55"/>
      <c r="M34" s="55"/>
      <c r="N34" s="55"/>
      <c r="O34" s="801" t="s">
        <v>1207</v>
      </c>
      <c r="P34" s="801"/>
      <c r="Q34" s="801"/>
      <c r="R34" s="801"/>
      <c r="S34" s="801"/>
      <c r="T34" s="801"/>
      <c r="U34" s="801"/>
      <c r="V34" s="801"/>
      <c r="W34" s="801"/>
      <c r="X34" s="802" t="s">
        <v>1208</v>
      </c>
      <c r="Y34" s="802"/>
      <c r="Z34" s="802"/>
      <c r="AA34" s="802"/>
      <c r="AB34" s="802"/>
      <c r="AC34" s="802"/>
      <c r="AD34" s="802"/>
      <c r="AE34" s="802"/>
      <c r="AF34" s="802"/>
      <c r="AJ34" s="92"/>
      <c r="AK34" s="108"/>
    </row>
    <row r="35" spans="2:53" ht="15.95" customHeight="1" thickBot="1">
      <c r="I35" s="78"/>
      <c r="J35" s="55"/>
      <c r="K35" s="777" t="s">
        <v>1172</v>
      </c>
      <c r="L35" s="777"/>
      <c r="M35" s="777"/>
      <c r="N35" s="777"/>
      <c r="O35" s="779" t="str">
        <f ca="1">IF(COSTTOTAL=0,"",COSTTOTAL)</f>
        <v/>
      </c>
      <c r="P35" s="779"/>
      <c r="Q35" s="779"/>
      <c r="R35" s="779"/>
      <c r="S35" s="779"/>
      <c r="T35" s="779"/>
      <c r="U35" s="779"/>
      <c r="V35" s="779"/>
      <c r="W35" s="779"/>
      <c r="X35" s="780" t="str">
        <f ca="1">IF(COSTTOTAL-INCENTOTAL=0,"",IF(NOT(ISNUMBER(INCENSTATUS)),"---",COSTTOTAL-INCENTOTAL))</f>
        <v/>
      </c>
      <c r="Y35" s="780"/>
      <c r="Z35" s="780"/>
      <c r="AA35" s="780"/>
      <c r="AB35" s="780"/>
      <c r="AC35" s="780"/>
      <c r="AD35" s="780"/>
      <c r="AE35" s="780"/>
      <c r="AF35" s="780"/>
      <c r="AJ35" s="92"/>
      <c r="AK35" s="108"/>
    </row>
    <row r="36" spans="2:53" ht="15.95" customHeight="1" thickBot="1">
      <c r="I36" s="78"/>
      <c r="J36" s="55"/>
      <c r="K36" s="778"/>
      <c r="L36" s="778"/>
      <c r="M36" s="778"/>
      <c r="N36" s="778"/>
      <c r="O36" s="779"/>
      <c r="P36" s="779"/>
      <c r="Q36" s="779"/>
      <c r="R36" s="779"/>
      <c r="S36" s="779"/>
      <c r="T36" s="779"/>
      <c r="U36" s="779"/>
      <c r="V36" s="779"/>
      <c r="W36" s="779"/>
      <c r="X36" s="780"/>
      <c r="Y36" s="780"/>
      <c r="Z36" s="780"/>
      <c r="AA36" s="780"/>
      <c r="AB36" s="780"/>
      <c r="AC36" s="780"/>
      <c r="AD36" s="780"/>
      <c r="AE36" s="780"/>
      <c r="AF36" s="780"/>
      <c r="AJ36" s="92"/>
      <c r="AK36" s="108"/>
    </row>
    <row r="37" spans="2:53" ht="15.95" customHeight="1" thickBot="1">
      <c r="I37" s="78"/>
      <c r="J37" s="55"/>
      <c r="K37" s="781" t="s">
        <v>1173</v>
      </c>
      <c r="L37" s="781"/>
      <c r="M37" s="781"/>
      <c r="N37" s="781"/>
      <c r="O37" s="782" t="str">
        <f ca="1">IFERROR(AW25/O35,"")</f>
        <v/>
      </c>
      <c r="P37" s="782"/>
      <c r="Q37" s="782"/>
      <c r="R37" s="782"/>
      <c r="S37" s="782"/>
      <c r="T37" s="782"/>
      <c r="U37" s="782"/>
      <c r="V37" s="782"/>
      <c r="W37" s="782"/>
      <c r="X37" s="783" t="str">
        <f ca="1">IFERROR(AW25/X35,"")</f>
        <v/>
      </c>
      <c r="Y37" s="783"/>
      <c r="Z37" s="783"/>
      <c r="AA37" s="783"/>
      <c r="AB37" s="783"/>
      <c r="AC37" s="783"/>
      <c r="AD37" s="783"/>
      <c r="AE37" s="783"/>
      <c r="AF37" s="783"/>
      <c r="AJ37" s="92"/>
      <c r="AK37" s="108"/>
    </row>
    <row r="38" spans="2:53" ht="15.95" customHeight="1" thickBot="1">
      <c r="I38" s="78"/>
      <c r="J38" s="55"/>
      <c r="K38" s="778"/>
      <c r="L38" s="778"/>
      <c r="M38" s="778"/>
      <c r="N38" s="778"/>
      <c r="O38" s="782"/>
      <c r="P38" s="782"/>
      <c r="Q38" s="782"/>
      <c r="R38" s="782"/>
      <c r="S38" s="782"/>
      <c r="T38" s="782"/>
      <c r="U38" s="782"/>
      <c r="V38" s="782"/>
      <c r="W38" s="782"/>
      <c r="X38" s="783"/>
      <c r="Y38" s="783"/>
      <c r="Z38" s="783"/>
      <c r="AA38" s="783"/>
      <c r="AB38" s="783"/>
      <c r="AC38" s="783"/>
      <c r="AD38" s="783"/>
      <c r="AE38" s="783"/>
      <c r="AF38" s="783"/>
      <c r="AJ38" s="92"/>
      <c r="AK38" s="108"/>
    </row>
    <row r="39" spans="2:53" ht="15.95" customHeight="1" thickBot="1">
      <c r="I39" s="78"/>
      <c r="J39" s="55"/>
      <c r="K39" s="781" t="s">
        <v>559</v>
      </c>
      <c r="L39" s="781"/>
      <c r="M39" s="781"/>
      <c r="N39" s="781"/>
      <c r="O39" s="784" t="str">
        <f ca="1">IFERROR(O35/AW25,"")</f>
        <v/>
      </c>
      <c r="P39" s="784"/>
      <c r="Q39" s="784"/>
      <c r="R39" s="784"/>
      <c r="S39" s="784"/>
      <c r="T39" s="784"/>
      <c r="U39" s="784"/>
      <c r="V39" s="784"/>
      <c r="W39" s="784"/>
      <c r="X39" s="785" t="str">
        <f ca="1">IFERROR(X35/AW25,"")</f>
        <v/>
      </c>
      <c r="Y39" s="785"/>
      <c r="Z39" s="785"/>
      <c r="AA39" s="785"/>
      <c r="AB39" s="785"/>
      <c r="AC39" s="785"/>
      <c r="AD39" s="785"/>
      <c r="AE39" s="785"/>
      <c r="AF39" s="785"/>
      <c r="AJ39" s="92"/>
      <c r="AK39" s="108"/>
    </row>
    <row r="40" spans="2:53" ht="15.95" customHeight="1" thickBot="1">
      <c r="I40" s="78"/>
      <c r="J40" s="55"/>
      <c r="K40" s="777"/>
      <c r="L40" s="777"/>
      <c r="M40" s="777"/>
      <c r="N40" s="777"/>
      <c r="O40" s="784"/>
      <c r="P40" s="784"/>
      <c r="Q40" s="784"/>
      <c r="R40" s="784"/>
      <c r="S40" s="784"/>
      <c r="T40" s="784"/>
      <c r="U40" s="784"/>
      <c r="V40" s="784"/>
      <c r="W40" s="784"/>
      <c r="X40" s="785"/>
      <c r="Y40" s="785"/>
      <c r="Z40" s="785"/>
      <c r="AA40" s="785"/>
      <c r="AB40" s="785"/>
      <c r="AC40" s="785"/>
      <c r="AD40" s="785"/>
      <c r="AE40" s="785"/>
      <c r="AF40" s="785"/>
      <c r="AJ40" s="92"/>
      <c r="AK40" s="108"/>
    </row>
    <row r="41" spans="2:53" ht="15.95" customHeight="1" thickBot="1">
      <c r="I41" s="78"/>
      <c r="J41" s="308"/>
      <c r="K41" s="308"/>
      <c r="L41" s="308"/>
      <c r="M41" s="308"/>
      <c r="N41" s="308"/>
      <c r="O41" s="308"/>
      <c r="P41" s="308"/>
      <c r="Q41" s="308"/>
      <c r="R41" s="308"/>
      <c r="S41" s="308"/>
      <c r="T41" s="308"/>
      <c r="U41" s="308"/>
      <c r="V41" s="308"/>
      <c r="W41" s="308"/>
      <c r="X41" s="308"/>
      <c r="Y41" s="308"/>
      <c r="Z41" s="308"/>
      <c r="AA41" s="308"/>
      <c r="AB41" s="308"/>
      <c r="AC41" s="308"/>
      <c r="AD41" s="308"/>
      <c r="AE41" s="308"/>
      <c r="AF41" s="308"/>
      <c r="AG41" s="308"/>
      <c r="AH41" s="308"/>
      <c r="AI41" s="308"/>
      <c r="AJ41" s="308"/>
      <c r="AK41" s="108"/>
    </row>
    <row r="42" spans="2:53" ht="15.95" customHeight="1">
      <c r="I42" s="78"/>
      <c r="J42" s="771" t="s">
        <v>1174</v>
      </c>
      <c r="K42" s="771"/>
      <c r="L42" s="771"/>
      <c r="M42" s="771"/>
      <c r="N42" s="771"/>
      <c r="O42" s="771"/>
      <c r="P42" s="771"/>
      <c r="Q42" s="771"/>
      <c r="R42" s="771"/>
      <c r="S42" s="771"/>
      <c r="T42" s="771"/>
      <c r="U42" s="771"/>
      <c r="V42" s="771"/>
      <c r="W42" s="771"/>
      <c r="X42" s="771"/>
      <c r="Y42" s="771"/>
      <c r="Z42" s="771"/>
      <c r="AA42" s="771"/>
      <c r="AB42" s="771"/>
      <c r="AC42" s="771"/>
      <c r="AD42" s="771"/>
      <c r="AE42" s="771"/>
      <c r="AF42" s="771"/>
      <c r="AG42" s="771"/>
      <c r="AH42" s="771"/>
      <c r="AI42" s="771"/>
      <c r="AJ42" s="771"/>
      <c r="AK42" s="108"/>
    </row>
    <row r="43" spans="2:53" ht="15.95" customHeight="1">
      <c r="I43" s="78"/>
      <c r="J43" s="771"/>
      <c r="K43" s="771"/>
      <c r="L43" s="771"/>
      <c r="M43" s="771"/>
      <c r="N43" s="771"/>
      <c r="O43" s="771"/>
      <c r="P43" s="771"/>
      <c r="Q43" s="771"/>
      <c r="R43" s="771"/>
      <c r="S43" s="771"/>
      <c r="T43" s="771"/>
      <c r="U43" s="771"/>
      <c r="V43" s="771"/>
      <c r="W43" s="771"/>
      <c r="X43" s="771"/>
      <c r="Y43" s="771"/>
      <c r="Z43" s="771"/>
      <c r="AA43" s="771"/>
      <c r="AB43" s="771"/>
      <c r="AC43" s="771"/>
      <c r="AD43" s="771"/>
      <c r="AE43" s="771"/>
      <c r="AF43" s="771"/>
      <c r="AG43" s="771"/>
      <c r="AH43" s="771"/>
      <c r="AI43" s="771"/>
      <c r="AJ43" s="771"/>
      <c r="AK43" s="108"/>
    </row>
    <row r="44" spans="2:53" ht="15.95" customHeight="1">
      <c r="I44" s="78"/>
      <c r="J44" s="767" t="s">
        <v>1176</v>
      </c>
      <c r="K44" s="767"/>
      <c r="L44" s="767"/>
      <c r="M44" s="767"/>
      <c r="N44" s="767"/>
      <c r="O44" s="767"/>
      <c r="P44" s="767"/>
      <c r="Q44" s="767"/>
      <c r="R44" s="767"/>
      <c r="S44" s="767"/>
      <c r="T44" s="316"/>
      <c r="AK44" s="108"/>
      <c r="AU44" t="s">
        <v>1175</v>
      </c>
      <c r="AW44">
        <v>7.7599619999999989E-4</v>
      </c>
      <c r="AY44" t="s">
        <v>1197</v>
      </c>
      <c r="BA44">
        <v>6.633E-3</v>
      </c>
    </row>
    <row r="45" spans="2:53" ht="15.95" customHeight="1">
      <c r="I45" s="78"/>
      <c r="J45" s="767"/>
      <c r="K45" s="767"/>
      <c r="L45" s="767"/>
      <c r="M45" s="767"/>
      <c r="N45" s="767"/>
      <c r="O45" s="767"/>
      <c r="P45" s="767"/>
      <c r="Q45" s="767"/>
      <c r="R45" s="767"/>
      <c r="S45" s="767"/>
      <c r="T45" s="316"/>
      <c r="AK45" s="108"/>
      <c r="AU45" t="s">
        <v>986</v>
      </c>
      <c r="AW45" s="49">
        <f ca="1">KWHTOTAL</f>
        <v>0</v>
      </c>
      <c r="AY45" t="s">
        <v>1198</v>
      </c>
      <c r="BA45" s="49">
        <f>THERMTOTAL</f>
        <v>0</v>
      </c>
    </row>
    <row r="46" spans="2:53" ht="15.95" customHeight="1">
      <c r="I46" s="78"/>
      <c r="J46" s="766">
        <f ca="1">KWHTOTAL</f>
        <v>0</v>
      </c>
      <c r="K46" s="766"/>
      <c r="L46" s="766"/>
      <c r="M46" s="766"/>
      <c r="N46" s="766"/>
      <c r="O46" s="766"/>
      <c r="P46" s="766"/>
      <c r="Q46" s="766"/>
      <c r="R46" s="766"/>
      <c r="S46" s="766"/>
      <c r="T46" s="315"/>
      <c r="AK46" s="108"/>
      <c r="AU46" s="53" t="s">
        <v>1177</v>
      </c>
      <c r="AW46">
        <f ca="1">AW44*AW45</f>
        <v>0</v>
      </c>
      <c r="AY46" s="53" t="s">
        <v>1177</v>
      </c>
      <c r="BA46">
        <f>BA44*BA45</f>
        <v>0</v>
      </c>
    </row>
    <row r="47" spans="2:53" ht="15.95" customHeight="1">
      <c r="C47" s="53"/>
      <c r="D47" s="53"/>
      <c r="E47" s="53"/>
      <c r="F47" s="53"/>
      <c r="G47" s="53"/>
      <c r="I47" s="78"/>
      <c r="J47" s="766"/>
      <c r="K47" s="766"/>
      <c r="L47" s="766"/>
      <c r="M47" s="766"/>
      <c r="N47" s="766"/>
      <c r="O47" s="766"/>
      <c r="P47" s="766"/>
      <c r="Q47" s="766"/>
      <c r="R47" s="766"/>
      <c r="S47" s="766"/>
      <c r="T47" s="315"/>
      <c r="AK47" s="108"/>
      <c r="AU47" t="s">
        <v>1178</v>
      </c>
      <c r="AW47">
        <v>4.67</v>
      </c>
      <c r="AY47" t="s">
        <v>1178</v>
      </c>
      <c r="BA47">
        <v>4.67</v>
      </c>
    </row>
    <row r="48" spans="2:53" ht="15.95" customHeight="1">
      <c r="C48" s="53"/>
      <c r="D48" s="53"/>
      <c r="E48" s="53"/>
      <c r="F48" s="53"/>
      <c r="G48" s="53"/>
      <c r="I48" s="78"/>
      <c r="J48" s="768" t="s">
        <v>1212</v>
      </c>
      <c r="K48" s="768"/>
      <c r="L48" s="768"/>
      <c r="M48" s="768"/>
      <c r="N48" s="768"/>
      <c r="O48" s="768"/>
      <c r="P48" s="768"/>
      <c r="Q48" s="768"/>
      <c r="R48" s="768"/>
      <c r="S48" s="768"/>
      <c r="AK48" s="108"/>
      <c r="AU48" t="s">
        <v>1179</v>
      </c>
      <c r="AW48">
        <f>6.672/12</f>
        <v>0.55599999999999994</v>
      </c>
      <c r="AY48" t="s">
        <v>1179</v>
      </c>
      <c r="BA48">
        <f>6.672/12</f>
        <v>0.55599999999999994</v>
      </c>
    </row>
    <row r="49" spans="3:53" ht="15.95" customHeight="1">
      <c r="C49" s="53"/>
      <c r="D49" s="53"/>
      <c r="E49" s="53"/>
      <c r="F49" s="53"/>
      <c r="G49" s="53"/>
      <c r="I49" s="78"/>
      <c r="J49" s="769">
        <f>THERMTOTAL</f>
        <v>0</v>
      </c>
      <c r="K49" s="769"/>
      <c r="L49" s="769"/>
      <c r="M49" s="769"/>
      <c r="N49" s="769"/>
      <c r="O49" s="769"/>
      <c r="P49" s="769"/>
      <c r="Q49" s="769"/>
      <c r="R49" s="769"/>
      <c r="S49" s="769"/>
      <c r="AK49" s="108"/>
      <c r="AU49" t="s">
        <v>1180</v>
      </c>
      <c r="AW49" s="87">
        <v>2.87</v>
      </c>
      <c r="AY49" t="s">
        <v>1180</v>
      </c>
      <c r="BA49" s="87">
        <v>2.87</v>
      </c>
    </row>
    <row r="50" spans="3:53" ht="15.95" customHeight="1">
      <c r="C50" s="53"/>
      <c r="D50" s="53"/>
      <c r="E50" s="53"/>
      <c r="F50" s="53"/>
      <c r="G50" s="53"/>
      <c r="I50" s="78"/>
      <c r="J50" s="769"/>
      <c r="K50" s="769"/>
      <c r="L50" s="769"/>
      <c r="M50" s="769"/>
      <c r="N50" s="769"/>
      <c r="O50" s="769"/>
      <c r="P50" s="769"/>
      <c r="Q50" s="769"/>
      <c r="R50" s="769"/>
      <c r="S50" s="769"/>
      <c r="T50" s="786" t="s">
        <v>1213</v>
      </c>
      <c r="U50" s="786"/>
      <c r="V50" s="786"/>
      <c r="W50" s="786"/>
      <c r="X50" s="786"/>
      <c r="Y50" s="786"/>
      <c r="Z50" s="786"/>
      <c r="AA50" s="144"/>
      <c r="AB50" s="144"/>
      <c r="AC50" s="144"/>
      <c r="AD50" s="144"/>
      <c r="AE50" s="144"/>
      <c r="AF50" s="144"/>
      <c r="AG50" s="144"/>
      <c r="AH50" s="144"/>
      <c r="AI50" s="144"/>
      <c r="AJ50" s="144"/>
      <c r="AK50" s="108"/>
    </row>
    <row r="51" spans="3:53" ht="15.95" customHeight="1">
      <c r="C51" s="53"/>
      <c r="D51" s="53"/>
      <c r="E51" s="53"/>
      <c r="F51" s="53"/>
      <c r="G51" s="53"/>
      <c r="I51" s="78"/>
      <c r="J51" s="282"/>
      <c r="K51" s="282"/>
      <c r="L51" s="282"/>
      <c r="M51" s="282"/>
      <c r="N51" s="282"/>
      <c r="O51" s="282"/>
      <c r="P51" s="282"/>
      <c r="Q51" s="282"/>
      <c r="R51" s="282"/>
      <c r="S51" s="282"/>
      <c r="T51" s="786"/>
      <c r="U51" s="786"/>
      <c r="V51" s="786"/>
      <c r="W51" s="786"/>
      <c r="X51" s="786"/>
      <c r="Y51" s="786"/>
      <c r="Z51" s="786"/>
      <c r="AA51" s="282"/>
      <c r="AB51" s="282"/>
      <c r="AC51" s="282"/>
      <c r="AD51" s="282"/>
      <c r="AE51" s="282"/>
      <c r="AF51" s="282"/>
      <c r="AG51" s="282"/>
      <c r="AH51" s="282"/>
      <c r="AI51" s="282"/>
      <c r="AJ51" s="282"/>
      <c r="AK51" s="108"/>
    </row>
    <row r="52" spans="3:53" ht="15.95" customHeight="1">
      <c r="C52" s="53"/>
      <c r="D52" s="53"/>
      <c r="E52" s="53"/>
      <c r="F52" s="53"/>
      <c r="G52" s="53"/>
      <c r="I52" s="78"/>
      <c r="T52" s="786"/>
      <c r="U52" s="786"/>
      <c r="V52" s="786"/>
      <c r="W52" s="786"/>
      <c r="X52" s="786"/>
      <c r="Y52" s="786"/>
      <c r="Z52" s="786"/>
      <c r="AK52" s="108"/>
    </row>
    <row r="53" spans="3:53" ht="15.95" customHeight="1">
      <c r="C53" s="53"/>
      <c r="I53" s="78"/>
      <c r="AK53" s="108"/>
    </row>
    <row r="54" spans="3:53" ht="15.95" customHeight="1">
      <c r="C54" s="53"/>
      <c r="I54" s="78"/>
      <c r="M54" s="770">
        <f ca="1">($AW$46/$AW$47)+($BA$46/$BA$47)</f>
        <v>0</v>
      </c>
      <c r="N54" s="770"/>
      <c r="O54" s="770"/>
      <c r="P54" s="770"/>
      <c r="Q54" s="770"/>
      <c r="R54" s="770"/>
      <c r="S54" s="283"/>
      <c r="T54" s="283"/>
      <c r="V54" s="770">
        <f ca="1">($AW$46/$AW$48)+($BA$46/$BA$48)</f>
        <v>0</v>
      </c>
      <c r="W54" s="770"/>
      <c r="X54" s="770"/>
      <c r="Y54" s="770"/>
      <c r="Z54" s="770"/>
      <c r="AA54" s="770"/>
      <c r="AB54" s="284"/>
      <c r="AC54" s="284"/>
      <c r="AD54" s="284"/>
      <c r="AE54" s="770">
        <f ca="1">($AW$46/$AW$49)+($BA$46/$BA$49)</f>
        <v>0</v>
      </c>
      <c r="AF54" s="770"/>
      <c r="AG54" s="770"/>
      <c r="AH54" s="770"/>
      <c r="AI54" s="770"/>
      <c r="AJ54" s="770"/>
      <c r="AK54" s="108"/>
    </row>
    <row r="55" spans="3:53" ht="15.95" customHeight="1">
      <c r="C55" s="53"/>
      <c r="I55" s="78"/>
      <c r="M55" s="773" t="s">
        <v>1181</v>
      </c>
      <c r="N55" s="773"/>
      <c r="O55" s="773"/>
      <c r="P55" s="773"/>
      <c r="Q55" s="773"/>
      <c r="R55" s="773"/>
      <c r="S55" s="285"/>
      <c r="T55" s="285"/>
      <c r="V55" s="774" t="s">
        <v>1182</v>
      </c>
      <c r="W55" s="774"/>
      <c r="X55" s="774"/>
      <c r="Y55" s="774"/>
      <c r="Z55" s="774"/>
      <c r="AA55" s="774"/>
      <c r="AB55" s="286"/>
      <c r="AC55" s="286"/>
      <c r="AD55" s="286"/>
      <c r="AE55" s="774" t="s">
        <v>1183</v>
      </c>
      <c r="AF55" s="774"/>
      <c r="AG55" s="774"/>
      <c r="AH55" s="774"/>
      <c r="AI55" s="774"/>
      <c r="AJ55" s="774"/>
      <c r="AK55" s="108"/>
      <c r="AL55" s="283"/>
    </row>
    <row r="56" spans="3:53" ht="15.95" customHeight="1">
      <c r="C56" s="53"/>
      <c r="I56" s="78"/>
      <c r="M56" s="773" t="s">
        <v>1184</v>
      </c>
      <c r="N56" s="773"/>
      <c r="O56" s="773"/>
      <c r="P56" s="773"/>
      <c r="Q56" s="773"/>
      <c r="R56" s="773"/>
      <c r="S56" s="285"/>
      <c r="T56" s="285"/>
      <c r="V56" s="775" t="s">
        <v>1185</v>
      </c>
      <c r="W56" s="775"/>
      <c r="X56" s="775"/>
      <c r="Y56" s="775"/>
      <c r="Z56" s="775"/>
      <c r="AA56" s="775"/>
      <c r="AE56" s="776" t="s">
        <v>1186</v>
      </c>
      <c r="AF56" s="776"/>
      <c r="AG56" s="776"/>
      <c r="AH56" s="776"/>
      <c r="AI56" s="776"/>
      <c r="AJ56" s="776"/>
      <c r="AK56" s="108"/>
      <c r="AL56" s="287"/>
    </row>
    <row r="57" spans="3:53" ht="15.95" customHeight="1">
      <c r="C57" s="53"/>
      <c r="I57" s="78"/>
      <c r="AK57" s="108"/>
    </row>
    <row r="58" spans="3:53" ht="15.95" customHeight="1">
      <c r="C58" s="53"/>
      <c r="I58" s="78"/>
      <c r="AK58" s="108"/>
    </row>
    <row r="59" spans="3:53" ht="15.95" customHeight="1" thickBot="1">
      <c r="C59" s="53"/>
      <c r="I59" s="78"/>
      <c r="J59" s="309"/>
      <c r="K59" s="309"/>
      <c r="L59" s="309"/>
      <c r="M59" s="309"/>
      <c r="N59" s="309"/>
      <c r="O59" s="309"/>
      <c r="P59" s="309"/>
      <c r="Q59" s="309"/>
      <c r="R59" s="309"/>
      <c r="S59" s="309"/>
      <c r="T59" s="309"/>
      <c r="U59" s="308"/>
      <c r="V59" s="308"/>
      <c r="W59" s="308"/>
      <c r="X59" s="308"/>
      <c r="Y59" s="308"/>
      <c r="Z59" s="308"/>
      <c r="AA59" s="309"/>
      <c r="AB59" s="309"/>
      <c r="AC59" s="309"/>
      <c r="AD59" s="309"/>
      <c r="AE59" s="309"/>
      <c r="AF59" s="309"/>
      <c r="AG59" s="309"/>
      <c r="AH59" s="309"/>
      <c r="AI59" s="309"/>
      <c r="AJ59" s="309"/>
      <c r="AK59" s="108"/>
    </row>
    <row r="60" spans="3:53" ht="15.95" customHeight="1">
      <c r="C60" s="53"/>
      <c r="I60" s="78"/>
      <c r="J60" s="771" t="s">
        <v>1187</v>
      </c>
      <c r="K60" s="771"/>
      <c r="L60" s="771"/>
      <c r="M60" s="771"/>
      <c r="N60" s="771"/>
      <c r="O60" s="771"/>
      <c r="P60" s="771"/>
      <c r="Q60" s="771"/>
      <c r="R60" s="771"/>
      <c r="S60" s="771"/>
      <c r="T60" s="771"/>
      <c r="U60" s="771"/>
      <c r="V60" s="771"/>
      <c r="W60" s="771"/>
      <c r="X60" s="771"/>
      <c r="Y60" s="771"/>
      <c r="Z60" s="771"/>
      <c r="AA60" s="771"/>
      <c r="AB60" s="771"/>
      <c r="AC60" s="771"/>
      <c r="AD60" s="771"/>
      <c r="AE60" s="771"/>
      <c r="AF60" s="771"/>
      <c r="AG60" s="771"/>
      <c r="AH60" s="771"/>
      <c r="AI60" s="771"/>
      <c r="AJ60" s="771"/>
      <c r="AK60" s="108"/>
    </row>
    <row r="61" spans="3:53" ht="15.95" customHeight="1">
      <c r="C61" s="53"/>
      <c r="D61" s="53"/>
      <c r="E61" s="53"/>
      <c r="F61" s="53"/>
      <c r="G61" s="53"/>
      <c r="I61" s="78"/>
      <c r="J61" s="771"/>
      <c r="K61" s="771"/>
      <c r="L61" s="771"/>
      <c r="M61" s="771"/>
      <c r="N61" s="771"/>
      <c r="O61" s="771"/>
      <c r="P61" s="771"/>
      <c r="Q61" s="771"/>
      <c r="R61" s="771"/>
      <c r="S61" s="771"/>
      <c r="T61" s="771"/>
      <c r="U61" s="771"/>
      <c r="V61" s="771"/>
      <c r="W61" s="771"/>
      <c r="X61" s="771"/>
      <c r="Y61" s="771"/>
      <c r="Z61" s="771"/>
      <c r="AA61" s="771"/>
      <c r="AB61" s="771"/>
      <c r="AC61" s="771"/>
      <c r="AD61" s="771"/>
      <c r="AE61" s="771"/>
      <c r="AF61" s="771"/>
      <c r="AG61" s="771"/>
      <c r="AH61" s="771"/>
      <c r="AI61" s="771"/>
      <c r="AJ61" s="771"/>
      <c r="AK61" s="108"/>
    </row>
    <row r="62" spans="3:53" ht="15.95" customHeight="1">
      <c r="C62" s="53"/>
      <c r="D62" s="53"/>
      <c r="E62" s="53"/>
      <c r="F62" s="53"/>
      <c r="G62" s="53"/>
      <c r="I62" s="78"/>
      <c r="J62" s="55"/>
      <c r="K62" s="55"/>
      <c r="L62" s="55"/>
      <c r="M62" s="55"/>
      <c r="N62" s="55"/>
      <c r="O62" s="55"/>
      <c r="P62" s="55"/>
      <c r="Q62" s="55"/>
      <c r="R62" s="55"/>
      <c r="S62" s="55"/>
      <c r="T62" s="55"/>
      <c r="U62" s="55"/>
      <c r="V62" s="55"/>
      <c r="W62" s="55"/>
      <c r="X62" s="55"/>
      <c r="Y62" s="55"/>
      <c r="Z62" s="55"/>
      <c r="AA62" s="55"/>
      <c r="AB62" s="55"/>
      <c r="AC62" s="55"/>
      <c r="AD62" s="55"/>
      <c r="AE62" s="55"/>
      <c r="AF62" s="55"/>
      <c r="AG62" s="55"/>
      <c r="AH62" s="136"/>
      <c r="AI62" s="55"/>
      <c r="AJ62" s="55"/>
      <c r="AK62" s="108"/>
    </row>
    <row r="63" spans="3:53" ht="15.95" customHeight="1">
      <c r="C63" s="53"/>
      <c r="D63" s="53"/>
      <c r="E63" s="53"/>
      <c r="F63" s="53"/>
      <c r="G63" s="53"/>
      <c r="I63" s="78"/>
      <c r="J63" s="772" t="s">
        <v>1188</v>
      </c>
      <c r="K63" s="772"/>
      <c r="L63" s="772"/>
      <c r="M63" s="772"/>
      <c r="N63" s="772"/>
      <c r="O63" s="772"/>
      <c r="P63" s="772"/>
      <c r="Q63" s="772"/>
      <c r="R63" s="772"/>
      <c r="S63" s="772"/>
      <c r="T63" s="772"/>
      <c r="U63" s="772"/>
      <c r="V63" s="772"/>
      <c r="W63" s="55"/>
      <c r="Y63" s="288" t="s">
        <v>1189</v>
      </c>
      <c r="Z63" s="280"/>
      <c r="AA63" s="312" t="s">
        <v>1200</v>
      </c>
      <c r="AB63" s="92"/>
      <c r="AC63" s="280"/>
      <c r="AD63" s="280"/>
      <c r="AE63" s="280"/>
      <c r="AF63" s="280"/>
      <c r="AG63" s="280"/>
      <c r="AH63" s="280"/>
      <c r="AI63" s="280"/>
      <c r="AJ63" s="280"/>
      <c r="AK63" s="108"/>
    </row>
    <row r="64" spans="3:53" ht="15.95" customHeight="1">
      <c r="C64" s="53"/>
      <c r="D64" s="53"/>
      <c r="E64" s="53"/>
      <c r="F64" s="53"/>
      <c r="G64" s="53"/>
      <c r="I64" s="78"/>
      <c r="J64" s="787" t="s">
        <v>1190</v>
      </c>
      <c r="K64" s="787"/>
      <c r="L64" s="787"/>
      <c r="M64" s="787"/>
      <c r="N64" s="787"/>
      <c r="O64" s="787"/>
      <c r="P64" s="787"/>
      <c r="Q64" s="787"/>
      <c r="R64" s="787"/>
      <c r="S64" s="787"/>
      <c r="T64" s="787"/>
      <c r="U64" s="787"/>
      <c r="V64" s="787"/>
      <c r="W64" s="55"/>
      <c r="Y64" s="288" t="s">
        <v>1168</v>
      </c>
      <c r="Z64" s="281"/>
      <c r="AA64" s="289" t="s">
        <v>1199</v>
      </c>
      <c r="AB64" s="281"/>
      <c r="AC64" s="281"/>
      <c r="AD64" s="290"/>
      <c r="AE64" s="290"/>
      <c r="AF64" s="281"/>
      <c r="AG64" s="281"/>
      <c r="AH64" s="281"/>
      <c r="AI64" s="281"/>
      <c r="AJ64" s="257"/>
      <c r="AK64" s="108"/>
    </row>
    <row r="65" spans="3:39" ht="15.95" customHeight="1">
      <c r="C65" s="53"/>
      <c r="D65" s="53"/>
      <c r="E65" s="53"/>
      <c r="F65" s="53"/>
      <c r="G65" s="53"/>
      <c r="I65" s="78"/>
      <c r="J65" s="787"/>
      <c r="K65" s="787"/>
      <c r="L65" s="787"/>
      <c r="M65" s="787"/>
      <c r="N65" s="787"/>
      <c r="O65" s="787"/>
      <c r="P65" s="787"/>
      <c r="Q65" s="787"/>
      <c r="R65" s="787"/>
      <c r="S65" s="787"/>
      <c r="T65" s="787"/>
      <c r="U65" s="787"/>
      <c r="V65" s="787"/>
      <c r="W65" s="55"/>
      <c r="Y65" s="288" t="s">
        <v>1191</v>
      </c>
      <c r="Z65" s="281"/>
      <c r="AA65" s="323" t="s">
        <v>1231</v>
      </c>
      <c r="AB65" s="281"/>
      <c r="AC65" s="281"/>
      <c r="AD65" s="290"/>
      <c r="AE65" s="290"/>
      <c r="AF65" s="291"/>
      <c r="AG65" s="281"/>
      <c r="AH65" s="281"/>
      <c r="AI65" s="281"/>
      <c r="AJ65" s="257"/>
      <c r="AK65" s="108"/>
    </row>
    <row r="66" spans="3:39" ht="15.95" customHeight="1">
      <c r="C66" s="53"/>
      <c r="D66" s="53"/>
      <c r="E66" s="53"/>
      <c r="F66" s="53"/>
      <c r="G66" s="53"/>
      <c r="I66" s="78"/>
      <c r="J66" s="55"/>
      <c r="K66" s="55"/>
      <c r="L66" s="55"/>
      <c r="M66" s="55"/>
      <c r="N66" s="55"/>
      <c r="O66" s="55"/>
      <c r="P66" s="55"/>
      <c r="Q66" s="55"/>
      <c r="R66" s="55"/>
      <c r="S66" s="55"/>
      <c r="T66" s="55"/>
      <c r="U66" s="55"/>
      <c r="V66" s="55"/>
      <c r="W66" s="55"/>
      <c r="X66" s="55"/>
      <c r="Y66" s="55"/>
      <c r="Z66" s="55"/>
      <c r="AA66" s="55"/>
      <c r="AB66" s="55"/>
      <c r="AC66" s="55"/>
      <c r="AD66" s="55"/>
      <c r="AE66" s="55"/>
      <c r="AF66" s="55"/>
      <c r="AG66" s="55"/>
      <c r="AH66" s="55"/>
      <c r="AI66" s="55"/>
      <c r="AJ66" s="55"/>
      <c r="AK66" s="108"/>
    </row>
    <row r="67" spans="3:39" ht="15.95" customHeight="1">
      <c r="C67" s="53"/>
      <c r="D67" s="53"/>
      <c r="E67" s="53"/>
      <c r="F67" s="53"/>
      <c r="G67" s="53"/>
      <c r="I67" s="78"/>
      <c r="J67" s="788" t="s">
        <v>952</v>
      </c>
      <c r="K67" s="789"/>
      <c r="L67" s="789"/>
      <c r="M67" s="789"/>
      <c r="N67" s="789"/>
      <c r="O67" s="789"/>
      <c r="P67" s="789"/>
      <c r="Q67" s="789"/>
      <c r="R67" s="789"/>
      <c r="S67" s="789"/>
      <c r="T67" s="789"/>
      <c r="U67" s="789"/>
      <c r="V67" s="789"/>
      <c r="W67" s="789"/>
      <c r="X67" s="789"/>
      <c r="Y67" s="789"/>
      <c r="Z67" s="789"/>
      <c r="AA67" s="789"/>
      <c r="AB67" s="789"/>
      <c r="AC67" s="789"/>
      <c r="AD67" s="789"/>
      <c r="AE67" s="789"/>
      <c r="AF67" s="789"/>
      <c r="AG67" s="789"/>
      <c r="AH67" s="789"/>
      <c r="AI67" s="789"/>
      <c r="AJ67" s="790"/>
      <c r="AK67" s="108"/>
    </row>
    <row r="68" spans="3:39" ht="15.95" customHeight="1">
      <c r="C68" s="53"/>
      <c r="D68" s="53"/>
      <c r="E68" s="53"/>
      <c r="F68" s="53"/>
      <c r="G68" s="53"/>
      <c r="I68" s="78"/>
      <c r="J68" s="791"/>
      <c r="K68" s="792"/>
      <c r="L68" s="792"/>
      <c r="M68" s="792"/>
      <c r="N68" s="792"/>
      <c r="O68" s="792"/>
      <c r="P68" s="792"/>
      <c r="Q68" s="792"/>
      <c r="R68" s="792"/>
      <c r="S68" s="792"/>
      <c r="T68" s="792"/>
      <c r="U68" s="792"/>
      <c r="V68" s="792"/>
      <c r="W68" s="792"/>
      <c r="X68" s="792"/>
      <c r="Y68" s="792"/>
      <c r="Z68" s="792"/>
      <c r="AA68" s="792"/>
      <c r="AB68" s="792"/>
      <c r="AC68" s="792"/>
      <c r="AD68" s="792"/>
      <c r="AE68" s="792"/>
      <c r="AF68" s="792"/>
      <c r="AG68" s="792"/>
      <c r="AH68" s="792"/>
      <c r="AI68" s="792"/>
      <c r="AJ68" s="793"/>
      <c r="AK68" s="108"/>
    </row>
    <row r="69" spans="3:39" ht="15.95" customHeight="1">
      <c r="C69" s="53"/>
      <c r="D69" s="53"/>
      <c r="E69" s="53"/>
      <c r="F69" s="53"/>
      <c r="G69" s="53"/>
      <c r="I69" s="80"/>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4"/>
    </row>
    <row r="70" spans="3:39" ht="15.95" customHeight="1">
      <c r="C70" s="53"/>
      <c r="D70" s="53"/>
      <c r="E70" s="53"/>
      <c r="F70" s="53"/>
      <c r="G70" s="53"/>
      <c r="H70" s="53"/>
      <c r="I70" s="53"/>
      <c r="J70" s="53"/>
      <c r="K70" s="53"/>
      <c r="L70" s="53"/>
      <c r="M70" s="53"/>
      <c r="N70" s="53"/>
      <c r="O70" s="53"/>
      <c r="P70" s="53"/>
      <c r="Q70" s="53"/>
      <c r="R70" s="53"/>
      <c r="S70" s="53"/>
      <c r="T70" s="53"/>
      <c r="U70" s="53"/>
      <c r="V70" s="53"/>
      <c r="W70" s="53"/>
      <c r="X70" s="53"/>
      <c r="Y70" s="53"/>
      <c r="Z70" s="53"/>
      <c r="AA70" s="53"/>
      <c r="AB70" s="53"/>
      <c r="AC70" s="53"/>
      <c r="AD70" s="53"/>
      <c r="AE70" s="53"/>
      <c r="AF70" s="53"/>
      <c r="AG70" s="53"/>
      <c r="AH70" s="53"/>
      <c r="AI70" s="53"/>
      <c r="AJ70" s="53"/>
      <c r="AK70" s="53"/>
      <c r="AL70" s="53"/>
      <c r="AM70" s="53"/>
    </row>
    <row r="71" spans="3:39" ht="15.95" hidden="1" customHeight="1">
      <c r="C71" s="53"/>
      <c r="D71" s="53"/>
      <c r="E71" s="53"/>
      <c r="F71" s="53"/>
      <c r="G71" s="53"/>
      <c r="H71" s="53"/>
      <c r="J71" s="53"/>
      <c r="K71" s="53"/>
      <c r="L71" s="53"/>
      <c r="M71" s="53"/>
      <c r="N71" s="53"/>
      <c r="O71" s="53"/>
    </row>
    <row r="72" spans="3:39" ht="15.95" hidden="1" customHeight="1">
      <c r="C72" s="53"/>
      <c r="D72" s="53"/>
      <c r="E72" s="53"/>
      <c r="F72" s="53"/>
      <c r="G72" s="53"/>
      <c r="H72" s="53"/>
      <c r="J72" s="53"/>
      <c r="K72" s="53"/>
      <c r="L72" s="53"/>
      <c r="M72" s="53"/>
      <c r="N72" s="53"/>
      <c r="O72" s="53"/>
    </row>
    <row r="73" spans="3:39" ht="15.95" hidden="1" customHeight="1">
      <c r="C73" s="53"/>
      <c r="D73" s="53"/>
      <c r="E73" s="53"/>
      <c r="F73" s="53"/>
      <c r="G73" s="53"/>
      <c r="H73" s="53"/>
      <c r="J73" s="53"/>
      <c r="K73" s="53"/>
      <c r="L73" s="53"/>
      <c r="M73" s="53"/>
      <c r="N73" s="53"/>
      <c r="O73" s="53"/>
    </row>
    <row r="74" spans="3:39" ht="15.95" hidden="1" customHeight="1">
      <c r="C74" s="53"/>
      <c r="D74" s="53"/>
      <c r="E74" s="53"/>
      <c r="F74" s="53"/>
      <c r="G74" s="53"/>
      <c r="H74" s="53"/>
      <c r="J74" s="53"/>
      <c r="K74" s="53"/>
      <c r="L74" s="53"/>
      <c r="M74" s="53"/>
      <c r="N74" s="53"/>
      <c r="O74" s="53"/>
    </row>
    <row r="75" spans="3:39" ht="15.95" hidden="1" customHeight="1">
      <c r="C75" s="53"/>
      <c r="D75" s="53"/>
      <c r="E75" s="53"/>
      <c r="F75" s="53"/>
      <c r="G75" s="53"/>
      <c r="H75" s="53"/>
      <c r="J75" s="53"/>
      <c r="K75" s="53"/>
      <c r="L75" s="53"/>
      <c r="M75" s="53"/>
      <c r="N75" s="53"/>
      <c r="O75" s="53"/>
    </row>
    <row r="76" spans="3:39" ht="15.95" hidden="1" customHeight="1">
      <c r="C76" s="53"/>
      <c r="D76" s="53"/>
      <c r="E76" s="53"/>
      <c r="F76" s="53"/>
      <c r="G76" s="53"/>
      <c r="H76" s="53"/>
      <c r="J76" s="53"/>
      <c r="K76" s="53"/>
      <c r="L76" s="53"/>
      <c r="M76" s="53"/>
      <c r="N76" s="53"/>
      <c r="O76" s="53"/>
    </row>
    <row r="77" spans="3:39" ht="15.95" hidden="1" customHeight="1">
      <c r="C77" s="53"/>
      <c r="D77" s="53"/>
      <c r="E77" s="53"/>
      <c r="F77" s="53"/>
      <c r="G77" s="53"/>
      <c r="H77" s="53"/>
      <c r="J77" s="53"/>
      <c r="K77" s="53"/>
      <c r="L77" s="53"/>
      <c r="M77" s="53"/>
      <c r="N77" s="53"/>
      <c r="O77" s="53"/>
    </row>
    <row r="78" spans="3:39" ht="15.95" hidden="1" customHeight="1">
      <c r="C78" s="53"/>
      <c r="D78" s="53"/>
      <c r="E78" s="53"/>
      <c r="F78" s="53"/>
      <c r="G78" s="53"/>
      <c r="H78" s="53"/>
      <c r="J78" s="53"/>
      <c r="K78" s="53"/>
      <c r="L78" s="53"/>
      <c r="M78" s="53"/>
      <c r="N78" s="53"/>
      <c r="O78" s="53"/>
    </row>
    <row r="79" spans="3:39" ht="15.95" hidden="1" customHeight="1">
      <c r="C79" s="53"/>
      <c r="D79" s="53"/>
      <c r="E79" s="53"/>
      <c r="F79" s="53"/>
      <c r="G79" s="53"/>
      <c r="H79" s="53"/>
      <c r="J79" s="53"/>
      <c r="K79" s="53"/>
      <c r="L79" s="53"/>
      <c r="M79" s="53"/>
      <c r="N79" s="53"/>
      <c r="O79" s="53"/>
    </row>
    <row r="80" spans="3:39" ht="15.95" hidden="1" customHeight="1">
      <c r="C80" s="53"/>
      <c r="D80" s="53"/>
      <c r="E80" s="53"/>
      <c r="F80" s="53"/>
      <c r="G80" s="53"/>
      <c r="H80" s="53"/>
      <c r="J80" s="53"/>
      <c r="K80" s="53"/>
      <c r="L80" s="53"/>
      <c r="M80" s="53"/>
      <c r="N80" s="53"/>
      <c r="O80" s="53"/>
    </row>
    <row r="81" spans="3:15" ht="15.95" hidden="1" customHeight="1">
      <c r="C81" s="53"/>
      <c r="D81" s="53"/>
      <c r="E81" s="53"/>
      <c r="F81" s="53"/>
      <c r="G81" s="53"/>
      <c r="H81" s="53"/>
      <c r="J81" s="53"/>
      <c r="K81" s="53"/>
      <c r="L81" s="53"/>
      <c r="M81" s="53"/>
      <c r="N81" s="53"/>
      <c r="O81" s="53"/>
    </row>
    <row r="82" spans="3:15" ht="15.95" hidden="1" customHeight="1">
      <c r="C82" s="53"/>
      <c r="D82" s="53"/>
      <c r="E82" s="53"/>
      <c r="F82" s="53"/>
      <c r="G82" s="53"/>
      <c r="H82" s="53"/>
      <c r="J82" s="53"/>
      <c r="K82" s="53"/>
      <c r="L82" s="53"/>
      <c r="M82" s="53"/>
      <c r="N82" s="53"/>
      <c r="O82" s="53"/>
    </row>
    <row r="83" spans="3:15" ht="15.95" hidden="1" customHeight="1">
      <c r="C83" s="53"/>
      <c r="D83" s="53"/>
      <c r="E83" s="53"/>
      <c r="F83" s="53"/>
      <c r="G83" s="53"/>
      <c r="H83" s="53"/>
      <c r="J83" s="53"/>
      <c r="K83" s="53"/>
      <c r="L83" s="53"/>
      <c r="M83" s="53"/>
      <c r="N83" s="53"/>
      <c r="O83" s="53"/>
    </row>
    <row r="84" spans="3:15" ht="15.95" hidden="1" customHeight="1">
      <c r="C84" s="53"/>
      <c r="D84" s="53"/>
      <c r="E84" s="53"/>
      <c r="F84" s="53"/>
      <c r="G84" s="53"/>
      <c r="H84" s="53"/>
      <c r="J84" s="53"/>
      <c r="K84" s="53"/>
      <c r="L84" s="53"/>
      <c r="M84" s="53"/>
      <c r="N84" s="53"/>
      <c r="O84" s="53"/>
    </row>
    <row r="85" spans="3:15" ht="15.95" hidden="1" customHeight="1">
      <c r="C85" s="53"/>
      <c r="D85" s="53"/>
      <c r="E85" s="53"/>
      <c r="F85" s="53"/>
      <c r="G85" s="53"/>
      <c r="H85" s="53"/>
      <c r="J85" s="53"/>
      <c r="K85" s="53"/>
      <c r="L85" s="53"/>
      <c r="M85" s="53"/>
      <c r="N85" s="53"/>
      <c r="O85" s="53"/>
    </row>
    <row r="86" spans="3:15" ht="15.95" hidden="1" customHeight="1">
      <c r="C86" s="53"/>
      <c r="D86" s="53"/>
      <c r="E86" s="53"/>
      <c r="F86" s="53"/>
      <c r="G86" s="53"/>
      <c r="H86" s="53"/>
      <c r="J86" s="53"/>
      <c r="K86" s="53"/>
      <c r="L86" s="53"/>
      <c r="M86" s="53"/>
      <c r="N86" s="53"/>
      <c r="O86" s="53"/>
    </row>
    <row r="87" spans="3:15" ht="15.95" hidden="1" customHeight="1">
      <c r="C87" s="53"/>
      <c r="D87" s="53"/>
      <c r="E87" s="53"/>
      <c r="F87" s="53"/>
      <c r="G87" s="53"/>
      <c r="H87" s="53"/>
      <c r="J87" s="53"/>
      <c r="K87" s="53"/>
      <c r="L87" s="53"/>
      <c r="M87" s="53"/>
      <c r="N87" s="53"/>
      <c r="O87" s="53"/>
    </row>
    <row r="88" spans="3:15" ht="15.95" hidden="1" customHeight="1">
      <c r="C88" s="53"/>
      <c r="D88" s="53"/>
      <c r="E88" s="53"/>
      <c r="F88" s="53"/>
      <c r="G88" s="53"/>
      <c r="H88" s="53"/>
      <c r="J88" s="53"/>
      <c r="K88" s="53"/>
      <c r="L88" s="53"/>
      <c r="M88" s="53"/>
      <c r="N88" s="53"/>
      <c r="O88" s="53"/>
    </row>
    <row r="89" spans="3:15" ht="15.95" hidden="1" customHeight="1">
      <c r="C89" s="53"/>
      <c r="D89" s="53"/>
      <c r="E89" s="53"/>
      <c r="F89" s="53"/>
      <c r="G89" s="53"/>
      <c r="H89" s="53"/>
      <c r="J89" s="53"/>
      <c r="K89" s="53"/>
      <c r="L89" s="53"/>
      <c r="M89" s="53"/>
      <c r="N89" s="53"/>
      <c r="O89" s="53"/>
    </row>
    <row r="90" spans="3:15" ht="15.95" hidden="1" customHeight="1">
      <c r="C90" s="53"/>
      <c r="D90" s="53"/>
      <c r="E90" s="53"/>
      <c r="F90" s="53"/>
      <c r="G90" s="53"/>
      <c r="H90" s="53"/>
      <c r="J90" s="53"/>
      <c r="K90" s="53"/>
      <c r="L90" s="53"/>
      <c r="M90" s="53"/>
      <c r="N90" s="53"/>
      <c r="O90" s="53"/>
    </row>
    <row r="91" spans="3:15" ht="15.95" hidden="1" customHeight="1">
      <c r="C91" s="53"/>
      <c r="D91" s="53"/>
      <c r="E91" s="53"/>
      <c r="F91" s="53"/>
      <c r="G91" s="53"/>
      <c r="H91" s="53"/>
      <c r="J91" s="53"/>
      <c r="K91" s="53"/>
      <c r="L91" s="53"/>
      <c r="M91" s="53"/>
      <c r="N91" s="53"/>
      <c r="O91" s="53"/>
    </row>
    <row r="92" spans="3:15" ht="15.95" hidden="1" customHeight="1">
      <c r="C92" s="53"/>
      <c r="D92" s="53"/>
      <c r="E92" s="53"/>
      <c r="F92" s="53"/>
      <c r="G92" s="53"/>
      <c r="H92" s="53"/>
      <c r="J92" s="53"/>
      <c r="K92" s="53"/>
      <c r="L92" s="53"/>
      <c r="M92" s="53"/>
      <c r="N92" s="53"/>
      <c r="O92" s="53"/>
    </row>
    <row r="93" spans="3:15" ht="15.95" hidden="1" customHeight="1">
      <c r="C93" s="53"/>
      <c r="D93" s="53"/>
      <c r="E93" s="53"/>
      <c r="F93" s="53"/>
      <c r="G93" s="53"/>
      <c r="H93" s="53"/>
      <c r="J93" s="53"/>
      <c r="K93" s="53"/>
      <c r="L93" s="53"/>
      <c r="M93" s="53"/>
      <c r="N93" s="53"/>
      <c r="O93" s="53"/>
    </row>
    <row r="94" spans="3:15" ht="15.95" hidden="1" customHeight="1">
      <c r="C94" s="53"/>
      <c r="D94" s="53"/>
      <c r="E94" s="53"/>
      <c r="F94" s="53"/>
      <c r="G94" s="53"/>
      <c r="H94" s="53"/>
      <c r="J94" s="53"/>
      <c r="K94" s="53"/>
      <c r="L94" s="53"/>
      <c r="M94" s="53"/>
      <c r="N94" s="53"/>
      <c r="O94" s="53"/>
    </row>
    <row r="95" spans="3:15" ht="15.95" hidden="1" customHeight="1">
      <c r="C95" s="53"/>
      <c r="D95" s="53"/>
      <c r="E95" s="53"/>
      <c r="F95" s="53"/>
      <c r="G95" s="53"/>
      <c r="H95" s="53"/>
      <c r="J95" s="53"/>
      <c r="K95" s="53"/>
      <c r="L95" s="53"/>
      <c r="M95" s="53"/>
      <c r="N95" s="53"/>
      <c r="O95" s="53"/>
    </row>
    <row r="96" spans="3:15" ht="15.95" hidden="1" customHeight="1">
      <c r="C96" s="53"/>
      <c r="D96" s="53"/>
      <c r="E96" s="53"/>
      <c r="F96" s="53"/>
      <c r="G96" s="53"/>
      <c r="H96" s="53"/>
      <c r="J96" s="53"/>
      <c r="K96" s="53"/>
      <c r="L96" s="53"/>
      <c r="M96" s="53"/>
      <c r="N96" s="53"/>
      <c r="O96" s="53"/>
    </row>
    <row r="97" spans="3:15" ht="15.95" hidden="1" customHeight="1">
      <c r="C97" s="53"/>
      <c r="D97" s="53"/>
      <c r="E97" s="53"/>
      <c r="F97" s="53"/>
      <c r="G97" s="53"/>
      <c r="H97" s="53"/>
      <c r="J97" s="53"/>
      <c r="K97" s="53"/>
      <c r="L97" s="53"/>
      <c r="M97" s="53"/>
      <c r="N97" s="53"/>
      <c r="O97" s="53"/>
    </row>
    <row r="98" spans="3:15" ht="15.95" hidden="1" customHeight="1">
      <c r="C98" s="53"/>
      <c r="D98" s="53"/>
      <c r="E98" s="53"/>
      <c r="F98" s="53"/>
      <c r="G98" s="53"/>
      <c r="H98" s="53"/>
      <c r="J98" s="53"/>
      <c r="K98" s="53"/>
      <c r="L98" s="53"/>
      <c r="M98" s="53"/>
      <c r="N98" s="53"/>
      <c r="O98" s="53"/>
    </row>
    <row r="99" spans="3:15" ht="15.95" hidden="1" customHeight="1">
      <c r="C99" s="53"/>
      <c r="D99" s="53"/>
      <c r="E99" s="53"/>
      <c r="F99" s="53"/>
      <c r="G99" s="53"/>
      <c r="H99" s="53"/>
      <c r="J99" s="53"/>
      <c r="K99" s="53"/>
      <c r="L99" s="53"/>
      <c r="M99" s="53"/>
      <c r="N99" s="53"/>
      <c r="O99" s="53"/>
    </row>
    <row r="100" spans="3:15" ht="15.95" hidden="1" customHeight="1">
      <c r="C100" s="53"/>
      <c r="D100" s="53"/>
      <c r="E100" s="53"/>
      <c r="F100" s="53"/>
      <c r="G100" s="53"/>
      <c r="H100" s="53"/>
      <c r="J100" s="53"/>
      <c r="K100" s="53"/>
      <c r="L100" s="53"/>
      <c r="M100" s="53"/>
      <c r="N100" s="53"/>
      <c r="O100" s="53"/>
    </row>
    <row r="101" spans="3:15" ht="15.95" hidden="1" customHeight="1">
      <c r="C101" s="53"/>
      <c r="D101" s="53"/>
      <c r="E101" s="53"/>
      <c r="F101" s="53"/>
      <c r="G101" s="53"/>
      <c r="H101" s="53"/>
      <c r="J101" s="53"/>
      <c r="K101" s="53"/>
      <c r="L101" s="53"/>
      <c r="M101" s="53"/>
      <c r="N101" s="53"/>
      <c r="O101" s="53"/>
    </row>
    <row r="102" spans="3:15" ht="15.95" hidden="1" customHeight="1">
      <c r="C102" s="53"/>
      <c r="D102" s="53"/>
      <c r="E102" s="53"/>
      <c r="F102" s="53"/>
      <c r="G102" s="53"/>
      <c r="H102" s="53"/>
      <c r="J102" s="53"/>
      <c r="K102" s="53"/>
      <c r="L102" s="53"/>
      <c r="M102" s="53"/>
      <c r="N102" s="53"/>
      <c r="O102" s="53"/>
    </row>
    <row r="103" spans="3:15" ht="15.95" hidden="1" customHeight="1">
      <c r="C103" s="53"/>
      <c r="D103" s="53"/>
      <c r="E103" s="53"/>
      <c r="F103" s="53"/>
      <c r="G103" s="53"/>
      <c r="H103" s="53"/>
      <c r="J103" s="53"/>
      <c r="K103" s="53"/>
      <c r="L103" s="53"/>
      <c r="M103" s="53"/>
      <c r="N103" s="53"/>
      <c r="O103" s="53"/>
    </row>
    <row r="104" spans="3:15" ht="15.95" hidden="1" customHeight="1">
      <c r="C104" s="53"/>
      <c r="D104" s="53"/>
      <c r="E104" s="53"/>
      <c r="F104" s="53"/>
      <c r="G104" s="53"/>
      <c r="H104" s="53"/>
      <c r="J104" s="53"/>
      <c r="K104" s="53"/>
      <c r="L104" s="53"/>
      <c r="M104" s="53"/>
      <c r="N104" s="53"/>
      <c r="O104" s="53"/>
    </row>
    <row r="105" spans="3:15" ht="15.95" hidden="1" customHeight="1">
      <c r="C105" s="53"/>
      <c r="D105" s="53"/>
      <c r="E105" s="53"/>
      <c r="F105" s="53"/>
      <c r="G105" s="53"/>
      <c r="H105" s="53"/>
      <c r="J105" s="53"/>
      <c r="K105" s="53"/>
      <c r="L105" s="53"/>
      <c r="M105" s="53"/>
      <c r="N105" s="53"/>
      <c r="O105" s="53"/>
    </row>
    <row r="106" spans="3:15" ht="15.95" hidden="1" customHeight="1">
      <c r="C106" s="53"/>
      <c r="D106" s="53"/>
      <c r="E106" s="53"/>
      <c r="F106" s="53"/>
      <c r="G106" s="53"/>
      <c r="H106" s="53"/>
      <c r="J106" s="53"/>
      <c r="K106" s="53"/>
      <c r="L106" s="53"/>
      <c r="M106" s="53"/>
      <c r="N106" s="53"/>
      <c r="O106" s="53"/>
    </row>
    <row r="107" spans="3:15" ht="15.95" hidden="1" customHeight="1">
      <c r="C107" s="53"/>
      <c r="D107" s="53"/>
      <c r="E107" s="53"/>
      <c r="F107" s="53"/>
      <c r="G107" s="53"/>
      <c r="H107" s="53"/>
      <c r="J107" s="53"/>
      <c r="K107" s="53"/>
      <c r="L107" s="53"/>
      <c r="M107" s="53"/>
      <c r="N107" s="53"/>
      <c r="O107" s="53"/>
    </row>
    <row r="108" spans="3:15" ht="15.95" hidden="1" customHeight="1">
      <c r="C108" s="53"/>
      <c r="D108" s="53"/>
      <c r="E108" s="53"/>
      <c r="F108" s="53"/>
      <c r="G108" s="53"/>
      <c r="H108" s="53"/>
      <c r="J108" s="53"/>
      <c r="K108" s="53"/>
      <c r="L108" s="53"/>
      <c r="M108" s="53"/>
      <c r="N108" s="53"/>
      <c r="O108" s="53"/>
    </row>
    <row r="109" spans="3:15" ht="15.95" hidden="1" customHeight="1">
      <c r="C109" s="53"/>
      <c r="D109" s="53"/>
      <c r="E109" s="53"/>
      <c r="F109" s="53"/>
      <c r="G109" s="53"/>
      <c r="H109" s="53"/>
      <c r="J109" s="53"/>
      <c r="K109" s="53"/>
      <c r="L109" s="53"/>
      <c r="M109" s="53"/>
      <c r="N109" s="53"/>
      <c r="O109" s="53"/>
    </row>
    <row r="110" spans="3:15" ht="15.95" hidden="1" customHeight="1">
      <c r="C110" s="53"/>
      <c r="D110" s="53"/>
      <c r="E110" s="53"/>
      <c r="F110" s="53"/>
      <c r="G110" s="53"/>
      <c r="H110" s="53"/>
      <c r="J110" s="53"/>
      <c r="K110" s="53"/>
      <c r="L110" s="53"/>
      <c r="M110" s="53"/>
      <c r="N110" s="53"/>
      <c r="O110" s="53"/>
    </row>
    <row r="111" spans="3:15" ht="15.95" hidden="1" customHeight="1">
      <c r="C111" s="53"/>
      <c r="D111" s="53"/>
      <c r="E111" s="53"/>
      <c r="F111" s="53"/>
      <c r="G111" s="53"/>
      <c r="H111" s="53"/>
      <c r="J111" s="53"/>
      <c r="K111" s="53"/>
      <c r="L111" s="53"/>
      <c r="M111" s="53"/>
      <c r="N111" s="53"/>
      <c r="O111" s="53"/>
    </row>
    <row r="112" spans="3:15" ht="15.95" hidden="1" customHeight="1">
      <c r="C112" s="53"/>
      <c r="D112" s="53"/>
      <c r="E112" s="53"/>
      <c r="F112" s="53"/>
      <c r="G112" s="53"/>
      <c r="H112" s="53"/>
      <c r="J112" s="53"/>
      <c r="K112" s="53"/>
      <c r="L112" s="53"/>
      <c r="M112" s="53"/>
      <c r="N112" s="53"/>
      <c r="O112" s="53"/>
    </row>
    <row r="113" spans="3:15" ht="15.95" hidden="1" customHeight="1">
      <c r="C113" s="53"/>
      <c r="D113" s="53"/>
      <c r="E113" s="53"/>
      <c r="F113" s="53"/>
      <c r="G113" s="53"/>
      <c r="H113" s="53"/>
      <c r="J113" s="53"/>
      <c r="K113" s="53"/>
      <c r="L113" s="53"/>
      <c r="M113" s="53"/>
      <c r="N113" s="53"/>
      <c r="O113" s="53"/>
    </row>
    <row r="114" spans="3:15" ht="15.95" hidden="1" customHeight="1">
      <c r="C114" s="53"/>
      <c r="D114" s="53"/>
      <c r="E114" s="53"/>
      <c r="F114" s="53"/>
      <c r="G114" s="53"/>
      <c r="H114" s="53"/>
      <c r="J114" s="53"/>
      <c r="K114" s="53"/>
      <c r="L114" s="53"/>
      <c r="M114" s="53"/>
      <c r="N114" s="53"/>
      <c r="O114" s="53"/>
    </row>
    <row r="115" spans="3:15" ht="15.95" hidden="1" customHeight="1">
      <c r="C115" s="53"/>
      <c r="D115" s="53"/>
      <c r="E115" s="53"/>
      <c r="F115" s="53"/>
      <c r="G115" s="53"/>
      <c r="H115" s="53"/>
      <c r="J115" s="53"/>
      <c r="K115" s="53"/>
      <c r="L115" s="53"/>
      <c r="M115" s="53"/>
      <c r="N115" s="53"/>
      <c r="O115" s="53"/>
    </row>
    <row r="116" spans="3:15" ht="15.95" hidden="1" customHeight="1">
      <c r="C116" s="53"/>
      <c r="D116" s="53"/>
      <c r="E116" s="53"/>
      <c r="F116" s="53"/>
      <c r="G116" s="53"/>
      <c r="H116" s="53"/>
      <c r="J116" s="53"/>
      <c r="K116" s="53"/>
      <c r="L116" s="53"/>
      <c r="M116" s="53"/>
      <c r="N116" s="53"/>
      <c r="O116" s="53"/>
    </row>
    <row r="117" spans="3:15" ht="15.95" hidden="1" customHeight="1">
      <c r="C117" s="53"/>
      <c r="D117" s="53"/>
      <c r="E117" s="53"/>
      <c r="F117" s="53"/>
      <c r="G117" s="53"/>
      <c r="H117" s="53"/>
      <c r="J117" s="53"/>
      <c r="K117" s="53"/>
      <c r="L117" s="53"/>
      <c r="M117" s="53"/>
      <c r="N117" s="53"/>
      <c r="O117" s="53"/>
    </row>
    <row r="118" spans="3:15" ht="15.95" hidden="1" customHeight="1">
      <c r="C118" s="53"/>
      <c r="D118" s="53"/>
      <c r="E118" s="53"/>
      <c r="F118" s="53"/>
      <c r="G118" s="53"/>
      <c r="H118" s="53"/>
      <c r="J118" s="53"/>
      <c r="K118" s="53"/>
      <c r="L118" s="53"/>
      <c r="M118" s="53"/>
      <c r="N118" s="53"/>
      <c r="O118" s="53"/>
    </row>
    <row r="119" spans="3:15" ht="15.95" hidden="1" customHeight="1">
      <c r="C119" s="53"/>
      <c r="D119" s="53"/>
      <c r="E119" s="53"/>
      <c r="F119" s="53"/>
      <c r="G119" s="53"/>
      <c r="H119" s="53"/>
      <c r="J119" s="53"/>
      <c r="K119" s="53"/>
      <c r="L119" s="53"/>
      <c r="M119" s="53"/>
      <c r="N119" s="53"/>
      <c r="O119" s="53"/>
    </row>
    <row r="120" spans="3:15" ht="15.95" hidden="1" customHeight="1">
      <c r="C120" s="53"/>
      <c r="D120" s="53"/>
      <c r="E120" s="53"/>
      <c r="F120" s="53"/>
      <c r="G120" s="53"/>
      <c r="H120" s="53"/>
      <c r="J120" s="53"/>
      <c r="K120" s="53"/>
      <c r="L120" s="53"/>
      <c r="M120" s="53"/>
      <c r="N120" s="53"/>
      <c r="O120" s="53"/>
    </row>
    <row r="121" spans="3:15" ht="15.95" hidden="1" customHeight="1">
      <c r="C121" s="53"/>
      <c r="D121" s="53"/>
      <c r="E121" s="53"/>
      <c r="F121" s="53"/>
      <c r="G121" s="53"/>
      <c r="H121" s="53"/>
      <c r="J121" s="53"/>
      <c r="K121" s="53"/>
      <c r="L121" s="53"/>
      <c r="M121" s="53"/>
      <c r="N121" s="53"/>
      <c r="O121" s="53"/>
    </row>
    <row r="122" spans="3:15" ht="15.95" hidden="1" customHeight="1">
      <c r="C122" s="53"/>
      <c r="D122" s="53"/>
      <c r="E122" s="53"/>
      <c r="F122" s="53"/>
      <c r="G122" s="53"/>
      <c r="H122" s="53"/>
      <c r="J122" s="53"/>
      <c r="K122" s="53"/>
      <c r="L122" s="53"/>
      <c r="M122" s="53"/>
      <c r="N122" s="53"/>
      <c r="O122" s="53"/>
    </row>
    <row r="123" spans="3:15" ht="15.95" hidden="1" customHeight="1">
      <c r="C123" s="53"/>
      <c r="D123" s="53"/>
      <c r="E123" s="53"/>
      <c r="F123" s="53"/>
      <c r="G123" s="53"/>
      <c r="H123" s="53"/>
      <c r="J123" s="53"/>
      <c r="K123" s="53"/>
      <c r="L123" s="53"/>
      <c r="M123" s="53"/>
      <c r="N123" s="53"/>
      <c r="O123" s="53"/>
    </row>
    <row r="124" spans="3:15" ht="15.95" hidden="1" customHeight="1">
      <c r="C124" s="53"/>
      <c r="D124" s="53"/>
      <c r="E124" s="53"/>
      <c r="F124" s="53"/>
      <c r="G124" s="53"/>
      <c r="H124" s="53"/>
      <c r="J124" s="53"/>
      <c r="K124" s="53"/>
      <c r="L124" s="53"/>
      <c r="M124" s="53"/>
      <c r="N124" s="53"/>
      <c r="O124" s="53"/>
    </row>
    <row r="125" spans="3:15" ht="15.95" hidden="1" customHeight="1">
      <c r="C125" s="53"/>
      <c r="D125" s="53"/>
      <c r="E125" s="53"/>
      <c r="F125" s="53"/>
      <c r="G125" s="53"/>
      <c r="H125" s="53"/>
      <c r="J125" s="53"/>
      <c r="K125" s="53"/>
      <c r="L125" s="53"/>
      <c r="M125" s="53"/>
      <c r="N125" s="53"/>
      <c r="O125" s="53"/>
    </row>
    <row r="126" spans="3:15" ht="15.95" hidden="1" customHeight="1">
      <c r="C126" s="53"/>
      <c r="D126" s="53"/>
      <c r="E126" s="53"/>
      <c r="F126" s="53"/>
      <c r="G126" s="53"/>
      <c r="H126" s="53"/>
      <c r="J126" s="53"/>
      <c r="K126" s="53"/>
      <c r="L126" s="53"/>
      <c r="M126" s="53"/>
      <c r="N126" s="53"/>
      <c r="O126" s="53"/>
    </row>
    <row r="127" spans="3:15" ht="15.95" hidden="1" customHeight="1">
      <c r="C127" s="53"/>
      <c r="D127" s="53"/>
      <c r="E127" s="53"/>
      <c r="F127" s="53"/>
      <c r="G127" s="53"/>
      <c r="H127" s="53"/>
      <c r="J127" s="53"/>
      <c r="K127" s="53"/>
      <c r="L127" s="53"/>
      <c r="M127" s="53"/>
      <c r="N127" s="53"/>
      <c r="O127" s="53"/>
    </row>
    <row r="128" spans="3:15" ht="15.95" hidden="1" customHeight="1">
      <c r="C128" s="53"/>
      <c r="D128" s="53"/>
      <c r="E128" s="53"/>
      <c r="F128" s="53"/>
      <c r="G128" s="53"/>
      <c r="H128" s="53"/>
      <c r="J128" s="53"/>
      <c r="K128" s="53"/>
      <c r="L128" s="53"/>
      <c r="M128" s="53"/>
      <c r="N128" s="53"/>
      <c r="O128" s="53"/>
    </row>
    <row r="129" spans="3:15" ht="15.95" hidden="1" customHeight="1">
      <c r="C129" s="53"/>
      <c r="D129" s="53"/>
      <c r="E129" s="53"/>
      <c r="F129" s="53"/>
      <c r="G129" s="53"/>
      <c r="H129" s="53"/>
      <c r="J129" s="53"/>
      <c r="K129" s="53"/>
      <c r="L129" s="53"/>
      <c r="M129" s="53"/>
      <c r="N129" s="53"/>
      <c r="O129" s="53"/>
    </row>
    <row r="130" spans="3:15" ht="15.95" hidden="1" customHeight="1">
      <c r="C130" s="53"/>
      <c r="D130" s="53"/>
      <c r="E130" s="53"/>
      <c r="F130" s="53"/>
      <c r="G130" s="53"/>
      <c r="H130" s="53"/>
      <c r="J130" s="53"/>
      <c r="K130" s="53"/>
      <c r="L130" s="53"/>
      <c r="M130" s="53"/>
      <c r="N130" s="53"/>
      <c r="O130" s="53"/>
    </row>
    <row r="131" spans="3:15" ht="15.95" hidden="1" customHeight="1">
      <c r="C131" s="53"/>
      <c r="D131" s="53"/>
      <c r="E131" s="53"/>
      <c r="F131" s="53"/>
      <c r="G131" s="53"/>
      <c r="H131" s="53"/>
      <c r="J131" s="53"/>
      <c r="K131" s="53"/>
      <c r="L131" s="53"/>
      <c r="M131" s="53"/>
      <c r="N131" s="53"/>
      <c r="O131" s="53"/>
    </row>
    <row r="132" spans="3:15" ht="15.95" hidden="1" customHeight="1">
      <c r="C132" s="53"/>
      <c r="D132" s="53"/>
      <c r="E132" s="53"/>
      <c r="F132" s="53"/>
      <c r="G132" s="53"/>
      <c r="H132" s="53"/>
      <c r="J132" s="53"/>
      <c r="K132" s="53"/>
      <c r="L132" s="53"/>
      <c r="M132" s="53"/>
      <c r="N132" s="53"/>
      <c r="O132" s="53"/>
    </row>
    <row r="133" spans="3:15" ht="15.95" hidden="1" customHeight="1">
      <c r="C133" s="53"/>
      <c r="D133" s="53"/>
      <c r="E133" s="53"/>
      <c r="F133" s="53"/>
      <c r="G133" s="53"/>
      <c r="H133" s="53"/>
      <c r="J133" s="53"/>
      <c r="K133" s="53"/>
      <c r="L133" s="53"/>
      <c r="M133" s="53"/>
      <c r="N133" s="53"/>
      <c r="O133" s="53"/>
    </row>
    <row r="134" spans="3:15" ht="15.95" hidden="1" customHeight="1">
      <c r="C134" s="53"/>
      <c r="D134" s="53"/>
      <c r="E134" s="53"/>
      <c r="F134" s="53"/>
      <c r="G134" s="53"/>
      <c r="H134" s="53"/>
      <c r="J134" s="53"/>
      <c r="K134" s="53"/>
      <c r="L134" s="53"/>
      <c r="M134" s="53"/>
      <c r="N134" s="53"/>
      <c r="O134" s="53"/>
    </row>
    <row r="135" spans="3:15" ht="15.95" hidden="1" customHeight="1">
      <c r="C135" s="53"/>
      <c r="D135" s="53"/>
      <c r="E135" s="53"/>
      <c r="F135" s="53"/>
      <c r="G135" s="53"/>
      <c r="H135" s="53"/>
      <c r="J135" s="53"/>
      <c r="K135" s="53"/>
      <c r="L135" s="53"/>
      <c r="M135" s="53"/>
      <c r="N135" s="53"/>
      <c r="O135" s="53"/>
    </row>
    <row r="136" spans="3:15" ht="15.95" hidden="1" customHeight="1">
      <c r="C136" s="53"/>
      <c r="D136" s="53"/>
      <c r="E136" s="53"/>
      <c r="F136" s="53"/>
      <c r="G136" s="53"/>
      <c r="H136" s="53"/>
      <c r="J136" s="53"/>
      <c r="K136" s="53"/>
      <c r="L136" s="53"/>
      <c r="M136" s="53"/>
      <c r="N136" s="53"/>
      <c r="O136" s="53"/>
    </row>
    <row r="137" spans="3:15" ht="15.95" hidden="1" customHeight="1">
      <c r="C137" s="53"/>
      <c r="D137" s="53"/>
      <c r="E137" s="53"/>
      <c r="F137" s="53"/>
      <c r="G137" s="53"/>
      <c r="H137" s="53"/>
      <c r="J137" s="53"/>
      <c r="K137" s="53"/>
      <c r="L137" s="53"/>
      <c r="M137" s="53"/>
      <c r="N137" s="53"/>
      <c r="O137" s="53"/>
    </row>
    <row r="138" spans="3:15" ht="15.95" hidden="1" customHeight="1">
      <c r="C138" s="53"/>
      <c r="D138" s="53"/>
      <c r="E138" s="53"/>
      <c r="F138" s="53"/>
      <c r="G138" s="53"/>
      <c r="H138" s="53"/>
      <c r="J138" s="53"/>
      <c r="K138" s="53"/>
      <c r="L138" s="53"/>
      <c r="M138" s="53"/>
      <c r="N138" s="53"/>
      <c r="O138" s="53"/>
    </row>
    <row r="139" spans="3:15" ht="15.95" hidden="1" customHeight="1">
      <c r="C139" s="53"/>
      <c r="D139" s="53"/>
      <c r="E139" s="53"/>
      <c r="F139" s="53"/>
      <c r="G139" s="53"/>
      <c r="H139" s="53"/>
      <c r="J139" s="53"/>
      <c r="K139" s="53"/>
      <c r="L139" s="53"/>
      <c r="M139" s="53"/>
      <c r="N139" s="53"/>
      <c r="O139" s="53"/>
    </row>
    <row r="140" spans="3:15" ht="15.95" hidden="1" customHeight="1">
      <c r="C140" s="53"/>
      <c r="D140" s="53"/>
      <c r="E140" s="53"/>
      <c r="F140" s="53"/>
      <c r="G140" s="53"/>
      <c r="H140" s="53"/>
      <c r="J140" s="53"/>
      <c r="K140" s="53"/>
      <c r="L140" s="53"/>
      <c r="M140" s="53"/>
      <c r="N140" s="53"/>
      <c r="O140" s="53"/>
    </row>
    <row r="141" spans="3:15" ht="15.95" hidden="1" customHeight="1">
      <c r="C141" s="53"/>
      <c r="D141" s="53"/>
      <c r="E141" s="53"/>
      <c r="F141" s="53"/>
      <c r="G141" s="53"/>
      <c r="H141" s="53"/>
      <c r="J141" s="53"/>
      <c r="K141" s="53"/>
      <c r="L141" s="53"/>
      <c r="M141" s="53"/>
      <c r="N141" s="53"/>
      <c r="O141" s="53"/>
    </row>
    <row r="142" spans="3:15" ht="15.95" hidden="1" customHeight="1">
      <c r="C142" s="53"/>
      <c r="D142" s="53"/>
      <c r="E142" s="53"/>
      <c r="F142" s="53"/>
      <c r="G142" s="53"/>
      <c r="H142" s="53"/>
      <c r="J142" s="53"/>
      <c r="K142" s="53"/>
      <c r="L142" s="53"/>
      <c r="M142" s="53"/>
      <c r="N142" s="53"/>
      <c r="O142" s="53"/>
    </row>
    <row r="143" spans="3:15" ht="15.95" hidden="1" customHeight="1">
      <c r="C143" s="53"/>
      <c r="D143" s="53"/>
      <c r="E143" s="53"/>
      <c r="F143" s="53"/>
      <c r="G143" s="53"/>
      <c r="H143" s="53"/>
      <c r="J143" s="53"/>
      <c r="K143" s="53"/>
      <c r="L143" s="53"/>
      <c r="M143" s="53"/>
      <c r="N143" s="53"/>
      <c r="O143" s="53"/>
    </row>
    <row r="144" spans="3:15" ht="15.95" hidden="1" customHeight="1">
      <c r="C144" s="53"/>
      <c r="D144" s="53"/>
      <c r="E144" s="53"/>
      <c r="F144" s="53"/>
      <c r="G144" s="53"/>
      <c r="H144" s="53"/>
      <c r="J144" s="53"/>
      <c r="K144" s="53"/>
      <c r="L144" s="53"/>
      <c r="M144" s="53"/>
      <c r="N144" s="53"/>
      <c r="O144" s="53"/>
    </row>
    <row r="145" spans="3:15" ht="15.95" hidden="1" customHeight="1">
      <c r="C145" s="53"/>
      <c r="D145" s="53"/>
      <c r="E145" s="53"/>
      <c r="F145" s="53"/>
      <c r="G145" s="53"/>
      <c r="H145" s="53"/>
      <c r="J145" s="53"/>
      <c r="K145" s="53"/>
      <c r="L145" s="53"/>
      <c r="M145" s="53"/>
      <c r="N145" s="53"/>
      <c r="O145" s="53"/>
    </row>
    <row r="146" spans="3:15" ht="15.95" hidden="1" customHeight="1">
      <c r="C146" s="53"/>
      <c r="D146" s="53"/>
      <c r="E146" s="53"/>
      <c r="F146" s="53"/>
      <c r="G146" s="53"/>
      <c r="H146" s="53"/>
      <c r="J146" s="53"/>
      <c r="K146" s="53"/>
      <c r="L146" s="53"/>
      <c r="M146" s="53"/>
      <c r="N146" s="53"/>
      <c r="O146" s="53"/>
    </row>
    <row r="147" spans="3:15" ht="15.95" hidden="1" customHeight="1">
      <c r="C147" s="53"/>
      <c r="D147" s="53"/>
      <c r="E147" s="53"/>
      <c r="F147" s="53"/>
      <c r="G147" s="53"/>
      <c r="H147" s="53"/>
      <c r="J147" s="53"/>
      <c r="K147" s="53"/>
      <c r="L147" s="53"/>
      <c r="M147" s="53"/>
      <c r="N147" s="53"/>
      <c r="O147" s="53"/>
    </row>
    <row r="148" spans="3:15" ht="15.95" hidden="1" customHeight="1">
      <c r="C148" s="53"/>
      <c r="D148" s="53"/>
      <c r="E148" s="53"/>
      <c r="F148" s="53"/>
      <c r="G148" s="53"/>
      <c r="H148" s="53"/>
      <c r="J148" s="53"/>
      <c r="K148" s="53"/>
      <c r="L148" s="53"/>
      <c r="M148" s="53"/>
      <c r="N148" s="53"/>
      <c r="O148" s="53"/>
    </row>
    <row r="149" spans="3:15" ht="15.95" hidden="1" customHeight="1">
      <c r="C149" s="53"/>
      <c r="D149" s="53"/>
      <c r="E149" s="53"/>
      <c r="F149" s="53"/>
      <c r="G149" s="53"/>
      <c r="H149" s="53"/>
      <c r="J149" s="53"/>
      <c r="K149" s="53"/>
      <c r="L149" s="53"/>
      <c r="M149" s="53"/>
      <c r="N149" s="53"/>
      <c r="O149" s="53"/>
    </row>
    <row r="150" spans="3:15" ht="15.95" hidden="1" customHeight="1">
      <c r="C150" s="53"/>
      <c r="D150" s="53"/>
      <c r="E150" s="53"/>
      <c r="F150" s="53"/>
      <c r="G150" s="53"/>
      <c r="H150" s="53"/>
      <c r="J150" s="53"/>
      <c r="K150" s="53"/>
      <c r="L150" s="53"/>
      <c r="M150" s="53"/>
      <c r="N150" s="53"/>
      <c r="O150" s="53"/>
    </row>
    <row r="151" spans="3:15" ht="15.95" hidden="1" customHeight="1">
      <c r="C151" s="53"/>
      <c r="D151" s="53"/>
      <c r="E151" s="53"/>
      <c r="F151" s="53"/>
      <c r="G151" s="53"/>
      <c r="H151" s="53"/>
      <c r="J151" s="53"/>
      <c r="K151" s="53"/>
      <c r="L151" s="53"/>
      <c r="M151" s="53"/>
      <c r="N151" s="53"/>
      <c r="O151" s="53"/>
    </row>
    <row r="152" spans="3:15" ht="15.95" hidden="1" customHeight="1">
      <c r="C152" s="53"/>
      <c r="D152" s="53"/>
      <c r="E152" s="53"/>
      <c r="F152" s="53"/>
      <c r="G152" s="53"/>
      <c r="H152" s="53"/>
      <c r="J152" s="53"/>
      <c r="K152" s="53"/>
      <c r="L152" s="53"/>
      <c r="M152" s="53"/>
      <c r="N152" s="53"/>
      <c r="O152" s="53"/>
    </row>
    <row r="153" spans="3:15" ht="15.95" hidden="1" customHeight="1">
      <c r="C153" s="53"/>
      <c r="D153" s="53"/>
      <c r="E153" s="53"/>
      <c r="F153" s="53"/>
      <c r="G153" s="53"/>
      <c r="H153" s="53"/>
      <c r="J153" s="53"/>
      <c r="K153" s="53"/>
      <c r="L153" s="53"/>
      <c r="M153" s="53"/>
      <c r="N153" s="53"/>
      <c r="O153" s="53"/>
    </row>
    <row r="154" spans="3:15" ht="15.95" hidden="1" customHeight="1">
      <c r="C154" s="53"/>
      <c r="D154" s="53"/>
      <c r="E154" s="53"/>
      <c r="F154" s="53"/>
      <c r="G154" s="53"/>
      <c r="H154" s="53"/>
      <c r="J154" s="53"/>
      <c r="K154" s="53"/>
      <c r="L154" s="53"/>
      <c r="M154" s="53"/>
      <c r="N154" s="53"/>
      <c r="O154" s="53"/>
    </row>
    <row r="155" spans="3:15" ht="15.95" hidden="1" customHeight="1">
      <c r="C155" s="53"/>
      <c r="D155" s="53"/>
      <c r="E155" s="53"/>
      <c r="F155" s="53"/>
      <c r="G155" s="53"/>
      <c r="H155" s="53"/>
      <c r="J155" s="53"/>
      <c r="K155" s="53"/>
      <c r="L155" s="53"/>
      <c r="M155" s="53"/>
      <c r="N155" s="53"/>
      <c r="O155" s="53"/>
    </row>
    <row r="156" spans="3:15" ht="15.95" hidden="1" customHeight="1">
      <c r="C156" s="53"/>
      <c r="D156" s="53"/>
      <c r="E156" s="53"/>
      <c r="F156" s="53"/>
      <c r="G156" s="53"/>
      <c r="H156" s="53"/>
      <c r="J156" s="53"/>
      <c r="K156" s="53"/>
      <c r="L156" s="53"/>
      <c r="M156" s="53"/>
      <c r="N156" s="53"/>
      <c r="O156" s="53"/>
    </row>
    <row r="157" spans="3:15" ht="15.95" hidden="1" customHeight="1">
      <c r="C157" s="53"/>
      <c r="D157" s="53"/>
      <c r="E157" s="53"/>
      <c r="F157" s="53"/>
      <c r="G157" s="53"/>
      <c r="H157" s="53"/>
      <c r="J157" s="53"/>
      <c r="K157" s="53"/>
      <c r="L157" s="53"/>
      <c r="M157" s="53"/>
      <c r="N157" s="53"/>
      <c r="O157" s="53"/>
    </row>
    <row r="158" spans="3:15" ht="15.95" hidden="1" customHeight="1">
      <c r="C158" s="53"/>
      <c r="D158" s="53"/>
      <c r="E158" s="53"/>
      <c r="F158" s="53"/>
      <c r="G158" s="53"/>
      <c r="H158" s="53"/>
      <c r="J158" s="53"/>
      <c r="K158" s="53"/>
      <c r="L158" s="53"/>
      <c r="M158" s="53"/>
      <c r="N158" s="53"/>
      <c r="O158" s="53"/>
    </row>
    <row r="159" spans="3:15" ht="15.95" hidden="1" customHeight="1">
      <c r="C159" s="53"/>
      <c r="D159" s="53"/>
      <c r="E159" s="53"/>
      <c r="F159" s="53"/>
      <c r="G159" s="53"/>
      <c r="H159" s="53"/>
      <c r="J159" s="53"/>
      <c r="K159" s="53"/>
      <c r="L159" s="53"/>
      <c r="M159" s="53"/>
      <c r="N159" s="53"/>
      <c r="O159" s="53"/>
    </row>
    <row r="160" spans="3:15" ht="15.95" hidden="1" customHeight="1">
      <c r="C160" s="53"/>
      <c r="D160" s="53"/>
      <c r="E160" s="53"/>
      <c r="F160" s="53"/>
      <c r="G160" s="53"/>
      <c r="H160" s="53"/>
      <c r="J160" s="53"/>
      <c r="K160" s="53"/>
      <c r="L160" s="53"/>
      <c r="M160" s="53"/>
      <c r="N160" s="53"/>
      <c r="O160" s="53"/>
    </row>
    <row r="161" spans="3:15" ht="15.95" hidden="1" customHeight="1">
      <c r="C161" s="53"/>
      <c r="D161" s="53"/>
      <c r="E161" s="53"/>
      <c r="F161" s="53"/>
      <c r="G161" s="53"/>
      <c r="H161" s="53"/>
      <c r="J161" s="53"/>
      <c r="K161" s="53"/>
      <c r="L161" s="53"/>
      <c r="M161" s="53"/>
      <c r="N161" s="53"/>
      <c r="O161" s="53"/>
    </row>
    <row r="162" spans="3:15" ht="15.95" hidden="1" customHeight="1">
      <c r="C162" s="53"/>
      <c r="D162" s="53"/>
      <c r="E162" s="53"/>
      <c r="F162" s="53"/>
      <c r="G162" s="53"/>
      <c r="H162" s="53"/>
      <c r="J162" s="53"/>
      <c r="K162" s="53"/>
      <c r="L162" s="53"/>
      <c r="M162" s="53"/>
      <c r="N162" s="53"/>
      <c r="O162" s="53"/>
    </row>
    <row r="163" spans="3:15" ht="15.95" hidden="1" customHeight="1">
      <c r="C163" s="53"/>
      <c r="D163" s="53"/>
      <c r="E163" s="53"/>
      <c r="F163" s="53"/>
      <c r="G163" s="53"/>
      <c r="H163" s="53"/>
      <c r="J163" s="53"/>
      <c r="K163" s="53"/>
      <c r="L163" s="53"/>
      <c r="M163" s="53"/>
      <c r="N163" s="53"/>
      <c r="O163" s="53"/>
    </row>
    <row r="164" spans="3:15" ht="15.95" hidden="1" customHeight="1">
      <c r="C164" s="53"/>
      <c r="D164" s="53"/>
      <c r="E164" s="53"/>
      <c r="F164" s="53"/>
      <c r="G164" s="53"/>
      <c r="H164" s="53"/>
      <c r="J164" s="53"/>
      <c r="K164" s="53"/>
      <c r="L164" s="53"/>
      <c r="M164" s="53"/>
      <c r="N164" s="53"/>
      <c r="O164" s="53"/>
    </row>
    <row r="165" spans="3:15" ht="15.95" hidden="1" customHeight="1">
      <c r="C165" s="53"/>
      <c r="D165" s="53"/>
      <c r="E165" s="53"/>
      <c r="F165" s="53"/>
      <c r="G165" s="53"/>
      <c r="H165" s="53"/>
      <c r="J165" s="53"/>
      <c r="K165" s="53"/>
      <c r="L165" s="53"/>
      <c r="M165" s="53"/>
      <c r="N165" s="53"/>
      <c r="O165" s="53"/>
    </row>
    <row r="166" spans="3:15" ht="15.95" hidden="1" customHeight="1">
      <c r="C166" s="53"/>
      <c r="D166" s="53"/>
      <c r="E166" s="53"/>
      <c r="F166" s="53"/>
      <c r="G166" s="53"/>
      <c r="H166" s="53"/>
      <c r="J166" s="53"/>
      <c r="K166" s="53"/>
      <c r="L166" s="53"/>
      <c r="M166" s="53"/>
      <c r="N166" s="53"/>
      <c r="O166" s="53"/>
    </row>
    <row r="167" spans="3:15" ht="15.95" hidden="1" customHeight="1">
      <c r="C167" s="53"/>
      <c r="D167" s="53"/>
      <c r="E167" s="53"/>
      <c r="F167" s="53"/>
      <c r="G167" s="53"/>
      <c r="H167" s="53"/>
      <c r="J167" s="53"/>
      <c r="K167" s="53"/>
      <c r="L167" s="53"/>
      <c r="M167" s="53"/>
      <c r="N167" s="53"/>
      <c r="O167" s="53"/>
    </row>
    <row r="168" spans="3:15" ht="15.95" hidden="1" customHeight="1">
      <c r="C168" s="53"/>
      <c r="D168" s="53"/>
      <c r="E168" s="53"/>
      <c r="F168" s="53"/>
      <c r="G168" s="53"/>
      <c r="H168" s="53"/>
      <c r="J168" s="53"/>
      <c r="K168" s="53"/>
      <c r="L168" s="53"/>
      <c r="M168" s="53"/>
      <c r="N168" s="53"/>
      <c r="O168" s="53"/>
    </row>
    <row r="169" spans="3:15" ht="15.95" hidden="1" customHeight="1">
      <c r="C169" s="53"/>
      <c r="D169" s="53"/>
      <c r="E169" s="53"/>
      <c r="F169" s="53"/>
      <c r="G169" s="53"/>
      <c r="H169" s="53"/>
      <c r="J169" s="53"/>
      <c r="K169" s="53"/>
      <c r="L169" s="53"/>
      <c r="M169" s="53"/>
      <c r="N169" s="53"/>
      <c r="O169" s="53"/>
    </row>
    <row r="170" spans="3:15" ht="15.95" hidden="1" customHeight="1">
      <c r="C170" s="53"/>
      <c r="D170" s="53"/>
      <c r="E170" s="53"/>
      <c r="F170" s="53"/>
      <c r="G170" s="53"/>
      <c r="H170" s="53"/>
      <c r="J170" s="53"/>
      <c r="K170" s="53"/>
      <c r="L170" s="53"/>
      <c r="M170" s="53"/>
      <c r="N170" s="53"/>
      <c r="O170" s="53"/>
    </row>
    <row r="171" spans="3:15" ht="15.95" hidden="1" customHeight="1">
      <c r="C171" s="53"/>
      <c r="D171" s="53"/>
      <c r="E171" s="53"/>
      <c r="F171" s="53"/>
      <c r="G171" s="53"/>
      <c r="H171" s="53"/>
      <c r="J171" s="53"/>
      <c r="K171" s="53"/>
      <c r="L171" s="53"/>
      <c r="M171" s="53"/>
      <c r="N171" s="53"/>
      <c r="O171" s="53"/>
    </row>
    <row r="172" spans="3:15" ht="15.95" hidden="1" customHeight="1">
      <c r="C172" s="53"/>
      <c r="D172" s="53"/>
      <c r="E172" s="53"/>
      <c r="F172" s="53"/>
      <c r="G172" s="53"/>
      <c r="H172" s="53"/>
      <c r="J172" s="53"/>
      <c r="K172" s="53"/>
      <c r="L172" s="53"/>
      <c r="M172" s="53"/>
      <c r="N172" s="53"/>
      <c r="O172" s="53"/>
    </row>
    <row r="173" spans="3:15" ht="15.95" hidden="1" customHeight="1">
      <c r="C173" s="53"/>
      <c r="D173" s="53"/>
      <c r="E173" s="53"/>
      <c r="F173" s="53"/>
      <c r="G173" s="53"/>
      <c r="H173" s="53"/>
      <c r="J173" s="53"/>
      <c r="K173" s="53"/>
      <c r="L173" s="53"/>
      <c r="M173" s="53"/>
      <c r="N173" s="53"/>
      <c r="O173" s="53"/>
    </row>
    <row r="174" spans="3:15" ht="15.95" hidden="1" customHeight="1">
      <c r="C174" s="53"/>
      <c r="D174" s="53"/>
      <c r="E174" s="53"/>
      <c r="F174" s="53"/>
      <c r="G174" s="53"/>
      <c r="H174" s="53"/>
      <c r="J174" s="53"/>
      <c r="K174" s="53"/>
      <c r="L174" s="53"/>
      <c r="M174" s="53"/>
      <c r="N174" s="53"/>
      <c r="O174" s="53"/>
    </row>
    <row r="175" spans="3:15" ht="15.95" hidden="1" customHeight="1">
      <c r="C175" s="53"/>
      <c r="D175" s="53"/>
      <c r="E175" s="53"/>
      <c r="F175" s="53"/>
      <c r="G175" s="53"/>
      <c r="H175" s="53"/>
      <c r="J175" s="53"/>
      <c r="K175" s="53"/>
      <c r="L175" s="53"/>
      <c r="M175" s="53"/>
      <c r="N175" s="53"/>
      <c r="O175" s="53"/>
    </row>
    <row r="176" spans="3:15" ht="15.95" hidden="1" customHeight="1">
      <c r="C176" s="53"/>
      <c r="D176" s="53"/>
      <c r="E176" s="53"/>
      <c r="F176" s="53"/>
      <c r="G176" s="53"/>
      <c r="H176" s="53"/>
      <c r="J176" s="53"/>
      <c r="K176" s="53"/>
      <c r="L176" s="53"/>
      <c r="M176" s="53"/>
      <c r="N176" s="53"/>
      <c r="O176" s="53"/>
    </row>
    <row r="177" spans="3:15" ht="15.95" hidden="1" customHeight="1">
      <c r="C177" s="53"/>
      <c r="D177" s="53"/>
      <c r="E177" s="53"/>
      <c r="F177" s="53"/>
      <c r="G177" s="53"/>
      <c r="H177" s="53"/>
      <c r="J177" s="53"/>
      <c r="K177" s="53"/>
      <c r="L177" s="53"/>
      <c r="M177" s="53"/>
      <c r="N177" s="53"/>
      <c r="O177" s="53"/>
    </row>
    <row r="178" spans="3:15" ht="15.95" hidden="1" customHeight="1">
      <c r="C178" s="53"/>
      <c r="D178" s="53"/>
      <c r="E178" s="53"/>
      <c r="F178" s="53"/>
      <c r="G178" s="53"/>
      <c r="H178" s="53"/>
      <c r="J178" s="53"/>
      <c r="K178" s="53"/>
      <c r="L178" s="53"/>
      <c r="M178" s="53"/>
      <c r="N178" s="53"/>
      <c r="O178" s="53"/>
    </row>
    <row r="179" spans="3:15" ht="15.95" hidden="1" customHeight="1">
      <c r="C179" s="53"/>
      <c r="D179" s="53"/>
      <c r="E179" s="53"/>
      <c r="F179" s="53"/>
      <c r="G179" s="53"/>
      <c r="H179" s="53"/>
      <c r="J179" s="53"/>
      <c r="K179" s="53"/>
      <c r="L179" s="53"/>
      <c r="M179" s="53"/>
      <c r="N179" s="53"/>
      <c r="O179" s="53"/>
    </row>
    <row r="180" spans="3:15" ht="15.95" hidden="1" customHeight="1">
      <c r="C180" s="53"/>
      <c r="D180" s="53"/>
      <c r="E180" s="53"/>
      <c r="F180" s="53"/>
      <c r="G180" s="53"/>
      <c r="H180" s="53"/>
      <c r="J180" s="53"/>
      <c r="K180" s="53"/>
      <c r="L180" s="53"/>
      <c r="M180" s="53"/>
      <c r="N180" s="53"/>
      <c r="O180" s="53"/>
    </row>
    <row r="181" spans="3:15" ht="15.95" hidden="1" customHeight="1">
      <c r="C181" s="53"/>
      <c r="D181" s="53"/>
      <c r="E181" s="53"/>
      <c r="F181" s="53"/>
      <c r="G181" s="53"/>
      <c r="H181" s="53"/>
      <c r="J181" s="53"/>
      <c r="K181" s="53"/>
      <c r="L181" s="53"/>
      <c r="M181" s="53"/>
      <c r="N181" s="53"/>
      <c r="O181" s="53"/>
    </row>
    <row r="182" spans="3:15" ht="15.95" hidden="1" customHeight="1">
      <c r="C182" s="53"/>
      <c r="D182" s="53"/>
      <c r="E182" s="53"/>
      <c r="F182" s="53"/>
      <c r="G182" s="53"/>
      <c r="H182" s="53"/>
      <c r="J182" s="53"/>
      <c r="K182" s="53"/>
      <c r="L182" s="53"/>
      <c r="M182" s="53"/>
      <c r="N182" s="53"/>
      <c r="O182" s="53"/>
    </row>
    <row r="183" spans="3:15" ht="15.95" hidden="1" customHeight="1">
      <c r="C183" s="53"/>
      <c r="D183" s="53"/>
      <c r="E183" s="53"/>
      <c r="F183" s="53"/>
      <c r="G183" s="53"/>
      <c r="H183" s="53"/>
      <c r="J183" s="53"/>
      <c r="K183" s="53"/>
      <c r="L183" s="53"/>
      <c r="M183" s="53"/>
      <c r="N183" s="53"/>
      <c r="O183" s="53"/>
    </row>
    <row r="184" spans="3:15" ht="15.95" hidden="1" customHeight="1">
      <c r="C184" s="53"/>
      <c r="D184" s="53"/>
      <c r="E184" s="53"/>
      <c r="F184" s="53"/>
      <c r="G184" s="53"/>
      <c r="H184" s="53"/>
      <c r="J184" s="53"/>
      <c r="K184" s="53"/>
      <c r="L184" s="53"/>
      <c r="M184" s="53"/>
      <c r="N184" s="53"/>
      <c r="O184" s="53"/>
    </row>
    <row r="185" spans="3:15" ht="15.95" hidden="1" customHeight="1">
      <c r="C185" s="53"/>
      <c r="D185" s="53"/>
      <c r="E185" s="53"/>
      <c r="F185" s="53"/>
      <c r="G185" s="53"/>
      <c r="H185" s="53"/>
      <c r="J185" s="53"/>
      <c r="K185" s="53"/>
      <c r="L185" s="53"/>
      <c r="M185" s="53"/>
      <c r="N185" s="53"/>
      <c r="O185" s="53"/>
    </row>
    <row r="186" spans="3:15" ht="15.95" hidden="1" customHeight="1">
      <c r="C186" s="53"/>
      <c r="D186" s="53"/>
      <c r="E186" s="53"/>
      <c r="F186" s="53"/>
      <c r="G186" s="53"/>
      <c r="H186" s="53"/>
      <c r="J186" s="53"/>
      <c r="K186" s="53"/>
      <c r="L186" s="53"/>
      <c r="M186" s="53"/>
      <c r="N186" s="53"/>
      <c r="O186" s="53"/>
    </row>
    <row r="187" spans="3:15" ht="15.95" hidden="1" customHeight="1">
      <c r="C187" s="53"/>
      <c r="D187" s="53"/>
      <c r="E187" s="53"/>
      <c r="F187" s="53"/>
      <c r="G187" s="53"/>
      <c r="H187" s="53"/>
      <c r="J187" s="53"/>
      <c r="K187" s="53"/>
      <c r="L187" s="53"/>
      <c r="M187" s="53"/>
      <c r="N187" s="53"/>
      <c r="O187" s="53"/>
    </row>
    <row r="188" spans="3:15" ht="15.95" hidden="1" customHeight="1">
      <c r="C188" s="53"/>
      <c r="D188" s="53"/>
      <c r="E188" s="53"/>
      <c r="F188" s="53"/>
      <c r="G188" s="53"/>
      <c r="H188" s="53"/>
      <c r="J188" s="53"/>
      <c r="K188" s="53"/>
      <c r="L188" s="53"/>
      <c r="M188" s="53"/>
      <c r="N188" s="53"/>
      <c r="O188" s="53"/>
    </row>
    <row r="189" spans="3:15" ht="15.95" hidden="1" customHeight="1">
      <c r="C189" s="53"/>
      <c r="D189" s="53"/>
      <c r="E189" s="53"/>
      <c r="F189" s="53"/>
      <c r="G189" s="53"/>
      <c r="H189" s="53"/>
      <c r="J189" s="53"/>
      <c r="K189" s="53"/>
      <c r="L189" s="53"/>
      <c r="M189" s="53"/>
      <c r="N189" s="53"/>
      <c r="O189" s="53"/>
    </row>
    <row r="190" spans="3:15" ht="15.95" hidden="1" customHeight="1">
      <c r="C190" s="53"/>
      <c r="D190" s="53"/>
      <c r="E190" s="53"/>
      <c r="F190" s="53"/>
      <c r="G190" s="53"/>
      <c r="H190" s="53"/>
      <c r="J190" s="53"/>
      <c r="K190" s="53"/>
      <c r="L190" s="53"/>
      <c r="M190" s="53"/>
      <c r="N190" s="53"/>
      <c r="O190" s="53"/>
    </row>
    <row r="191" spans="3:15" ht="15.95" hidden="1" customHeight="1">
      <c r="C191" s="53"/>
      <c r="D191" s="53"/>
      <c r="E191" s="53"/>
      <c r="F191" s="53"/>
      <c r="G191" s="53"/>
      <c r="H191" s="53"/>
      <c r="J191" s="53"/>
      <c r="K191" s="53"/>
      <c r="L191" s="53"/>
      <c r="M191" s="53"/>
      <c r="N191" s="53"/>
      <c r="O191" s="53"/>
    </row>
    <row r="192" spans="3:15" ht="15.95" hidden="1" customHeight="1"/>
    <row r="193" spans="2:44" ht="15.95" customHeight="1">
      <c r="B193" s="189" t="str">
        <f>FOOT1</f>
        <v>NIPSCO Energy Efficiency Program</v>
      </c>
      <c r="C193" s="189"/>
      <c r="D193" s="189"/>
      <c r="E193" s="189"/>
      <c r="F193" s="189"/>
      <c r="G193" s="189"/>
      <c r="H193" s="189"/>
      <c r="I193" s="189"/>
      <c r="J193" s="189"/>
      <c r="K193" s="189"/>
      <c r="L193" s="189"/>
      <c r="M193" s="658" t="str">
        <f>_xlfn.SINGLE(FOOT4)</f>
        <v>NIPSCO’s energy efficiency programs are administered by TRC, a third‐party implementation specialist that helps homes and businesses save energy.</v>
      </c>
      <c r="N193" s="658"/>
      <c r="O193" s="658"/>
      <c r="P193" s="658"/>
      <c r="Q193" s="658"/>
      <c r="R193" s="658"/>
      <c r="S193" s="658"/>
      <c r="T193" s="658"/>
      <c r="U193" s="658"/>
      <c r="V193" s="658"/>
      <c r="W193" s="658"/>
      <c r="X193" s="658"/>
      <c r="Y193" s="658"/>
      <c r="Z193" s="658"/>
      <c r="AA193" s="658"/>
      <c r="AB193" s="658"/>
      <c r="AC193" s="658"/>
      <c r="AD193" s="658"/>
      <c r="AE193" s="658"/>
      <c r="AF193" s="658"/>
      <c r="AG193" s="658"/>
      <c r="AH193" s="189"/>
      <c r="AI193" s="189"/>
      <c r="AJ193" s="189"/>
      <c r="AK193" s="189"/>
      <c r="AL193" s="189"/>
      <c r="AM193" s="189"/>
      <c r="AN193" s="189"/>
      <c r="AO193" s="189"/>
      <c r="AP193" s="189"/>
      <c r="AQ193" s="189"/>
      <c r="AR193" s="190" t="str">
        <f>FOOTDISCLAIM</f>
        <v/>
      </c>
    </row>
    <row r="194" spans="2:44" ht="15.95" customHeight="1">
      <c r="B194" s="189" t="str">
        <f>FOOT2</f>
        <v>Toll-Free 800-299-2501</v>
      </c>
      <c r="C194" s="189"/>
      <c r="D194" s="189"/>
      <c r="E194" s="189"/>
      <c r="F194" s="189"/>
      <c r="G194" s="189"/>
      <c r="H194" s="189"/>
      <c r="I194" s="189"/>
      <c r="J194" s="189"/>
      <c r="K194" s="189"/>
      <c r="L194" s="189"/>
      <c r="M194" s="658"/>
      <c r="N194" s="658"/>
      <c r="O194" s="658"/>
      <c r="P194" s="658"/>
      <c r="Q194" s="658"/>
      <c r="R194" s="658"/>
      <c r="S194" s="658"/>
      <c r="T194" s="658"/>
      <c r="U194" s="658"/>
      <c r="V194" s="658"/>
      <c r="W194" s="658"/>
      <c r="X194" s="658"/>
      <c r="Y194" s="658"/>
      <c r="Z194" s="658"/>
      <c r="AA194" s="658"/>
      <c r="AB194" s="658"/>
      <c r="AC194" s="658"/>
      <c r="AD194" s="658"/>
      <c r="AE194" s="658"/>
      <c r="AF194" s="658"/>
      <c r="AG194" s="658"/>
      <c r="AH194" s="189"/>
      <c r="AI194" s="189"/>
      <c r="AJ194" s="189"/>
      <c r="AK194" s="189"/>
      <c r="AL194" s="189"/>
      <c r="AM194" s="189"/>
      <c r="AN194" s="189"/>
      <c r="AO194" s="189"/>
      <c r="AP194" s="189"/>
      <c r="AQ194" s="189"/>
      <c r="AR194" s="190" t="str">
        <f>FOOT5</f>
        <v/>
      </c>
    </row>
    <row r="195" spans="2:44" ht="15.95" customHeight="1">
      <c r="B195" s="194" t="s">
        <v>1231</v>
      </c>
      <c r="C195" s="189"/>
      <c r="D195" s="189"/>
      <c r="E195" s="189"/>
      <c r="F195" s="189"/>
      <c r="G195" s="189"/>
      <c r="H195" s="189"/>
      <c r="I195" s="189"/>
      <c r="J195" s="189"/>
      <c r="K195" s="189"/>
      <c r="L195" s="189"/>
      <c r="M195" s="191"/>
      <c r="N195" s="189"/>
      <c r="O195" s="189"/>
      <c r="P195" s="191"/>
      <c r="Q195" s="191"/>
      <c r="R195" s="191"/>
      <c r="S195" s="191"/>
      <c r="T195" s="191"/>
      <c r="U195" s="191"/>
      <c r="V195" s="191"/>
      <c r="W195" s="192" t="str">
        <f>VERSION</f>
        <v>Lighting One-Page 1.1.0</v>
      </c>
      <c r="X195" s="191"/>
      <c r="Y195" s="191"/>
      <c r="Z195" s="191"/>
      <c r="AA195" s="191"/>
      <c r="AB195" s="191"/>
      <c r="AC195" s="191"/>
      <c r="AD195" s="191"/>
      <c r="AE195" s="189"/>
      <c r="AF195" s="189"/>
      <c r="AG195" s="189"/>
      <c r="AH195" s="189"/>
      <c r="AI195" s="189"/>
      <c r="AJ195" s="189"/>
      <c r="AK195" s="189"/>
      <c r="AL195" s="189"/>
      <c r="AM195" s="189"/>
      <c r="AN195" s="189"/>
      <c r="AO195" s="189"/>
      <c r="AP195" s="189"/>
      <c r="AQ195" s="189"/>
      <c r="AR195" s="190" t="str">
        <f>FOOT6</f>
        <v>Product of TRC</v>
      </c>
    </row>
    <row r="196" spans="2:44" ht="15" customHeight="1"/>
    <row r="197" spans="2:44" ht="15" customHeight="1"/>
    <row r="198" spans="2:44" ht="15" customHeight="1"/>
    <row r="199" spans="2:44" ht="15" customHeight="1"/>
    <row r="200" spans="2:44" ht="15" customHeight="1"/>
    <row r="201" spans="2:44" ht="15" customHeight="1"/>
    <row r="202" spans="2:44" ht="15" customHeight="1"/>
  </sheetData>
  <sheetProtection algorithmName="SHA-512" hashValue="4cgBr7lTvvKK9MtjQihPBXGn4mM+N3LQMHxtbl3afoePkf5cehCTHQJrsdd/uAFs7Jmj8dddzXMYB0OaAbds9w==" saltValue="DQyRZb9gSeD+oE7o5ttm4g==" spinCount="100000" sheet="1" objects="1" scenarios="1" selectLockedCells="1"/>
  <mergeCells count="46">
    <mergeCell ref="F3:AN3"/>
    <mergeCell ref="J7:AB10"/>
    <mergeCell ref="J11:AJ13"/>
    <mergeCell ref="O14:Y14"/>
    <mergeCell ref="AC14:AJ14"/>
    <mergeCell ref="O34:W34"/>
    <mergeCell ref="X34:AF34"/>
    <mergeCell ref="X28:AF29"/>
    <mergeCell ref="X30:AF31"/>
    <mergeCell ref="K20:AC21"/>
    <mergeCell ref="AD20:AJ21"/>
    <mergeCell ref="J23:AJ24"/>
    <mergeCell ref="O15:Y15"/>
    <mergeCell ref="AC15:AJ15"/>
    <mergeCell ref="AC16:AJ16"/>
    <mergeCell ref="K18:AC19"/>
    <mergeCell ref="AD18:AJ19"/>
    <mergeCell ref="M193:AG194"/>
    <mergeCell ref="K35:N36"/>
    <mergeCell ref="O35:W36"/>
    <mergeCell ref="X35:AF36"/>
    <mergeCell ref="K37:N38"/>
    <mergeCell ref="O37:W38"/>
    <mergeCell ref="X37:AF38"/>
    <mergeCell ref="K39:N40"/>
    <mergeCell ref="O39:W40"/>
    <mergeCell ref="X39:AF40"/>
    <mergeCell ref="J42:AJ43"/>
    <mergeCell ref="T50:Z52"/>
    <mergeCell ref="M54:R54"/>
    <mergeCell ref="V54:AA54"/>
    <mergeCell ref="J64:V65"/>
    <mergeCell ref="J67:AJ68"/>
    <mergeCell ref="J60:AJ61"/>
    <mergeCell ref="J63:V63"/>
    <mergeCell ref="M55:R55"/>
    <mergeCell ref="V55:AA55"/>
    <mergeCell ref="AE55:AJ55"/>
    <mergeCell ref="M56:R56"/>
    <mergeCell ref="V56:AA56"/>
    <mergeCell ref="AE56:AJ56"/>
    <mergeCell ref="J46:S47"/>
    <mergeCell ref="J44:S45"/>
    <mergeCell ref="J48:S48"/>
    <mergeCell ref="J49:S50"/>
    <mergeCell ref="AE54:AJ54"/>
  </mergeCells>
  <hyperlinks>
    <hyperlink ref="AA65" r:id="rId1" xr:uid="{00000000-0004-0000-2500-000001000000}"/>
    <hyperlink ref="AA63" r:id="rId2" xr:uid="{00000000-0004-0000-2500-000002000000}"/>
    <hyperlink ref="B195" r:id="rId3" xr:uid="{54B8BCBA-E8A1-46AE-8370-A4A947346C14}"/>
  </hyperlinks>
  <printOptions horizontalCentered="1"/>
  <pageMargins left="0.1" right="0.1" top="0.1" bottom="0.1" header="0" footer="0"/>
  <pageSetup scale="80" orientation="portrait" r:id="rId4"/>
  <drawing r:id="rId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41">
    <pageSetUpPr fitToPage="1"/>
  </sheetPr>
  <dimension ref="A1:AS202"/>
  <sheetViews>
    <sheetView showGridLines="0" zoomScale="85" zoomScaleNormal="85" workbookViewId="0">
      <selection activeCell="C6" sqref="C6"/>
    </sheetView>
  </sheetViews>
  <sheetFormatPr defaultColWidth="0" defaultRowHeight="15" customHeight="1" zeroHeight="1"/>
  <cols>
    <col min="1" max="45" width="4.7109375" customWidth="1"/>
    <col min="46" max="78" width="9.140625" hidden="1" customWidth="1"/>
    <col min="79" max="16384" width="9.140625" hidden="1"/>
  </cols>
  <sheetData>
    <row r="1" spans="2:44" ht="15.95" customHeight="1">
      <c r="AH1" s="758" t="s">
        <v>449</v>
      </c>
      <c r="AI1" s="758"/>
      <c r="AJ1" s="758"/>
      <c r="AK1" s="758"/>
      <c r="AL1" s="759" t="s">
        <v>713</v>
      </c>
      <c r="AM1" s="759"/>
      <c r="AN1" s="759"/>
      <c r="AO1" s="759"/>
      <c r="AP1" s="759"/>
      <c r="AQ1" s="755" t="s">
        <v>452</v>
      </c>
      <c r="AR1" s="755"/>
    </row>
    <row r="2" spans="2:44" ht="15.95" customHeight="1">
      <c r="AH2" s="760" t="str">
        <f ca="1">INCENSTATUS</f>
        <v>---</v>
      </c>
      <c r="AI2" s="761"/>
      <c r="AJ2" s="761"/>
      <c r="AK2" s="761"/>
      <c r="AL2" s="762" t="str">
        <f ca="1">PROJSTATUS</f>
        <v>Enter Measures</v>
      </c>
      <c r="AM2" s="762"/>
      <c r="AN2" s="762"/>
      <c r="AO2" s="762"/>
      <c r="AP2" s="762"/>
      <c r="AQ2" s="756">
        <f ca="1">PROGRESSSTATUS</f>
        <v>4.4117647058823532E-2</v>
      </c>
      <c r="AR2" s="757"/>
    </row>
    <row r="3" spans="2:44" ht="15.95" customHeight="1">
      <c r="AH3" s="697"/>
      <c r="AI3" s="698"/>
      <c r="AJ3" s="698"/>
      <c r="AK3" s="698"/>
      <c r="AL3" s="690"/>
      <c r="AM3" s="690"/>
      <c r="AN3" s="690"/>
      <c r="AO3" s="690"/>
      <c r="AP3" s="690"/>
      <c r="AQ3" s="684"/>
      <c r="AR3" s="685"/>
    </row>
    <row r="4" spans="2:44" ht="15.95" customHeight="1">
      <c r="AR4" s="123"/>
    </row>
    <row r="5" spans="2:44" ht="15.95" customHeight="1"/>
    <row r="6" spans="2:44" ht="15.95" customHeight="1">
      <c r="C6" s="27"/>
    </row>
    <row r="7" spans="2:44" ht="15.95" customHeight="1"/>
    <row r="8" spans="2:44" ht="15.95" customHeight="1"/>
    <row r="9" spans="2:44" ht="15.95" customHeight="1">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row>
    <row r="10" spans="2:44" ht="15.95" customHeight="1">
      <c r="B10" s="55"/>
      <c r="C10" s="55"/>
      <c r="D10" s="55"/>
      <c r="E10" s="55"/>
      <c r="F10" s="700" t="s">
        <v>117</v>
      </c>
      <c r="G10" s="700"/>
      <c r="H10" s="700"/>
      <c r="I10" s="700"/>
      <c r="J10" s="700"/>
      <c r="K10" s="700"/>
      <c r="L10" s="700"/>
      <c r="M10" s="700"/>
      <c r="N10" s="700"/>
      <c r="O10" s="700"/>
      <c r="P10" s="700"/>
      <c r="Q10" s="700"/>
      <c r="R10" s="700"/>
      <c r="S10" s="700"/>
      <c r="T10" s="700"/>
      <c r="U10" s="700"/>
      <c r="V10" s="700"/>
      <c r="W10" s="700"/>
      <c r="X10" s="700"/>
      <c r="Y10" s="700"/>
      <c r="Z10" s="700"/>
      <c r="AA10" s="700"/>
      <c r="AB10" s="700"/>
      <c r="AC10" s="700"/>
      <c r="AD10" s="700"/>
      <c r="AE10" s="700"/>
      <c r="AF10" s="700"/>
      <c r="AG10" s="700"/>
      <c r="AH10" s="700"/>
      <c r="AI10" s="700"/>
      <c r="AJ10" s="700"/>
      <c r="AK10" s="700"/>
      <c r="AL10" s="700"/>
      <c r="AM10" s="700"/>
      <c r="AN10" s="700"/>
      <c r="AO10" s="55"/>
      <c r="AP10" s="55"/>
      <c r="AQ10" s="55"/>
      <c r="AR10" s="55"/>
    </row>
    <row r="11" spans="2:44" ht="15.95" customHeight="1">
      <c r="B11" s="55"/>
      <c r="C11" s="55"/>
      <c r="D11" s="55"/>
      <c r="E11" s="55"/>
      <c r="F11" s="648" t="s">
        <v>431</v>
      </c>
      <c r="G11" s="648"/>
      <c r="H11" s="648"/>
      <c r="I11" s="648"/>
      <c r="J11" s="648"/>
      <c r="K11" s="648"/>
      <c r="L11" s="648"/>
      <c r="M11" s="648"/>
      <c r="N11" s="648"/>
      <c r="O11" s="648"/>
      <c r="P11" s="648"/>
      <c r="Q11" s="648"/>
      <c r="R11" s="648"/>
      <c r="S11" s="648"/>
      <c r="T11" s="648"/>
      <c r="U11" s="648"/>
      <c r="V11" s="648"/>
      <c r="W11" s="648"/>
      <c r="X11" s="648"/>
      <c r="Y11" s="648"/>
      <c r="Z11" s="648"/>
      <c r="AA11" s="648"/>
      <c r="AB11" s="648"/>
      <c r="AC11" s="648"/>
      <c r="AD11" s="648"/>
      <c r="AE11" s="648"/>
      <c r="AF11" s="648"/>
      <c r="AG11" s="648"/>
      <c r="AH11" s="648"/>
      <c r="AI11" s="648"/>
      <c r="AJ11" s="648"/>
      <c r="AK11" s="648"/>
      <c r="AL11" s="648"/>
      <c r="AM11" s="648"/>
      <c r="AN11" s="648"/>
      <c r="AO11" s="55"/>
      <c r="AP11" s="55"/>
      <c r="AQ11" s="55"/>
      <c r="AR11" s="55"/>
    </row>
    <row r="12" spans="2:44" ht="15.95" customHeight="1">
      <c r="B12" s="55"/>
      <c r="C12" s="55"/>
      <c r="D12" s="55"/>
      <c r="E12" s="55"/>
      <c r="F12" s="55"/>
      <c r="G12" s="55"/>
      <c r="H12" s="55"/>
      <c r="I12" s="55"/>
      <c r="J12" s="55"/>
      <c r="K12" s="55"/>
      <c r="L12" s="55"/>
      <c r="M12" s="55"/>
      <c r="N12" s="55"/>
      <c r="O12" s="55"/>
      <c r="P12" s="55"/>
      <c r="Q12" s="55"/>
      <c r="R12" s="55"/>
      <c r="S12" s="55"/>
      <c r="T12" s="55"/>
      <c r="U12" s="55"/>
      <c r="V12" s="55"/>
      <c r="W12" s="55"/>
      <c r="X12" s="55"/>
      <c r="Y12" s="55"/>
      <c r="Z12" s="55"/>
      <c r="AA12" s="55"/>
      <c r="AB12" s="55"/>
      <c r="AC12" s="55"/>
      <c r="AD12" s="55"/>
      <c r="AE12" s="55"/>
      <c r="AF12" s="55"/>
      <c r="AG12" s="55"/>
      <c r="AH12" s="55"/>
      <c r="AI12" s="55"/>
      <c r="AJ12" s="55"/>
      <c r="AK12" s="55"/>
      <c r="AL12" s="55"/>
      <c r="AM12" s="55"/>
      <c r="AN12" s="55"/>
      <c r="AO12" s="55"/>
      <c r="AP12" s="55"/>
      <c r="AQ12" s="55"/>
      <c r="AR12" s="55"/>
    </row>
    <row r="13" spans="2:44" ht="15.95" customHeight="1">
      <c r="B13" s="55"/>
      <c r="C13" s="196" t="s">
        <v>432</v>
      </c>
      <c r="D13" s="197"/>
      <c r="E13" s="197"/>
      <c r="F13" s="197"/>
      <c r="G13" s="197"/>
      <c r="H13" s="197"/>
      <c r="I13" s="197"/>
      <c r="J13" s="197"/>
      <c r="K13" s="197"/>
      <c r="L13" s="197"/>
      <c r="M13" s="197"/>
      <c r="N13" s="197"/>
      <c r="O13" s="55"/>
      <c r="P13" s="55"/>
      <c r="Q13" s="196" t="s">
        <v>433</v>
      </c>
      <c r="R13" s="197"/>
      <c r="S13" s="197"/>
      <c r="T13" s="197"/>
      <c r="U13" s="197"/>
      <c r="V13" s="197"/>
      <c r="W13" s="197"/>
      <c r="X13" s="197"/>
      <c r="Y13" s="197"/>
      <c r="Z13" s="197"/>
      <c r="AA13" s="197"/>
      <c r="AB13" s="197"/>
      <c r="AC13" s="197"/>
      <c r="AD13" s="55"/>
      <c r="AE13" s="55"/>
      <c r="AF13" s="196" t="s">
        <v>434</v>
      </c>
      <c r="AG13" s="197"/>
      <c r="AH13" s="197"/>
      <c r="AI13" s="197"/>
      <c r="AJ13" s="197"/>
      <c r="AK13" s="197"/>
      <c r="AL13" s="197"/>
      <c r="AM13" s="197"/>
      <c r="AN13" s="197"/>
      <c r="AO13" s="197"/>
      <c r="AP13" s="197"/>
      <c r="AQ13" s="197"/>
      <c r="AR13" s="55"/>
    </row>
    <row r="14" spans="2:44" ht="15.95" customHeight="1">
      <c r="B14" s="55"/>
      <c r="C14" s="198"/>
      <c r="D14" s="55"/>
      <c r="E14" s="55"/>
      <c r="F14" s="55"/>
      <c r="G14" s="55"/>
      <c r="H14" s="55"/>
      <c r="I14" s="55"/>
      <c r="J14" s="55"/>
      <c r="K14" s="55"/>
      <c r="L14" s="55"/>
      <c r="M14" s="55"/>
      <c r="N14" s="210"/>
      <c r="O14" s="55"/>
      <c r="P14" s="55"/>
      <c r="Q14" s="198"/>
      <c r="R14" s="55"/>
      <c r="S14" s="55"/>
      <c r="T14" s="55"/>
      <c r="U14" s="55"/>
      <c r="V14" s="55"/>
      <c r="W14" s="55"/>
      <c r="X14" s="55"/>
      <c r="Y14" s="55"/>
      <c r="Z14" s="55"/>
      <c r="AA14" s="55"/>
      <c r="AB14" s="55"/>
      <c r="AC14" s="210"/>
      <c r="AD14" s="55"/>
      <c r="AE14" s="55"/>
      <c r="AF14" s="198"/>
      <c r="AG14" s="55"/>
      <c r="AH14" s="55"/>
      <c r="AI14" s="55"/>
      <c r="AJ14" s="55"/>
      <c r="AK14" s="55"/>
      <c r="AL14" s="55"/>
      <c r="AM14" s="55"/>
      <c r="AN14" s="55"/>
      <c r="AO14" s="55"/>
      <c r="AP14" s="55"/>
      <c r="AQ14" s="210"/>
      <c r="AR14" s="55"/>
    </row>
    <row r="15" spans="2:44" ht="15.95" customHeight="1">
      <c r="B15" s="55"/>
      <c r="C15" s="199" t="s">
        <v>436</v>
      </c>
      <c r="D15" s="811" t="s">
        <v>772</v>
      </c>
      <c r="E15" s="811"/>
      <c r="F15" s="811"/>
      <c r="G15" s="811"/>
      <c r="H15" s="811"/>
      <c r="I15" s="811"/>
      <c r="J15" s="811"/>
      <c r="K15" s="812" t="str">
        <f ca="1">IF(TEMPLATE!A74/TEMPLATE!D74=1,"Completed",IF(TEMPLATE!A74/TEMPLATE!D74&gt;0.7,"Almost!","Incomplete"))</f>
        <v>Incomplete</v>
      </c>
      <c r="L15" s="812"/>
      <c r="M15" s="812"/>
      <c r="N15" s="211"/>
      <c r="O15" s="55"/>
      <c r="P15" s="55"/>
      <c r="Q15" s="203" t="s">
        <v>436</v>
      </c>
      <c r="R15" s="55" t="s">
        <v>441</v>
      </c>
      <c r="S15" s="55"/>
      <c r="T15" s="55"/>
      <c r="U15" s="55"/>
      <c r="V15" s="55"/>
      <c r="W15" s="55"/>
      <c r="X15" s="55"/>
      <c r="Y15" s="55"/>
      <c r="Z15" s="55"/>
      <c r="AA15" s="55"/>
      <c r="AB15" s="55"/>
      <c r="AC15" s="210"/>
      <c r="AD15" s="55"/>
      <c r="AE15" s="55"/>
      <c r="AF15" s="203" t="s">
        <v>436</v>
      </c>
      <c r="AG15" s="665" t="s">
        <v>1232</v>
      </c>
      <c r="AH15" s="665"/>
      <c r="AI15" s="665"/>
      <c r="AJ15" s="665"/>
      <c r="AK15" s="665"/>
      <c r="AL15" s="665"/>
      <c r="AM15" s="665"/>
      <c r="AN15" s="665"/>
      <c r="AO15" s="665"/>
      <c r="AP15" s="665"/>
      <c r="AQ15" s="813"/>
      <c r="AR15" s="55"/>
    </row>
    <row r="16" spans="2:44" ht="15.95" customHeight="1">
      <c r="B16" s="55"/>
      <c r="C16" s="200"/>
      <c r="D16" s="811"/>
      <c r="E16" s="811"/>
      <c r="F16" s="811"/>
      <c r="G16" s="811"/>
      <c r="H16" s="811"/>
      <c r="I16" s="811"/>
      <c r="J16" s="811"/>
      <c r="K16" s="812"/>
      <c r="L16" s="812"/>
      <c r="M16" s="812"/>
      <c r="N16" s="212"/>
      <c r="O16" s="55"/>
      <c r="P16" s="55"/>
      <c r="Q16" s="201"/>
      <c r="Z16" s="55"/>
      <c r="AA16" s="55"/>
      <c r="AB16" s="55"/>
      <c r="AC16" s="210"/>
      <c r="AD16" s="55"/>
      <c r="AE16" s="55"/>
      <c r="AF16" s="203"/>
      <c r="AG16" s="665"/>
      <c r="AH16" s="665"/>
      <c r="AI16" s="665"/>
      <c r="AJ16" s="665"/>
      <c r="AK16" s="665"/>
      <c r="AL16" s="665"/>
      <c r="AM16" s="665"/>
      <c r="AN16" s="665"/>
      <c r="AO16" s="665"/>
      <c r="AP16" s="665"/>
      <c r="AQ16" s="813"/>
      <c r="AR16" s="55"/>
    </row>
    <row r="17" spans="2:44" ht="15.95" customHeight="1">
      <c r="B17" s="55"/>
      <c r="C17" s="201"/>
      <c r="N17" s="213"/>
      <c r="O17" s="55"/>
      <c r="P17" s="55"/>
      <c r="Q17" s="203" t="s">
        <v>437</v>
      </c>
      <c r="R17" s="55" t="s">
        <v>442</v>
      </c>
      <c r="S17" s="55"/>
      <c r="T17" s="55"/>
      <c r="U17" s="55"/>
      <c r="V17" s="55"/>
      <c r="W17" s="55"/>
      <c r="X17" s="55"/>
      <c r="Y17" s="55"/>
      <c r="Z17" s="55"/>
      <c r="AA17" s="55"/>
      <c r="AB17" s="55"/>
      <c r="AC17" s="210"/>
      <c r="AD17" s="55"/>
      <c r="AE17" s="55"/>
      <c r="AF17" s="198"/>
      <c r="AG17" s="665"/>
      <c r="AH17" s="665"/>
      <c r="AI17" s="665"/>
      <c r="AJ17" s="665"/>
      <c r="AK17" s="665"/>
      <c r="AL17" s="665"/>
      <c r="AM17" s="665"/>
      <c r="AN17" s="665"/>
      <c r="AO17" s="665"/>
      <c r="AP17" s="665"/>
      <c r="AQ17" s="813"/>
      <c r="AR17" s="55"/>
    </row>
    <row r="18" spans="2:44" ht="15.95" customHeight="1">
      <c r="B18" s="55"/>
      <c r="C18" s="199" t="s">
        <v>437</v>
      </c>
      <c r="D18" s="814" t="s">
        <v>77</v>
      </c>
      <c r="E18" s="814"/>
      <c r="F18" s="814"/>
      <c r="G18" s="814"/>
      <c r="H18" s="814"/>
      <c r="I18" s="814"/>
      <c r="J18" s="814"/>
      <c r="K18" s="812" t="str">
        <f ca="1">IF(TEMPLATE!A81/TEMPLATE!D81=1,"Completed",IF(TEMPLATE!A81/TEMPLATE!D81&gt;0.7,"Almost!","Incomplete"))</f>
        <v>Incomplete</v>
      </c>
      <c r="L18" s="812"/>
      <c r="M18" s="812"/>
      <c r="N18" s="211"/>
      <c r="O18" s="55"/>
      <c r="P18" s="55"/>
      <c r="Q18" s="203"/>
      <c r="R18" s="818" t="s">
        <v>453</v>
      </c>
      <c r="S18" s="818"/>
      <c r="T18" s="818"/>
      <c r="U18" s="818" t="s">
        <v>938</v>
      </c>
      <c r="V18" s="818"/>
      <c r="W18" s="818"/>
      <c r="X18" s="818"/>
      <c r="Y18" s="818"/>
      <c r="Z18" s="818"/>
      <c r="AA18" s="818"/>
      <c r="AB18" s="818"/>
      <c r="AC18" s="819"/>
      <c r="AD18" s="55"/>
      <c r="AE18" s="55"/>
      <c r="AF18" s="203" t="s">
        <v>437</v>
      </c>
      <c r="AG18" s="665" t="s">
        <v>1224</v>
      </c>
      <c r="AH18" s="665"/>
      <c r="AI18" s="665"/>
      <c r="AJ18" s="665"/>
      <c r="AK18" s="665"/>
      <c r="AL18" s="665"/>
      <c r="AM18" s="665"/>
      <c r="AN18" s="665"/>
      <c r="AO18" s="665"/>
      <c r="AP18" s="665"/>
      <c r="AQ18" s="813"/>
      <c r="AR18" s="55"/>
    </row>
    <row r="19" spans="2:44" ht="15.95" customHeight="1">
      <c r="B19" s="55"/>
      <c r="C19" s="201"/>
      <c r="N19" s="213"/>
      <c r="O19" s="55"/>
      <c r="P19" s="55"/>
      <c r="Q19" s="203"/>
      <c r="R19" s="820" t="s">
        <v>453</v>
      </c>
      <c r="S19" s="820"/>
      <c r="T19" s="820"/>
      <c r="U19" s="820" t="s">
        <v>939</v>
      </c>
      <c r="V19" s="820"/>
      <c r="W19" s="820"/>
      <c r="X19" s="820"/>
      <c r="Y19" s="820"/>
      <c r="Z19" s="820"/>
      <c r="AA19" s="820"/>
      <c r="AB19" s="820"/>
      <c r="AC19" s="821"/>
      <c r="AD19" s="55"/>
      <c r="AE19" s="55"/>
      <c r="AF19" s="198"/>
      <c r="AG19" s="665"/>
      <c r="AH19" s="665"/>
      <c r="AI19" s="665"/>
      <c r="AJ19" s="665"/>
      <c r="AK19" s="665"/>
      <c r="AL19" s="665"/>
      <c r="AM19" s="665"/>
      <c r="AN19" s="665"/>
      <c r="AO19" s="665"/>
      <c r="AP19" s="665"/>
      <c r="AQ19" s="813"/>
      <c r="AR19" s="55"/>
    </row>
    <row r="20" spans="2:44" ht="15.95" customHeight="1">
      <c r="B20" s="55"/>
      <c r="C20" s="199" t="s">
        <v>438</v>
      </c>
      <c r="D20" s="814" t="s">
        <v>127</v>
      </c>
      <c r="E20" s="814"/>
      <c r="F20" s="814"/>
      <c r="G20" s="814"/>
      <c r="H20" s="814"/>
      <c r="I20" s="814"/>
      <c r="J20" s="814"/>
      <c r="K20" s="812" t="str">
        <f ca="1">IF(TEMPLATE!A134/TEMPLATE!D134=1,"Completed",IF(TEMPLATE!A134/TEMPLATE!D134&gt;0.7,"Almost!","Incomplete"))</f>
        <v>Incomplete</v>
      </c>
      <c r="L20" s="812"/>
      <c r="M20" s="812"/>
      <c r="N20" s="211"/>
      <c r="O20" s="55"/>
      <c r="P20" s="55"/>
      <c r="Q20" s="203"/>
      <c r="R20" s="820" t="s">
        <v>941</v>
      </c>
      <c r="S20" s="820"/>
      <c r="T20" s="820"/>
      <c r="U20" s="820" t="s">
        <v>940</v>
      </c>
      <c r="V20" s="820"/>
      <c r="W20" s="820"/>
      <c r="X20" s="820"/>
      <c r="Y20" s="820"/>
      <c r="Z20" s="820"/>
      <c r="AA20" s="820"/>
      <c r="AB20" s="820"/>
      <c r="AC20" s="821"/>
      <c r="AD20" s="55"/>
      <c r="AE20" s="55"/>
      <c r="AF20" s="198"/>
      <c r="AG20" s="665"/>
      <c r="AH20" s="665"/>
      <c r="AI20" s="665"/>
      <c r="AJ20" s="665"/>
      <c r="AK20" s="665"/>
      <c r="AL20" s="665"/>
      <c r="AM20" s="665"/>
      <c r="AN20" s="665"/>
      <c r="AO20" s="665"/>
      <c r="AP20" s="665"/>
      <c r="AQ20" s="813"/>
      <c r="AR20" s="55"/>
    </row>
    <row r="21" spans="2:44" ht="15.95" customHeight="1">
      <c r="B21" s="55"/>
      <c r="C21" s="201"/>
      <c r="N21" s="213"/>
      <c r="O21" s="55"/>
      <c r="P21" s="55"/>
      <c r="Q21" s="201"/>
      <c r="R21" s="820" t="str">
        <f>IF(M02S04F11="Exempt","Required","If applicable")</f>
        <v>If applicable</v>
      </c>
      <c r="S21" s="820"/>
      <c r="T21" s="820"/>
      <c r="U21" s="820" t="s">
        <v>848</v>
      </c>
      <c r="V21" s="820"/>
      <c r="W21" s="820"/>
      <c r="X21" s="820"/>
      <c r="Y21" s="820"/>
      <c r="Z21" s="820"/>
      <c r="AA21" s="820"/>
      <c r="AB21" s="820"/>
      <c r="AC21" s="821"/>
      <c r="AD21" s="55"/>
      <c r="AE21" s="55"/>
      <c r="AF21" s="198"/>
      <c r="AG21" s="665"/>
      <c r="AH21" s="665"/>
      <c r="AI21" s="665"/>
      <c r="AJ21" s="665"/>
      <c r="AK21" s="665"/>
      <c r="AL21" s="665"/>
      <c r="AM21" s="665"/>
      <c r="AN21" s="665"/>
      <c r="AO21" s="665"/>
      <c r="AP21" s="665"/>
      <c r="AQ21" s="813"/>
      <c r="AR21" s="55"/>
    </row>
    <row r="22" spans="2:44" ht="15.95" customHeight="1">
      <c r="B22" s="55"/>
      <c r="C22" s="199" t="s">
        <v>439</v>
      </c>
      <c r="D22" s="814" t="s">
        <v>74</v>
      </c>
      <c r="E22" s="814"/>
      <c r="F22" s="814"/>
      <c r="G22" s="814"/>
      <c r="H22" s="814"/>
      <c r="I22" s="814"/>
      <c r="J22" s="814"/>
      <c r="K22" s="812" t="str">
        <f ca="1">IF(TEMPLATE!A154/TEMPLATE!D154=1,"Completed",IF(TEMPLATE!A154/TEMPLATE!D154&gt;0.7,"Almost!","Incomplete"))</f>
        <v>Incomplete</v>
      </c>
      <c r="L22" s="812"/>
      <c r="M22" s="812"/>
      <c r="N22" s="211"/>
      <c r="O22" s="55"/>
      <c r="P22" s="55"/>
      <c r="Q22" s="201"/>
      <c r="R22" s="820" t="s">
        <v>941</v>
      </c>
      <c r="S22" s="820"/>
      <c r="T22" s="820"/>
      <c r="U22" s="820" t="s">
        <v>942</v>
      </c>
      <c r="V22" s="820"/>
      <c r="W22" s="820"/>
      <c r="X22" s="820"/>
      <c r="Y22" s="820"/>
      <c r="Z22" s="820"/>
      <c r="AA22" s="820"/>
      <c r="AB22" s="820"/>
      <c r="AC22" s="821"/>
      <c r="AD22" s="55"/>
      <c r="AE22" s="55"/>
      <c r="AF22" s="198"/>
      <c r="AG22" s="665"/>
      <c r="AH22" s="665"/>
      <c r="AI22" s="665"/>
      <c r="AJ22" s="665"/>
      <c r="AK22" s="665"/>
      <c r="AL22" s="665"/>
      <c r="AM22" s="665"/>
      <c r="AN22" s="665"/>
      <c r="AO22" s="665"/>
      <c r="AP22" s="665"/>
      <c r="AQ22" s="813"/>
      <c r="AR22" s="55"/>
    </row>
    <row r="23" spans="2:44" ht="15.95" customHeight="1">
      <c r="B23" s="55"/>
      <c r="C23" s="201"/>
      <c r="N23" s="213"/>
      <c r="O23" s="55"/>
      <c r="P23" s="55"/>
      <c r="Q23" s="201"/>
      <c r="R23" s="820" t="s">
        <v>941</v>
      </c>
      <c r="S23" s="820"/>
      <c r="T23" s="820"/>
      <c r="U23" s="820" t="s">
        <v>943</v>
      </c>
      <c r="V23" s="820"/>
      <c r="W23" s="820"/>
      <c r="X23" s="820"/>
      <c r="Y23" s="820"/>
      <c r="Z23" s="820"/>
      <c r="AA23" s="820"/>
      <c r="AB23" s="820"/>
      <c r="AC23" s="821"/>
      <c r="AD23" s="55"/>
      <c r="AE23" s="55"/>
      <c r="AF23" s="203" t="s">
        <v>438</v>
      </c>
      <c r="AG23" s="665" t="s">
        <v>1223</v>
      </c>
      <c r="AH23" s="665"/>
      <c r="AI23" s="665"/>
      <c r="AJ23" s="665"/>
      <c r="AK23" s="665"/>
      <c r="AL23" s="665"/>
      <c r="AM23" s="665"/>
      <c r="AN23" s="665"/>
      <c r="AO23" s="665"/>
      <c r="AP23" s="665"/>
      <c r="AQ23" s="813"/>
      <c r="AR23" s="55"/>
    </row>
    <row r="24" spans="2:44" ht="15.95" customHeight="1">
      <c r="B24" s="55"/>
      <c r="C24" s="199" t="s">
        <v>440</v>
      </c>
      <c r="D24" s="811" t="s">
        <v>1211</v>
      </c>
      <c r="E24" s="811"/>
      <c r="F24" s="811"/>
      <c r="G24" s="811"/>
      <c r="H24" s="811"/>
      <c r="I24" s="811"/>
      <c r="J24" s="811"/>
      <c r="K24" s="812" t="str">
        <f>IF(TEMPLATE!A172/TEMPLATE!D172=1,"Completed",IF(TEMPLATE!A172/TEMPLATE!D172&gt;0.7,"Almost!","Incomplete"))</f>
        <v>Incomplete</v>
      </c>
      <c r="L24" s="812"/>
      <c r="M24" s="812"/>
      <c r="N24" s="211"/>
      <c r="O24" s="55"/>
      <c r="P24" s="55"/>
      <c r="Q24" s="198"/>
      <c r="AC24" s="210"/>
      <c r="AD24" s="55"/>
      <c r="AE24" s="55"/>
      <c r="AF24" s="198"/>
      <c r="AG24" s="665"/>
      <c r="AH24" s="665"/>
      <c r="AI24" s="665"/>
      <c r="AJ24" s="665"/>
      <c r="AK24" s="665"/>
      <c r="AL24" s="665"/>
      <c r="AM24" s="665"/>
      <c r="AN24" s="665"/>
      <c r="AO24" s="665"/>
      <c r="AP24" s="665"/>
      <c r="AQ24" s="813"/>
      <c r="AR24" s="55"/>
    </row>
    <row r="25" spans="2:44" ht="15.95" customHeight="1">
      <c r="B25" s="55"/>
      <c r="C25" s="199"/>
      <c r="D25" s="811"/>
      <c r="E25" s="811"/>
      <c r="F25" s="811"/>
      <c r="G25" s="811"/>
      <c r="H25" s="811"/>
      <c r="I25" s="811"/>
      <c r="J25" s="811"/>
      <c r="K25" s="812"/>
      <c r="L25" s="812"/>
      <c r="M25" s="812"/>
      <c r="N25" s="211"/>
      <c r="O25" s="55"/>
      <c r="P25" s="55"/>
      <c r="Q25" s="203" t="s">
        <v>438</v>
      </c>
      <c r="R25" s="665" t="s">
        <v>1225</v>
      </c>
      <c r="S25" s="665"/>
      <c r="T25" s="665"/>
      <c r="U25" s="665"/>
      <c r="V25" s="665"/>
      <c r="W25" s="665"/>
      <c r="X25" s="665"/>
      <c r="Y25" s="665"/>
      <c r="Z25" s="665"/>
      <c r="AA25" s="665"/>
      <c r="AB25" s="665"/>
      <c r="AC25" s="813"/>
      <c r="AD25" s="55"/>
      <c r="AE25" s="55"/>
      <c r="AF25" s="203"/>
      <c r="AG25" s="665"/>
      <c r="AH25" s="665"/>
      <c r="AI25" s="665"/>
      <c r="AJ25" s="665"/>
      <c r="AK25" s="665"/>
      <c r="AL25" s="665"/>
      <c r="AM25" s="665"/>
      <c r="AN25" s="665"/>
      <c r="AO25" s="665"/>
      <c r="AP25" s="665"/>
      <c r="AQ25" s="813"/>
      <c r="AR25" s="55"/>
    </row>
    <row r="26" spans="2:44" ht="15.95" customHeight="1">
      <c r="B26" s="55"/>
      <c r="C26" s="202"/>
      <c r="D26" s="58"/>
      <c r="E26" s="58"/>
      <c r="F26" s="58"/>
      <c r="G26" s="58"/>
      <c r="H26" s="58"/>
      <c r="I26" s="58"/>
      <c r="J26" s="58"/>
      <c r="K26" s="62"/>
      <c r="L26" s="62"/>
      <c r="M26" s="62"/>
      <c r="N26" s="210"/>
      <c r="O26" s="55"/>
      <c r="P26" s="55"/>
      <c r="Q26" s="198"/>
      <c r="R26" s="665"/>
      <c r="S26" s="665"/>
      <c r="T26" s="665"/>
      <c r="U26" s="665"/>
      <c r="V26" s="665"/>
      <c r="W26" s="665"/>
      <c r="X26" s="665"/>
      <c r="Y26" s="665"/>
      <c r="Z26" s="665"/>
      <c r="AA26" s="665"/>
      <c r="AB26" s="665"/>
      <c r="AC26" s="813"/>
      <c r="AD26" s="55"/>
      <c r="AE26" s="55"/>
      <c r="AF26" s="198"/>
      <c r="AG26" s="665"/>
      <c r="AH26" s="665"/>
      <c r="AI26" s="665"/>
      <c r="AJ26" s="665"/>
      <c r="AK26" s="665"/>
      <c r="AL26" s="665"/>
      <c r="AM26" s="665"/>
      <c r="AN26" s="665"/>
      <c r="AO26" s="665"/>
      <c r="AP26" s="665"/>
      <c r="AQ26" s="813"/>
      <c r="AR26" s="55"/>
    </row>
    <row r="27" spans="2:44" ht="15.95" customHeight="1">
      <c r="B27" s="55"/>
      <c r="C27" s="199" t="s">
        <v>828</v>
      </c>
      <c r="D27" s="814" t="s">
        <v>829</v>
      </c>
      <c r="E27" s="814"/>
      <c r="F27" s="814"/>
      <c r="G27" s="814"/>
      <c r="H27" s="814"/>
      <c r="I27" s="814"/>
      <c r="J27" s="814"/>
      <c r="K27" s="812" t="str">
        <f>IFERROR(IF(TEMPLATE!A180/TEMPLATE!D180=1,"Completed",IF(TEMPLATE!A180/TEMPLATE!D180&gt;0.7,"Almost!","Incomplete")),"Completed")</f>
        <v>Completed</v>
      </c>
      <c r="L27" s="812"/>
      <c r="M27" s="812"/>
      <c r="N27" s="210"/>
      <c r="O27" s="55"/>
      <c r="P27" s="55"/>
      <c r="Q27" s="203"/>
      <c r="S27" s="55"/>
      <c r="T27" s="55"/>
      <c r="U27" s="55"/>
      <c r="V27" s="55"/>
      <c r="W27" s="55"/>
      <c r="X27" s="55"/>
      <c r="Y27" s="55"/>
      <c r="Z27" s="55"/>
      <c r="AA27" s="55"/>
      <c r="AB27" s="55"/>
      <c r="AC27" s="210"/>
      <c r="AD27" s="55"/>
      <c r="AE27" s="55"/>
      <c r="AF27" s="198"/>
      <c r="AG27" s="665"/>
      <c r="AH27" s="665"/>
      <c r="AI27" s="665"/>
      <c r="AJ27" s="665"/>
      <c r="AK27" s="665"/>
      <c r="AL27" s="665"/>
      <c r="AM27" s="665"/>
      <c r="AN27" s="665"/>
      <c r="AO27" s="665"/>
      <c r="AP27" s="665"/>
      <c r="AQ27" s="813"/>
      <c r="AR27" s="55"/>
    </row>
    <row r="28" spans="2:44" ht="15.95" customHeight="1">
      <c r="B28" s="55"/>
      <c r="C28" s="202"/>
      <c r="D28" s="55"/>
      <c r="E28" s="58"/>
      <c r="F28" s="58"/>
      <c r="G28" s="58"/>
      <c r="H28" s="58"/>
      <c r="I28" s="58"/>
      <c r="J28" s="58"/>
      <c r="K28" s="62"/>
      <c r="L28" s="62"/>
      <c r="M28" s="62"/>
      <c r="N28" s="210"/>
      <c r="O28" s="55"/>
      <c r="P28" s="55"/>
      <c r="Q28" s="203" t="s">
        <v>439</v>
      </c>
      <c r="R28" s="665" t="s">
        <v>937</v>
      </c>
      <c r="S28" s="665"/>
      <c r="T28" s="665"/>
      <c r="U28" s="665"/>
      <c r="V28" s="665"/>
      <c r="W28" s="665"/>
      <c r="X28" s="665"/>
      <c r="Y28" s="665"/>
      <c r="Z28" s="665"/>
      <c r="AA28" s="665"/>
      <c r="AB28" s="665"/>
      <c r="AC28" s="210"/>
      <c r="AD28" s="55"/>
      <c r="AE28" s="55"/>
      <c r="AF28" s="203" t="s">
        <v>439</v>
      </c>
      <c r="AG28" s="665" t="s">
        <v>435</v>
      </c>
      <c r="AH28" s="665"/>
      <c r="AI28" s="665"/>
      <c r="AJ28" s="665"/>
      <c r="AK28" s="665"/>
      <c r="AL28" s="665"/>
      <c r="AM28" s="665"/>
      <c r="AN28" s="665"/>
      <c r="AO28" s="665"/>
      <c r="AP28" s="665"/>
      <c r="AQ28" s="813"/>
      <c r="AR28" s="55"/>
    </row>
    <row r="29" spans="2:44" ht="15.95" customHeight="1">
      <c r="B29" s="55"/>
      <c r="C29" s="198"/>
      <c r="D29" s="55"/>
      <c r="E29" s="55"/>
      <c r="F29" s="55"/>
      <c r="G29" s="55"/>
      <c r="H29" s="55"/>
      <c r="I29" s="55"/>
      <c r="J29" s="55"/>
      <c r="K29" s="55"/>
      <c r="L29" s="55"/>
      <c r="M29" s="55"/>
      <c r="N29" s="210"/>
      <c r="O29" s="55"/>
      <c r="P29" s="55"/>
      <c r="Q29" s="198"/>
      <c r="R29" s="665"/>
      <c r="S29" s="665"/>
      <c r="T29" s="665"/>
      <c r="U29" s="665"/>
      <c r="V29" s="665"/>
      <c r="W29" s="665"/>
      <c r="X29" s="665"/>
      <c r="Y29" s="665"/>
      <c r="Z29" s="665"/>
      <c r="AA29" s="665"/>
      <c r="AB29" s="665"/>
      <c r="AC29" s="210"/>
      <c r="AD29" s="55"/>
      <c r="AE29" s="55"/>
      <c r="AF29" s="198"/>
      <c r="AG29" s="665"/>
      <c r="AH29" s="665"/>
      <c r="AI29" s="665"/>
      <c r="AJ29" s="665"/>
      <c r="AK29" s="665"/>
      <c r="AL29" s="665"/>
      <c r="AM29" s="665"/>
      <c r="AN29" s="665"/>
      <c r="AO29" s="665"/>
      <c r="AP29" s="665"/>
      <c r="AQ29" s="813"/>
      <c r="AR29" s="55"/>
    </row>
    <row r="30" spans="2:44" ht="15.95" customHeight="1" thickBot="1">
      <c r="B30" s="55"/>
      <c r="C30" s="198"/>
      <c r="D30" s="55"/>
      <c r="E30" s="55"/>
      <c r="F30" s="55"/>
      <c r="G30" s="55"/>
      <c r="H30" s="55"/>
      <c r="I30" s="55"/>
      <c r="J30" s="55"/>
      <c r="K30" s="55"/>
      <c r="L30" s="55"/>
      <c r="M30" s="55"/>
      <c r="N30" s="210"/>
      <c r="O30" s="55"/>
      <c r="P30" s="55"/>
      <c r="Q30" s="198"/>
      <c r="R30" s="55" t="s">
        <v>830</v>
      </c>
      <c r="S30" s="55"/>
      <c r="T30" s="55"/>
      <c r="U30" s="55"/>
      <c r="V30" s="55"/>
      <c r="W30" s="55"/>
      <c r="X30" s="55" t="s">
        <v>827</v>
      </c>
      <c r="Y30" s="55"/>
      <c r="Z30" s="55"/>
      <c r="AA30" s="55"/>
      <c r="AB30" s="55"/>
      <c r="AC30" s="210"/>
      <c r="AD30" s="55"/>
      <c r="AE30" s="55"/>
      <c r="AF30" s="198"/>
      <c r="AG30" s="665"/>
      <c r="AH30" s="665"/>
      <c r="AI30" s="665"/>
      <c r="AJ30" s="665"/>
      <c r="AK30" s="665"/>
      <c r="AL30" s="665"/>
      <c r="AM30" s="665"/>
      <c r="AN30" s="665"/>
      <c r="AO30" s="665"/>
      <c r="AP30" s="665"/>
      <c r="AQ30" s="813"/>
      <c r="AR30" s="55"/>
    </row>
    <row r="31" spans="2:44" ht="15.95" customHeight="1" thickBot="1">
      <c r="B31" s="55"/>
      <c r="C31" s="198"/>
      <c r="D31" s="55"/>
      <c r="E31" s="55"/>
      <c r="F31" s="55"/>
      <c r="G31" s="55"/>
      <c r="H31" s="55"/>
      <c r="I31" s="55"/>
      <c r="J31" s="55"/>
      <c r="K31" s="55"/>
      <c r="L31" s="55"/>
      <c r="M31" s="55"/>
      <c r="N31" s="210"/>
      <c r="O31" s="55"/>
      <c r="P31" s="55"/>
      <c r="Q31" s="198"/>
      <c r="R31" s="583"/>
      <c r="S31" s="584"/>
      <c r="T31" s="584"/>
      <c r="U31" s="584"/>
      <c r="V31" s="585"/>
      <c r="W31" s="55"/>
      <c r="X31" s="583"/>
      <c r="Y31" s="584"/>
      <c r="Z31" s="584"/>
      <c r="AA31" s="584"/>
      <c r="AB31" s="585"/>
      <c r="AC31" s="210"/>
      <c r="AD31" s="55"/>
      <c r="AE31" s="55"/>
      <c r="AF31" s="198"/>
      <c r="AG31" s="665"/>
      <c r="AH31" s="665"/>
      <c r="AI31" s="665"/>
      <c r="AJ31" s="665"/>
      <c r="AK31" s="665"/>
      <c r="AL31" s="665"/>
      <c r="AM31" s="665"/>
      <c r="AN31" s="665"/>
      <c r="AO31" s="665"/>
      <c r="AP31" s="665"/>
      <c r="AQ31" s="813"/>
      <c r="AR31" s="55"/>
    </row>
    <row r="32" spans="2:44" ht="15.95" customHeight="1">
      <c r="C32" s="204"/>
      <c r="D32" s="205" t="s">
        <v>824</v>
      </c>
      <c r="E32" s="205"/>
      <c r="F32" s="205"/>
      <c r="G32" s="205"/>
      <c r="H32" s="205"/>
      <c r="I32" s="205"/>
      <c r="J32" s="205"/>
      <c r="K32" s="206"/>
      <c r="L32" s="206"/>
      <c r="M32" s="206"/>
      <c r="N32" s="214"/>
      <c r="O32" s="55"/>
      <c r="P32" s="55"/>
      <c r="Q32" s="207"/>
      <c r="R32" s="208"/>
      <c r="S32" s="208"/>
      <c r="T32" s="208"/>
      <c r="U32" s="208"/>
      <c r="V32" s="208"/>
      <c r="W32" s="208"/>
      <c r="X32" s="208"/>
      <c r="Y32" s="208"/>
      <c r="Z32" s="208"/>
      <c r="AA32" s="208"/>
      <c r="AB32" s="208"/>
      <c r="AC32" s="214"/>
      <c r="AD32" s="55"/>
      <c r="AE32" s="55"/>
      <c r="AF32" s="209"/>
      <c r="AG32" s="815"/>
      <c r="AH32" s="815"/>
      <c r="AI32" s="815"/>
      <c r="AJ32" s="815"/>
      <c r="AK32" s="815"/>
      <c r="AL32" s="815"/>
      <c r="AM32" s="815"/>
      <c r="AN32" s="815"/>
      <c r="AO32" s="815"/>
      <c r="AP32" s="815"/>
      <c r="AQ32" s="816"/>
    </row>
    <row r="33" spans="3:43" ht="15.95" customHeight="1">
      <c r="O33" s="55"/>
      <c r="P33" s="55"/>
      <c r="Q33" s="55"/>
      <c r="R33" s="55"/>
      <c r="S33" s="55"/>
      <c r="T33" s="55"/>
      <c r="U33" s="55"/>
      <c r="V33" s="55"/>
      <c r="W33" s="55"/>
      <c r="X33" s="55"/>
      <c r="Y33" s="55"/>
      <c r="Z33" s="55"/>
      <c r="AA33" s="55"/>
      <c r="AB33" s="55"/>
      <c r="AC33" s="55"/>
      <c r="AD33" s="55"/>
      <c r="AE33" s="55"/>
      <c r="AF33" s="248"/>
      <c r="AG33" s="248"/>
      <c r="AH33" s="248"/>
      <c r="AI33" s="248"/>
      <c r="AJ33" s="248"/>
      <c r="AK33" s="248"/>
      <c r="AL33" s="248"/>
      <c r="AM33" s="248"/>
      <c r="AN33" s="248"/>
      <c r="AO33" s="248"/>
      <c r="AP33" s="248"/>
      <c r="AQ33" s="248"/>
    </row>
    <row r="34" spans="3:43" ht="15.95" hidden="1" customHeight="1">
      <c r="O34" s="55"/>
      <c r="P34" s="55"/>
      <c r="Q34" s="55"/>
      <c r="R34" s="55"/>
      <c r="S34" s="55"/>
      <c r="T34" s="55"/>
      <c r="U34" s="55"/>
      <c r="V34" s="55"/>
      <c r="W34" s="55"/>
      <c r="X34" s="55"/>
      <c r="Y34" s="55"/>
      <c r="Z34" s="55"/>
      <c r="AA34" s="55"/>
      <c r="AB34" s="55"/>
      <c r="AC34" s="55"/>
      <c r="AD34" s="55"/>
      <c r="AE34" s="55"/>
      <c r="AF34" s="248"/>
      <c r="AG34" s="248"/>
      <c r="AH34" s="248"/>
      <c r="AI34" s="817"/>
      <c r="AJ34" s="817"/>
      <c r="AK34" s="817"/>
      <c r="AL34" s="817"/>
      <c r="AM34" s="817"/>
      <c r="AN34" s="817"/>
      <c r="AO34" s="817"/>
      <c r="AP34" s="248"/>
      <c r="AQ34" s="248"/>
    </row>
    <row r="35" spans="3:43" ht="15.95" hidden="1" customHeight="1">
      <c r="C35" s="62"/>
      <c r="D35" s="62"/>
      <c r="E35" s="62"/>
      <c r="F35" s="62"/>
      <c r="G35" s="62"/>
      <c r="H35" s="62"/>
      <c r="I35" s="62"/>
      <c r="J35" s="62"/>
      <c r="K35" s="62"/>
      <c r="L35" s="62"/>
      <c r="M35" s="62"/>
      <c r="N35" s="55"/>
      <c r="O35" s="55"/>
      <c r="P35" s="55"/>
      <c r="Q35" s="55"/>
      <c r="R35" s="55"/>
      <c r="S35" s="55"/>
      <c r="T35" s="55"/>
      <c r="U35" s="55"/>
      <c r="V35" s="55"/>
      <c r="W35" s="55"/>
      <c r="X35" s="55"/>
      <c r="Y35" s="55"/>
      <c r="Z35" s="55"/>
      <c r="AA35" s="55"/>
      <c r="AB35" s="55"/>
      <c r="AC35" s="55"/>
      <c r="AD35" s="55"/>
      <c r="AE35" s="55"/>
      <c r="AF35" s="248"/>
      <c r="AG35" s="248"/>
      <c r="AH35" s="248"/>
      <c r="AI35" s="817"/>
      <c r="AJ35" s="817"/>
      <c r="AK35" s="817"/>
      <c r="AL35" s="817"/>
      <c r="AM35" s="817"/>
      <c r="AN35" s="817"/>
      <c r="AO35" s="817"/>
      <c r="AP35" s="248"/>
      <c r="AQ35" s="248"/>
    </row>
    <row r="36" spans="3:43" ht="15.95" hidden="1" customHeight="1">
      <c r="C36" s="55"/>
      <c r="D36" s="55"/>
      <c r="E36" s="55"/>
      <c r="F36" s="55"/>
      <c r="G36" s="55"/>
      <c r="H36" s="55"/>
      <c r="I36" s="55"/>
      <c r="J36" s="55"/>
      <c r="K36" s="62"/>
      <c r="L36" s="62"/>
      <c r="M36" s="62"/>
      <c r="N36" s="55"/>
      <c r="O36" s="55"/>
      <c r="P36" s="55"/>
      <c r="Q36" s="55"/>
      <c r="R36" s="55"/>
      <c r="S36" s="55"/>
      <c r="T36" s="55"/>
      <c r="U36" s="55"/>
      <c r="V36" s="55"/>
      <c r="W36" s="55"/>
      <c r="X36" s="55"/>
      <c r="Y36" s="55"/>
      <c r="Z36" s="55"/>
      <c r="AA36" s="55"/>
      <c r="AB36" s="55"/>
      <c r="AC36" s="55"/>
      <c r="AD36" s="55"/>
      <c r="AE36" s="55"/>
      <c r="AF36" s="248"/>
      <c r="AG36" s="248"/>
      <c r="AH36" s="248"/>
      <c r="AI36" s="817"/>
      <c r="AJ36" s="817"/>
      <c r="AK36" s="817"/>
      <c r="AL36" s="817"/>
      <c r="AM36" s="817"/>
      <c r="AN36" s="817"/>
      <c r="AO36" s="817"/>
      <c r="AP36" s="248"/>
      <c r="AQ36" s="248"/>
    </row>
    <row r="37" spans="3:43" ht="15.95" hidden="1" customHeight="1">
      <c r="C37" s="55"/>
      <c r="D37" s="55"/>
      <c r="E37" s="55"/>
      <c r="F37" s="55"/>
      <c r="G37" s="55"/>
      <c r="H37" s="55"/>
      <c r="I37" s="55"/>
      <c r="J37" s="55"/>
      <c r="K37" s="55"/>
      <c r="L37" s="55"/>
      <c r="M37" s="55"/>
      <c r="N37" s="55"/>
      <c r="O37" s="55"/>
      <c r="P37" s="55"/>
      <c r="Q37" s="55"/>
      <c r="R37" s="55"/>
      <c r="S37" s="55"/>
      <c r="T37" s="55"/>
      <c r="U37" s="55"/>
      <c r="V37" s="55"/>
      <c r="W37" s="55"/>
      <c r="X37" s="55"/>
      <c r="Y37" s="55"/>
      <c r="Z37" s="55"/>
      <c r="AA37" s="55"/>
      <c r="AB37" s="55"/>
      <c r="AC37" s="55"/>
      <c r="AD37" s="55"/>
      <c r="AE37" s="55"/>
      <c r="AF37" s="248"/>
      <c r="AG37" s="248"/>
      <c r="AH37" s="248"/>
      <c r="AI37" s="248"/>
      <c r="AJ37" s="248"/>
      <c r="AK37" s="248"/>
      <c r="AL37" s="248"/>
      <c r="AM37" s="248"/>
      <c r="AN37" s="248"/>
      <c r="AO37" s="248"/>
      <c r="AP37" s="248"/>
      <c r="AQ37" s="248"/>
    </row>
    <row r="38" spans="3:43" ht="15.95" hidden="1" customHeight="1"/>
    <row r="39" spans="3:43" ht="15.95" hidden="1" customHeight="1"/>
    <row r="40" spans="3:43" ht="15.95" hidden="1" customHeight="1"/>
    <row r="41" spans="3:43" ht="15.95" hidden="1" customHeight="1"/>
    <row r="42" spans="3:43" ht="15.95" hidden="1" customHeight="1"/>
    <row r="43" spans="3:43" ht="15.95" hidden="1" customHeight="1"/>
    <row r="44" spans="3:43" ht="15.95" hidden="1" customHeight="1"/>
    <row r="45" spans="3:43" ht="15.95" hidden="1" customHeight="1"/>
    <row r="46" spans="3:43" ht="15.95" hidden="1" customHeight="1"/>
    <row r="47" spans="3:43" ht="15.95" hidden="1" customHeight="1"/>
    <row r="48" spans="3:43" ht="15.95" hidden="1" customHeight="1"/>
    <row r="49" ht="15.95" hidden="1" customHeight="1"/>
    <row r="50" ht="15.95" hidden="1" customHeight="1"/>
    <row r="51" ht="15.95" hidden="1" customHeight="1"/>
    <row r="52" ht="15.95" hidden="1" customHeight="1"/>
    <row r="53" ht="15.95" hidden="1" customHeight="1"/>
    <row r="54" ht="15.95" hidden="1" customHeight="1"/>
    <row r="55" ht="15.95" hidden="1" customHeight="1"/>
    <row r="56" ht="15.95" hidden="1" customHeight="1"/>
    <row r="57" ht="15.95" hidden="1" customHeight="1"/>
    <row r="58" ht="15.95" hidden="1" customHeight="1"/>
    <row r="59" ht="15.95" hidden="1" customHeight="1"/>
    <row r="60" ht="15.95" hidden="1" customHeight="1"/>
    <row r="61" ht="15.95" hidden="1" customHeight="1"/>
    <row r="62" ht="15.95" hidden="1" customHeight="1"/>
    <row r="63" ht="15.95" hidden="1" customHeight="1"/>
    <row r="64" ht="15.95" hidden="1" customHeight="1"/>
    <row r="65" ht="15.95" hidden="1" customHeight="1"/>
    <row r="66" ht="15.95" hidden="1" customHeight="1"/>
    <row r="67" ht="15.95" hidden="1" customHeight="1"/>
    <row r="68" ht="15.95" hidden="1" customHeight="1"/>
    <row r="69" ht="15.95" hidden="1" customHeight="1"/>
    <row r="70" ht="15.95" hidden="1" customHeight="1"/>
    <row r="71" ht="15.95" hidden="1" customHeight="1"/>
    <row r="72" ht="15.95" hidden="1" customHeight="1"/>
    <row r="73" ht="15.95" hidden="1" customHeight="1"/>
    <row r="74" ht="15.95" hidden="1" customHeight="1"/>
    <row r="75" ht="15.95" hidden="1" customHeight="1"/>
    <row r="76" ht="15.95" hidden="1" customHeight="1"/>
    <row r="77" ht="15.95" hidden="1" customHeight="1"/>
    <row r="78" ht="15.95" hidden="1" customHeight="1"/>
    <row r="79" ht="15.95" hidden="1" customHeight="1"/>
    <row r="80" ht="15.95" hidden="1" customHeight="1"/>
    <row r="81" ht="15.95" hidden="1" customHeight="1"/>
    <row r="82" ht="15.95" hidden="1" customHeight="1"/>
    <row r="83" ht="15.95" hidden="1" customHeight="1"/>
    <row r="84" ht="15.95" hidden="1" customHeight="1"/>
    <row r="85" ht="15.95" hidden="1" customHeight="1"/>
    <row r="86" ht="15.95" hidden="1" customHeight="1"/>
    <row r="87" ht="15.95" hidden="1" customHeight="1"/>
    <row r="88" ht="15.95" hidden="1" customHeight="1"/>
    <row r="89" ht="15.95" hidden="1" customHeight="1"/>
    <row r="90" ht="15.95" hidden="1" customHeight="1"/>
    <row r="91" ht="15.95" hidden="1" customHeight="1"/>
    <row r="92" ht="15.95" hidden="1" customHeight="1"/>
    <row r="93" ht="15.95" hidden="1" customHeight="1"/>
    <row r="94" ht="15.95" hidden="1" customHeight="1"/>
    <row r="95" ht="15.95" hidden="1" customHeight="1"/>
    <row r="96" ht="15.95" hidden="1" customHeight="1"/>
    <row r="97" ht="15.95" hidden="1" customHeight="1"/>
    <row r="98" ht="15.95" hidden="1" customHeight="1"/>
    <row r="99" ht="15.95" hidden="1" customHeight="1"/>
    <row r="100" ht="15.95" hidden="1" customHeight="1"/>
    <row r="101" ht="15.95" hidden="1" customHeight="1"/>
    <row r="102" ht="15.95" hidden="1" customHeight="1"/>
    <row r="103" ht="15.95" hidden="1" customHeight="1"/>
    <row r="104" ht="15.95" hidden="1" customHeight="1"/>
    <row r="105" ht="15.95" hidden="1" customHeight="1"/>
    <row r="106" ht="15.95" hidden="1" customHeight="1"/>
    <row r="107" ht="15.95" hidden="1" customHeight="1"/>
    <row r="108" ht="15.95" hidden="1" customHeight="1"/>
    <row r="109" ht="15.95" hidden="1" customHeight="1"/>
    <row r="110" ht="15.95" hidden="1" customHeight="1"/>
    <row r="111" ht="15.95" hidden="1" customHeight="1"/>
    <row r="112" ht="15.95" hidden="1" customHeight="1"/>
    <row r="113" ht="15.95" hidden="1" customHeight="1"/>
    <row r="114" ht="15.95" hidden="1" customHeight="1"/>
    <row r="115" ht="15.95" hidden="1" customHeight="1"/>
    <row r="116" ht="15.95" hidden="1" customHeight="1"/>
    <row r="117" ht="15.95" hidden="1" customHeight="1"/>
    <row r="118" ht="15.95" hidden="1" customHeight="1"/>
    <row r="119" ht="15.95" hidden="1" customHeight="1"/>
    <row r="120" ht="15.95" hidden="1" customHeight="1"/>
    <row r="121" ht="15.95" hidden="1" customHeight="1"/>
    <row r="122" ht="15.95" hidden="1" customHeight="1"/>
    <row r="123" ht="15.95" hidden="1" customHeight="1"/>
    <row r="124" ht="15.95" hidden="1" customHeight="1"/>
    <row r="125" ht="15.95" hidden="1" customHeight="1"/>
    <row r="126" ht="15.95" hidden="1" customHeight="1"/>
    <row r="127" ht="15.95" hidden="1" customHeight="1"/>
    <row r="128" ht="15.95" hidden="1" customHeight="1"/>
    <row r="129" ht="15.95" hidden="1" customHeight="1"/>
    <row r="130" ht="15.95" hidden="1" customHeight="1"/>
    <row r="131" ht="15.95" hidden="1" customHeight="1"/>
    <row r="132" ht="15.95" hidden="1" customHeight="1"/>
    <row r="133" ht="15.95" hidden="1" customHeight="1"/>
    <row r="134" ht="15.95" hidden="1" customHeight="1"/>
    <row r="135" ht="15.95" hidden="1" customHeight="1"/>
    <row r="136" ht="15.95" hidden="1" customHeight="1"/>
    <row r="137" ht="15.95" hidden="1" customHeight="1"/>
    <row r="138" ht="15.95" hidden="1" customHeight="1"/>
    <row r="139" ht="15.95" hidden="1" customHeight="1"/>
    <row r="140" ht="15.95" hidden="1" customHeight="1"/>
    <row r="141" ht="15.95" hidden="1" customHeight="1"/>
    <row r="142" ht="15.95" hidden="1" customHeight="1"/>
    <row r="143" ht="15.95" hidden="1" customHeight="1"/>
    <row r="144" ht="15.95" hidden="1" customHeight="1"/>
    <row r="145" ht="15.95" hidden="1" customHeight="1"/>
    <row r="146" ht="15.95" hidden="1" customHeight="1"/>
    <row r="147" ht="15.95" hidden="1" customHeight="1"/>
    <row r="148" ht="15.95" hidden="1" customHeight="1"/>
    <row r="149" ht="15.95" hidden="1" customHeight="1"/>
    <row r="150" ht="15.95" hidden="1" customHeight="1"/>
    <row r="151" ht="15.95" hidden="1" customHeight="1"/>
    <row r="152" ht="15.95" hidden="1" customHeight="1"/>
    <row r="153" ht="15.95" hidden="1" customHeight="1"/>
    <row r="154" ht="15.95" hidden="1" customHeight="1"/>
    <row r="155" ht="15.95" hidden="1" customHeight="1"/>
    <row r="156" ht="15.95" hidden="1" customHeight="1"/>
    <row r="157" ht="15.95" hidden="1" customHeight="1"/>
    <row r="158" ht="15.95" hidden="1" customHeight="1"/>
    <row r="159" ht="15.95" hidden="1" customHeight="1"/>
    <row r="160" ht="15.95" hidden="1" customHeight="1"/>
    <row r="161" ht="15.95" hidden="1" customHeight="1"/>
    <row r="162" ht="15.95" hidden="1" customHeight="1"/>
    <row r="163" ht="15.95" hidden="1" customHeight="1"/>
    <row r="164" ht="15.95" hidden="1" customHeight="1"/>
    <row r="165" ht="15.95" hidden="1" customHeight="1"/>
    <row r="166" ht="15.95" hidden="1" customHeight="1"/>
    <row r="167" ht="15.95" hidden="1" customHeight="1"/>
    <row r="168" ht="15.95" hidden="1" customHeight="1"/>
    <row r="169" ht="15.95" hidden="1" customHeight="1"/>
    <row r="170" ht="15.95" hidden="1" customHeight="1"/>
    <row r="171" ht="15.95" hidden="1" customHeight="1"/>
    <row r="172" ht="15.95" hidden="1" customHeight="1"/>
    <row r="173" ht="15.95" hidden="1" customHeight="1"/>
    <row r="174" ht="15.95" hidden="1" customHeight="1"/>
    <row r="175" ht="15.95" hidden="1" customHeight="1"/>
    <row r="176" ht="15.95" hidden="1" customHeight="1"/>
    <row r="177" ht="15.95" hidden="1" customHeight="1"/>
    <row r="178" ht="15.95" hidden="1" customHeight="1"/>
    <row r="179" ht="15.95" hidden="1" customHeight="1"/>
    <row r="180" ht="15.95" hidden="1" customHeight="1"/>
    <row r="181" ht="15.95" hidden="1" customHeight="1"/>
    <row r="182" ht="15.95" hidden="1" customHeight="1"/>
    <row r="183" ht="15.95" hidden="1" customHeight="1"/>
    <row r="184" ht="15.95" hidden="1" customHeight="1"/>
    <row r="185" ht="15.95" hidden="1" customHeight="1"/>
    <row r="186" ht="15.95" hidden="1" customHeight="1"/>
    <row r="187" ht="15.95" hidden="1" customHeight="1"/>
    <row r="188" ht="15.95" hidden="1" customHeight="1"/>
    <row r="189" ht="15.95" hidden="1" customHeight="1"/>
    <row r="190" ht="15.95" hidden="1" customHeight="1"/>
    <row r="191" ht="15.95" hidden="1" customHeight="1"/>
    <row r="192" ht="15.95" hidden="1" customHeight="1"/>
    <row r="193" spans="2:44" ht="15.95" hidden="1" customHeight="1"/>
    <row r="194" spans="2:44" ht="15.95" hidden="1" customHeight="1"/>
    <row r="195" spans="2:44" ht="15.95" hidden="1" customHeight="1"/>
    <row r="196" spans="2:44" ht="15.95" hidden="1" customHeight="1"/>
    <row r="197" spans="2:44" ht="15.95" hidden="1" customHeight="1"/>
    <row r="198" spans="2:44" ht="15.95" hidden="1" customHeight="1"/>
    <row r="199" spans="2:44" ht="15.95" hidden="1" customHeight="1"/>
    <row r="200" spans="2:44" ht="15.95" customHeight="1">
      <c r="B200" s="189" t="str">
        <f>FOOT1</f>
        <v>NIPSCO Energy Efficiency Program</v>
      </c>
      <c r="C200" s="189"/>
      <c r="D200" s="189"/>
      <c r="E200" s="189"/>
      <c r="F200" s="189"/>
      <c r="G200" s="189"/>
      <c r="H200" s="189"/>
      <c r="I200" s="189"/>
      <c r="J200" s="189"/>
      <c r="K200" s="189"/>
      <c r="L200" s="189"/>
      <c r="M200" s="658" t="str">
        <f>_xlfn.SINGLE(FOOT4)</f>
        <v>NIPSCO’s energy efficiency programs are administered by TRC, a third‐party implementation specialist that helps homes and businesses save energy.</v>
      </c>
      <c r="N200" s="658"/>
      <c r="O200" s="658"/>
      <c r="P200" s="658"/>
      <c r="Q200" s="658"/>
      <c r="R200" s="658"/>
      <c r="S200" s="658"/>
      <c r="T200" s="658"/>
      <c r="U200" s="658"/>
      <c r="V200" s="658"/>
      <c r="W200" s="658"/>
      <c r="X200" s="658"/>
      <c r="Y200" s="658"/>
      <c r="Z200" s="658"/>
      <c r="AA200" s="658"/>
      <c r="AB200" s="658"/>
      <c r="AC200" s="658"/>
      <c r="AD200" s="658"/>
      <c r="AE200" s="658"/>
      <c r="AF200" s="658"/>
      <c r="AG200" s="658"/>
      <c r="AH200" s="189"/>
      <c r="AI200" s="189"/>
      <c r="AJ200" s="189"/>
      <c r="AK200" s="189"/>
      <c r="AL200" s="189"/>
      <c r="AM200" s="189"/>
      <c r="AN200" s="189"/>
      <c r="AO200" s="189"/>
      <c r="AP200" s="189"/>
      <c r="AQ200" s="189"/>
      <c r="AR200" s="190" t="str">
        <f>FOOTDISCLAIM</f>
        <v/>
      </c>
    </row>
    <row r="201" spans="2:44" ht="15.95" customHeight="1">
      <c r="B201" s="189" t="str">
        <f>FOOT2</f>
        <v>Toll-Free 800-299-2501</v>
      </c>
      <c r="C201" s="189"/>
      <c r="D201" s="189"/>
      <c r="E201" s="189"/>
      <c r="F201" s="189"/>
      <c r="G201" s="189"/>
      <c r="H201" s="189"/>
      <c r="I201" s="189"/>
      <c r="J201" s="189"/>
      <c r="K201" s="189"/>
      <c r="L201" s="189"/>
      <c r="M201" s="658"/>
      <c r="N201" s="658"/>
      <c r="O201" s="658"/>
      <c r="P201" s="658"/>
      <c r="Q201" s="658"/>
      <c r="R201" s="658"/>
      <c r="S201" s="658"/>
      <c r="T201" s="658"/>
      <c r="U201" s="658"/>
      <c r="V201" s="658"/>
      <c r="W201" s="658"/>
      <c r="X201" s="658"/>
      <c r="Y201" s="658"/>
      <c r="Z201" s="658"/>
      <c r="AA201" s="658"/>
      <c r="AB201" s="658"/>
      <c r="AC201" s="658"/>
      <c r="AD201" s="658"/>
      <c r="AE201" s="658"/>
      <c r="AF201" s="658"/>
      <c r="AG201" s="658"/>
      <c r="AH201" s="189"/>
      <c r="AI201" s="189"/>
      <c r="AJ201" s="189"/>
      <c r="AK201" s="189"/>
      <c r="AL201" s="189"/>
      <c r="AM201" s="189"/>
      <c r="AN201" s="189"/>
      <c r="AO201" s="189"/>
      <c r="AP201" s="189"/>
      <c r="AQ201" s="189"/>
      <c r="AR201" s="190" t="str">
        <f>FOOT5</f>
        <v/>
      </c>
    </row>
    <row r="202" spans="2:44" ht="15.95" customHeight="1">
      <c r="B202" s="194" t="s">
        <v>1231</v>
      </c>
      <c r="C202" s="189"/>
      <c r="D202" s="189"/>
      <c r="E202" s="189"/>
      <c r="F202" s="189"/>
      <c r="G202" s="189"/>
      <c r="H202" s="189"/>
      <c r="I202" s="189"/>
      <c r="J202" s="189"/>
      <c r="K202" s="189"/>
      <c r="L202" s="189"/>
      <c r="M202" s="191"/>
      <c r="N202" s="189"/>
      <c r="O202" s="189"/>
      <c r="P202" s="191"/>
      <c r="Q202" s="191"/>
      <c r="R202" s="191"/>
      <c r="S202" s="191"/>
      <c r="T202" s="191"/>
      <c r="U202" s="191"/>
      <c r="V202" s="191"/>
      <c r="W202" s="192" t="str">
        <f>VERSION</f>
        <v>Lighting One-Page 1.1.0</v>
      </c>
      <c r="X202" s="191"/>
      <c r="Y202" s="191"/>
      <c r="Z202" s="191"/>
      <c r="AA202" s="191"/>
      <c r="AB202" s="191"/>
      <c r="AC202" s="191"/>
      <c r="AD202" s="191"/>
      <c r="AE202" s="189"/>
      <c r="AF202" s="189"/>
      <c r="AG202" s="189"/>
      <c r="AH202" s="189"/>
      <c r="AI202" s="189"/>
      <c r="AJ202" s="189"/>
      <c r="AK202" s="189"/>
      <c r="AL202" s="189"/>
      <c r="AM202" s="189"/>
      <c r="AN202" s="189"/>
      <c r="AO202" s="189"/>
      <c r="AP202" s="189"/>
      <c r="AQ202" s="189"/>
      <c r="AR202" s="190" t="str">
        <f>FOOT6</f>
        <v>Product of TRC</v>
      </c>
    </row>
  </sheetData>
  <sheetProtection algorithmName="SHA-512" hashValue="52svhwRQP+S4pYhf83WcSPhF79DW5CYWvaLMD7Jx/dDQOz6lDVMTli39J1qIPP4ebwdQvVZzsTYbf3twEvKpQg==" saltValue="VRhYlreU0Cj+YTnCvgUvlQ==" spinCount="100000" sheet="1" objects="1" scenarios="1" selectLockedCells="1"/>
  <mergeCells count="42">
    <mergeCell ref="R22:T22"/>
    <mergeCell ref="U22:AC22"/>
    <mergeCell ref="R23:T23"/>
    <mergeCell ref="U23:AC23"/>
    <mergeCell ref="R19:T19"/>
    <mergeCell ref="U19:AC19"/>
    <mergeCell ref="R20:T20"/>
    <mergeCell ref="U20:AC20"/>
    <mergeCell ref="R21:T21"/>
    <mergeCell ref="U21:AC21"/>
    <mergeCell ref="R25:AC26"/>
    <mergeCell ref="D27:J27"/>
    <mergeCell ref="K27:M27"/>
    <mergeCell ref="AQ1:AR1"/>
    <mergeCell ref="AQ2:AR3"/>
    <mergeCell ref="D22:J22"/>
    <mergeCell ref="K22:M22"/>
    <mergeCell ref="AH1:AK1"/>
    <mergeCell ref="AL1:AP1"/>
    <mergeCell ref="AH2:AK3"/>
    <mergeCell ref="AL2:AP3"/>
    <mergeCell ref="AG23:AQ27"/>
    <mergeCell ref="D24:J25"/>
    <mergeCell ref="K24:M25"/>
    <mergeCell ref="R18:T18"/>
    <mergeCell ref="U18:AC18"/>
    <mergeCell ref="R28:AB29"/>
    <mergeCell ref="M200:AG201"/>
    <mergeCell ref="F10:AN10"/>
    <mergeCell ref="F11:AN11"/>
    <mergeCell ref="D15:J16"/>
    <mergeCell ref="K15:M16"/>
    <mergeCell ref="AG15:AQ17"/>
    <mergeCell ref="D18:J18"/>
    <mergeCell ref="K18:M18"/>
    <mergeCell ref="AG18:AQ22"/>
    <mergeCell ref="D20:J20"/>
    <mergeCell ref="AG28:AQ32"/>
    <mergeCell ref="AI34:AO36"/>
    <mergeCell ref="K20:M20"/>
    <mergeCell ref="R31:V31"/>
    <mergeCell ref="X31:AB31"/>
  </mergeCells>
  <conditionalFormatting sqref="C27">
    <cfRule type="expression" dxfId="66" priority="4">
      <formula>(AND(INCENTOTALPRESE+INCENTOTALPRESG&gt;0,INCENTOTALPRESE+INCENTOTALPRESG&lt;10000,INCENTOTALCUSE+INCENTOTALCUSG=0))=FALSE</formula>
    </cfRule>
  </conditionalFormatting>
  <conditionalFormatting sqref="D27:M27">
    <cfRule type="expression" dxfId="65" priority="5">
      <formula>(AND(INCENTOTALPRESE+INCENTOTALPRESG&gt;0,INCENTOTALPRESE+INCENTOTALPRESG&lt;10000,INCENTOTALCUSE+INCENTOTALCUSG=0))=FALSE</formula>
    </cfRule>
  </conditionalFormatting>
  <conditionalFormatting sqref="K15 K18 K20 K22 K24 K27">
    <cfRule type="expression" dxfId="64" priority="44">
      <formula>K15="Almost!"</formula>
    </cfRule>
    <cfRule type="expression" dxfId="63" priority="45">
      <formula>K15="Completed"</formula>
    </cfRule>
  </conditionalFormatting>
  <conditionalFormatting sqref="K27 K15 K18 K20 K22 K24">
    <cfRule type="expression" dxfId="62" priority="43">
      <formula>K15="Incomplete"</formula>
    </cfRule>
  </conditionalFormatting>
  <conditionalFormatting sqref="Q28">
    <cfRule type="expression" dxfId="61" priority="2">
      <formula>(AND(INCENTOTALPRESE+INCENTOTALPRESG&gt;0,INCENTOTALPRESE+INCENTOTALPRESG&lt;10000,INCENTOTALCUSE+INCENTOTALCUSG=0))=FALSE</formula>
    </cfRule>
  </conditionalFormatting>
  <conditionalFormatting sqref="R18 R28:AB31">
    <cfRule type="expression" dxfId="60" priority="3">
      <formula>(AND(INCENTOTALPRESE+INCENTOTALPRESG&gt;0,INCENTOTALPRESE+INCENTOTALPRESG&lt;10000,INCENTOTALCUSE+INCENTOTALCUSG=0))=FALSE</formula>
    </cfRule>
  </conditionalFormatting>
  <conditionalFormatting sqref="U18">
    <cfRule type="expression" dxfId="59" priority="1">
      <formula>(AND(INCENTOTALPRESE+INCENTOTALPRESG&gt;0,INCENTOTALPRESE+INCENTOTALPRESG&lt;10000,INCENTOTALCUSE+INCENTOTALCUSG=0))=FALSE</formula>
    </cfRule>
  </conditionalFormatting>
  <conditionalFormatting sqref="AH2 AL2">
    <cfRule type="expression" dxfId="58" priority="6">
      <formula>PROJSTATUS=PROJSTATELI</formula>
    </cfRule>
    <cfRule type="expression" dxfId="57" priority="7">
      <formula>PROJSTATUS=PROJSTATREVIEW</formula>
    </cfRule>
    <cfRule type="expression" dxfId="56" priority="11">
      <formula>PROJSTATUS=PROJSTATPREAPPROVE</formula>
    </cfRule>
    <cfRule type="expression" dxfId="55" priority="12">
      <formula>PROJSTATUS=PROJSTATSTANDARD</formula>
    </cfRule>
    <cfRule type="expression" dxfId="54" priority="13">
      <formula>PROJSTATUS=PROJSTATEXP</formula>
    </cfRule>
  </conditionalFormatting>
  <conditionalFormatting sqref="AQ2:AR3">
    <cfRule type="cellIs" dxfId="53" priority="8" operator="equal">
      <formula>1</formula>
    </cfRule>
    <cfRule type="cellIs" dxfId="52" priority="9" operator="between">
      <formula>0.51</formula>
      <formula>0.99</formula>
    </cfRule>
    <cfRule type="cellIs" dxfId="51" priority="10" operator="lessThanOrEqual">
      <formula>0.5</formula>
    </cfRule>
  </conditionalFormatting>
  <dataValidations count="1">
    <dataValidation type="date" operator="lessThanOrEqual" allowBlank="1" showInputMessage="1" showErrorMessage="1" error="Please purchase and install your equipment first before completing this application." sqref="X31:AB31 R31:V31" xr:uid="{00000000-0002-0000-2600-000000000000}">
      <formula1>TODAY()</formula1>
    </dataValidation>
  </dataValidations>
  <hyperlinks>
    <hyperlink ref="D18:I18" location="'M02-S02'!A1" display="Company and Site Information" xr:uid="{00000000-0004-0000-2600-000001000000}"/>
    <hyperlink ref="D20:I20" location="'M02-S03'!A1" display="Contractor/Vendor Information" xr:uid="{00000000-0004-0000-2600-000002000000}"/>
    <hyperlink ref="D22:I22" location="'M02-S04'!A1" display="Payment Information" xr:uid="{00000000-0004-0000-2600-000003000000}"/>
    <hyperlink ref="D24:J25" location="'M03-S01'!A1" display="Qualifying Prescriptive or Non-Prescriptive Measure entered" xr:uid="{00000000-0004-0000-2600-000004000000}"/>
    <hyperlink ref="D15:J16" location="'M02-S01'!A1" display="Read and Accept Program Terms and Conditions" xr:uid="{00000000-0004-0000-2600-000005000000}"/>
    <hyperlink ref="D27:I27" location="'M02-S04'!A1" display="Payment Information" xr:uid="{00000000-0004-0000-2600-000006000000}"/>
    <hyperlink ref="B202" r:id="rId1" xr:uid="{44112C9B-DE8E-486D-B46E-10E1A082BA68}"/>
  </hyperlinks>
  <pageMargins left="0.25" right="0.25" top="0.25" bottom="0.25" header="0.25" footer="0.25"/>
  <pageSetup scale="62" fitToHeight="0" orientation="landscape" r:id="rId2"/>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43">
    <pageSetUpPr fitToPage="1"/>
  </sheetPr>
  <dimension ref="A1:AS203"/>
  <sheetViews>
    <sheetView showGridLines="0" showZeros="0" zoomScale="85" zoomScaleNormal="85" workbookViewId="0">
      <selection activeCell="O42" sqref="O42:V42"/>
    </sheetView>
  </sheetViews>
  <sheetFormatPr defaultColWidth="0" defaultRowHeight="15" customHeight="1" zeroHeight="1"/>
  <cols>
    <col min="1" max="45" width="4.7109375" customWidth="1"/>
    <col min="46" max="16384" width="9.140625" hidden="1"/>
  </cols>
  <sheetData>
    <row r="1" spans="6:44" ht="15.95" customHeight="1">
      <c r="AH1" s="758" t="s">
        <v>449</v>
      </c>
      <c r="AI1" s="758"/>
      <c r="AJ1" s="758"/>
      <c r="AK1" s="758"/>
      <c r="AL1" s="759" t="s">
        <v>713</v>
      </c>
      <c r="AM1" s="759"/>
      <c r="AN1" s="759"/>
      <c r="AO1" s="759"/>
      <c r="AP1" s="759"/>
      <c r="AQ1" s="755" t="s">
        <v>452</v>
      </c>
      <c r="AR1" s="755"/>
    </row>
    <row r="2" spans="6:44" ht="15.95" customHeight="1">
      <c r="AH2" s="760" t="str">
        <f ca="1">INCENSTATUS</f>
        <v>---</v>
      </c>
      <c r="AI2" s="761"/>
      <c r="AJ2" s="761"/>
      <c r="AK2" s="761"/>
      <c r="AL2" s="762" t="str">
        <f ca="1">PROJSTATUS</f>
        <v>Enter Measures</v>
      </c>
      <c r="AM2" s="762"/>
      <c r="AN2" s="762"/>
      <c r="AO2" s="762"/>
      <c r="AP2" s="762"/>
      <c r="AQ2" s="835">
        <f ca="1">PROGRESSSTATUS</f>
        <v>4.4117647058823532E-2</v>
      </c>
      <c r="AR2" s="836"/>
    </row>
    <row r="3" spans="6:44" ht="15.95" customHeight="1">
      <c r="AH3" s="697"/>
      <c r="AI3" s="698"/>
      <c r="AJ3" s="698"/>
      <c r="AK3" s="698"/>
      <c r="AL3" s="690"/>
      <c r="AM3" s="690"/>
      <c r="AN3" s="690"/>
      <c r="AO3" s="690"/>
      <c r="AP3" s="690"/>
      <c r="AQ3" s="837"/>
      <c r="AR3" s="838"/>
    </row>
    <row r="4" spans="6:44" ht="15.95" customHeight="1">
      <c r="AR4" s="123"/>
    </row>
    <row r="5" spans="6:44" ht="15.95" customHeight="1"/>
    <row r="6" spans="6:44" ht="15.95" customHeight="1"/>
    <row r="7" spans="6:44" ht="15.95" customHeight="1"/>
    <row r="8" spans="6:44" ht="15.95" customHeight="1"/>
    <row r="9" spans="6:44" ht="15.95" customHeight="1"/>
    <row r="10" spans="6:44" ht="15.95" customHeight="1">
      <c r="F10" s="700" t="s">
        <v>114</v>
      </c>
      <c r="G10" s="700"/>
      <c r="H10" s="700"/>
      <c r="I10" s="700"/>
      <c r="J10" s="700"/>
      <c r="K10" s="700"/>
      <c r="L10" s="700"/>
      <c r="M10" s="700"/>
      <c r="N10" s="700"/>
      <c r="O10" s="700"/>
      <c r="P10" s="700"/>
      <c r="Q10" s="700"/>
      <c r="R10" s="700"/>
      <c r="S10" s="700"/>
      <c r="T10" s="700"/>
      <c r="U10" s="700"/>
      <c r="V10" s="700"/>
      <c r="W10" s="700"/>
      <c r="X10" s="700"/>
      <c r="Y10" s="700"/>
      <c r="Z10" s="700"/>
      <c r="AA10" s="700"/>
      <c r="AB10" s="700"/>
      <c r="AC10" s="700"/>
      <c r="AD10" s="700"/>
      <c r="AE10" s="700"/>
      <c r="AF10" s="700"/>
      <c r="AG10" s="700"/>
      <c r="AH10" s="700"/>
      <c r="AI10" s="700"/>
      <c r="AJ10" s="700"/>
      <c r="AK10" s="700"/>
      <c r="AL10" s="700"/>
      <c r="AM10" s="700"/>
      <c r="AN10" s="700"/>
    </row>
    <row r="11" spans="6:44" ht="15.95" customHeight="1">
      <c r="F11" s="834" t="s">
        <v>944</v>
      </c>
      <c r="G11" s="834"/>
      <c r="H11" s="834"/>
      <c r="I11" s="834"/>
      <c r="J11" s="834"/>
      <c r="K11" s="834"/>
      <c r="L11" s="834"/>
      <c r="M11" s="834"/>
      <c r="N11" s="834"/>
      <c r="O11" s="834"/>
      <c r="P11" s="834"/>
      <c r="Q11" s="834"/>
      <c r="R11" s="834"/>
      <c r="S11" s="834"/>
      <c r="T11" s="834"/>
      <c r="U11" s="834"/>
      <c r="V11" s="834"/>
      <c r="W11" s="834"/>
      <c r="X11" s="834"/>
      <c r="Y11" s="834"/>
      <c r="Z11" s="834"/>
      <c r="AA11" s="834"/>
      <c r="AB11" s="834"/>
      <c r="AC11" s="834"/>
      <c r="AD11" s="834"/>
      <c r="AE11" s="834"/>
      <c r="AF11" s="834"/>
      <c r="AG11" s="834"/>
      <c r="AH11" s="834"/>
      <c r="AI11" s="834"/>
      <c r="AJ11" s="834"/>
      <c r="AK11" s="834"/>
      <c r="AL11" s="834"/>
      <c r="AM11" s="834"/>
      <c r="AN11" s="834"/>
    </row>
    <row r="12" spans="6:44" ht="15.95" customHeight="1">
      <c r="F12" s="106"/>
      <c r="G12" s="106"/>
      <c r="H12" s="106"/>
      <c r="I12" s="106"/>
      <c r="J12" s="106"/>
      <c r="K12" s="106"/>
      <c r="L12" s="106"/>
      <c r="M12" s="106"/>
      <c r="N12" s="106"/>
      <c r="O12" s="106"/>
      <c r="P12" s="106"/>
      <c r="Q12" s="106"/>
      <c r="R12" s="106"/>
      <c r="S12" s="106"/>
      <c r="T12" s="106"/>
      <c r="U12" s="106"/>
      <c r="V12" s="106"/>
      <c r="W12" s="106"/>
      <c r="X12" s="106"/>
      <c r="Y12" s="106"/>
      <c r="Z12" s="106"/>
      <c r="AA12" s="106"/>
      <c r="AB12" s="106"/>
      <c r="AC12" s="106"/>
      <c r="AD12" s="106"/>
      <c r="AE12" s="106"/>
      <c r="AF12" s="106"/>
      <c r="AG12" s="106"/>
      <c r="AH12" s="106"/>
      <c r="AI12" s="106"/>
      <c r="AJ12" s="106"/>
      <c r="AK12" s="106"/>
      <c r="AL12" s="106"/>
      <c r="AM12" s="106"/>
      <c r="AN12" s="106"/>
    </row>
    <row r="13" spans="6:44" ht="15.95" customHeight="1">
      <c r="F13" s="55"/>
      <c r="G13" s="55"/>
      <c r="H13" s="55"/>
      <c r="I13" s="75"/>
      <c r="J13" s="76"/>
      <c r="K13" s="76"/>
      <c r="L13" s="76"/>
      <c r="M13" s="76"/>
      <c r="N13" s="76"/>
      <c r="O13" s="76"/>
      <c r="P13" s="76"/>
      <c r="Q13" s="76"/>
      <c r="R13" s="76"/>
      <c r="S13" s="76"/>
      <c r="T13" s="76"/>
      <c r="U13" s="76"/>
      <c r="V13" s="76"/>
      <c r="W13" s="76"/>
      <c r="X13" s="76"/>
      <c r="Y13" s="76"/>
      <c r="Z13" s="76"/>
      <c r="AA13" s="76"/>
      <c r="AB13" s="76"/>
      <c r="AC13" s="76"/>
      <c r="AD13" s="76"/>
      <c r="AE13" s="76"/>
      <c r="AF13" s="76"/>
      <c r="AG13" s="76"/>
      <c r="AH13" s="76"/>
      <c r="AI13" s="76"/>
      <c r="AJ13" s="76"/>
      <c r="AK13" s="77"/>
      <c r="AL13" s="55"/>
      <c r="AM13" s="55"/>
      <c r="AN13" s="55"/>
    </row>
    <row r="14" spans="6:44" ht="15.95" customHeight="1">
      <c r="I14" s="107"/>
      <c r="J14" s="218"/>
      <c r="K14" s="218"/>
      <c r="L14" s="218"/>
      <c r="M14" s="218"/>
      <c r="N14" s="218"/>
      <c r="O14" s="218"/>
      <c r="P14" s="218"/>
      <c r="Q14" s="218"/>
      <c r="R14" s="218"/>
      <c r="S14" s="218"/>
      <c r="T14" s="218"/>
      <c r="U14" s="218"/>
      <c r="V14" s="218"/>
      <c r="W14" s="218"/>
      <c r="X14" s="218"/>
      <c r="Y14" s="218"/>
      <c r="Z14" s="218"/>
      <c r="AA14" s="218"/>
      <c r="AB14" s="218"/>
      <c r="AC14" s="218"/>
      <c r="AD14" s="218"/>
      <c r="AE14" s="218"/>
      <c r="AF14" s="218"/>
      <c r="AG14" s="218"/>
      <c r="AH14" s="218"/>
      <c r="AI14" s="218"/>
      <c r="AJ14" s="218"/>
      <c r="AK14" s="108"/>
    </row>
    <row r="15" spans="6:44" ht="15.95" customHeight="1">
      <c r="I15" s="107"/>
      <c r="J15" s="218"/>
      <c r="K15" s="218"/>
      <c r="L15" s="218"/>
      <c r="M15" s="218"/>
      <c r="N15" s="839" t="s">
        <v>1443</v>
      </c>
      <c r="O15" s="839"/>
      <c r="P15" s="839"/>
      <c r="Q15" s="839"/>
      <c r="R15" s="839"/>
      <c r="S15" s="839"/>
      <c r="T15" s="839"/>
      <c r="U15" s="839"/>
      <c r="V15" s="839"/>
      <c r="W15" s="839"/>
      <c r="X15" s="839"/>
      <c r="Y15" s="839"/>
      <c r="Z15" s="839"/>
      <c r="AA15" s="839"/>
      <c r="AB15" s="839"/>
      <c r="AC15" s="839"/>
      <c r="AD15" s="218"/>
      <c r="AE15" s="218"/>
      <c r="AF15" s="218"/>
      <c r="AG15" s="218"/>
      <c r="AH15" s="218"/>
      <c r="AI15" s="218"/>
      <c r="AJ15" s="218"/>
      <c r="AK15" s="108"/>
    </row>
    <row r="16" spans="6:44" ht="15.95" customHeight="1">
      <c r="I16" s="107"/>
      <c r="J16" s="218"/>
      <c r="K16" s="218"/>
      <c r="L16" s="218"/>
      <c r="M16" s="218"/>
      <c r="N16" s="839"/>
      <c r="O16" s="839"/>
      <c r="P16" s="839"/>
      <c r="Q16" s="839"/>
      <c r="R16" s="839"/>
      <c r="S16" s="839"/>
      <c r="T16" s="839"/>
      <c r="U16" s="839"/>
      <c r="V16" s="839"/>
      <c r="W16" s="839"/>
      <c r="X16" s="839"/>
      <c r="Y16" s="839"/>
      <c r="Z16" s="839"/>
      <c r="AA16" s="839"/>
      <c r="AB16" s="839"/>
      <c r="AC16" s="839"/>
      <c r="AD16" s="218"/>
      <c r="AE16" s="218"/>
      <c r="AF16" s="218"/>
      <c r="AG16" s="218"/>
      <c r="AH16" s="218"/>
      <c r="AI16" s="218"/>
      <c r="AJ16" s="218"/>
      <c r="AK16" s="108"/>
    </row>
    <row r="17" spans="9:37" ht="15.95" customHeight="1">
      <c r="I17" s="107"/>
      <c r="J17" s="218"/>
      <c r="K17" s="218"/>
      <c r="L17" s="218"/>
      <c r="M17" s="218"/>
      <c r="N17" s="839"/>
      <c r="O17" s="839"/>
      <c r="P17" s="839"/>
      <c r="Q17" s="839"/>
      <c r="R17" s="839"/>
      <c r="S17" s="839"/>
      <c r="T17" s="839"/>
      <c r="U17" s="839"/>
      <c r="V17" s="839"/>
      <c r="W17" s="839"/>
      <c r="X17" s="839"/>
      <c r="Y17" s="839"/>
      <c r="Z17" s="839"/>
      <c r="AA17" s="839"/>
      <c r="AB17" s="839"/>
      <c r="AC17" s="839"/>
      <c r="AD17" s="218"/>
      <c r="AE17" s="218"/>
      <c r="AF17" s="218"/>
      <c r="AG17" s="218"/>
      <c r="AH17" s="218"/>
      <c r="AI17" s="218"/>
      <c r="AJ17" s="218"/>
      <c r="AK17" s="108"/>
    </row>
    <row r="18" spans="9:37" ht="15.95" customHeight="1">
      <c r="I18" s="107"/>
      <c r="J18" s="833" t="s">
        <v>114</v>
      </c>
      <c r="K18" s="833"/>
      <c r="L18" s="833"/>
      <c r="M18" s="833"/>
      <c r="N18" s="354"/>
      <c r="O18" s="354"/>
      <c r="P18" s="354"/>
      <c r="Q18" s="354"/>
      <c r="R18" s="354"/>
      <c r="S18" s="354"/>
      <c r="T18" s="354"/>
      <c r="U18" s="354"/>
      <c r="V18" s="354"/>
      <c r="W18" s="354"/>
      <c r="X18" s="354"/>
      <c r="Y18" s="354"/>
      <c r="Z18" s="354"/>
      <c r="AA18" s="354"/>
      <c r="AB18" s="354"/>
      <c r="AC18" s="825" t="str">
        <f>CONCATENATE("Project # ",PROJID)</f>
        <v xml:space="preserve">Project # </v>
      </c>
      <c r="AD18" s="825"/>
      <c r="AE18" s="825"/>
      <c r="AF18" s="825"/>
      <c r="AG18" s="825"/>
      <c r="AH18" s="825"/>
      <c r="AI18" s="825"/>
      <c r="AJ18" s="825"/>
      <c r="AK18" s="108"/>
    </row>
    <row r="19" spans="9:37" ht="15.95" customHeight="1">
      <c r="I19" s="107"/>
      <c r="J19" s="833"/>
      <c r="K19" s="833"/>
      <c r="L19" s="833"/>
      <c r="M19" s="833"/>
      <c r="N19" s="354"/>
      <c r="O19" s="354"/>
      <c r="P19" s="354"/>
      <c r="Q19" s="354"/>
      <c r="R19" s="354"/>
      <c r="S19" s="354"/>
      <c r="T19" s="354"/>
      <c r="U19" s="354"/>
      <c r="V19" s="354"/>
      <c r="W19" s="354"/>
      <c r="X19" s="354"/>
      <c r="Y19" s="354"/>
      <c r="Z19" s="354"/>
      <c r="AA19" s="354"/>
      <c r="AB19" s="354"/>
      <c r="AC19" s="825"/>
      <c r="AD19" s="825"/>
      <c r="AE19" s="825"/>
      <c r="AF19" s="825"/>
      <c r="AG19" s="825"/>
      <c r="AH19" s="825"/>
      <c r="AI19" s="825"/>
      <c r="AJ19" s="825"/>
      <c r="AK19" s="108"/>
    </row>
    <row r="20" spans="9:37" ht="15.95" customHeight="1">
      <c r="I20" s="107"/>
      <c r="J20" s="833"/>
      <c r="K20" s="833"/>
      <c r="L20" s="833"/>
      <c r="M20" s="833"/>
      <c r="N20" s="354"/>
      <c r="O20" s="354"/>
      <c r="P20" s="354"/>
      <c r="Q20" s="354"/>
      <c r="R20" s="354"/>
      <c r="S20" s="354"/>
      <c r="T20" s="354"/>
      <c r="U20" s="354"/>
      <c r="V20" s="354"/>
      <c r="W20" s="354"/>
      <c r="X20" s="354"/>
      <c r="Y20" s="354"/>
      <c r="Z20" s="354"/>
      <c r="AA20" s="354"/>
      <c r="AB20" s="354"/>
      <c r="AC20" s="825"/>
      <c r="AD20" s="825"/>
      <c r="AE20" s="825"/>
      <c r="AF20" s="825"/>
      <c r="AG20" s="825"/>
      <c r="AH20" s="825"/>
      <c r="AI20" s="825"/>
      <c r="AJ20" s="825"/>
      <c r="AK20" s="108"/>
    </row>
    <row r="21" spans="9:37" ht="15.95" customHeight="1">
      <c r="I21" s="107"/>
      <c r="J21" s="826">
        <f>M02S02F01</f>
        <v>0</v>
      </c>
      <c r="K21" s="826"/>
      <c r="L21" s="826"/>
      <c r="M21" s="826"/>
      <c r="N21" s="826"/>
      <c r="O21" s="826"/>
      <c r="P21" s="826"/>
      <c r="Q21" s="826"/>
      <c r="R21" s="826"/>
      <c r="S21" s="826"/>
      <c r="T21" s="826"/>
      <c r="U21" s="826"/>
      <c r="V21" s="826"/>
      <c r="W21" s="826"/>
      <c r="X21" s="827">
        <f>M02S02F13</f>
        <v>0</v>
      </c>
      <c r="Y21" s="827"/>
      <c r="Z21" s="827"/>
      <c r="AA21" s="827"/>
      <c r="AB21" s="827"/>
      <c r="AC21" s="827"/>
      <c r="AD21" s="827"/>
      <c r="AE21" s="827"/>
      <c r="AF21" s="827"/>
      <c r="AG21" s="827"/>
      <c r="AH21" s="827"/>
      <c r="AI21" s="827"/>
      <c r="AJ21" s="827"/>
      <c r="AK21" s="108"/>
    </row>
    <row r="22" spans="9:37" ht="15.95" customHeight="1">
      <c r="I22" s="107"/>
      <c r="J22" s="826"/>
      <c r="K22" s="826"/>
      <c r="L22" s="826"/>
      <c r="M22" s="826"/>
      <c r="N22" s="826"/>
      <c r="O22" s="826"/>
      <c r="P22" s="826"/>
      <c r="Q22" s="826"/>
      <c r="R22" s="826"/>
      <c r="S22" s="826"/>
      <c r="T22" s="826"/>
      <c r="U22" s="826"/>
      <c r="V22" s="826"/>
      <c r="W22" s="826"/>
      <c r="X22" s="827"/>
      <c r="Y22" s="827"/>
      <c r="Z22" s="827"/>
      <c r="AA22" s="827"/>
      <c r="AB22" s="827"/>
      <c r="AC22" s="827"/>
      <c r="AD22" s="827"/>
      <c r="AE22" s="827"/>
      <c r="AF22" s="827"/>
      <c r="AG22" s="827"/>
      <c r="AH22" s="827"/>
      <c r="AI22" s="827"/>
      <c r="AJ22" s="827"/>
      <c r="AK22" s="108"/>
    </row>
    <row r="23" spans="9:37" ht="15.95" customHeight="1">
      <c r="I23" s="107"/>
      <c r="J23" s="55"/>
      <c r="K23" s="55"/>
      <c r="L23" s="55"/>
      <c r="M23" s="55"/>
      <c r="N23" s="55"/>
      <c r="O23" s="55"/>
      <c r="P23" s="55"/>
      <c r="Q23" s="55"/>
      <c r="R23" s="55"/>
      <c r="S23" s="55"/>
      <c r="T23" s="55"/>
      <c r="U23" s="55"/>
      <c r="V23" s="55"/>
      <c r="W23" s="55"/>
      <c r="X23" s="55"/>
      <c r="Y23" s="55"/>
      <c r="Z23" s="55"/>
      <c r="AA23" s="55"/>
      <c r="AB23" s="55"/>
      <c r="AC23" s="55"/>
      <c r="AD23" s="55"/>
      <c r="AE23" s="55"/>
      <c r="AF23" s="55"/>
      <c r="AG23" s="55"/>
      <c r="AH23" s="55"/>
      <c r="AI23" s="55"/>
      <c r="AJ23" s="55"/>
      <c r="AK23" s="108"/>
    </row>
    <row r="24" spans="9:37" ht="15.95" customHeight="1">
      <c r="I24" s="107"/>
      <c r="J24" s="829" t="s">
        <v>1027</v>
      </c>
      <c r="K24" s="829"/>
      <c r="L24" s="829"/>
      <c r="M24" s="829"/>
      <c r="N24" s="829"/>
      <c r="O24" s="145"/>
      <c r="P24" s="830" t="s">
        <v>869</v>
      </c>
      <c r="Q24" s="830"/>
      <c r="R24" s="830"/>
      <c r="S24" s="830"/>
      <c r="T24" s="830"/>
      <c r="U24" s="830"/>
      <c r="V24" s="146"/>
      <c r="W24" s="830" t="s">
        <v>870</v>
      </c>
      <c r="X24" s="830"/>
      <c r="Y24" s="830"/>
      <c r="Z24" s="830"/>
      <c r="AA24" s="830"/>
      <c r="AB24" s="830"/>
      <c r="AC24" s="146"/>
      <c r="AD24" s="831" t="str">
        <f>IF(M02S02F14="Yes","","Company Contact")</f>
        <v>Company Contact</v>
      </c>
      <c r="AE24" s="831"/>
      <c r="AF24" s="831"/>
      <c r="AG24" s="831"/>
      <c r="AH24" s="831"/>
      <c r="AI24" s="831"/>
      <c r="AJ24" s="146"/>
      <c r="AK24" s="108"/>
    </row>
    <row r="25" spans="9:37" ht="15.95" customHeight="1">
      <c r="I25" s="107"/>
      <c r="J25" s="829"/>
      <c r="K25" s="829"/>
      <c r="L25" s="829"/>
      <c r="M25" s="829"/>
      <c r="N25" s="829"/>
      <c r="O25" s="145"/>
      <c r="P25" s="832" t="str">
        <f>M02S02F34</f>
        <v/>
      </c>
      <c r="Q25" s="832"/>
      <c r="R25" s="832"/>
      <c r="S25" s="832"/>
      <c r="T25" s="832"/>
      <c r="U25" s="832"/>
      <c r="V25" s="243"/>
      <c r="W25" s="832" t="str">
        <f>CONCATENATE(M02S02F16," ",M02S02F17)</f>
        <v xml:space="preserve"> </v>
      </c>
      <c r="X25" s="832"/>
      <c r="Y25" s="832"/>
      <c r="Z25" s="832"/>
      <c r="AA25" s="832"/>
      <c r="AB25" s="832"/>
      <c r="AC25" s="243"/>
      <c r="AD25" s="832" t="str">
        <f>IF(M02S02F14="Yes","",CONCATENATE(M02S02F02," ",M02S02F03))</f>
        <v xml:space="preserve"> </v>
      </c>
      <c r="AE25" s="832"/>
      <c r="AF25" s="832"/>
      <c r="AG25" s="832"/>
      <c r="AH25" s="832"/>
      <c r="AI25" s="832"/>
      <c r="AJ25" s="147"/>
      <c r="AK25" s="108"/>
    </row>
    <row r="26" spans="9:37" ht="15.95" customHeight="1">
      <c r="I26" s="107"/>
      <c r="J26" s="829"/>
      <c r="K26" s="829"/>
      <c r="L26" s="829"/>
      <c r="M26" s="829"/>
      <c r="N26" s="829"/>
      <c r="O26" s="145"/>
      <c r="P26" s="832" t="str">
        <f>M02S02F22</f>
        <v/>
      </c>
      <c r="Q26" s="832"/>
      <c r="R26" s="832"/>
      <c r="S26" s="832"/>
      <c r="T26" s="832"/>
      <c r="U26" s="832"/>
      <c r="V26" s="243"/>
      <c r="W26" s="828" t="str">
        <f>M02S02F19</f>
        <v/>
      </c>
      <c r="X26" s="828"/>
      <c r="Y26" s="828"/>
      <c r="Z26" s="828"/>
      <c r="AA26" s="828"/>
      <c r="AB26" s="828"/>
      <c r="AC26" s="242"/>
      <c r="AD26" s="828">
        <f>IF(M02S02F14="Yes","",M02S02F05)</f>
        <v>0</v>
      </c>
      <c r="AE26" s="828"/>
      <c r="AF26" s="828"/>
      <c r="AG26" s="828"/>
      <c r="AH26" s="828"/>
      <c r="AI26" s="828"/>
      <c r="AJ26" s="148"/>
      <c r="AK26" s="108"/>
    </row>
    <row r="27" spans="9:37" ht="15.95" customHeight="1">
      <c r="I27" s="107"/>
      <c r="J27" s="829"/>
      <c r="K27" s="829"/>
      <c r="L27" s="829"/>
      <c r="M27" s="829"/>
      <c r="N27" s="829"/>
      <c r="O27" s="145"/>
      <c r="P27" s="832" t="str">
        <f>CONCATENATE(M02S02F23,", ",M02S02F24," ",M02S02F25)</f>
        <v xml:space="preserve">, IN </v>
      </c>
      <c r="Q27" s="832"/>
      <c r="R27" s="832"/>
      <c r="S27" s="832"/>
      <c r="T27" s="832"/>
      <c r="U27" s="832"/>
      <c r="V27" s="243"/>
      <c r="W27" s="832" t="str">
        <f>M02S02F21</f>
        <v/>
      </c>
      <c r="X27" s="832"/>
      <c r="Y27" s="832"/>
      <c r="Z27" s="832"/>
      <c r="AA27" s="832"/>
      <c r="AB27" s="832"/>
      <c r="AC27" s="243"/>
      <c r="AD27" s="832">
        <f>IF(M02S02F14="Yes","",M02S02F07)</f>
        <v>0</v>
      </c>
      <c r="AE27" s="832"/>
      <c r="AF27" s="832"/>
      <c r="AG27" s="832"/>
      <c r="AH27" s="832"/>
      <c r="AI27" s="832"/>
      <c r="AJ27" s="147"/>
      <c r="AK27" s="108"/>
    </row>
    <row r="28" spans="9:37" ht="15.95" customHeight="1">
      <c r="I28" s="107"/>
      <c r="J28" s="55"/>
      <c r="K28" s="55"/>
      <c r="L28" s="55"/>
      <c r="M28" s="55"/>
      <c r="N28" s="55"/>
      <c r="O28" s="55"/>
      <c r="P28" s="58"/>
      <c r="Q28" s="58"/>
      <c r="R28" s="58"/>
      <c r="S28" s="58"/>
      <c r="T28" s="58"/>
      <c r="U28" s="58"/>
      <c r="V28" s="58"/>
      <c r="W28" s="58"/>
      <c r="X28" s="58"/>
      <c r="Y28" s="58"/>
      <c r="Z28" s="58"/>
      <c r="AA28" s="58"/>
      <c r="AB28" s="58"/>
      <c r="AC28" s="58"/>
      <c r="AD28" s="58"/>
      <c r="AE28" s="58"/>
      <c r="AF28" s="58"/>
      <c r="AG28" s="58"/>
      <c r="AH28" s="58"/>
      <c r="AI28" s="58"/>
      <c r="AJ28" s="58"/>
      <c r="AK28" s="108"/>
    </row>
    <row r="29" spans="9:37" ht="15.95" customHeight="1">
      <c r="I29" s="107"/>
      <c r="J29" s="840" t="s">
        <v>1026</v>
      </c>
      <c r="K29" s="840"/>
      <c r="L29" s="840"/>
      <c r="M29" s="840"/>
      <c r="N29" s="840"/>
      <c r="O29" s="149"/>
      <c r="P29" s="841" t="s">
        <v>111</v>
      </c>
      <c r="Q29" s="841"/>
      <c r="R29" s="841"/>
      <c r="S29" s="841"/>
      <c r="T29" s="841"/>
      <c r="U29" s="841"/>
      <c r="V29" s="150"/>
      <c r="W29" s="842" t="s">
        <v>121</v>
      </c>
      <c r="X29" s="842"/>
      <c r="Y29" s="842"/>
      <c r="Z29" s="842"/>
      <c r="AA29" s="842"/>
      <c r="AB29" s="842"/>
      <c r="AC29" s="150"/>
      <c r="AD29" s="150"/>
      <c r="AE29" s="150"/>
      <c r="AF29" s="150"/>
      <c r="AG29" s="150"/>
      <c r="AH29" s="150"/>
      <c r="AI29" s="150"/>
      <c r="AJ29" s="150"/>
      <c r="AK29" s="108"/>
    </row>
    <row r="30" spans="9:37" ht="15.95" customHeight="1">
      <c r="I30" s="107"/>
      <c r="J30" s="840"/>
      <c r="K30" s="840"/>
      <c r="L30" s="840"/>
      <c r="M30" s="840"/>
      <c r="N30" s="840"/>
      <c r="O30" s="149"/>
      <c r="P30" s="843">
        <f>M02S03F02</f>
        <v>0</v>
      </c>
      <c r="Q30" s="843"/>
      <c r="R30" s="843"/>
      <c r="S30" s="843"/>
      <c r="T30" s="843"/>
      <c r="U30" s="843"/>
      <c r="V30" s="173"/>
      <c r="W30" s="843" t="str">
        <f>CONCATENATE(M02S03F03," ",M02S03F04)</f>
        <v xml:space="preserve"> </v>
      </c>
      <c r="X30" s="843"/>
      <c r="Y30" s="843"/>
      <c r="Z30" s="843"/>
      <c r="AA30" s="843"/>
      <c r="AB30" s="843"/>
      <c r="AC30" s="172"/>
      <c r="AD30" s="172"/>
      <c r="AE30" s="173"/>
      <c r="AF30" s="173"/>
      <c r="AG30" s="173"/>
      <c r="AH30" s="173"/>
      <c r="AI30" s="173"/>
      <c r="AJ30" s="152"/>
      <c r="AK30" s="108"/>
    </row>
    <row r="31" spans="9:37" ht="15.95" customHeight="1">
      <c r="I31" s="107"/>
      <c r="J31" s="840"/>
      <c r="K31" s="840"/>
      <c r="L31" s="840"/>
      <c r="M31" s="840"/>
      <c r="N31" s="840"/>
      <c r="O31" s="149"/>
      <c r="P31" s="843">
        <f>M02S03F09</f>
        <v>0</v>
      </c>
      <c r="Q31" s="843"/>
      <c r="R31" s="843"/>
      <c r="S31" s="843"/>
      <c r="T31" s="843"/>
      <c r="U31" s="843"/>
      <c r="V31" s="173"/>
      <c r="W31" s="844">
        <f>M02S03F06</f>
        <v>0</v>
      </c>
      <c r="X31" s="844"/>
      <c r="Y31" s="844"/>
      <c r="Z31" s="844"/>
      <c r="AA31" s="844"/>
      <c r="AB31" s="844"/>
      <c r="AC31" s="172"/>
      <c r="AD31" s="172"/>
      <c r="AE31" s="244"/>
      <c r="AF31" s="244"/>
      <c r="AG31" s="244"/>
      <c r="AH31" s="244"/>
      <c r="AI31" s="244"/>
      <c r="AJ31" s="153"/>
      <c r="AK31" s="108"/>
    </row>
    <row r="32" spans="9:37" ht="15.95" customHeight="1">
      <c r="I32" s="107"/>
      <c r="J32" s="840"/>
      <c r="K32" s="840"/>
      <c r="L32" s="840"/>
      <c r="M32" s="840"/>
      <c r="N32" s="840"/>
      <c r="O32" s="149"/>
      <c r="P32" s="843" t="str">
        <f>CONCATENATE(M02S03F10,", ",M02S03F11," ",M02S03F12)</f>
        <v xml:space="preserve">,  </v>
      </c>
      <c r="Q32" s="843"/>
      <c r="R32" s="843"/>
      <c r="S32" s="843"/>
      <c r="T32" s="843"/>
      <c r="U32" s="843"/>
      <c r="V32" s="173"/>
      <c r="W32" s="843">
        <f>M02S03F08</f>
        <v>0</v>
      </c>
      <c r="X32" s="843"/>
      <c r="Y32" s="843"/>
      <c r="Z32" s="843"/>
      <c r="AA32" s="843"/>
      <c r="AB32" s="843"/>
      <c r="AC32" s="172"/>
      <c r="AD32" s="172"/>
      <c r="AE32" s="173"/>
      <c r="AF32" s="173"/>
      <c r="AG32" s="173"/>
      <c r="AH32" s="173"/>
      <c r="AI32" s="173"/>
      <c r="AJ32" s="151"/>
      <c r="AK32" s="108"/>
    </row>
    <row r="33" spans="9:45" ht="15.95" customHeight="1">
      <c r="I33" s="107"/>
      <c r="J33" s="55"/>
      <c r="K33" s="55"/>
      <c r="L33" s="55"/>
      <c r="M33" s="55"/>
      <c r="N33" s="55"/>
      <c r="O33" s="55"/>
      <c r="P33" s="55"/>
      <c r="Q33" s="55"/>
      <c r="R33" s="55"/>
      <c r="S33" s="55"/>
      <c r="T33" s="55"/>
      <c r="U33" s="55"/>
      <c r="V33" s="55"/>
      <c r="W33" s="55"/>
      <c r="X33" s="55"/>
      <c r="Y33" s="55"/>
      <c r="Z33" s="55"/>
      <c r="AA33" s="55"/>
      <c r="AB33" s="55"/>
      <c r="AC33" s="55"/>
      <c r="AD33" s="55"/>
      <c r="AE33" s="55"/>
      <c r="AF33" s="55"/>
      <c r="AG33" s="55"/>
      <c r="AH33" s="55"/>
      <c r="AI33" s="55"/>
      <c r="AJ33" s="55"/>
      <c r="AK33" s="108"/>
    </row>
    <row r="34" spans="9:45" ht="15.95" customHeight="1">
      <c r="I34" s="107"/>
      <c r="J34" s="840" t="s">
        <v>1034</v>
      </c>
      <c r="K34" s="840"/>
      <c r="L34" s="840"/>
      <c r="M34" s="840"/>
      <c r="N34" s="840"/>
      <c r="O34" s="149"/>
      <c r="P34" s="154" t="s">
        <v>872</v>
      </c>
      <c r="Q34" s="154"/>
      <c r="R34" s="154"/>
      <c r="S34" s="154"/>
      <c r="T34" s="847" t="s">
        <v>986</v>
      </c>
      <c r="U34" s="847"/>
      <c r="V34" s="847"/>
      <c r="W34" s="847"/>
      <c r="X34" s="847" t="s">
        <v>1029</v>
      </c>
      <c r="Y34" s="847"/>
      <c r="Z34" s="847"/>
      <c r="AA34" s="847"/>
      <c r="AB34" s="847" t="s">
        <v>1028</v>
      </c>
      <c r="AC34" s="847"/>
      <c r="AD34" s="847"/>
      <c r="AE34" s="847"/>
      <c r="AF34" s="847" t="s">
        <v>118</v>
      </c>
      <c r="AG34" s="847"/>
      <c r="AH34" s="847"/>
      <c r="AI34" s="847"/>
      <c r="AJ34" s="154"/>
      <c r="AK34" s="108"/>
    </row>
    <row r="35" spans="9:45" ht="15.95" customHeight="1">
      <c r="I35" s="107"/>
      <c r="J35" s="840"/>
      <c r="K35" s="840"/>
      <c r="L35" s="840"/>
      <c r="M35" s="840"/>
      <c r="N35" s="840"/>
      <c r="O35" s="149"/>
      <c r="P35" s="155" t="s">
        <v>883</v>
      </c>
      <c r="Q35" s="155"/>
      <c r="R35" s="155"/>
      <c r="S35" s="156"/>
      <c r="T35" s="848">
        <f ca="1">SUM(EXPORT!N4:N283)</f>
        <v>0</v>
      </c>
      <c r="U35" s="848"/>
      <c r="V35" s="848"/>
      <c r="W35" s="848"/>
      <c r="X35" s="849">
        <f>SUM(EXPORT!P202:P293)</f>
        <v>0</v>
      </c>
      <c r="Y35" s="850"/>
      <c r="Z35" s="850"/>
      <c r="AA35" s="851"/>
      <c r="AB35" s="852">
        <f ca="1">SUM(COSTTOTALPRESE,COSTTOTALPRESG)</f>
        <v>0</v>
      </c>
      <c r="AC35" s="852"/>
      <c r="AD35" s="852"/>
      <c r="AE35" s="852"/>
      <c r="AF35" s="853">
        <f ca="1">SUM(EXPORT!R4:R267)</f>
        <v>0</v>
      </c>
      <c r="AG35" s="854"/>
      <c r="AH35" s="854"/>
      <c r="AI35" s="854"/>
      <c r="AJ35" s="152"/>
      <c r="AK35" s="108"/>
    </row>
    <row r="36" spans="9:45" ht="15.95" customHeight="1">
      <c r="I36" s="107"/>
      <c r="J36" s="840"/>
      <c r="K36" s="840"/>
      <c r="L36" s="840"/>
      <c r="M36" s="840"/>
      <c r="N36" s="840"/>
      <c r="O36" s="149"/>
      <c r="P36" s="157" t="s">
        <v>210</v>
      </c>
      <c r="Q36" s="157"/>
      <c r="R36" s="157"/>
      <c r="S36" s="157"/>
      <c r="T36" s="855">
        <f>SUM(EXPORT!N296:N422)</f>
        <v>0</v>
      </c>
      <c r="U36" s="856"/>
      <c r="V36" s="856"/>
      <c r="W36" s="856"/>
      <c r="X36" s="857">
        <f>SUM(EXPORT!P424:P473)</f>
        <v>0</v>
      </c>
      <c r="Y36" s="858"/>
      <c r="Z36" s="858"/>
      <c r="AA36" s="859"/>
      <c r="AB36" s="860">
        <f ca="1">SUM(COSTTOTALCUSE,COSTTOTALCUSG)</f>
        <v>0</v>
      </c>
      <c r="AC36" s="860"/>
      <c r="AD36" s="860"/>
      <c r="AE36" s="860"/>
      <c r="AF36" s="861">
        <f>SUM(EXPORT!R296:R473)</f>
        <v>0</v>
      </c>
      <c r="AG36" s="862"/>
      <c r="AH36" s="862"/>
      <c r="AI36" s="862"/>
      <c r="AJ36" s="152"/>
      <c r="AK36" s="108"/>
    </row>
    <row r="37" spans="9:45" ht="15.95" customHeight="1">
      <c r="I37" s="107"/>
      <c r="J37" s="840"/>
      <c r="K37" s="840"/>
      <c r="L37" s="840"/>
      <c r="M37" s="840"/>
      <c r="N37" s="840"/>
      <c r="O37" s="149"/>
      <c r="P37" s="158" t="s">
        <v>130</v>
      </c>
      <c r="Q37" s="158"/>
      <c r="R37" s="158"/>
      <c r="S37" s="158"/>
      <c r="T37" s="863">
        <f ca="1">SUM(T35:W36)</f>
        <v>0</v>
      </c>
      <c r="U37" s="864"/>
      <c r="V37" s="864"/>
      <c r="W37" s="864"/>
      <c r="X37" s="865">
        <f>SUM(X35:AA36)</f>
        <v>0</v>
      </c>
      <c r="Y37" s="866"/>
      <c r="Z37" s="866"/>
      <c r="AA37" s="867"/>
      <c r="AB37" s="868">
        <f ca="1">SUM(AB35:AE36)</f>
        <v>0</v>
      </c>
      <c r="AC37" s="868"/>
      <c r="AD37" s="868"/>
      <c r="AE37" s="868"/>
      <c r="AF37" s="845">
        <f ca="1">SUM(AF35:AI36)</f>
        <v>0</v>
      </c>
      <c r="AG37" s="846"/>
      <c r="AH37" s="846"/>
      <c r="AI37" s="846"/>
      <c r="AJ37" s="159"/>
      <c r="AK37" s="108"/>
    </row>
    <row r="38" spans="9:45" ht="15.95" customHeight="1">
      <c r="I38" s="107"/>
      <c r="AK38" s="108"/>
    </row>
    <row r="39" spans="9:45" ht="15.95" customHeight="1">
      <c r="I39" s="107"/>
      <c r="J39" s="840" t="s">
        <v>985</v>
      </c>
      <c r="K39" s="840"/>
      <c r="L39" s="840"/>
      <c r="M39" s="840"/>
      <c r="N39" s="840"/>
      <c r="O39" s="175"/>
      <c r="P39" s="175"/>
      <c r="Q39" s="175"/>
      <c r="R39" s="175"/>
      <c r="S39" s="175"/>
      <c r="T39" s="175"/>
      <c r="U39" s="175"/>
      <c r="V39" s="175"/>
      <c r="W39" s="175"/>
      <c r="X39" s="175"/>
      <c r="Y39" s="175"/>
      <c r="Z39" s="175"/>
      <c r="AA39" s="175"/>
      <c r="AB39" s="175"/>
      <c r="AC39" s="175"/>
      <c r="AD39" s="175"/>
      <c r="AE39" s="175"/>
      <c r="AF39" s="175"/>
      <c r="AG39" s="175"/>
      <c r="AH39" s="177"/>
      <c r="AI39" s="177"/>
      <c r="AJ39" s="177"/>
      <c r="AK39" s="108"/>
      <c r="AS39" s="125"/>
    </row>
    <row r="40" spans="9:45" ht="15.95" customHeight="1">
      <c r="I40" s="107"/>
      <c r="J40" s="840"/>
      <c r="K40" s="840"/>
      <c r="L40" s="840"/>
      <c r="M40" s="840"/>
      <c r="N40" s="840"/>
      <c r="O40" s="175"/>
      <c r="P40" s="175"/>
      <c r="Q40" s="175"/>
      <c r="R40" s="175"/>
      <c r="S40" s="175"/>
      <c r="T40" s="175"/>
      <c r="U40" s="175"/>
      <c r="V40" s="175"/>
      <c r="W40" s="175"/>
      <c r="X40" s="175"/>
      <c r="Y40" s="175"/>
      <c r="Z40" s="175"/>
      <c r="AA40" s="175"/>
      <c r="AB40" s="175"/>
      <c r="AC40" s="175"/>
      <c r="AD40" s="175"/>
      <c r="AE40" s="175"/>
      <c r="AF40" s="175"/>
      <c r="AG40" s="175"/>
      <c r="AH40" s="177"/>
      <c r="AI40" s="177"/>
      <c r="AJ40" s="177"/>
      <c r="AK40" s="108"/>
    </row>
    <row r="41" spans="9:45" ht="15.95" customHeight="1">
      <c r="I41" s="107"/>
      <c r="J41" s="840"/>
      <c r="K41" s="840"/>
      <c r="L41" s="840"/>
      <c r="M41" s="840"/>
      <c r="N41" s="840"/>
      <c r="O41" s="172" t="s">
        <v>871</v>
      </c>
      <c r="P41" s="173"/>
      <c r="Q41" s="173"/>
      <c r="R41" s="173"/>
      <c r="S41" s="173"/>
      <c r="T41" s="173"/>
      <c r="U41" s="173"/>
      <c r="V41" s="173"/>
      <c r="W41" s="173"/>
      <c r="X41" s="172" t="s">
        <v>116</v>
      </c>
      <c r="Y41" s="172"/>
      <c r="Z41" s="173"/>
      <c r="AA41" s="173"/>
      <c r="AB41" s="173"/>
      <c r="AC41" s="173"/>
      <c r="AD41" s="173"/>
      <c r="AE41" s="173"/>
      <c r="AF41" s="175"/>
      <c r="AG41" s="172" t="s">
        <v>131</v>
      </c>
      <c r="AH41" s="173"/>
      <c r="AI41" s="173"/>
      <c r="AJ41" s="173"/>
      <c r="AK41" s="108"/>
    </row>
    <row r="42" spans="9:45" ht="15.95" customHeight="1">
      <c r="I42" s="107"/>
      <c r="J42" s="840"/>
      <c r="K42" s="840"/>
      <c r="L42" s="840"/>
      <c r="M42" s="840"/>
      <c r="N42" s="840"/>
      <c r="O42" s="871"/>
      <c r="P42" s="871"/>
      <c r="Q42" s="871"/>
      <c r="R42" s="871"/>
      <c r="S42" s="871"/>
      <c r="T42" s="871"/>
      <c r="U42" s="871"/>
      <c r="V42" s="871"/>
      <c r="W42" s="249"/>
      <c r="X42" s="869" t="str">
        <f>IF(O42="","",O42)</f>
        <v/>
      </c>
      <c r="Y42" s="869"/>
      <c r="Z42" s="869"/>
      <c r="AA42" s="869"/>
      <c r="AB42" s="869"/>
      <c r="AC42" s="869"/>
      <c r="AD42" s="869"/>
      <c r="AE42" s="869"/>
      <c r="AF42" s="250"/>
      <c r="AG42" s="870"/>
      <c r="AH42" s="870"/>
      <c r="AI42" s="870"/>
      <c r="AJ42" s="176"/>
      <c r="AK42" s="108"/>
    </row>
    <row r="43" spans="9:45" ht="15.95" customHeight="1">
      <c r="I43" s="107"/>
      <c r="J43" s="840"/>
      <c r="K43" s="840"/>
      <c r="L43" s="840"/>
      <c r="M43" s="840"/>
      <c r="N43" s="840"/>
      <c r="O43" s="872" t="str">
        <f ca="1">IF(CELL("protect",O42)=1,"eSignature Signed","")</f>
        <v/>
      </c>
      <c r="P43" s="872"/>
      <c r="Q43" s="872"/>
      <c r="R43" s="872"/>
      <c r="S43" s="872"/>
      <c r="T43" s="175"/>
      <c r="U43" s="175"/>
      <c r="V43" s="175"/>
      <c r="W43" s="175"/>
      <c r="X43" s="175"/>
      <c r="Y43" s="175"/>
      <c r="Z43" s="175"/>
      <c r="AA43" s="175"/>
      <c r="AB43" s="175"/>
      <c r="AC43" s="175"/>
      <c r="AD43" s="175"/>
      <c r="AE43" s="175"/>
      <c r="AF43" s="175"/>
      <c r="AG43" s="175"/>
      <c r="AH43" s="175"/>
      <c r="AI43" s="175"/>
      <c r="AJ43" s="175"/>
      <c r="AK43" s="108"/>
    </row>
    <row r="44" spans="9:45" ht="15.95" customHeight="1">
      <c r="I44" s="107"/>
      <c r="AK44" s="108"/>
    </row>
    <row r="45" spans="9:45" ht="15.95" customHeight="1">
      <c r="I45" s="107"/>
      <c r="J45" s="160"/>
      <c r="K45" s="875" t="s">
        <v>1039</v>
      </c>
      <c r="L45" s="875"/>
      <c r="M45" s="875"/>
      <c r="N45" s="875"/>
      <c r="O45" s="875"/>
      <c r="P45" s="875"/>
      <c r="Q45" s="875"/>
      <c r="R45" s="875"/>
      <c r="S45" s="875"/>
      <c r="T45" s="875"/>
      <c r="U45" s="875"/>
      <c r="V45" s="162"/>
      <c r="X45" s="160"/>
      <c r="Y45" s="875" t="s">
        <v>1038</v>
      </c>
      <c r="Z45" s="875"/>
      <c r="AA45" s="875"/>
      <c r="AB45" s="875"/>
      <c r="AC45" s="875"/>
      <c r="AD45" s="875"/>
      <c r="AE45" s="875"/>
      <c r="AF45" s="875"/>
      <c r="AG45" s="875"/>
      <c r="AH45" s="875"/>
      <c r="AI45" s="875"/>
      <c r="AJ45" s="162"/>
      <c r="AK45" s="108"/>
    </row>
    <row r="46" spans="9:45" ht="15.95" customHeight="1">
      <c r="I46" s="107"/>
      <c r="J46" s="161"/>
      <c r="K46" s="875"/>
      <c r="L46" s="875"/>
      <c r="M46" s="875"/>
      <c r="N46" s="875"/>
      <c r="O46" s="875"/>
      <c r="P46" s="875"/>
      <c r="Q46" s="875"/>
      <c r="R46" s="875"/>
      <c r="S46" s="875"/>
      <c r="T46" s="875"/>
      <c r="U46" s="875"/>
      <c r="V46" s="161"/>
      <c r="X46" s="161"/>
      <c r="Y46" s="875"/>
      <c r="Z46" s="875"/>
      <c r="AA46" s="875"/>
      <c r="AB46" s="875"/>
      <c r="AC46" s="875"/>
      <c r="AD46" s="875"/>
      <c r="AE46" s="875"/>
      <c r="AF46" s="875"/>
      <c r="AG46" s="875"/>
      <c r="AH46" s="875"/>
      <c r="AI46" s="875"/>
      <c r="AJ46" s="161"/>
      <c r="AK46" s="108"/>
    </row>
    <row r="47" spans="9:45" ht="15.95" customHeight="1">
      <c r="I47" s="107"/>
      <c r="J47" s="876" t="s">
        <v>1040</v>
      </c>
      <c r="K47" s="876"/>
      <c r="L47" s="876"/>
      <c r="M47" s="876"/>
      <c r="N47" s="876"/>
      <c r="O47" s="876"/>
      <c r="P47" s="876"/>
      <c r="Q47" s="876"/>
      <c r="R47" s="876"/>
      <c r="S47" s="876"/>
      <c r="T47" s="876"/>
      <c r="U47" s="876"/>
      <c r="V47" s="876"/>
      <c r="X47" s="876" t="s">
        <v>874</v>
      </c>
      <c r="Y47" s="876"/>
      <c r="Z47" s="876"/>
      <c r="AA47" s="876"/>
      <c r="AB47" s="876"/>
      <c r="AC47" s="876"/>
      <c r="AD47" s="876"/>
      <c r="AE47" s="876"/>
      <c r="AF47" s="876"/>
      <c r="AG47" s="876"/>
      <c r="AH47" s="876"/>
      <c r="AI47" s="876"/>
      <c r="AJ47" s="876"/>
      <c r="AK47" s="108"/>
    </row>
    <row r="48" spans="9:45" ht="15.95" customHeight="1">
      <c r="I48" s="107"/>
      <c r="J48" s="876"/>
      <c r="K48" s="876"/>
      <c r="L48" s="876"/>
      <c r="M48" s="876"/>
      <c r="N48" s="876"/>
      <c r="O48" s="876"/>
      <c r="P48" s="876"/>
      <c r="Q48" s="876"/>
      <c r="R48" s="876"/>
      <c r="S48" s="876"/>
      <c r="T48" s="876"/>
      <c r="U48" s="876"/>
      <c r="V48" s="876"/>
      <c r="X48" s="876"/>
      <c r="Y48" s="876"/>
      <c r="Z48" s="876"/>
      <c r="AA48" s="876"/>
      <c r="AB48" s="876"/>
      <c r="AC48" s="876"/>
      <c r="AD48" s="876"/>
      <c r="AE48" s="876"/>
      <c r="AF48" s="876"/>
      <c r="AG48" s="876"/>
      <c r="AH48" s="876"/>
      <c r="AI48" s="876"/>
      <c r="AJ48" s="876"/>
      <c r="AK48" s="108"/>
    </row>
    <row r="49" spans="9:37" ht="15.95" customHeight="1">
      <c r="I49" s="107"/>
      <c r="J49" s="876"/>
      <c r="K49" s="876"/>
      <c r="L49" s="876"/>
      <c r="M49" s="876"/>
      <c r="N49" s="876"/>
      <c r="O49" s="876"/>
      <c r="P49" s="876"/>
      <c r="Q49" s="876"/>
      <c r="R49" s="876"/>
      <c r="S49" s="876"/>
      <c r="T49" s="876"/>
      <c r="U49" s="876"/>
      <c r="V49" s="876"/>
      <c r="X49" s="876"/>
      <c r="Y49" s="876"/>
      <c r="Z49" s="876"/>
      <c r="AA49" s="876"/>
      <c r="AB49" s="876"/>
      <c r="AC49" s="876"/>
      <c r="AD49" s="876"/>
      <c r="AE49" s="876"/>
      <c r="AF49" s="876"/>
      <c r="AG49" s="876"/>
      <c r="AH49" s="876"/>
      <c r="AI49" s="876"/>
      <c r="AJ49" s="876"/>
      <c r="AK49" s="108"/>
    </row>
    <row r="50" spans="9:37" ht="15.95" customHeight="1">
      <c r="I50" s="107"/>
      <c r="J50" s="876"/>
      <c r="K50" s="876"/>
      <c r="L50" s="876"/>
      <c r="M50" s="876"/>
      <c r="N50" s="876"/>
      <c r="O50" s="876"/>
      <c r="P50" s="876"/>
      <c r="Q50" s="876"/>
      <c r="R50" s="876"/>
      <c r="S50" s="876"/>
      <c r="T50" s="876"/>
      <c r="U50" s="876"/>
      <c r="V50" s="876"/>
      <c r="X50" s="160"/>
      <c r="Y50" s="160"/>
      <c r="Z50" s="160"/>
      <c r="AA50" s="160"/>
      <c r="AB50" s="160"/>
      <c r="AC50" s="160"/>
      <c r="AD50" s="160"/>
      <c r="AE50" s="160"/>
      <c r="AF50" s="160"/>
      <c r="AG50" s="160"/>
      <c r="AH50" s="160"/>
      <c r="AI50" s="160"/>
      <c r="AJ50" s="160"/>
      <c r="AK50" s="108"/>
    </row>
    <row r="51" spans="9:37" ht="15.95" customHeight="1">
      <c r="I51" s="107"/>
      <c r="J51" s="160"/>
      <c r="K51" s="877" t="s">
        <v>1209</v>
      </c>
      <c r="L51" s="877"/>
      <c r="M51" s="877"/>
      <c r="N51" s="877"/>
      <c r="O51" s="877"/>
      <c r="P51" s="160"/>
      <c r="Q51" s="877" t="s">
        <v>1441</v>
      </c>
      <c r="R51" s="877"/>
      <c r="S51" s="877"/>
      <c r="T51" s="877"/>
      <c r="U51" s="877"/>
      <c r="V51" s="160"/>
      <c r="X51" s="160"/>
      <c r="Y51" s="879" t="s">
        <v>1035</v>
      </c>
      <c r="Z51" s="879"/>
      <c r="AA51" s="879"/>
      <c r="AB51" s="879"/>
      <c r="AC51" s="879"/>
      <c r="AD51" s="879"/>
      <c r="AE51" s="879"/>
      <c r="AF51" s="160"/>
      <c r="AG51" s="877" t="s">
        <v>131</v>
      </c>
      <c r="AH51" s="877"/>
      <c r="AI51" s="877"/>
      <c r="AJ51" s="160"/>
      <c r="AK51" s="108"/>
    </row>
    <row r="52" spans="9:37" ht="15.95" customHeight="1">
      <c r="I52" s="107"/>
      <c r="J52" s="160"/>
      <c r="K52" s="878"/>
      <c r="L52" s="878"/>
      <c r="M52" s="878"/>
      <c r="N52" s="878"/>
      <c r="O52" s="878"/>
      <c r="P52" s="160"/>
      <c r="Q52" s="878"/>
      <c r="R52" s="878"/>
      <c r="S52" s="878"/>
      <c r="T52" s="878"/>
      <c r="U52" s="878"/>
      <c r="V52" s="160"/>
      <c r="X52" s="160"/>
      <c r="Y52" s="880"/>
      <c r="Z52" s="880"/>
      <c r="AA52" s="880"/>
      <c r="AB52" s="880"/>
      <c r="AC52" s="880"/>
      <c r="AD52" s="880"/>
      <c r="AE52" s="880"/>
      <c r="AF52" s="160"/>
      <c r="AG52" s="878"/>
      <c r="AH52" s="878"/>
      <c r="AI52" s="878"/>
      <c r="AJ52" s="160"/>
      <c r="AK52" s="108"/>
    </row>
    <row r="53" spans="9:37" ht="15.95" customHeight="1">
      <c r="I53" s="107"/>
      <c r="J53" s="160"/>
      <c r="K53" s="160"/>
      <c r="L53" s="160"/>
      <c r="M53" s="160"/>
      <c r="N53" s="160"/>
      <c r="O53" s="160"/>
      <c r="P53" s="160"/>
      <c r="Q53" s="160"/>
      <c r="R53" s="160"/>
      <c r="S53" s="160"/>
      <c r="T53" s="160"/>
      <c r="U53" s="160"/>
      <c r="V53" s="160"/>
      <c r="X53" s="160"/>
      <c r="Y53" s="160"/>
      <c r="Z53" s="160"/>
      <c r="AA53" s="160"/>
      <c r="AB53" s="160"/>
      <c r="AC53" s="160"/>
      <c r="AD53" s="160"/>
      <c r="AE53" s="160"/>
      <c r="AF53" s="160"/>
      <c r="AG53" s="160"/>
      <c r="AH53" s="160"/>
      <c r="AI53" s="160"/>
      <c r="AJ53" s="160"/>
      <c r="AK53" s="108"/>
    </row>
    <row r="54" spans="9:37" ht="15.95" customHeight="1">
      <c r="I54" s="107"/>
      <c r="J54" s="160"/>
      <c r="K54" s="160"/>
      <c r="L54" s="160"/>
      <c r="M54" s="160"/>
      <c r="N54" s="160"/>
      <c r="O54" s="160"/>
      <c r="P54" s="160"/>
      <c r="Q54" s="160"/>
      <c r="R54" s="160"/>
      <c r="S54" s="160"/>
      <c r="T54" s="160"/>
      <c r="U54" s="160"/>
      <c r="V54" s="160"/>
      <c r="X54" s="160"/>
      <c r="Y54" s="160"/>
      <c r="Z54" s="160"/>
      <c r="AA54" s="160"/>
      <c r="AB54" s="160"/>
      <c r="AC54" s="160"/>
      <c r="AD54" s="160"/>
      <c r="AE54" s="160"/>
      <c r="AF54" s="160"/>
      <c r="AG54" s="160"/>
      <c r="AH54" s="160"/>
      <c r="AI54" s="160"/>
      <c r="AJ54" s="160"/>
      <c r="AK54" s="108"/>
    </row>
    <row r="55" spans="9:37" ht="15.95" customHeight="1">
      <c r="I55" s="107"/>
      <c r="AK55" s="108"/>
    </row>
    <row r="56" spans="9:37" ht="15.95" customHeight="1">
      <c r="I56" s="107"/>
      <c r="J56" s="873" t="s">
        <v>1042</v>
      </c>
      <c r="K56" s="840" t="s">
        <v>1041</v>
      </c>
      <c r="L56" s="840"/>
      <c r="M56" s="840"/>
      <c r="N56" s="840"/>
      <c r="O56" s="174"/>
      <c r="P56" s="174"/>
      <c r="Q56" s="174"/>
      <c r="R56" s="174"/>
      <c r="S56" s="174"/>
      <c r="T56" s="174"/>
      <c r="U56" s="174"/>
      <c r="V56" s="174"/>
      <c r="W56" s="174"/>
      <c r="X56" s="174"/>
      <c r="Y56" s="174"/>
      <c r="Z56" s="174"/>
      <c r="AA56" s="174"/>
      <c r="AB56" s="174"/>
      <c r="AC56" s="174"/>
      <c r="AD56" s="174"/>
      <c r="AE56" s="174"/>
      <c r="AF56" s="174"/>
      <c r="AG56" s="174"/>
      <c r="AH56" s="174"/>
      <c r="AI56" s="174"/>
      <c r="AJ56" s="174"/>
      <c r="AK56" s="108"/>
    </row>
    <row r="57" spans="9:37" ht="15.95" customHeight="1">
      <c r="I57" s="107"/>
      <c r="J57" s="873"/>
      <c r="K57" s="840"/>
      <c r="L57" s="840"/>
      <c r="M57" s="840"/>
      <c r="N57" s="840"/>
      <c r="O57" s="174"/>
      <c r="P57" s="874" t="s">
        <v>1247</v>
      </c>
      <c r="Q57" s="874"/>
      <c r="R57" s="874"/>
      <c r="S57" s="874"/>
      <c r="T57" s="874"/>
      <c r="U57" s="874"/>
      <c r="V57" s="874"/>
      <c r="W57" s="874"/>
      <c r="X57" s="874"/>
      <c r="Y57" s="874"/>
      <c r="Z57" s="874"/>
      <c r="AA57" s="874"/>
      <c r="AB57" s="874"/>
      <c r="AC57" s="874"/>
      <c r="AD57" s="874"/>
      <c r="AE57" s="874"/>
      <c r="AF57" s="874"/>
      <c r="AG57" s="874"/>
      <c r="AH57" s="874"/>
      <c r="AI57" s="874"/>
      <c r="AJ57" s="174"/>
      <c r="AK57" s="108"/>
    </row>
    <row r="58" spans="9:37" ht="15.95" customHeight="1">
      <c r="I58" s="107"/>
      <c r="J58" s="873"/>
      <c r="K58" s="840"/>
      <c r="L58" s="840"/>
      <c r="M58" s="840"/>
      <c r="N58" s="840"/>
      <c r="O58" s="167"/>
      <c r="P58" s="874"/>
      <c r="Q58" s="874"/>
      <c r="R58" s="874"/>
      <c r="S58" s="874"/>
      <c r="T58" s="874"/>
      <c r="U58" s="874"/>
      <c r="V58" s="874"/>
      <c r="W58" s="874"/>
      <c r="X58" s="874"/>
      <c r="Y58" s="874"/>
      <c r="Z58" s="874"/>
      <c r="AA58" s="874"/>
      <c r="AB58" s="874"/>
      <c r="AC58" s="874"/>
      <c r="AD58" s="874"/>
      <c r="AE58" s="874"/>
      <c r="AF58" s="874"/>
      <c r="AG58" s="874"/>
      <c r="AH58" s="874"/>
      <c r="AI58" s="874"/>
      <c r="AJ58" s="160"/>
      <c r="AK58" s="108"/>
    </row>
    <row r="59" spans="9:37" ht="15.95" customHeight="1">
      <c r="I59" s="107"/>
      <c r="J59" s="873"/>
      <c r="K59" s="840"/>
      <c r="L59" s="840"/>
      <c r="M59" s="840"/>
      <c r="N59" s="840"/>
      <c r="O59" s="167"/>
      <c r="P59" s="874"/>
      <c r="Q59" s="874"/>
      <c r="R59" s="874"/>
      <c r="S59" s="874"/>
      <c r="T59" s="874"/>
      <c r="U59" s="874"/>
      <c r="V59" s="874"/>
      <c r="W59" s="874"/>
      <c r="X59" s="874"/>
      <c r="Y59" s="874"/>
      <c r="Z59" s="874"/>
      <c r="AA59" s="874"/>
      <c r="AB59" s="874"/>
      <c r="AC59" s="874"/>
      <c r="AD59" s="874"/>
      <c r="AE59" s="874"/>
      <c r="AF59" s="874"/>
      <c r="AG59" s="874"/>
      <c r="AH59" s="874"/>
      <c r="AI59" s="874"/>
      <c r="AJ59" s="160"/>
      <c r="AK59" s="108"/>
    </row>
    <row r="60" spans="9:37" ht="15.95" customHeight="1">
      <c r="I60" s="107"/>
      <c r="J60" s="873"/>
      <c r="K60" s="840"/>
      <c r="L60" s="840"/>
      <c r="M60" s="840"/>
      <c r="N60" s="840"/>
      <c r="O60" s="160"/>
      <c r="P60" s="160"/>
      <c r="Q60" s="160"/>
      <c r="R60" s="160"/>
      <c r="S60" s="160"/>
      <c r="T60" s="160"/>
      <c r="U60" s="160"/>
      <c r="V60" s="160"/>
      <c r="W60" s="160"/>
      <c r="X60" s="160"/>
      <c r="Y60" s="160"/>
      <c r="Z60" s="160"/>
      <c r="AA60" s="160"/>
      <c r="AB60" s="160"/>
      <c r="AC60" s="160"/>
      <c r="AD60" s="160"/>
      <c r="AE60" s="160"/>
      <c r="AF60" s="160"/>
      <c r="AG60" s="160"/>
      <c r="AH60" s="160"/>
      <c r="AI60" s="160"/>
      <c r="AJ60" s="160"/>
      <c r="AK60" s="108"/>
    </row>
    <row r="61" spans="9:37" ht="15.95" customHeight="1">
      <c r="I61" s="107"/>
      <c r="K61" s="178"/>
      <c r="L61" s="178"/>
      <c r="M61" s="178"/>
      <c r="N61" s="178"/>
      <c r="O61" s="178"/>
      <c r="P61" s="178"/>
      <c r="Q61" s="178"/>
      <c r="R61" s="178"/>
      <c r="S61" s="178"/>
      <c r="T61" s="178"/>
      <c r="U61" s="178"/>
      <c r="V61" s="178"/>
      <c r="W61" s="178"/>
      <c r="X61" s="178"/>
      <c r="Y61" s="178"/>
      <c r="Z61" s="178"/>
      <c r="AA61" s="178"/>
      <c r="AB61" s="178"/>
      <c r="AC61" s="178"/>
      <c r="AD61" s="178"/>
      <c r="AE61" s="178"/>
      <c r="AF61" s="178"/>
      <c r="AG61" s="178"/>
      <c r="AH61" s="178"/>
      <c r="AI61" s="178"/>
      <c r="AJ61" s="178"/>
      <c r="AK61" s="108"/>
    </row>
    <row r="62" spans="9:37" ht="15.95" customHeight="1">
      <c r="I62" s="107"/>
      <c r="J62" s="822" t="s">
        <v>1562</v>
      </c>
      <c r="K62" s="823"/>
      <c r="L62" s="823"/>
      <c r="M62" s="823"/>
      <c r="N62" s="823"/>
      <c r="O62" s="823"/>
      <c r="P62" s="823"/>
      <c r="Q62" s="823"/>
      <c r="R62" s="823"/>
      <c r="S62" s="823"/>
      <c r="T62" s="823"/>
      <c r="U62" s="823"/>
      <c r="V62" s="823"/>
      <c r="W62" s="823"/>
      <c r="X62" s="823"/>
      <c r="Y62" s="823"/>
      <c r="Z62" s="823"/>
      <c r="AA62" s="823"/>
      <c r="AB62" s="823"/>
      <c r="AC62" s="823"/>
      <c r="AD62" s="823"/>
      <c r="AE62" s="823"/>
      <c r="AF62" s="823"/>
      <c r="AG62" s="823"/>
      <c r="AH62" s="823"/>
      <c r="AI62" s="823"/>
      <c r="AJ62" s="823"/>
      <c r="AK62" s="108"/>
    </row>
    <row r="63" spans="9:37" ht="15.95" customHeight="1">
      <c r="I63" s="107"/>
      <c r="J63" s="823"/>
      <c r="K63" s="823"/>
      <c r="L63" s="823"/>
      <c r="M63" s="823"/>
      <c r="N63" s="823"/>
      <c r="O63" s="823"/>
      <c r="P63" s="823"/>
      <c r="Q63" s="823"/>
      <c r="R63" s="823"/>
      <c r="S63" s="823"/>
      <c r="T63" s="823"/>
      <c r="U63" s="823"/>
      <c r="V63" s="823"/>
      <c r="W63" s="823"/>
      <c r="X63" s="823"/>
      <c r="Y63" s="823"/>
      <c r="Z63" s="823"/>
      <c r="AA63" s="823"/>
      <c r="AB63" s="823"/>
      <c r="AC63" s="823"/>
      <c r="AD63" s="823"/>
      <c r="AE63" s="823"/>
      <c r="AF63" s="823"/>
      <c r="AG63" s="823"/>
      <c r="AH63" s="823"/>
      <c r="AI63" s="823"/>
      <c r="AJ63" s="823"/>
      <c r="AK63" s="108"/>
    </row>
    <row r="64" spans="9:37" ht="15.95" customHeight="1">
      <c r="I64" s="107"/>
      <c r="J64" s="823"/>
      <c r="K64" s="823"/>
      <c r="L64" s="823"/>
      <c r="M64" s="823"/>
      <c r="N64" s="823"/>
      <c r="O64" s="823"/>
      <c r="P64" s="823"/>
      <c r="Q64" s="823"/>
      <c r="R64" s="823"/>
      <c r="S64" s="823"/>
      <c r="T64" s="823"/>
      <c r="U64" s="823"/>
      <c r="V64" s="823"/>
      <c r="W64" s="823"/>
      <c r="X64" s="823"/>
      <c r="Y64" s="823"/>
      <c r="Z64" s="823"/>
      <c r="AA64" s="823"/>
      <c r="AB64" s="823"/>
      <c r="AC64" s="823"/>
      <c r="AD64" s="823"/>
      <c r="AE64" s="823"/>
      <c r="AF64" s="823"/>
      <c r="AG64" s="823"/>
      <c r="AH64" s="823"/>
      <c r="AI64" s="823"/>
      <c r="AJ64" s="823"/>
      <c r="AK64" s="108"/>
    </row>
    <row r="65" spans="9:37" ht="15.95" customHeight="1">
      <c r="I65" s="107"/>
      <c r="J65" s="823"/>
      <c r="K65" s="823"/>
      <c r="L65" s="823"/>
      <c r="M65" s="823"/>
      <c r="N65" s="823"/>
      <c r="O65" s="823"/>
      <c r="P65" s="823"/>
      <c r="Q65" s="823"/>
      <c r="R65" s="823"/>
      <c r="S65" s="823"/>
      <c r="T65" s="823"/>
      <c r="U65" s="823"/>
      <c r="V65" s="823"/>
      <c r="W65" s="823"/>
      <c r="X65" s="823"/>
      <c r="Y65" s="823"/>
      <c r="Z65" s="823"/>
      <c r="AA65" s="823"/>
      <c r="AB65" s="823"/>
      <c r="AC65" s="823"/>
      <c r="AD65" s="823"/>
      <c r="AE65" s="823"/>
      <c r="AF65" s="823"/>
      <c r="AG65" s="823"/>
      <c r="AH65" s="823"/>
      <c r="AI65" s="823"/>
      <c r="AJ65" s="823"/>
      <c r="AK65" s="108"/>
    </row>
    <row r="66" spans="9:37" ht="15.95" customHeight="1">
      <c r="I66" s="107"/>
      <c r="J66" s="823"/>
      <c r="K66" s="823"/>
      <c r="L66" s="823"/>
      <c r="M66" s="823"/>
      <c r="N66" s="823"/>
      <c r="O66" s="823"/>
      <c r="P66" s="823"/>
      <c r="Q66" s="823"/>
      <c r="R66" s="823"/>
      <c r="S66" s="823"/>
      <c r="T66" s="823"/>
      <c r="U66" s="823"/>
      <c r="V66" s="823"/>
      <c r="W66" s="823"/>
      <c r="X66" s="823"/>
      <c r="Y66" s="823"/>
      <c r="Z66" s="823"/>
      <c r="AA66" s="823"/>
      <c r="AB66" s="823"/>
      <c r="AC66" s="823"/>
      <c r="AD66" s="823"/>
      <c r="AE66" s="823"/>
      <c r="AF66" s="823"/>
      <c r="AG66" s="823"/>
      <c r="AH66" s="823"/>
      <c r="AI66" s="823"/>
      <c r="AJ66" s="823"/>
      <c r="AK66" s="108"/>
    </row>
    <row r="67" spans="9:37" ht="15.95" customHeight="1">
      <c r="I67" s="107"/>
      <c r="J67" s="823"/>
      <c r="K67" s="823"/>
      <c r="L67" s="823"/>
      <c r="M67" s="823"/>
      <c r="N67" s="823"/>
      <c r="O67" s="823"/>
      <c r="P67" s="823"/>
      <c r="Q67" s="823"/>
      <c r="R67" s="823"/>
      <c r="S67" s="823"/>
      <c r="T67" s="823"/>
      <c r="U67" s="823"/>
      <c r="V67" s="823"/>
      <c r="W67" s="823"/>
      <c r="X67" s="823"/>
      <c r="Y67" s="823"/>
      <c r="Z67" s="823"/>
      <c r="AA67" s="823"/>
      <c r="AB67" s="823"/>
      <c r="AC67" s="823"/>
      <c r="AD67" s="823"/>
      <c r="AE67" s="823"/>
      <c r="AF67" s="823"/>
      <c r="AG67" s="823"/>
      <c r="AH67" s="823"/>
      <c r="AI67" s="823"/>
      <c r="AJ67" s="823"/>
      <c r="AK67" s="108"/>
    </row>
    <row r="68" spans="9:37" ht="15.95" customHeight="1">
      <c r="I68" s="107"/>
      <c r="J68" s="823"/>
      <c r="K68" s="823"/>
      <c r="L68" s="823"/>
      <c r="M68" s="823"/>
      <c r="N68" s="823"/>
      <c r="O68" s="823"/>
      <c r="P68" s="823"/>
      <c r="Q68" s="823"/>
      <c r="R68" s="823"/>
      <c r="S68" s="823"/>
      <c r="T68" s="823"/>
      <c r="U68" s="823"/>
      <c r="V68" s="823"/>
      <c r="W68" s="823"/>
      <c r="X68" s="823"/>
      <c r="Y68" s="823"/>
      <c r="Z68" s="823"/>
      <c r="AA68" s="823"/>
      <c r="AB68" s="823"/>
      <c r="AC68" s="823"/>
      <c r="AD68" s="823"/>
      <c r="AE68" s="823"/>
      <c r="AF68" s="823"/>
      <c r="AG68" s="823"/>
      <c r="AH68" s="823"/>
      <c r="AI68" s="823"/>
      <c r="AJ68" s="823"/>
      <c r="AK68" s="108"/>
    </row>
    <row r="69" spans="9:37" ht="15.95" customHeight="1">
      <c r="I69" s="107"/>
      <c r="J69" s="823"/>
      <c r="K69" s="823"/>
      <c r="L69" s="823"/>
      <c r="M69" s="823"/>
      <c r="N69" s="823"/>
      <c r="O69" s="823"/>
      <c r="P69" s="823"/>
      <c r="Q69" s="823"/>
      <c r="R69" s="823"/>
      <c r="S69" s="823"/>
      <c r="T69" s="823"/>
      <c r="U69" s="823"/>
      <c r="V69" s="823"/>
      <c r="W69" s="823"/>
      <c r="X69" s="823"/>
      <c r="Y69" s="823"/>
      <c r="Z69" s="823"/>
      <c r="AA69" s="823"/>
      <c r="AB69" s="823"/>
      <c r="AC69" s="823"/>
      <c r="AD69" s="823"/>
      <c r="AE69" s="823"/>
      <c r="AF69" s="823"/>
      <c r="AG69" s="823"/>
      <c r="AH69" s="823"/>
      <c r="AI69" s="823"/>
      <c r="AJ69" s="823"/>
      <c r="AK69" s="108"/>
    </row>
    <row r="70" spans="9:37" ht="18.75" customHeight="1">
      <c r="I70" s="107"/>
      <c r="J70" s="823"/>
      <c r="K70" s="823"/>
      <c r="L70" s="823"/>
      <c r="M70" s="823"/>
      <c r="N70" s="823"/>
      <c r="O70" s="823"/>
      <c r="P70" s="823"/>
      <c r="Q70" s="823"/>
      <c r="R70" s="823"/>
      <c r="S70" s="823"/>
      <c r="T70" s="823"/>
      <c r="U70" s="823"/>
      <c r="V70" s="823"/>
      <c r="W70" s="823"/>
      <c r="X70" s="823"/>
      <c r="Y70" s="823"/>
      <c r="Z70" s="823"/>
      <c r="AA70" s="823"/>
      <c r="AB70" s="823"/>
      <c r="AC70" s="823"/>
      <c r="AD70" s="823"/>
      <c r="AE70" s="823"/>
      <c r="AF70" s="823"/>
      <c r="AG70" s="823"/>
      <c r="AH70" s="823"/>
      <c r="AI70" s="823"/>
      <c r="AJ70" s="823"/>
      <c r="AK70" s="108"/>
    </row>
    <row r="71" spans="9:37" ht="15.95" customHeight="1">
      <c r="I71" s="107"/>
      <c r="J71" s="823"/>
      <c r="K71" s="823"/>
      <c r="L71" s="823"/>
      <c r="M71" s="823"/>
      <c r="N71" s="823"/>
      <c r="O71" s="823"/>
      <c r="P71" s="823"/>
      <c r="Q71" s="823"/>
      <c r="R71" s="823"/>
      <c r="S71" s="823"/>
      <c r="T71" s="823"/>
      <c r="U71" s="823"/>
      <c r="V71" s="823"/>
      <c r="W71" s="823"/>
      <c r="X71" s="823"/>
      <c r="Y71" s="823"/>
      <c r="Z71" s="823"/>
      <c r="AA71" s="823"/>
      <c r="AB71" s="823"/>
      <c r="AC71" s="823"/>
      <c r="AD71" s="823"/>
      <c r="AE71" s="823"/>
      <c r="AF71" s="823"/>
      <c r="AG71" s="823"/>
      <c r="AH71" s="823"/>
      <c r="AI71" s="823"/>
      <c r="AJ71" s="823"/>
      <c r="AK71" s="108"/>
    </row>
    <row r="72" spans="9:37" ht="15.95" customHeight="1">
      <c r="I72" s="107"/>
      <c r="J72" s="824" t="s">
        <v>1246</v>
      </c>
      <c r="K72" s="824"/>
      <c r="L72" s="824"/>
      <c r="M72" s="824"/>
      <c r="N72" s="824"/>
      <c r="O72" s="824"/>
      <c r="P72" s="824"/>
      <c r="Q72" s="824"/>
      <c r="R72" s="824"/>
      <c r="S72" s="824"/>
      <c r="T72" s="824"/>
      <c r="U72" s="824"/>
      <c r="V72" s="824"/>
      <c r="W72" s="824"/>
      <c r="X72" s="824"/>
      <c r="Y72" s="824"/>
      <c r="Z72" s="824"/>
      <c r="AA72" s="824"/>
      <c r="AB72" s="824"/>
      <c r="AC72" s="824"/>
      <c r="AD72" s="824"/>
      <c r="AE72" s="824"/>
      <c r="AF72" s="824"/>
      <c r="AG72" s="824"/>
      <c r="AH72" s="824"/>
      <c r="AI72" s="824"/>
      <c r="AJ72" s="824"/>
      <c r="AK72" s="108"/>
    </row>
    <row r="73" spans="9:37" ht="15.95" customHeight="1">
      <c r="I73" s="107"/>
      <c r="J73" s="824"/>
      <c r="K73" s="824"/>
      <c r="L73" s="824"/>
      <c r="M73" s="824"/>
      <c r="N73" s="824"/>
      <c r="O73" s="824"/>
      <c r="P73" s="824"/>
      <c r="Q73" s="824"/>
      <c r="R73" s="824"/>
      <c r="S73" s="824"/>
      <c r="T73" s="824"/>
      <c r="U73" s="824"/>
      <c r="V73" s="824"/>
      <c r="W73" s="824"/>
      <c r="X73" s="824"/>
      <c r="Y73" s="824"/>
      <c r="Z73" s="824"/>
      <c r="AA73" s="824"/>
      <c r="AB73" s="824"/>
      <c r="AC73" s="824"/>
      <c r="AD73" s="824"/>
      <c r="AE73" s="824"/>
      <c r="AF73" s="824"/>
      <c r="AG73" s="824"/>
      <c r="AH73" s="824"/>
      <c r="AI73" s="824"/>
      <c r="AJ73" s="824"/>
      <c r="AK73" s="108"/>
    </row>
    <row r="74" spans="9:37" ht="15.95" customHeight="1">
      <c r="I74" s="109"/>
      <c r="J74" s="110"/>
      <c r="K74" s="110"/>
      <c r="L74" s="110"/>
      <c r="M74" s="110"/>
      <c r="N74" s="110"/>
      <c r="O74" s="110"/>
      <c r="P74" s="110"/>
      <c r="Q74" s="110"/>
      <c r="R74" s="110"/>
      <c r="S74" s="110"/>
      <c r="T74" s="110"/>
      <c r="U74" s="110"/>
      <c r="V74" s="110"/>
      <c r="W74" s="110"/>
      <c r="X74" s="110"/>
      <c r="Y74" s="110"/>
      <c r="Z74" s="110"/>
      <c r="AA74" s="110"/>
      <c r="AB74" s="110"/>
      <c r="AC74" s="110"/>
      <c r="AD74" s="110"/>
      <c r="AE74" s="110"/>
      <c r="AF74" s="110"/>
      <c r="AG74" s="110"/>
      <c r="AH74" s="110"/>
      <c r="AI74" s="110"/>
      <c r="AJ74" s="110"/>
      <c r="AK74" s="111"/>
    </row>
    <row r="75" spans="9:37" ht="15.95" customHeight="1">
      <c r="I75" s="55"/>
      <c r="J75" s="55"/>
      <c r="K75" s="55"/>
      <c r="L75" s="55"/>
      <c r="M75" s="55"/>
      <c r="N75" s="55"/>
      <c r="O75" s="55"/>
      <c r="P75" s="55"/>
      <c r="Q75" s="55"/>
      <c r="R75" s="55"/>
      <c r="S75" s="55"/>
      <c r="T75" s="55"/>
      <c r="U75" s="55"/>
      <c r="V75" s="55"/>
      <c r="W75" s="55"/>
      <c r="X75" s="55"/>
      <c r="Y75" s="55"/>
      <c r="Z75" s="55"/>
      <c r="AA75" s="55"/>
      <c r="AB75" s="55"/>
      <c r="AC75" s="55"/>
      <c r="AD75" s="55"/>
      <c r="AE75" s="55"/>
      <c r="AF75" s="55"/>
      <c r="AG75" s="55"/>
      <c r="AH75" s="55"/>
      <c r="AI75" s="55"/>
      <c r="AJ75" s="55"/>
      <c r="AK75" s="55"/>
    </row>
    <row r="76" spans="9:37" ht="15.95" hidden="1" customHeight="1">
      <c r="I76" s="55"/>
      <c r="J76" s="55"/>
      <c r="K76" s="55"/>
      <c r="L76" s="55"/>
      <c r="M76" s="55"/>
      <c r="N76" s="55"/>
      <c r="O76" s="55"/>
      <c r="P76" s="55"/>
      <c r="Q76" s="55"/>
      <c r="R76" s="55"/>
      <c r="S76" s="55"/>
      <c r="T76" s="55"/>
      <c r="U76" s="55"/>
      <c r="V76" s="55"/>
      <c r="W76" s="55"/>
      <c r="X76" s="55"/>
      <c r="Y76" s="55"/>
      <c r="Z76" s="55"/>
      <c r="AA76" s="55"/>
      <c r="AB76" s="55"/>
      <c r="AC76" s="55"/>
      <c r="AD76" s="55"/>
      <c r="AE76" s="55"/>
      <c r="AF76" s="55"/>
      <c r="AG76" s="55"/>
      <c r="AH76" s="55"/>
      <c r="AI76" s="55"/>
      <c r="AJ76" s="55"/>
      <c r="AK76" s="55"/>
    </row>
    <row r="77" spans="9:37" ht="15.95" hidden="1" customHeight="1"/>
    <row r="78" spans="9:37" ht="15.95" hidden="1" customHeight="1"/>
    <row r="79" spans="9:37" ht="15.95" hidden="1" customHeight="1"/>
    <row r="80" spans="9:37" ht="15.95" hidden="1" customHeight="1"/>
    <row r="81" ht="15.95" hidden="1" customHeight="1"/>
    <row r="82" ht="15.95" hidden="1" customHeight="1"/>
    <row r="83" ht="15.95" hidden="1" customHeight="1"/>
    <row r="84" ht="15.95" hidden="1" customHeight="1"/>
    <row r="85" ht="15.95" hidden="1" customHeight="1"/>
    <row r="86" ht="15.95" hidden="1" customHeight="1"/>
    <row r="87" ht="15.95" hidden="1" customHeight="1"/>
    <row r="88" ht="15.95" hidden="1" customHeight="1"/>
    <row r="89" ht="15.95" hidden="1" customHeight="1"/>
    <row r="90" ht="15.95" hidden="1" customHeight="1"/>
    <row r="91" ht="15.95" hidden="1" customHeight="1"/>
    <row r="92" ht="15.95" hidden="1" customHeight="1"/>
    <row r="93" ht="15.95" hidden="1" customHeight="1"/>
    <row r="94" ht="15.95" hidden="1" customHeight="1"/>
    <row r="95" ht="15.95" hidden="1" customHeight="1"/>
    <row r="96" ht="15.95" hidden="1" customHeight="1"/>
    <row r="97" ht="15.95" hidden="1" customHeight="1"/>
    <row r="98" ht="15.95" hidden="1" customHeight="1"/>
    <row r="99" ht="15.95" hidden="1" customHeight="1"/>
    <row r="100" ht="15.95" hidden="1" customHeight="1"/>
    <row r="101" ht="15.95" hidden="1" customHeight="1"/>
    <row r="102" ht="15.95" hidden="1" customHeight="1"/>
    <row r="103" ht="15.95" hidden="1" customHeight="1"/>
    <row r="104" ht="15.95" hidden="1" customHeight="1"/>
    <row r="105" ht="15.95" hidden="1" customHeight="1"/>
    <row r="106" ht="15.95" hidden="1" customHeight="1"/>
    <row r="107" ht="15.95" hidden="1" customHeight="1"/>
    <row r="108" ht="15.95" hidden="1" customHeight="1"/>
    <row r="109" ht="15.95" hidden="1" customHeight="1"/>
    <row r="110" ht="15.95" hidden="1" customHeight="1"/>
    <row r="111" ht="15.95" hidden="1" customHeight="1"/>
    <row r="112" ht="15.95" hidden="1" customHeight="1"/>
    <row r="113" ht="15.95" hidden="1" customHeight="1"/>
    <row r="114" ht="15.95" hidden="1" customHeight="1"/>
    <row r="115" ht="15.95" hidden="1" customHeight="1"/>
    <row r="116" ht="15.95" hidden="1" customHeight="1"/>
    <row r="117" ht="15.95" hidden="1" customHeight="1"/>
    <row r="118" ht="15.95" hidden="1" customHeight="1"/>
    <row r="119" ht="15.95" hidden="1" customHeight="1"/>
    <row r="120" ht="15.95" hidden="1" customHeight="1"/>
    <row r="121" ht="15.95" hidden="1" customHeight="1"/>
    <row r="122" ht="15.95" hidden="1" customHeight="1"/>
    <row r="123" ht="15.95" hidden="1" customHeight="1"/>
    <row r="124" ht="15.95" hidden="1" customHeight="1"/>
    <row r="125" ht="15.95" hidden="1" customHeight="1"/>
    <row r="126" ht="15.95" hidden="1" customHeight="1"/>
    <row r="127" ht="15.95" hidden="1" customHeight="1"/>
    <row r="128" ht="15.95" hidden="1" customHeight="1"/>
    <row r="129" ht="15.95" hidden="1" customHeight="1"/>
    <row r="130" ht="15.95" hidden="1" customHeight="1"/>
    <row r="131" ht="15.95" hidden="1" customHeight="1"/>
    <row r="132" ht="15.95" hidden="1" customHeight="1"/>
    <row r="133" ht="15.95" hidden="1" customHeight="1"/>
    <row r="134" ht="15.95" hidden="1" customHeight="1"/>
    <row r="135" ht="15.95" hidden="1" customHeight="1"/>
    <row r="136" ht="15.95" hidden="1" customHeight="1"/>
    <row r="137" ht="15.95" hidden="1" customHeight="1"/>
    <row r="138" ht="15.95" hidden="1" customHeight="1"/>
    <row r="139" ht="15.95" hidden="1" customHeight="1"/>
    <row r="140" ht="15.95" hidden="1" customHeight="1"/>
    <row r="141" ht="15.95" hidden="1" customHeight="1"/>
    <row r="142" ht="15.95" hidden="1" customHeight="1"/>
    <row r="143" ht="15.95" hidden="1" customHeight="1"/>
    <row r="144" ht="15.95" hidden="1" customHeight="1"/>
    <row r="145" ht="15.95" hidden="1" customHeight="1"/>
    <row r="146" ht="15.95" hidden="1" customHeight="1"/>
    <row r="147" ht="15.95" hidden="1" customHeight="1"/>
    <row r="148" ht="15.95" hidden="1" customHeight="1"/>
    <row r="149" ht="15.95" hidden="1" customHeight="1"/>
    <row r="150" ht="15.95" hidden="1" customHeight="1"/>
    <row r="151" ht="15.95" hidden="1" customHeight="1"/>
    <row r="152" ht="15.95" hidden="1" customHeight="1"/>
    <row r="153" ht="15.95" hidden="1" customHeight="1"/>
    <row r="154" ht="15.95" hidden="1" customHeight="1"/>
    <row r="155" ht="15.95" hidden="1" customHeight="1"/>
    <row r="156" ht="15.95" hidden="1" customHeight="1"/>
    <row r="157" ht="15.95" hidden="1" customHeight="1"/>
    <row r="158" ht="15.95" hidden="1" customHeight="1"/>
    <row r="159" ht="15.95" hidden="1" customHeight="1"/>
    <row r="160" ht="15.95" hidden="1" customHeight="1"/>
    <row r="161" ht="15.95" hidden="1" customHeight="1"/>
    <row r="162" ht="15.95" hidden="1" customHeight="1"/>
    <row r="163" ht="15.95" hidden="1" customHeight="1"/>
    <row r="164" ht="15.95" hidden="1" customHeight="1"/>
    <row r="165" ht="15.95" hidden="1" customHeight="1"/>
    <row r="166" ht="15.95" hidden="1" customHeight="1"/>
    <row r="167" ht="15.95" hidden="1" customHeight="1"/>
    <row r="168" ht="15.95" hidden="1" customHeight="1"/>
    <row r="169" ht="15.95" hidden="1" customHeight="1"/>
    <row r="170" ht="15.95" hidden="1" customHeight="1"/>
    <row r="171" ht="15.95" hidden="1" customHeight="1"/>
    <row r="172" ht="15.95" hidden="1" customHeight="1"/>
    <row r="173" ht="15.95" hidden="1" customHeight="1"/>
    <row r="174" ht="15.95" hidden="1" customHeight="1"/>
    <row r="175" ht="15.95" hidden="1" customHeight="1"/>
    <row r="176" ht="15.95" hidden="1" customHeight="1"/>
    <row r="177" ht="15.95" hidden="1" customHeight="1"/>
    <row r="178" ht="15.95" hidden="1" customHeight="1"/>
    <row r="179" ht="15.95" hidden="1" customHeight="1"/>
    <row r="180" ht="15.95" hidden="1" customHeight="1"/>
    <row r="181" ht="15.95" hidden="1" customHeight="1"/>
    <row r="182" ht="15.95" hidden="1" customHeight="1"/>
    <row r="183" ht="15.95" hidden="1" customHeight="1"/>
    <row r="184" ht="15.95" hidden="1" customHeight="1"/>
    <row r="185" ht="15.95" hidden="1" customHeight="1"/>
    <row r="186" ht="15.95" hidden="1" customHeight="1"/>
    <row r="187" ht="15.95" hidden="1" customHeight="1"/>
    <row r="188" ht="15.95" hidden="1" customHeight="1"/>
    <row r="189" ht="15.95" hidden="1" customHeight="1"/>
    <row r="190" ht="15.95" hidden="1" customHeight="1"/>
    <row r="191" ht="15.95" hidden="1" customHeight="1"/>
    <row r="192" ht="15.95" hidden="1" customHeight="1"/>
    <row r="193" spans="2:44" ht="15.95" hidden="1" customHeight="1"/>
    <row r="194" spans="2:44" ht="15.95" hidden="1" customHeight="1"/>
    <row r="195" spans="2:44" ht="15.95" hidden="1" customHeight="1"/>
    <row r="196" spans="2:44" ht="15.95" hidden="1" customHeight="1"/>
    <row r="197" spans="2:44" ht="15.95" hidden="1" customHeight="1"/>
    <row r="198" spans="2:44" ht="15.95" hidden="1" customHeight="1"/>
    <row r="199" spans="2:44" ht="15.95" hidden="1" customHeight="1"/>
    <row r="200" spans="2:44" ht="15.95" customHeight="1">
      <c r="B200" s="189" t="str">
        <f>FOOT1</f>
        <v>NIPSCO Energy Efficiency Program</v>
      </c>
      <c r="C200" s="189"/>
      <c r="D200" s="189"/>
      <c r="E200" s="189"/>
      <c r="F200" s="189"/>
      <c r="G200" s="189"/>
      <c r="H200" s="189"/>
      <c r="I200" s="189"/>
      <c r="J200" s="189"/>
      <c r="K200" s="189"/>
      <c r="L200" s="189"/>
      <c r="M200" s="658" t="str">
        <f>_xlfn.SINGLE(FOOT4)</f>
        <v>NIPSCO’s energy efficiency programs are administered by TRC, a third‐party implementation specialist that helps homes and businesses save energy.</v>
      </c>
      <c r="N200" s="658"/>
      <c r="O200" s="658"/>
      <c r="P200" s="658"/>
      <c r="Q200" s="658"/>
      <c r="R200" s="658"/>
      <c r="S200" s="658"/>
      <c r="T200" s="658"/>
      <c r="U200" s="658"/>
      <c r="V200" s="658"/>
      <c r="W200" s="658"/>
      <c r="X200" s="658"/>
      <c r="Y200" s="658"/>
      <c r="Z200" s="658"/>
      <c r="AA200" s="658"/>
      <c r="AB200" s="658"/>
      <c r="AC200" s="658"/>
      <c r="AD200" s="658"/>
      <c r="AE200" s="658"/>
      <c r="AF200" s="658"/>
      <c r="AG200" s="658"/>
      <c r="AH200" s="189"/>
      <c r="AI200" s="189"/>
      <c r="AJ200" s="189"/>
      <c r="AK200" s="189"/>
      <c r="AL200" s="189"/>
      <c r="AM200" s="189"/>
      <c r="AN200" s="189"/>
      <c r="AO200" s="189"/>
      <c r="AP200" s="189"/>
      <c r="AQ200" s="189"/>
      <c r="AR200" s="190" t="str">
        <f>FOOTDISCLAIM</f>
        <v/>
      </c>
    </row>
    <row r="201" spans="2:44" ht="15.95" customHeight="1">
      <c r="B201" s="189" t="str">
        <f>FOOT2</f>
        <v>Toll-Free 800-299-2501</v>
      </c>
      <c r="C201" s="189"/>
      <c r="D201" s="189"/>
      <c r="E201" s="189"/>
      <c r="F201" s="189"/>
      <c r="G201" s="189"/>
      <c r="H201" s="189"/>
      <c r="I201" s="189"/>
      <c r="J201" s="189"/>
      <c r="K201" s="189"/>
      <c r="L201" s="189"/>
      <c r="M201" s="658"/>
      <c r="N201" s="658"/>
      <c r="O201" s="658"/>
      <c r="P201" s="658"/>
      <c r="Q201" s="658"/>
      <c r="R201" s="658"/>
      <c r="S201" s="658"/>
      <c r="T201" s="658"/>
      <c r="U201" s="658"/>
      <c r="V201" s="658"/>
      <c r="W201" s="658"/>
      <c r="X201" s="658"/>
      <c r="Y201" s="658"/>
      <c r="Z201" s="658"/>
      <c r="AA201" s="658"/>
      <c r="AB201" s="658"/>
      <c r="AC201" s="658"/>
      <c r="AD201" s="658"/>
      <c r="AE201" s="658"/>
      <c r="AF201" s="658"/>
      <c r="AG201" s="658"/>
      <c r="AH201" s="189"/>
      <c r="AI201" s="189"/>
      <c r="AJ201" s="189"/>
      <c r="AK201" s="189"/>
      <c r="AL201" s="189"/>
      <c r="AM201" s="189"/>
      <c r="AN201" s="189"/>
      <c r="AO201" s="189"/>
      <c r="AP201" s="189"/>
      <c r="AQ201" s="189"/>
      <c r="AR201" s="190" t="str">
        <f>FOOT5</f>
        <v/>
      </c>
    </row>
    <row r="202" spans="2:44" ht="15.95" customHeight="1">
      <c r="B202" s="194" t="str">
        <f>FOOT3</f>
        <v>NIPSCO.Savings@TRCcompanies.com</v>
      </c>
      <c r="C202" s="189"/>
      <c r="D202" s="189"/>
      <c r="E202" s="189"/>
      <c r="F202" s="189"/>
      <c r="G202" s="189"/>
      <c r="H202" s="189"/>
      <c r="I202" s="189"/>
      <c r="J202" s="189"/>
      <c r="K202" s="189"/>
      <c r="L202" s="189"/>
      <c r="M202" s="191"/>
      <c r="N202" s="189"/>
      <c r="O202" s="189"/>
      <c r="P202" s="191"/>
      <c r="Q202" s="191"/>
      <c r="R202" s="191"/>
      <c r="S202" s="191"/>
      <c r="T202" s="191"/>
      <c r="U202" s="191"/>
      <c r="V202" s="191"/>
      <c r="W202" s="192" t="str">
        <f>VERSION</f>
        <v>Lighting One-Page 1.1.0</v>
      </c>
      <c r="X202" s="191"/>
      <c r="Y202" s="191"/>
      <c r="Z202" s="191"/>
      <c r="AA202" s="191"/>
      <c r="AB202" s="191"/>
      <c r="AC202" s="191"/>
      <c r="AD202" s="191"/>
      <c r="AE202" s="189"/>
      <c r="AF202" s="189"/>
      <c r="AG202" s="189"/>
      <c r="AH202" s="189"/>
      <c r="AI202" s="189"/>
      <c r="AJ202" s="189"/>
      <c r="AK202" s="189"/>
      <c r="AL202" s="189"/>
      <c r="AM202" s="189"/>
      <c r="AN202" s="189"/>
      <c r="AO202" s="189"/>
      <c r="AP202" s="189"/>
      <c r="AQ202" s="189"/>
      <c r="AR202" s="190" t="str">
        <f>FOOT6</f>
        <v>Product of TRC</v>
      </c>
    </row>
    <row r="203" spans="2:44" ht="15" hidden="1" customHeight="1">
      <c r="B203" s="215"/>
      <c r="C203" s="216"/>
      <c r="D203" s="216"/>
      <c r="E203" s="216"/>
      <c r="F203" s="216"/>
      <c r="G203" s="216"/>
      <c r="H203" s="216"/>
      <c r="I203" s="216"/>
      <c r="J203" s="216"/>
      <c r="K203" s="216"/>
      <c r="L203" s="216"/>
      <c r="M203" s="216"/>
      <c r="N203" s="216"/>
      <c r="O203" s="216"/>
      <c r="P203" s="216"/>
      <c r="Q203" s="216"/>
      <c r="R203" s="216"/>
      <c r="S203" s="216"/>
      <c r="T203" s="216"/>
      <c r="U203" s="216"/>
      <c r="V203" s="216"/>
      <c r="W203" s="216"/>
      <c r="X203" s="216"/>
      <c r="Y203" s="216"/>
      <c r="Z203" s="216"/>
      <c r="AA203" s="216"/>
      <c r="AB203" s="216"/>
      <c r="AC203" s="216"/>
      <c r="AD203" s="216"/>
      <c r="AE203" s="216"/>
      <c r="AF203" s="216"/>
      <c r="AG203" s="216"/>
      <c r="AH203" s="216"/>
      <c r="AI203" s="216"/>
      <c r="AJ203" s="216"/>
      <c r="AK203" s="216"/>
      <c r="AL203" s="216"/>
      <c r="AM203" s="216"/>
      <c r="AN203" s="216"/>
      <c r="AO203" s="216"/>
      <c r="AP203" s="216"/>
      <c r="AQ203" s="216"/>
      <c r="AR203" s="216"/>
    </row>
  </sheetData>
  <sheetProtection algorithmName="SHA-512" hashValue="X7nIXzhV0K4Kklv05SWiDNEp9nceSHpqma31jdEVjvbmz/TNzyq+uoBAgm+4GPO6/DL9YngLwC8hXxwsbqSZ0g==" saltValue="2Iuv+Ux6GLyZ0cF6TKHZ0Q==" spinCount="100000" sheet="1" objects="1" scenarios="1" selectLockedCells="1"/>
  <mergeCells count="71">
    <mergeCell ref="J39:N43"/>
    <mergeCell ref="O42:V42"/>
    <mergeCell ref="O43:S43"/>
    <mergeCell ref="J56:J60"/>
    <mergeCell ref="K56:N60"/>
    <mergeCell ref="P57:AI59"/>
    <mergeCell ref="Y45:AI46"/>
    <mergeCell ref="X47:AJ49"/>
    <mergeCell ref="K51:O52"/>
    <mergeCell ref="Q51:U52"/>
    <mergeCell ref="J47:V50"/>
    <mergeCell ref="K45:U46"/>
    <mergeCell ref="Y51:AE52"/>
    <mergeCell ref="AG51:AI52"/>
    <mergeCell ref="T37:W37"/>
    <mergeCell ref="X37:AA37"/>
    <mergeCell ref="AB37:AE37"/>
    <mergeCell ref="X42:AE42"/>
    <mergeCell ref="AG42:AI42"/>
    <mergeCell ref="AD27:AI27"/>
    <mergeCell ref="AF37:AI37"/>
    <mergeCell ref="P26:U26"/>
    <mergeCell ref="J34:N37"/>
    <mergeCell ref="T34:W34"/>
    <mergeCell ref="X34:AA34"/>
    <mergeCell ref="AB34:AE34"/>
    <mergeCell ref="AF34:AI34"/>
    <mergeCell ref="T35:W35"/>
    <mergeCell ref="X35:AA35"/>
    <mergeCell ref="AB35:AE35"/>
    <mergeCell ref="AF35:AI35"/>
    <mergeCell ref="T36:W36"/>
    <mergeCell ref="X36:AA36"/>
    <mergeCell ref="AB36:AE36"/>
    <mergeCell ref="AF36:AI36"/>
    <mergeCell ref="N15:AC17"/>
    <mergeCell ref="J29:N32"/>
    <mergeCell ref="P29:U29"/>
    <mergeCell ref="W29:AB29"/>
    <mergeCell ref="P30:U30"/>
    <mergeCell ref="W30:AB30"/>
    <mergeCell ref="P31:U31"/>
    <mergeCell ref="W31:AB31"/>
    <mergeCell ref="P32:U32"/>
    <mergeCell ref="W32:AB32"/>
    <mergeCell ref="P27:U27"/>
    <mergeCell ref="W27:AB27"/>
    <mergeCell ref="F11:AN11"/>
    <mergeCell ref="AQ1:AR1"/>
    <mergeCell ref="AQ2:AR3"/>
    <mergeCell ref="AH1:AK1"/>
    <mergeCell ref="AL1:AP1"/>
    <mergeCell ref="AH2:AK3"/>
    <mergeCell ref="AL2:AP3"/>
    <mergeCell ref="F10:AN10"/>
    <mergeCell ref="J62:AJ71"/>
    <mergeCell ref="M200:AG201"/>
    <mergeCell ref="J72:AJ73"/>
    <mergeCell ref="AC18:AJ20"/>
    <mergeCell ref="J21:W22"/>
    <mergeCell ref="X21:AJ22"/>
    <mergeCell ref="W26:AB26"/>
    <mergeCell ref="AD26:AI26"/>
    <mergeCell ref="J24:N27"/>
    <mergeCell ref="P24:U24"/>
    <mergeCell ref="W24:AB24"/>
    <mergeCell ref="AD24:AI24"/>
    <mergeCell ref="P25:U25"/>
    <mergeCell ref="W25:AB25"/>
    <mergeCell ref="AD25:AI25"/>
    <mergeCell ref="J18:M20"/>
  </mergeCells>
  <conditionalFormatting sqref="K51">
    <cfRule type="expression" dxfId="50" priority="14">
      <formula>K51&lt;&gt;"project start date"</formula>
    </cfRule>
  </conditionalFormatting>
  <conditionalFormatting sqref="O42 AG42">
    <cfRule type="containsBlanks" dxfId="49" priority="67">
      <formula>LEN(TRIM(O42))=0</formula>
    </cfRule>
  </conditionalFormatting>
  <conditionalFormatting sqref="Q51 K51">
    <cfRule type="containsBlanks" dxfId="48" priority="13">
      <formula>LEN(TRIM(K51))=0</formula>
    </cfRule>
  </conditionalFormatting>
  <conditionalFormatting sqref="Q51">
    <cfRule type="expression" dxfId="47" priority="11">
      <formula>Q51&lt;&gt;"Estimated Completion Date"</formula>
    </cfRule>
  </conditionalFormatting>
  <conditionalFormatting sqref="Y51">
    <cfRule type="containsBlanks" dxfId="46" priority="7">
      <formula>LEN(TRIM(Y51))=0</formula>
    </cfRule>
    <cfRule type="expression" dxfId="45" priority="8">
      <formula>Y51&lt;&gt;"Customer Signature"</formula>
    </cfRule>
  </conditionalFormatting>
  <conditionalFormatting sqref="AG51">
    <cfRule type="containsBlanks" dxfId="44" priority="5">
      <formula>LEN(TRIM(AG51))=0</formula>
    </cfRule>
    <cfRule type="expression" dxfId="43" priority="6">
      <formula>AG51&lt;&gt;"Date"</formula>
    </cfRule>
  </conditionalFormatting>
  <conditionalFormatting sqref="AH2 AL2">
    <cfRule type="expression" dxfId="42" priority="15">
      <formula>PROJSTATUS=PROJSTATELI</formula>
    </cfRule>
    <cfRule type="expression" dxfId="41" priority="16">
      <formula>PROJSTATUS=PROJSTATREVIEW</formula>
    </cfRule>
    <cfRule type="expression" dxfId="40" priority="20">
      <formula>PROJSTATUS=PROJSTATPREAPPROVE</formula>
    </cfRule>
    <cfRule type="expression" dxfId="39" priority="21">
      <formula>PROJSTATUS=PROJSTATSTANDARD</formula>
    </cfRule>
    <cfRule type="expression" dxfId="38" priority="22">
      <formula>PROJSTATUS=PROJSTATEXP</formula>
    </cfRule>
  </conditionalFormatting>
  <conditionalFormatting sqref="AQ2:AR3">
    <cfRule type="cellIs" dxfId="37" priority="17" operator="equal">
      <formula>1</formula>
    </cfRule>
    <cfRule type="cellIs" dxfId="36" priority="18" operator="between">
      <formula>0.51</formula>
      <formula>0.99</formula>
    </cfRule>
    <cfRule type="cellIs" dxfId="35" priority="19" operator="lessThanOrEqual">
      <formula>0.5</formula>
    </cfRule>
  </conditionalFormatting>
  <hyperlinks>
    <hyperlink ref="B202" r:id="rId1" display="NIPSCO.Savings@TRCcompanies.com" xr:uid="{307AEC28-C16A-4B63-AA5C-34531767AB38}"/>
  </hyperlinks>
  <printOptions horizontalCentered="1" verticalCentered="1"/>
  <pageMargins left="0.3" right="0.3" top="0.3" bottom="0.3" header="0.25" footer="0.25"/>
  <pageSetup scale="78" orientation="portrait" r:id="rId2"/>
  <ignoredErrors>
    <ignoredError sqref="J56" numberStoredAsText="1"/>
  </ignoredErrors>
  <drawing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44">
    <pageSetUpPr fitToPage="1"/>
  </sheetPr>
  <dimension ref="A1:CI208"/>
  <sheetViews>
    <sheetView showGridLines="0" showRowColHeaders="0" showZeros="0" zoomScale="85" zoomScaleNormal="85" workbookViewId="0">
      <selection activeCell="K58" sqref="K58:Q58"/>
    </sheetView>
  </sheetViews>
  <sheetFormatPr defaultColWidth="0" defaultRowHeight="15" customHeight="1" zeroHeight="1"/>
  <cols>
    <col min="1" max="45" width="4.7109375" customWidth="1"/>
    <col min="46" max="78" width="9.140625" hidden="1" customWidth="1"/>
    <col min="79" max="87" width="0" hidden="1" customWidth="1"/>
    <col min="88" max="16384" width="9.140625" hidden="1"/>
  </cols>
  <sheetData>
    <row r="1" spans="6:44" ht="15.95" customHeight="1">
      <c r="AH1" s="758" t="s">
        <v>449</v>
      </c>
      <c r="AI1" s="758"/>
      <c r="AJ1" s="758"/>
      <c r="AK1" s="758"/>
      <c r="AL1" s="759" t="s">
        <v>713</v>
      </c>
      <c r="AM1" s="759"/>
      <c r="AN1" s="759"/>
      <c r="AO1" s="759"/>
      <c r="AP1" s="759"/>
      <c r="AQ1" s="755" t="s">
        <v>452</v>
      </c>
      <c r="AR1" s="755"/>
    </row>
    <row r="2" spans="6:44" ht="15.95" customHeight="1">
      <c r="AH2" s="760" t="str">
        <f ca="1">INCENSTATUS</f>
        <v>---</v>
      </c>
      <c r="AI2" s="761"/>
      <c r="AJ2" s="761"/>
      <c r="AK2" s="761"/>
      <c r="AL2" s="762" t="str">
        <f ca="1">PROJSTATUS</f>
        <v>Enter Measures</v>
      </c>
      <c r="AM2" s="762"/>
      <c r="AN2" s="762"/>
      <c r="AO2" s="762"/>
      <c r="AP2" s="762"/>
      <c r="AQ2" s="835">
        <f ca="1">PROGRESSSTATUS</f>
        <v>4.4117647058823532E-2</v>
      </c>
      <c r="AR2" s="836"/>
    </row>
    <row r="3" spans="6:44" ht="15.95" customHeight="1">
      <c r="AH3" s="697"/>
      <c r="AI3" s="698"/>
      <c r="AJ3" s="698"/>
      <c r="AK3" s="698"/>
      <c r="AL3" s="690"/>
      <c r="AM3" s="690"/>
      <c r="AN3" s="690"/>
      <c r="AO3" s="690"/>
      <c r="AP3" s="690"/>
      <c r="AQ3" s="837"/>
      <c r="AR3" s="838"/>
    </row>
    <row r="4" spans="6:44" ht="15.95" customHeight="1">
      <c r="AR4" s="123"/>
    </row>
    <row r="5" spans="6:44" ht="15.95" customHeight="1"/>
    <row r="6" spans="6:44" ht="15.95" customHeight="1"/>
    <row r="7" spans="6:44" ht="15.95" customHeight="1"/>
    <row r="8" spans="6:44" ht="15.95" customHeight="1"/>
    <row r="9" spans="6:44" ht="15.95" customHeight="1"/>
    <row r="10" spans="6:44" ht="15.95" customHeight="1">
      <c r="F10" s="700" t="s">
        <v>115</v>
      </c>
      <c r="G10" s="700"/>
      <c r="H10" s="700"/>
      <c r="I10" s="700"/>
      <c r="J10" s="700"/>
      <c r="K10" s="700"/>
      <c r="L10" s="700"/>
      <c r="M10" s="700"/>
      <c r="N10" s="700"/>
      <c r="O10" s="700"/>
      <c r="P10" s="700"/>
      <c r="Q10" s="700"/>
      <c r="R10" s="700"/>
      <c r="S10" s="700"/>
      <c r="T10" s="700"/>
      <c r="U10" s="700"/>
      <c r="V10" s="700"/>
      <c r="W10" s="700"/>
      <c r="X10" s="700"/>
      <c r="Y10" s="700"/>
      <c r="Z10" s="700"/>
      <c r="AA10" s="700"/>
      <c r="AB10" s="700"/>
      <c r="AC10" s="700"/>
      <c r="AD10" s="700"/>
      <c r="AE10" s="700"/>
      <c r="AF10" s="700"/>
      <c r="AG10" s="700"/>
      <c r="AH10" s="700"/>
      <c r="AI10" s="700"/>
      <c r="AJ10" s="700"/>
      <c r="AK10" s="700"/>
      <c r="AL10" s="700"/>
      <c r="AM10" s="700"/>
      <c r="AN10" s="700"/>
    </row>
    <row r="11" spans="6:44" ht="15.95" customHeight="1">
      <c r="F11" s="119"/>
      <c r="G11" s="119"/>
      <c r="H11" s="606" t="s">
        <v>945</v>
      </c>
      <c r="I11" s="606"/>
      <c r="J11" s="606"/>
      <c r="K11" s="606"/>
      <c r="L11" s="606"/>
      <c r="M11" s="606"/>
      <c r="N11" s="606"/>
      <c r="O11" s="606"/>
      <c r="P11" s="606"/>
      <c r="Q11" s="606"/>
      <c r="R11" s="606"/>
      <c r="S11" s="606"/>
      <c r="T11" s="606"/>
      <c r="U11" s="606"/>
      <c r="V11" s="606"/>
      <c r="W11" s="606"/>
      <c r="X11" s="606"/>
      <c r="Y11" s="606"/>
      <c r="Z11" s="606"/>
      <c r="AA11" s="606"/>
      <c r="AB11" s="606"/>
      <c r="AC11" s="606"/>
      <c r="AD11" s="606"/>
      <c r="AE11" s="606"/>
      <c r="AF11" s="606"/>
      <c r="AG11" s="606"/>
      <c r="AH11" s="606"/>
      <c r="AI11" s="606"/>
      <c r="AJ11" s="606"/>
      <c r="AK11" s="606"/>
      <c r="AL11" s="606"/>
      <c r="AM11" s="119"/>
      <c r="AN11" s="119"/>
    </row>
    <row r="12" spans="6:44" ht="15.95" customHeight="1">
      <c r="F12" s="119"/>
      <c r="G12" s="119"/>
      <c r="H12" s="606"/>
      <c r="I12" s="606"/>
      <c r="J12" s="606"/>
      <c r="K12" s="606"/>
      <c r="L12" s="606"/>
      <c r="M12" s="606"/>
      <c r="N12" s="606"/>
      <c r="O12" s="606"/>
      <c r="P12" s="606"/>
      <c r="Q12" s="606"/>
      <c r="R12" s="606"/>
      <c r="S12" s="606"/>
      <c r="T12" s="606"/>
      <c r="U12" s="606"/>
      <c r="V12" s="606"/>
      <c r="W12" s="606"/>
      <c r="X12" s="606"/>
      <c r="Y12" s="606"/>
      <c r="Z12" s="606"/>
      <c r="AA12" s="606"/>
      <c r="AB12" s="606"/>
      <c r="AC12" s="606"/>
      <c r="AD12" s="606"/>
      <c r="AE12" s="606"/>
      <c r="AF12" s="606"/>
      <c r="AG12" s="606"/>
      <c r="AH12" s="606"/>
      <c r="AI12" s="606"/>
      <c r="AJ12" s="606"/>
      <c r="AK12" s="606"/>
      <c r="AL12" s="606"/>
      <c r="AM12" s="119"/>
      <c r="AN12" s="119"/>
    </row>
    <row r="13" spans="6:44" ht="15.95" customHeight="1">
      <c r="F13" s="105"/>
      <c r="G13" s="105"/>
      <c r="H13" s="105"/>
      <c r="I13" s="105"/>
      <c r="J13" s="105"/>
      <c r="K13" s="105"/>
      <c r="L13" s="105"/>
      <c r="M13" s="105"/>
      <c r="N13" s="105"/>
      <c r="O13" s="105"/>
      <c r="P13" s="105"/>
      <c r="Q13" s="105"/>
      <c r="R13" s="105"/>
      <c r="S13" s="105"/>
      <c r="T13" s="105"/>
      <c r="U13" s="105"/>
      <c r="V13" s="105"/>
      <c r="W13" s="105"/>
      <c r="X13" s="105"/>
      <c r="Y13" s="105"/>
      <c r="Z13" s="105"/>
      <c r="AA13" s="105"/>
      <c r="AB13" s="105"/>
      <c r="AC13" s="105"/>
      <c r="AD13" s="105"/>
      <c r="AE13" s="105"/>
      <c r="AF13" s="105"/>
      <c r="AG13" s="105"/>
      <c r="AH13" s="105"/>
      <c r="AI13" s="105"/>
      <c r="AJ13" s="105"/>
      <c r="AK13" s="105"/>
      <c r="AL13" s="105"/>
      <c r="AM13" s="105"/>
      <c r="AN13" s="105"/>
    </row>
    <row r="14" spans="6:44" ht="15.95" customHeight="1">
      <c r="F14" s="55"/>
      <c r="G14" s="55"/>
      <c r="H14" s="55"/>
      <c r="I14" s="75"/>
      <c r="J14" s="76"/>
      <c r="K14" s="76"/>
      <c r="L14" s="76"/>
      <c r="M14" s="76"/>
      <c r="N14" s="76"/>
      <c r="O14" s="76"/>
      <c r="P14" s="76"/>
      <c r="Q14" s="76"/>
      <c r="R14" s="76"/>
      <c r="S14" s="76"/>
      <c r="T14" s="76"/>
      <c r="U14" s="76"/>
      <c r="V14" s="76"/>
      <c r="W14" s="76"/>
      <c r="X14" s="76"/>
      <c r="Y14" s="76"/>
      <c r="Z14" s="76"/>
      <c r="AA14" s="76"/>
      <c r="AB14" s="76"/>
      <c r="AC14" s="76"/>
      <c r="AD14" s="76"/>
      <c r="AE14" s="76"/>
      <c r="AF14" s="76"/>
      <c r="AG14" s="76"/>
      <c r="AH14" s="76"/>
      <c r="AI14" s="76"/>
      <c r="AJ14" s="76"/>
      <c r="AK14" s="77"/>
      <c r="AL14" s="55"/>
      <c r="AM14" s="55"/>
      <c r="AN14" s="55"/>
    </row>
    <row r="15" spans="6:44" ht="15.95" customHeight="1">
      <c r="I15" s="78"/>
      <c r="J15" s="218"/>
      <c r="K15" s="218"/>
      <c r="L15" s="218"/>
      <c r="M15" s="218"/>
      <c r="N15" s="218"/>
      <c r="O15" s="218"/>
      <c r="P15" s="218"/>
      <c r="Q15" s="218"/>
      <c r="R15" s="218"/>
      <c r="S15" s="218"/>
      <c r="T15" s="218"/>
      <c r="U15" s="218"/>
      <c r="V15" s="218"/>
      <c r="W15" s="218"/>
      <c r="X15" s="218"/>
      <c r="Y15" s="218"/>
      <c r="Z15" s="218"/>
      <c r="AA15" s="218"/>
      <c r="AB15" s="218"/>
      <c r="AC15" s="218"/>
      <c r="AD15" s="218"/>
      <c r="AE15" s="218"/>
      <c r="AF15" s="218"/>
      <c r="AG15" s="218"/>
      <c r="AH15" s="218"/>
      <c r="AI15" s="218"/>
      <c r="AJ15" s="218"/>
      <c r="AK15" s="79"/>
    </row>
    <row r="16" spans="6:44" ht="15.95" customHeight="1">
      <c r="I16" s="78"/>
      <c r="J16" s="218"/>
      <c r="K16" s="218"/>
      <c r="L16" s="218"/>
      <c r="M16" s="218"/>
      <c r="N16" s="887" t="s">
        <v>1444</v>
      </c>
      <c r="O16" s="839"/>
      <c r="P16" s="839"/>
      <c r="Q16" s="839"/>
      <c r="R16" s="839"/>
      <c r="S16" s="839"/>
      <c r="T16" s="839"/>
      <c r="U16" s="839"/>
      <c r="V16" s="839"/>
      <c r="W16" s="839"/>
      <c r="X16" s="839"/>
      <c r="Y16" s="839"/>
      <c r="Z16" s="839"/>
      <c r="AA16" s="839"/>
      <c r="AB16" s="839"/>
      <c r="AC16" s="839"/>
      <c r="AD16" s="218"/>
      <c r="AE16" s="218"/>
      <c r="AF16" s="218"/>
      <c r="AG16" s="218"/>
      <c r="AH16" s="218"/>
      <c r="AI16" s="218"/>
      <c r="AJ16" s="218"/>
      <c r="AK16" s="79"/>
    </row>
    <row r="17" spans="9:37" ht="15.95" customHeight="1">
      <c r="I17" s="78"/>
      <c r="J17" s="218"/>
      <c r="K17" s="218"/>
      <c r="L17" s="218"/>
      <c r="M17" s="218"/>
      <c r="N17" s="839"/>
      <c r="O17" s="839"/>
      <c r="P17" s="839"/>
      <c r="Q17" s="839"/>
      <c r="R17" s="839"/>
      <c r="S17" s="839"/>
      <c r="T17" s="839"/>
      <c r="U17" s="839"/>
      <c r="V17" s="839"/>
      <c r="W17" s="839"/>
      <c r="X17" s="839"/>
      <c r="Y17" s="839"/>
      <c r="Z17" s="839"/>
      <c r="AA17" s="839"/>
      <c r="AB17" s="839"/>
      <c r="AC17" s="839"/>
      <c r="AD17" s="218"/>
      <c r="AE17" s="218"/>
      <c r="AF17" s="218"/>
      <c r="AG17" s="218"/>
      <c r="AH17" s="218"/>
      <c r="AI17" s="218"/>
      <c r="AJ17" s="218"/>
      <c r="AK17" s="79"/>
    </row>
    <row r="18" spans="9:37" ht="15.95" customHeight="1">
      <c r="I18" s="78"/>
      <c r="J18" s="218"/>
      <c r="K18" s="218"/>
      <c r="L18" s="218"/>
      <c r="M18" s="218"/>
      <c r="N18" s="839"/>
      <c r="O18" s="839"/>
      <c r="P18" s="839"/>
      <c r="Q18" s="839"/>
      <c r="R18" s="839"/>
      <c r="S18" s="839"/>
      <c r="T18" s="839"/>
      <c r="U18" s="839"/>
      <c r="V18" s="839"/>
      <c r="W18" s="839"/>
      <c r="X18" s="839"/>
      <c r="Y18" s="839"/>
      <c r="Z18" s="839"/>
      <c r="AA18" s="839"/>
      <c r="AB18" s="839"/>
      <c r="AC18" s="839"/>
      <c r="AD18" s="218"/>
      <c r="AE18" s="218"/>
      <c r="AF18" s="218"/>
      <c r="AG18" s="218"/>
      <c r="AH18" s="218"/>
      <c r="AI18" s="218"/>
      <c r="AJ18" s="218"/>
      <c r="AK18" s="79"/>
    </row>
    <row r="19" spans="9:37" ht="15.95" customHeight="1">
      <c r="I19" s="78"/>
      <c r="J19" s="833" t="s">
        <v>115</v>
      </c>
      <c r="K19" s="833"/>
      <c r="L19" s="833"/>
      <c r="M19" s="833"/>
      <c r="N19" s="833"/>
      <c r="O19" s="833"/>
      <c r="P19" s="833"/>
      <c r="Q19" s="833"/>
      <c r="R19" s="833"/>
      <c r="S19" s="833"/>
      <c r="T19" s="833"/>
      <c r="U19" s="833"/>
      <c r="V19" s="833"/>
      <c r="W19" s="833"/>
      <c r="X19" s="219"/>
      <c r="Y19" s="219"/>
      <c r="Z19" s="219"/>
      <c r="AA19" s="219"/>
      <c r="AB19" s="219"/>
      <c r="AC19" s="825" t="str">
        <f>CONCATENATE("Project # ",PROJID)</f>
        <v xml:space="preserve">Project # </v>
      </c>
      <c r="AD19" s="825"/>
      <c r="AE19" s="825"/>
      <c r="AF19" s="825"/>
      <c r="AG19" s="825"/>
      <c r="AH19" s="825"/>
      <c r="AI19" s="825"/>
      <c r="AJ19" s="825"/>
      <c r="AK19" s="79"/>
    </row>
    <row r="20" spans="9:37" ht="15.95" customHeight="1">
      <c r="I20" s="78"/>
      <c r="J20" s="833"/>
      <c r="K20" s="833"/>
      <c r="L20" s="833"/>
      <c r="M20" s="833"/>
      <c r="N20" s="833"/>
      <c r="O20" s="833"/>
      <c r="P20" s="833"/>
      <c r="Q20" s="833"/>
      <c r="R20" s="833"/>
      <c r="S20" s="833"/>
      <c r="T20" s="833"/>
      <c r="U20" s="833"/>
      <c r="V20" s="833"/>
      <c r="W20" s="833"/>
      <c r="X20" s="219"/>
      <c r="Y20" s="219"/>
      <c r="Z20" s="219"/>
      <c r="AA20" s="219"/>
      <c r="AB20" s="219"/>
      <c r="AC20" s="825"/>
      <c r="AD20" s="825"/>
      <c r="AE20" s="825"/>
      <c r="AF20" s="825"/>
      <c r="AG20" s="825"/>
      <c r="AH20" s="825"/>
      <c r="AI20" s="825"/>
      <c r="AJ20" s="825"/>
      <c r="AK20" s="79"/>
    </row>
    <row r="21" spans="9:37" ht="15.95" customHeight="1">
      <c r="I21" s="78"/>
      <c r="J21" s="833"/>
      <c r="K21" s="833"/>
      <c r="L21" s="833"/>
      <c r="M21" s="833"/>
      <c r="N21" s="833"/>
      <c r="O21" s="833"/>
      <c r="P21" s="833"/>
      <c r="Q21" s="833"/>
      <c r="R21" s="833"/>
      <c r="S21" s="833"/>
      <c r="T21" s="833"/>
      <c r="U21" s="833"/>
      <c r="V21" s="833"/>
      <c r="W21" s="833"/>
      <c r="X21" s="219"/>
      <c r="Y21" s="219"/>
      <c r="Z21" s="219"/>
      <c r="AA21" s="219"/>
      <c r="AB21" s="219"/>
      <c r="AC21" s="825"/>
      <c r="AD21" s="825"/>
      <c r="AE21" s="825"/>
      <c r="AF21" s="825"/>
      <c r="AG21" s="825"/>
      <c r="AH21" s="825"/>
      <c r="AI21" s="825"/>
      <c r="AJ21" s="825"/>
      <c r="AK21" s="79"/>
    </row>
    <row r="22" spans="9:37" ht="15.95" customHeight="1">
      <c r="I22" s="78"/>
      <c r="J22" s="826">
        <f>M02S02F01</f>
        <v>0</v>
      </c>
      <c r="K22" s="826"/>
      <c r="L22" s="826"/>
      <c r="M22" s="826"/>
      <c r="N22" s="826"/>
      <c r="O22" s="826"/>
      <c r="P22" s="826"/>
      <c r="Q22" s="826"/>
      <c r="R22" s="826"/>
      <c r="S22" s="826"/>
      <c r="T22" s="826"/>
      <c r="U22" s="826"/>
      <c r="V22" s="826"/>
      <c r="W22" s="826"/>
      <c r="X22" s="827">
        <f>M02S02F13</f>
        <v>0</v>
      </c>
      <c r="Y22" s="827"/>
      <c r="Z22" s="827"/>
      <c r="AA22" s="827"/>
      <c r="AB22" s="827"/>
      <c r="AC22" s="827"/>
      <c r="AD22" s="827"/>
      <c r="AE22" s="827"/>
      <c r="AF22" s="827"/>
      <c r="AG22" s="827"/>
      <c r="AH22" s="827"/>
      <c r="AI22" s="827"/>
      <c r="AJ22" s="827"/>
      <c r="AK22" s="79"/>
    </row>
    <row r="23" spans="9:37" ht="15.95" customHeight="1">
      <c r="I23" s="78"/>
      <c r="J23" s="826"/>
      <c r="K23" s="826"/>
      <c r="L23" s="826"/>
      <c r="M23" s="826"/>
      <c r="N23" s="826"/>
      <c r="O23" s="826"/>
      <c r="P23" s="826"/>
      <c r="Q23" s="826"/>
      <c r="R23" s="826"/>
      <c r="S23" s="826"/>
      <c r="T23" s="826"/>
      <c r="U23" s="826"/>
      <c r="V23" s="826"/>
      <c r="W23" s="826"/>
      <c r="X23" s="827"/>
      <c r="Y23" s="827"/>
      <c r="Z23" s="827"/>
      <c r="AA23" s="827"/>
      <c r="AB23" s="827"/>
      <c r="AC23" s="827"/>
      <c r="AD23" s="827"/>
      <c r="AE23" s="827"/>
      <c r="AF23" s="827"/>
      <c r="AG23" s="827"/>
      <c r="AH23" s="827"/>
      <c r="AI23" s="827"/>
      <c r="AJ23" s="827"/>
      <c r="AK23" s="79"/>
    </row>
    <row r="24" spans="9:37" ht="15.95" customHeight="1">
      <c r="I24" s="78"/>
      <c r="J24" s="55"/>
      <c r="K24" s="55"/>
      <c r="L24" s="55"/>
      <c r="M24" s="55"/>
      <c r="N24" s="55"/>
      <c r="O24" s="55"/>
      <c r="P24" s="55"/>
      <c r="Q24" s="55"/>
      <c r="R24" s="55"/>
      <c r="S24" s="55"/>
      <c r="T24" s="55"/>
      <c r="U24" s="55"/>
      <c r="V24" s="55"/>
      <c r="W24" s="55"/>
      <c r="X24" s="55"/>
      <c r="Y24" s="55"/>
      <c r="Z24" s="55"/>
      <c r="AA24" s="55"/>
      <c r="AB24" s="55"/>
      <c r="AC24" s="55"/>
      <c r="AD24" s="55"/>
      <c r="AE24" s="55"/>
      <c r="AF24" s="55"/>
      <c r="AG24" s="55"/>
      <c r="AH24" s="55"/>
      <c r="AI24" s="55"/>
      <c r="AJ24" s="55"/>
      <c r="AK24" s="79"/>
    </row>
    <row r="25" spans="9:37" ht="15.95" customHeight="1">
      <c r="I25" s="78"/>
      <c r="J25" s="829" t="s">
        <v>1027</v>
      </c>
      <c r="K25" s="829"/>
      <c r="L25" s="829"/>
      <c r="M25" s="829"/>
      <c r="N25" s="829"/>
      <c r="O25" s="145"/>
      <c r="P25" s="830" t="s">
        <v>869</v>
      </c>
      <c r="Q25" s="830"/>
      <c r="R25" s="830"/>
      <c r="S25" s="830"/>
      <c r="T25" s="830"/>
      <c r="U25" s="830"/>
      <c r="V25" s="146"/>
      <c r="W25" s="830" t="s">
        <v>870</v>
      </c>
      <c r="X25" s="830"/>
      <c r="Y25" s="830"/>
      <c r="Z25" s="830"/>
      <c r="AA25" s="830"/>
      <c r="AB25" s="830"/>
      <c r="AC25" s="146"/>
      <c r="AD25" s="831" t="str">
        <f>IF(M02S02F14="Yes","","Company Contact")</f>
        <v>Company Contact</v>
      </c>
      <c r="AE25" s="831"/>
      <c r="AF25" s="831"/>
      <c r="AG25" s="831"/>
      <c r="AH25" s="831"/>
      <c r="AI25" s="831"/>
      <c r="AJ25" s="146"/>
      <c r="AK25" s="79"/>
    </row>
    <row r="26" spans="9:37" ht="15.95" customHeight="1">
      <c r="I26" s="78"/>
      <c r="J26" s="829"/>
      <c r="K26" s="829"/>
      <c r="L26" s="829"/>
      <c r="M26" s="829"/>
      <c r="N26" s="829"/>
      <c r="O26" s="145"/>
      <c r="P26" s="885" t="str">
        <f>M02S02F34</f>
        <v/>
      </c>
      <c r="Q26" s="885"/>
      <c r="R26" s="885"/>
      <c r="S26" s="885"/>
      <c r="T26" s="885"/>
      <c r="U26" s="885"/>
      <c r="V26" s="147"/>
      <c r="W26" s="885" t="str">
        <f>CONCATENATE(M02S02F16," ",M02S02F17)</f>
        <v xml:space="preserve"> </v>
      </c>
      <c r="X26" s="885"/>
      <c r="Y26" s="885"/>
      <c r="Z26" s="885"/>
      <c r="AA26" s="885"/>
      <c r="AB26" s="885"/>
      <c r="AC26" s="147"/>
      <c r="AD26" s="885" t="str">
        <f>IF(M02S02F14="Yes","",CONCATENATE(M02S02F02," ",M02S02F03))</f>
        <v xml:space="preserve"> </v>
      </c>
      <c r="AE26" s="885"/>
      <c r="AF26" s="885"/>
      <c r="AG26" s="885"/>
      <c r="AH26" s="885"/>
      <c r="AI26" s="885"/>
      <c r="AJ26" s="147"/>
      <c r="AK26" s="79"/>
    </row>
    <row r="27" spans="9:37" ht="15.95" customHeight="1">
      <c r="I27" s="78"/>
      <c r="J27" s="829"/>
      <c r="K27" s="829"/>
      <c r="L27" s="829"/>
      <c r="M27" s="829"/>
      <c r="N27" s="829"/>
      <c r="O27" s="145"/>
      <c r="P27" s="885" t="str">
        <f>M02S02F22</f>
        <v/>
      </c>
      <c r="Q27" s="885"/>
      <c r="R27" s="885"/>
      <c r="S27" s="885"/>
      <c r="T27" s="885"/>
      <c r="U27" s="885"/>
      <c r="V27" s="147"/>
      <c r="W27" s="886" t="str">
        <f>M02S02F19</f>
        <v/>
      </c>
      <c r="X27" s="886"/>
      <c r="Y27" s="886"/>
      <c r="Z27" s="886"/>
      <c r="AA27" s="886"/>
      <c r="AB27" s="886"/>
      <c r="AC27" s="148"/>
      <c r="AD27" s="886">
        <f>IF(M02S02F14="Yes","",M02S02F05)</f>
        <v>0</v>
      </c>
      <c r="AE27" s="886"/>
      <c r="AF27" s="886"/>
      <c r="AG27" s="886"/>
      <c r="AH27" s="886"/>
      <c r="AI27" s="886"/>
      <c r="AJ27" s="148"/>
      <c r="AK27" s="79"/>
    </row>
    <row r="28" spans="9:37" ht="15.95" customHeight="1">
      <c r="I28" s="78"/>
      <c r="J28" s="829"/>
      <c r="K28" s="829"/>
      <c r="L28" s="829"/>
      <c r="M28" s="829"/>
      <c r="N28" s="829"/>
      <c r="O28" s="145"/>
      <c r="P28" s="885" t="str">
        <f>CONCATENATE(M02S02F23,", ",M02S02F24," ",M02S02F25)</f>
        <v xml:space="preserve">, IN </v>
      </c>
      <c r="Q28" s="885"/>
      <c r="R28" s="885"/>
      <c r="S28" s="885"/>
      <c r="T28" s="885"/>
      <c r="U28" s="885"/>
      <c r="V28" s="147"/>
      <c r="W28" s="885" t="str">
        <f>M02S02F21</f>
        <v/>
      </c>
      <c r="X28" s="885"/>
      <c r="Y28" s="885"/>
      <c r="Z28" s="885"/>
      <c r="AA28" s="885"/>
      <c r="AB28" s="885"/>
      <c r="AC28" s="147"/>
      <c r="AD28" s="885">
        <f>IF(M02S02F14="Yes","",M02S02F07)</f>
        <v>0</v>
      </c>
      <c r="AE28" s="885"/>
      <c r="AF28" s="885"/>
      <c r="AG28" s="885"/>
      <c r="AH28" s="885"/>
      <c r="AI28" s="885"/>
      <c r="AJ28" s="147"/>
      <c r="AK28" s="79"/>
    </row>
    <row r="29" spans="9:37" ht="15.95" customHeight="1">
      <c r="I29" s="78"/>
      <c r="J29" s="55"/>
      <c r="K29" s="55"/>
      <c r="L29" s="55"/>
      <c r="M29" s="55"/>
      <c r="N29" s="55"/>
      <c r="O29" s="55"/>
      <c r="P29" s="58"/>
      <c r="Q29" s="58"/>
      <c r="R29" s="58"/>
      <c r="S29" s="58"/>
      <c r="T29" s="58"/>
      <c r="U29" s="58"/>
      <c r="V29" s="58"/>
      <c r="W29" s="58"/>
      <c r="X29" s="58"/>
      <c r="Y29" s="58"/>
      <c r="Z29" s="58"/>
      <c r="AA29" s="58"/>
      <c r="AB29" s="58"/>
      <c r="AC29" s="58"/>
      <c r="AD29" s="58"/>
      <c r="AE29" s="58"/>
      <c r="AF29" s="58"/>
      <c r="AG29" s="58"/>
      <c r="AH29" s="58"/>
      <c r="AI29" s="58"/>
      <c r="AJ29" s="58"/>
      <c r="AK29" s="79"/>
    </row>
    <row r="30" spans="9:37" ht="15.95" customHeight="1">
      <c r="I30" s="78"/>
      <c r="J30" s="840" t="s">
        <v>1026</v>
      </c>
      <c r="K30" s="840"/>
      <c r="L30" s="840"/>
      <c r="M30" s="840"/>
      <c r="N30" s="840"/>
      <c r="O30" s="149"/>
      <c r="P30" s="841" t="s">
        <v>111</v>
      </c>
      <c r="Q30" s="841"/>
      <c r="R30" s="841"/>
      <c r="S30" s="841"/>
      <c r="T30" s="841"/>
      <c r="U30" s="841"/>
      <c r="V30" s="150"/>
      <c r="W30" s="842" t="s">
        <v>121</v>
      </c>
      <c r="X30" s="842"/>
      <c r="Y30" s="842"/>
      <c r="Z30" s="842"/>
      <c r="AA30" s="842"/>
      <c r="AB30" s="842"/>
      <c r="AC30" s="150"/>
      <c r="AD30" s="150"/>
      <c r="AE30" s="150"/>
      <c r="AF30" s="150"/>
      <c r="AG30" s="150"/>
      <c r="AH30" s="150"/>
      <c r="AI30" s="150"/>
      <c r="AJ30" s="150"/>
      <c r="AK30" s="79"/>
    </row>
    <row r="31" spans="9:37" ht="15.95" customHeight="1">
      <c r="I31" s="78"/>
      <c r="J31" s="840"/>
      <c r="K31" s="840"/>
      <c r="L31" s="840"/>
      <c r="M31" s="840"/>
      <c r="N31" s="840"/>
      <c r="O31" s="149"/>
      <c r="P31" s="843">
        <f>M02S03F02</f>
        <v>0</v>
      </c>
      <c r="Q31" s="843"/>
      <c r="R31" s="843"/>
      <c r="S31" s="843"/>
      <c r="T31" s="843"/>
      <c r="U31" s="843"/>
      <c r="V31" s="173"/>
      <c r="W31" s="843" t="str">
        <f>CONCATENATE(M02S03F03," ",M02S03F04)</f>
        <v xml:space="preserve"> </v>
      </c>
      <c r="X31" s="843"/>
      <c r="Y31" s="843"/>
      <c r="Z31" s="843"/>
      <c r="AA31" s="843"/>
      <c r="AB31" s="843"/>
      <c r="AC31" s="172"/>
      <c r="AD31" s="172"/>
      <c r="AE31" s="173"/>
      <c r="AF31" s="173"/>
      <c r="AG31" s="173"/>
      <c r="AH31" s="173"/>
      <c r="AI31" s="173"/>
      <c r="AJ31" s="152"/>
      <c r="AK31" s="79"/>
    </row>
    <row r="32" spans="9:37" ht="15.95" customHeight="1">
      <c r="I32" s="78"/>
      <c r="J32" s="840"/>
      <c r="K32" s="840"/>
      <c r="L32" s="840"/>
      <c r="M32" s="840"/>
      <c r="N32" s="840"/>
      <c r="O32" s="149"/>
      <c r="P32" s="843">
        <f>M02S03F09</f>
        <v>0</v>
      </c>
      <c r="Q32" s="843"/>
      <c r="R32" s="843"/>
      <c r="S32" s="843"/>
      <c r="T32" s="843"/>
      <c r="U32" s="843"/>
      <c r="V32" s="173"/>
      <c r="W32" s="844">
        <f>M02S03F06</f>
        <v>0</v>
      </c>
      <c r="X32" s="844"/>
      <c r="Y32" s="844"/>
      <c r="Z32" s="844"/>
      <c r="AA32" s="844"/>
      <c r="AB32" s="844"/>
      <c r="AC32" s="172"/>
      <c r="AD32" s="172"/>
      <c r="AE32" s="244"/>
      <c r="AF32" s="244"/>
      <c r="AG32" s="244"/>
      <c r="AH32" s="244"/>
      <c r="AI32" s="244"/>
      <c r="AJ32" s="153"/>
      <c r="AK32" s="79"/>
    </row>
    <row r="33" spans="9:58" ht="15.95" customHeight="1">
      <c r="I33" s="78"/>
      <c r="J33" s="840"/>
      <c r="K33" s="840"/>
      <c r="L33" s="840"/>
      <c r="M33" s="840"/>
      <c r="N33" s="840"/>
      <c r="O33" s="149"/>
      <c r="P33" s="843" t="str">
        <f>CONCATENATE(M02S03F10,", ",M02S03F11," ",M02S03F12)</f>
        <v xml:space="preserve">,  </v>
      </c>
      <c r="Q33" s="843"/>
      <c r="R33" s="843"/>
      <c r="S33" s="843"/>
      <c r="T33" s="843"/>
      <c r="U33" s="843"/>
      <c r="V33" s="173"/>
      <c r="W33" s="843">
        <f>M02S03F08</f>
        <v>0</v>
      </c>
      <c r="X33" s="843"/>
      <c r="Y33" s="843"/>
      <c r="Z33" s="843"/>
      <c r="AA33" s="843"/>
      <c r="AB33" s="843"/>
      <c r="AC33" s="172"/>
      <c r="AD33" s="172"/>
      <c r="AE33" s="173"/>
      <c r="AF33" s="173"/>
      <c r="AG33" s="173"/>
      <c r="AH33" s="173"/>
      <c r="AI33" s="173"/>
      <c r="AJ33" s="151"/>
      <c r="AK33" s="79"/>
    </row>
    <row r="34" spans="9:58" ht="15.95" customHeight="1">
      <c r="I34" s="78"/>
      <c r="J34" s="55"/>
      <c r="K34" s="55"/>
      <c r="L34" s="55"/>
      <c r="M34" s="55"/>
      <c r="N34" s="55"/>
      <c r="O34" s="55"/>
      <c r="P34" s="55"/>
      <c r="Q34" s="55"/>
      <c r="R34" s="55"/>
      <c r="S34" s="55"/>
      <c r="T34" s="55"/>
      <c r="U34" s="55"/>
      <c r="V34" s="55"/>
      <c r="W34" s="55"/>
      <c r="X34" s="55"/>
      <c r="Y34" s="55"/>
      <c r="Z34" s="55"/>
      <c r="AA34" s="55"/>
      <c r="AB34" s="55"/>
      <c r="AC34" s="55"/>
      <c r="AD34" s="55"/>
      <c r="AE34" s="55"/>
      <c r="AF34" s="55"/>
      <c r="AG34" s="55"/>
      <c r="AH34" s="55"/>
      <c r="AI34" s="55"/>
      <c r="AJ34" s="55"/>
      <c r="AK34" s="79"/>
    </row>
    <row r="35" spans="9:58" ht="15.95" customHeight="1">
      <c r="I35" s="78"/>
      <c r="J35" s="840" t="s">
        <v>1034</v>
      </c>
      <c r="K35" s="840"/>
      <c r="L35" s="840"/>
      <c r="M35" s="840"/>
      <c r="N35" s="840"/>
      <c r="O35" s="149"/>
      <c r="P35" s="154" t="s">
        <v>872</v>
      </c>
      <c r="Q35" s="154"/>
      <c r="R35" s="154"/>
      <c r="S35" s="154"/>
      <c r="T35" s="847" t="s">
        <v>986</v>
      </c>
      <c r="U35" s="847"/>
      <c r="V35" s="847"/>
      <c r="W35" s="847"/>
      <c r="X35" s="847" t="s">
        <v>1029</v>
      </c>
      <c r="Y35" s="847"/>
      <c r="Z35" s="847"/>
      <c r="AA35" s="847"/>
      <c r="AB35" s="847" t="s">
        <v>1028</v>
      </c>
      <c r="AC35" s="847"/>
      <c r="AD35" s="847"/>
      <c r="AE35" s="847"/>
      <c r="AF35" s="847" t="s">
        <v>118</v>
      </c>
      <c r="AG35" s="847"/>
      <c r="AH35" s="847"/>
      <c r="AI35" s="847"/>
      <c r="AJ35" s="154"/>
      <c r="AK35" s="79"/>
    </row>
    <row r="36" spans="9:58" ht="15.95" customHeight="1">
      <c r="I36" s="78"/>
      <c r="J36" s="840"/>
      <c r="K36" s="840"/>
      <c r="L36" s="840"/>
      <c r="M36" s="840"/>
      <c r="N36" s="840"/>
      <c r="O36" s="149"/>
      <c r="P36" s="155" t="s">
        <v>883</v>
      </c>
      <c r="Q36" s="155"/>
      <c r="R36" s="155"/>
      <c r="S36" s="156"/>
      <c r="T36" s="848">
        <f ca="1">SUM(EXPORT!N4:N283)</f>
        <v>0</v>
      </c>
      <c r="U36" s="848"/>
      <c r="V36" s="848"/>
      <c r="W36" s="848"/>
      <c r="X36" s="849">
        <f>SUM(EXPORT!P202:P293)</f>
        <v>0</v>
      </c>
      <c r="Y36" s="850"/>
      <c r="Z36" s="850"/>
      <c r="AA36" s="851"/>
      <c r="AB36" s="852">
        <f ca="1">SUM(COSTTOTALPRESE,COSTTOTALPRESG)</f>
        <v>0</v>
      </c>
      <c r="AC36" s="852"/>
      <c r="AD36" s="852"/>
      <c r="AE36" s="852"/>
      <c r="AF36" s="853">
        <f ca="1">SUM(EXPORT!R4:R267)</f>
        <v>0</v>
      </c>
      <c r="AG36" s="854"/>
      <c r="AH36" s="854"/>
      <c r="AI36" s="854"/>
      <c r="AJ36" s="152"/>
      <c r="AK36" s="79"/>
    </row>
    <row r="37" spans="9:58" ht="15.95" customHeight="1">
      <c r="I37" s="78"/>
      <c r="J37" s="840"/>
      <c r="K37" s="840"/>
      <c r="L37" s="840"/>
      <c r="M37" s="840"/>
      <c r="N37" s="840"/>
      <c r="O37" s="149"/>
      <c r="P37" s="157" t="s">
        <v>210</v>
      </c>
      <c r="Q37" s="157"/>
      <c r="R37" s="157"/>
      <c r="S37" s="157"/>
      <c r="T37" s="855">
        <f>SUM(EXPORT!N296:N422)</f>
        <v>0</v>
      </c>
      <c r="U37" s="856"/>
      <c r="V37" s="856"/>
      <c r="W37" s="856"/>
      <c r="X37" s="857">
        <f>SUM(EXPORT!P423:P474)</f>
        <v>0</v>
      </c>
      <c r="Y37" s="858"/>
      <c r="Z37" s="858"/>
      <c r="AA37" s="859"/>
      <c r="AB37" s="860">
        <f ca="1">SUM(COSTTOTALCUSE,COSTTOTALCUSG)</f>
        <v>0</v>
      </c>
      <c r="AC37" s="860"/>
      <c r="AD37" s="860"/>
      <c r="AE37" s="860"/>
      <c r="AF37" s="861">
        <f>SUM(EXPORT!R295:R474)</f>
        <v>0</v>
      </c>
      <c r="AG37" s="862"/>
      <c r="AH37" s="862"/>
      <c r="AI37" s="862"/>
      <c r="AJ37" s="152"/>
      <c r="AK37" s="79"/>
    </row>
    <row r="38" spans="9:58" ht="15.95" customHeight="1">
      <c r="I38" s="78"/>
      <c r="J38" s="840"/>
      <c r="K38" s="840"/>
      <c r="L38" s="840"/>
      <c r="M38" s="840"/>
      <c r="N38" s="840"/>
      <c r="O38" s="149"/>
      <c r="P38" s="158" t="s">
        <v>130</v>
      </c>
      <c r="Q38" s="158"/>
      <c r="R38" s="158"/>
      <c r="S38" s="158"/>
      <c r="T38" s="863">
        <f ca="1">SUM(T36:W37)</f>
        <v>0</v>
      </c>
      <c r="U38" s="864"/>
      <c r="V38" s="864"/>
      <c r="W38" s="864"/>
      <c r="X38" s="865">
        <f>SUM(X36:AA37)</f>
        <v>0</v>
      </c>
      <c r="Y38" s="866"/>
      <c r="Z38" s="866"/>
      <c r="AA38" s="867"/>
      <c r="AB38" s="868">
        <f ca="1">SUM(AB36:AE37)</f>
        <v>0</v>
      </c>
      <c r="AC38" s="868"/>
      <c r="AD38" s="868"/>
      <c r="AE38" s="868"/>
      <c r="AF38" s="845">
        <f ca="1">SUM(AF36:AI37)</f>
        <v>0</v>
      </c>
      <c r="AG38" s="846"/>
      <c r="AH38" s="846"/>
      <c r="AI38" s="846"/>
      <c r="AJ38" s="159"/>
      <c r="AK38" s="79"/>
    </row>
    <row r="39" spans="9:58" ht="15.95" customHeight="1">
      <c r="I39" s="78"/>
      <c r="L39" s="144"/>
      <c r="M39" s="144"/>
      <c r="N39" s="144"/>
      <c r="O39" s="144"/>
      <c r="P39" s="144"/>
      <c r="Q39" s="144"/>
      <c r="R39" s="144"/>
      <c r="S39" s="144"/>
      <c r="T39" s="144"/>
      <c r="U39" s="144"/>
      <c r="V39" s="112"/>
      <c r="W39" s="55"/>
      <c r="Z39" s="144"/>
      <c r="AA39" s="144"/>
      <c r="AB39" s="144"/>
      <c r="AC39" s="144"/>
      <c r="AD39" s="144"/>
      <c r="AE39" s="144"/>
      <c r="AF39" s="144"/>
      <c r="AG39" s="144"/>
      <c r="AH39" s="144"/>
      <c r="AI39" s="144"/>
      <c r="AJ39" s="112"/>
      <c r="AK39" s="79"/>
    </row>
    <row r="40" spans="9:58" ht="15.95" customHeight="1">
      <c r="I40" s="78"/>
      <c r="J40" s="160"/>
      <c r="K40" s="875" t="s">
        <v>875</v>
      </c>
      <c r="L40" s="875"/>
      <c r="M40" s="875"/>
      <c r="N40" s="875"/>
      <c r="O40" s="875"/>
      <c r="P40" s="875"/>
      <c r="Q40" s="875"/>
      <c r="R40" s="875"/>
      <c r="S40" s="875"/>
      <c r="T40" s="875"/>
      <c r="U40" s="875"/>
      <c r="V40" s="161"/>
      <c r="W40" s="55"/>
      <c r="X40" s="160"/>
      <c r="Y40" s="875" t="s">
        <v>876</v>
      </c>
      <c r="Z40" s="875"/>
      <c r="AA40" s="875"/>
      <c r="AB40" s="875"/>
      <c r="AC40" s="875"/>
      <c r="AD40" s="875"/>
      <c r="AE40" s="875"/>
      <c r="AF40" s="875"/>
      <c r="AG40" s="875"/>
      <c r="AH40" s="875"/>
      <c r="AI40" s="875"/>
      <c r="AJ40" s="161"/>
      <c r="AK40" s="79"/>
    </row>
    <row r="41" spans="9:58" ht="15.95" customHeight="1">
      <c r="I41" s="78"/>
      <c r="J41" s="161"/>
      <c r="K41" s="875"/>
      <c r="L41" s="875"/>
      <c r="M41" s="875"/>
      <c r="N41" s="875"/>
      <c r="O41" s="875"/>
      <c r="P41" s="875"/>
      <c r="Q41" s="875"/>
      <c r="R41" s="875"/>
      <c r="S41" s="875"/>
      <c r="T41" s="875"/>
      <c r="U41" s="875"/>
      <c r="V41" s="161"/>
      <c r="W41" s="55"/>
      <c r="X41" s="161"/>
      <c r="Y41" s="875"/>
      <c r="Z41" s="875"/>
      <c r="AA41" s="875"/>
      <c r="AB41" s="875"/>
      <c r="AC41" s="875"/>
      <c r="AD41" s="875"/>
      <c r="AE41" s="875"/>
      <c r="AF41" s="875"/>
      <c r="AG41" s="875"/>
      <c r="AH41" s="875"/>
      <c r="AI41" s="875"/>
      <c r="AJ41" s="161"/>
      <c r="AK41" s="79"/>
    </row>
    <row r="42" spans="9:58" ht="15.95" customHeight="1">
      <c r="I42" s="78"/>
      <c r="J42" s="876" t="s">
        <v>1031</v>
      </c>
      <c r="K42" s="876"/>
      <c r="L42" s="876"/>
      <c r="M42" s="876"/>
      <c r="N42" s="876"/>
      <c r="O42" s="876"/>
      <c r="P42" s="876"/>
      <c r="Q42" s="876"/>
      <c r="R42" s="876"/>
      <c r="S42" s="876"/>
      <c r="T42" s="876"/>
      <c r="U42" s="876"/>
      <c r="V42" s="876"/>
      <c r="X42" s="876" t="s">
        <v>879</v>
      </c>
      <c r="Y42" s="876"/>
      <c r="Z42" s="876"/>
      <c r="AA42" s="876"/>
      <c r="AB42" s="876"/>
      <c r="AC42" s="876"/>
      <c r="AD42" s="876"/>
      <c r="AE42" s="876"/>
      <c r="AF42" s="876"/>
      <c r="AG42" s="876"/>
      <c r="AH42" s="876"/>
      <c r="AI42" s="876"/>
      <c r="AJ42" s="876"/>
      <c r="AK42" s="79"/>
      <c r="AM42" s="62"/>
    </row>
    <row r="43" spans="9:58" ht="15.95" customHeight="1">
      <c r="I43" s="78"/>
      <c r="J43" s="876"/>
      <c r="K43" s="876"/>
      <c r="L43" s="876"/>
      <c r="M43" s="876"/>
      <c r="N43" s="876"/>
      <c r="O43" s="876"/>
      <c r="P43" s="876"/>
      <c r="Q43" s="876"/>
      <c r="R43" s="876"/>
      <c r="S43" s="876"/>
      <c r="T43" s="876"/>
      <c r="U43" s="876"/>
      <c r="V43" s="876"/>
      <c r="X43" s="876"/>
      <c r="Y43" s="876"/>
      <c r="Z43" s="876"/>
      <c r="AA43" s="876"/>
      <c r="AB43" s="876"/>
      <c r="AC43" s="876"/>
      <c r="AD43" s="876"/>
      <c r="AE43" s="876"/>
      <c r="AF43" s="876"/>
      <c r="AG43" s="876"/>
      <c r="AH43" s="876"/>
      <c r="AI43" s="876"/>
      <c r="AJ43" s="876"/>
      <c r="AK43" s="79"/>
      <c r="AM43" s="62"/>
    </row>
    <row r="44" spans="9:58" ht="15.95" customHeight="1">
      <c r="I44" s="78"/>
      <c r="J44" s="876"/>
      <c r="K44" s="876"/>
      <c r="L44" s="876"/>
      <c r="M44" s="876"/>
      <c r="N44" s="876"/>
      <c r="O44" s="876"/>
      <c r="P44" s="876"/>
      <c r="Q44" s="876"/>
      <c r="R44" s="876"/>
      <c r="S44" s="876"/>
      <c r="T44" s="876"/>
      <c r="U44" s="876"/>
      <c r="V44" s="876"/>
      <c r="X44" s="150" t="s">
        <v>877</v>
      </c>
      <c r="Y44" s="160"/>
      <c r="Z44" s="150"/>
      <c r="AA44" s="150"/>
      <c r="AB44" s="889">
        <f>M02S04F01</f>
        <v>0</v>
      </c>
      <c r="AC44" s="889"/>
      <c r="AD44" s="889"/>
      <c r="AE44" s="889"/>
      <c r="AF44" s="889"/>
      <c r="AG44" s="889"/>
      <c r="AH44" s="889"/>
      <c r="AI44" s="889"/>
      <c r="AJ44" s="152"/>
      <c r="AK44" s="79"/>
    </row>
    <row r="45" spans="9:58" ht="15.95" customHeight="1">
      <c r="I45" s="78"/>
      <c r="J45" s="876"/>
      <c r="K45" s="876"/>
      <c r="L45" s="876"/>
      <c r="M45" s="876"/>
      <c r="N45" s="876"/>
      <c r="O45" s="876"/>
      <c r="P45" s="876"/>
      <c r="Q45" s="876"/>
      <c r="R45" s="876"/>
      <c r="S45" s="876"/>
      <c r="T45" s="876"/>
      <c r="U45" s="876"/>
      <c r="V45" s="876"/>
      <c r="X45" s="150" t="s">
        <v>878</v>
      </c>
      <c r="Y45" s="160"/>
      <c r="Z45" s="150"/>
      <c r="AA45" s="150"/>
      <c r="AB45" s="889" t="str">
        <f>M02S04F02</f>
        <v/>
      </c>
      <c r="AC45" s="889"/>
      <c r="AD45" s="889"/>
      <c r="AE45" s="889"/>
      <c r="AF45" s="889"/>
      <c r="AG45" s="889"/>
      <c r="AH45" s="152"/>
      <c r="AI45" s="152"/>
      <c r="AJ45" s="152"/>
      <c r="AK45" s="79"/>
    </row>
    <row r="46" spans="9:58" ht="15.95" customHeight="1">
      <c r="I46" s="78"/>
      <c r="J46" s="162"/>
      <c r="K46" s="163"/>
      <c r="L46" s="882" t="s">
        <v>1033</v>
      </c>
      <c r="M46" s="882"/>
      <c r="N46" s="882"/>
      <c r="O46" s="882"/>
      <c r="P46" s="882"/>
      <c r="Q46" s="882"/>
      <c r="R46" s="882"/>
      <c r="S46" s="882"/>
      <c r="T46" s="882"/>
      <c r="U46" s="882"/>
      <c r="V46" s="162"/>
      <c r="X46" s="151"/>
      <c r="Y46" s="150"/>
      <c r="Z46" s="150"/>
      <c r="AA46" s="150"/>
      <c r="AB46" s="881" t="str">
        <f>CONCATENATE(M02S04F03," ",M02S04F04)</f>
        <v xml:space="preserve"> </v>
      </c>
      <c r="AC46" s="881"/>
      <c r="AD46" s="881"/>
      <c r="AE46" s="881"/>
      <c r="AF46" s="881"/>
      <c r="AG46" s="881"/>
      <c r="AH46" s="152"/>
      <c r="AI46" s="152"/>
      <c r="AJ46" s="152"/>
      <c r="AK46" s="79"/>
    </row>
    <row r="47" spans="9:58" ht="15.95" customHeight="1">
      <c r="I47" s="78"/>
      <c r="J47" s="162"/>
      <c r="K47" s="163"/>
      <c r="L47" s="882"/>
      <c r="M47" s="882"/>
      <c r="N47" s="882"/>
      <c r="O47" s="882"/>
      <c r="P47" s="882"/>
      <c r="Q47" s="882"/>
      <c r="R47" s="882"/>
      <c r="S47" s="882"/>
      <c r="T47" s="882"/>
      <c r="U47" s="882"/>
      <c r="V47" s="162"/>
      <c r="X47" s="151"/>
      <c r="Y47" s="150"/>
      <c r="Z47" s="150"/>
      <c r="AA47" s="150"/>
      <c r="AB47" s="881" t="str">
        <f>M02S04F07</f>
        <v/>
      </c>
      <c r="AC47" s="881"/>
      <c r="AD47" s="881"/>
      <c r="AE47" s="881"/>
      <c r="AF47" s="881"/>
      <c r="AG47" s="881"/>
      <c r="AH47" s="152"/>
      <c r="AI47" s="152"/>
      <c r="AJ47" s="152"/>
      <c r="AK47" s="79"/>
    </row>
    <row r="48" spans="9:58" ht="15.95" customHeight="1">
      <c r="I48" s="78"/>
      <c r="J48" s="164"/>
      <c r="K48" s="163"/>
      <c r="L48" s="874" t="s">
        <v>1032</v>
      </c>
      <c r="M48" s="874"/>
      <c r="N48" s="874"/>
      <c r="O48" s="874"/>
      <c r="P48" s="874"/>
      <c r="Q48" s="874"/>
      <c r="R48" s="874"/>
      <c r="S48" s="874"/>
      <c r="T48" s="874"/>
      <c r="U48" s="874"/>
      <c r="V48" s="164"/>
      <c r="X48" s="165"/>
      <c r="Y48" s="150"/>
      <c r="Z48" s="150"/>
      <c r="AA48" s="150"/>
      <c r="AB48" s="881" t="str">
        <f>CONCATENATE(M02S04F08,", ",M02S04F09," ",M02S04F10)</f>
        <v xml:space="preserve">,  </v>
      </c>
      <c r="AC48" s="881"/>
      <c r="AD48" s="881"/>
      <c r="AE48" s="881"/>
      <c r="AF48" s="881"/>
      <c r="AG48" s="881"/>
      <c r="AH48" s="152"/>
      <c r="AI48" s="152"/>
      <c r="AJ48" s="166"/>
      <c r="AK48" s="79"/>
      <c r="AW48" s="143"/>
      <c r="AX48" s="143"/>
      <c r="AY48" s="143"/>
      <c r="AZ48" s="143"/>
      <c r="BA48" s="143"/>
      <c r="BB48" s="143"/>
      <c r="BC48" s="143"/>
      <c r="BD48" s="143"/>
      <c r="BE48" s="143"/>
      <c r="BF48" s="143"/>
    </row>
    <row r="49" spans="9:37" ht="15.95" customHeight="1">
      <c r="I49" s="78"/>
      <c r="J49" s="164"/>
      <c r="K49" s="163"/>
      <c r="L49" s="874"/>
      <c r="M49" s="874"/>
      <c r="N49" s="874"/>
      <c r="O49" s="874"/>
      <c r="P49" s="874"/>
      <c r="Q49" s="874"/>
      <c r="R49" s="874"/>
      <c r="S49" s="874"/>
      <c r="T49" s="874"/>
      <c r="U49" s="874"/>
      <c r="V49" s="164"/>
      <c r="X49" s="150" t="s">
        <v>1030</v>
      </c>
      <c r="Y49" s="160"/>
      <c r="Z49" s="150"/>
      <c r="AA49" s="150"/>
      <c r="AB49" s="889">
        <f>M02S04F11</f>
        <v>0</v>
      </c>
      <c r="AC49" s="889"/>
      <c r="AD49" s="889"/>
      <c r="AE49" s="889"/>
      <c r="AF49" s="889"/>
      <c r="AG49" s="889"/>
      <c r="AH49" s="889" t="str">
        <f>IF(ISBLANK(M02S04F12),"",CONCATENATE(M02S04F12,"-",M02S04F12.1))</f>
        <v/>
      </c>
      <c r="AI49" s="889"/>
      <c r="AJ49" s="889"/>
      <c r="AK49" s="79"/>
    </row>
    <row r="50" spans="9:37" ht="15.95" customHeight="1">
      <c r="I50" s="78"/>
      <c r="L50" s="144"/>
      <c r="M50" s="144"/>
      <c r="N50" s="144"/>
      <c r="O50" s="144"/>
      <c r="P50" s="144"/>
      <c r="Q50" s="144"/>
      <c r="R50" s="144"/>
      <c r="S50" s="144"/>
      <c r="T50" s="144"/>
      <c r="U50" s="144"/>
      <c r="V50" s="60"/>
      <c r="Z50" s="142"/>
      <c r="AA50" s="142"/>
      <c r="AB50" s="142"/>
      <c r="AC50" s="142"/>
      <c r="AD50" s="142"/>
      <c r="AE50" s="142"/>
      <c r="AF50" s="142"/>
      <c r="AG50" s="142"/>
      <c r="AH50" s="142"/>
      <c r="AI50" s="142"/>
      <c r="AK50" s="79"/>
    </row>
    <row r="51" spans="9:37" ht="15.95" customHeight="1">
      <c r="I51" s="78"/>
      <c r="J51" s="160"/>
      <c r="K51" s="875" t="s">
        <v>873</v>
      </c>
      <c r="L51" s="875"/>
      <c r="M51" s="875"/>
      <c r="N51" s="875"/>
      <c r="O51" s="875"/>
      <c r="P51" s="875"/>
      <c r="Q51" s="875"/>
      <c r="R51" s="875"/>
      <c r="S51" s="875"/>
      <c r="T51" s="875"/>
      <c r="U51" s="875"/>
      <c r="V51" s="162"/>
      <c r="X51" s="160"/>
      <c r="Y51" s="883" t="s">
        <v>1025</v>
      </c>
      <c r="Z51" s="883"/>
      <c r="AA51" s="883"/>
      <c r="AB51" s="883"/>
      <c r="AC51" s="883"/>
      <c r="AD51" s="883"/>
      <c r="AE51" s="883"/>
      <c r="AF51" s="883"/>
      <c r="AG51" s="883"/>
      <c r="AH51" s="883"/>
      <c r="AI51" s="883"/>
      <c r="AJ51" s="160"/>
      <c r="AK51" s="79"/>
    </row>
    <row r="52" spans="9:37" ht="15.95" customHeight="1">
      <c r="I52" s="78"/>
      <c r="J52" s="161"/>
      <c r="K52" s="875"/>
      <c r="L52" s="875"/>
      <c r="M52" s="875"/>
      <c r="N52" s="875"/>
      <c r="O52" s="875"/>
      <c r="P52" s="875"/>
      <c r="Q52" s="875"/>
      <c r="R52" s="875"/>
      <c r="S52" s="875"/>
      <c r="T52" s="875"/>
      <c r="U52" s="875"/>
      <c r="V52" s="161"/>
      <c r="X52" s="160"/>
      <c r="Y52" s="883"/>
      <c r="Z52" s="883"/>
      <c r="AA52" s="883"/>
      <c r="AB52" s="883"/>
      <c r="AC52" s="883"/>
      <c r="AD52" s="883"/>
      <c r="AE52" s="883"/>
      <c r="AF52" s="883"/>
      <c r="AG52" s="883"/>
      <c r="AH52" s="883"/>
      <c r="AI52" s="883"/>
      <c r="AJ52" s="160"/>
      <c r="AK52" s="79"/>
    </row>
    <row r="53" spans="9:37" ht="15.95" customHeight="1">
      <c r="I53" s="78"/>
      <c r="J53" s="876" t="s">
        <v>874</v>
      </c>
      <c r="K53" s="876"/>
      <c r="L53" s="876"/>
      <c r="M53" s="876"/>
      <c r="N53" s="876"/>
      <c r="O53" s="876"/>
      <c r="P53" s="876"/>
      <c r="Q53" s="876"/>
      <c r="R53" s="876"/>
      <c r="S53" s="876"/>
      <c r="T53" s="876"/>
      <c r="U53" s="876"/>
      <c r="V53" s="876"/>
      <c r="X53" s="876" t="s">
        <v>1245</v>
      </c>
      <c r="Y53" s="876"/>
      <c r="Z53" s="876"/>
      <c r="AA53" s="876"/>
      <c r="AB53" s="876"/>
      <c r="AC53" s="876"/>
      <c r="AD53" s="876"/>
      <c r="AE53" s="876"/>
      <c r="AF53" s="876"/>
      <c r="AG53" s="876"/>
      <c r="AH53" s="876"/>
      <c r="AI53" s="876"/>
      <c r="AJ53" s="876"/>
      <c r="AK53" s="79"/>
    </row>
    <row r="54" spans="9:37" ht="15.95" customHeight="1">
      <c r="I54" s="78"/>
      <c r="J54" s="876"/>
      <c r="K54" s="876"/>
      <c r="L54" s="876"/>
      <c r="M54" s="876"/>
      <c r="N54" s="876"/>
      <c r="O54" s="876"/>
      <c r="P54" s="876"/>
      <c r="Q54" s="876"/>
      <c r="R54" s="876"/>
      <c r="S54" s="876"/>
      <c r="T54" s="876"/>
      <c r="U54" s="876"/>
      <c r="V54" s="876"/>
      <c r="X54" s="876"/>
      <c r="Y54" s="876"/>
      <c r="Z54" s="876"/>
      <c r="AA54" s="876"/>
      <c r="AB54" s="876"/>
      <c r="AC54" s="876"/>
      <c r="AD54" s="876"/>
      <c r="AE54" s="876"/>
      <c r="AF54" s="876"/>
      <c r="AG54" s="876"/>
      <c r="AH54" s="876"/>
      <c r="AI54" s="876"/>
      <c r="AJ54" s="876"/>
      <c r="AK54" s="79"/>
    </row>
    <row r="55" spans="9:37" ht="15.95" customHeight="1">
      <c r="I55" s="78"/>
      <c r="J55" s="876"/>
      <c r="K55" s="876"/>
      <c r="L55" s="876"/>
      <c r="M55" s="876"/>
      <c r="N55" s="876"/>
      <c r="O55" s="876"/>
      <c r="P55" s="876"/>
      <c r="Q55" s="876"/>
      <c r="R55" s="876"/>
      <c r="S55" s="876"/>
      <c r="T55" s="876"/>
      <c r="U55" s="876"/>
      <c r="V55" s="876"/>
      <c r="W55" s="142"/>
      <c r="X55" s="167"/>
      <c r="Y55" s="167"/>
      <c r="Z55" s="167"/>
      <c r="AA55" s="167"/>
      <c r="AB55" s="167"/>
      <c r="AC55" s="167"/>
      <c r="AD55" s="167"/>
      <c r="AE55" s="167"/>
      <c r="AF55" s="167"/>
      <c r="AG55" s="167"/>
      <c r="AH55" s="167"/>
      <c r="AI55" s="167"/>
      <c r="AJ55" s="168"/>
      <c r="AK55" s="79"/>
    </row>
    <row r="56" spans="9:37" ht="15.95" customHeight="1">
      <c r="I56" s="78"/>
      <c r="J56" s="160"/>
      <c r="K56" s="160"/>
      <c r="L56" s="160"/>
      <c r="M56" s="160"/>
      <c r="N56" s="160"/>
      <c r="O56" s="160"/>
      <c r="P56" s="160"/>
      <c r="Q56" s="160"/>
      <c r="R56" s="160"/>
      <c r="S56" s="160"/>
      <c r="T56" s="160"/>
      <c r="U56" s="160"/>
      <c r="V56" s="160"/>
      <c r="W56" s="142"/>
      <c r="X56" s="162"/>
      <c r="Y56" s="169"/>
      <c r="Z56" s="882" t="s">
        <v>1037</v>
      </c>
      <c r="AA56" s="882"/>
      <c r="AB56" s="882"/>
      <c r="AC56" s="882"/>
      <c r="AD56" s="882"/>
      <c r="AE56" s="882"/>
      <c r="AF56" s="882"/>
      <c r="AG56" s="882"/>
      <c r="AH56" s="882"/>
      <c r="AI56" s="882"/>
      <c r="AJ56" s="160"/>
      <c r="AK56" s="79"/>
    </row>
    <row r="57" spans="9:37" ht="15.95" customHeight="1">
      <c r="I57" s="78"/>
      <c r="J57" s="160"/>
      <c r="K57" s="160"/>
      <c r="L57" s="160"/>
      <c r="M57" s="160"/>
      <c r="N57" s="160"/>
      <c r="O57" s="160"/>
      <c r="P57" s="160"/>
      <c r="Q57" s="160"/>
      <c r="R57" s="160"/>
      <c r="S57" s="160"/>
      <c r="T57" s="160"/>
      <c r="U57" s="160"/>
      <c r="V57" s="160"/>
      <c r="X57" s="160"/>
      <c r="Y57" s="160"/>
      <c r="Z57" s="882"/>
      <c r="AA57" s="882"/>
      <c r="AB57" s="882"/>
      <c r="AC57" s="882"/>
      <c r="AD57" s="882"/>
      <c r="AE57" s="882"/>
      <c r="AF57" s="882"/>
      <c r="AG57" s="882"/>
      <c r="AH57" s="882"/>
      <c r="AI57" s="882"/>
      <c r="AJ57" s="160"/>
      <c r="AK57" s="79"/>
    </row>
    <row r="58" spans="9:37" ht="15.95" customHeight="1">
      <c r="I58" s="78"/>
      <c r="J58" s="160"/>
      <c r="K58" s="880" t="s">
        <v>1035</v>
      </c>
      <c r="L58" s="880"/>
      <c r="M58" s="880"/>
      <c r="N58" s="880"/>
      <c r="O58" s="880"/>
      <c r="P58" s="880"/>
      <c r="Q58" s="880"/>
      <c r="R58" s="160"/>
      <c r="S58" s="878" t="s">
        <v>131</v>
      </c>
      <c r="T58" s="878"/>
      <c r="U58" s="878"/>
      <c r="V58" s="160"/>
      <c r="X58" s="160"/>
      <c r="Y58" s="169"/>
      <c r="Z58" s="884" t="s">
        <v>1036</v>
      </c>
      <c r="AA58" s="884"/>
      <c r="AB58" s="884"/>
      <c r="AC58" s="884"/>
      <c r="AD58" s="884"/>
      <c r="AE58" s="884"/>
      <c r="AF58" s="884"/>
      <c r="AG58" s="884"/>
      <c r="AH58" s="884"/>
      <c r="AI58" s="884"/>
      <c r="AJ58" s="160"/>
      <c r="AK58" s="79"/>
    </row>
    <row r="59" spans="9:37" ht="15.95" customHeight="1">
      <c r="I59" s="78"/>
      <c r="J59" s="160"/>
      <c r="K59" s="160"/>
      <c r="L59" s="160"/>
      <c r="M59" s="160"/>
      <c r="N59" s="160"/>
      <c r="O59" s="160"/>
      <c r="P59" s="160"/>
      <c r="Q59" s="160"/>
      <c r="R59" s="160"/>
      <c r="S59" s="160"/>
      <c r="T59" s="160"/>
      <c r="U59" s="160"/>
      <c r="V59" s="160"/>
      <c r="X59" s="160"/>
      <c r="Y59" s="170"/>
      <c r="Z59" s="884"/>
      <c r="AA59" s="884"/>
      <c r="AB59" s="884"/>
      <c r="AC59" s="884"/>
      <c r="AD59" s="884"/>
      <c r="AE59" s="884"/>
      <c r="AF59" s="884"/>
      <c r="AG59" s="884"/>
      <c r="AH59" s="884"/>
      <c r="AI59" s="884"/>
      <c r="AJ59" s="160"/>
      <c r="AK59" s="79"/>
    </row>
    <row r="60" spans="9:37" ht="15.95" customHeight="1">
      <c r="I60" s="78"/>
      <c r="J60" s="160"/>
      <c r="K60" s="160"/>
      <c r="L60" s="160"/>
      <c r="M60" s="160"/>
      <c r="N60" s="160"/>
      <c r="O60" s="160"/>
      <c r="P60" s="160"/>
      <c r="Q60" s="160"/>
      <c r="R60" s="160"/>
      <c r="S60" s="160"/>
      <c r="T60" s="160"/>
      <c r="U60" s="160"/>
      <c r="V60" s="160"/>
      <c r="X60" s="160"/>
      <c r="Y60" s="170"/>
      <c r="Z60" s="171"/>
      <c r="AA60" s="171"/>
      <c r="AB60" s="171"/>
      <c r="AC60" s="171"/>
      <c r="AD60" s="171"/>
      <c r="AE60" s="171"/>
      <c r="AF60" s="171"/>
      <c r="AG60" s="171"/>
      <c r="AH60" s="171"/>
      <c r="AI60" s="160"/>
      <c r="AJ60" s="160"/>
      <c r="AK60" s="79"/>
    </row>
    <row r="61" spans="9:37" ht="15.95" customHeight="1">
      <c r="I61" s="78"/>
      <c r="AK61" s="79"/>
    </row>
    <row r="62" spans="9:37" ht="15.95" customHeight="1">
      <c r="I62" s="78"/>
      <c r="J62" s="888" t="s">
        <v>1563</v>
      </c>
      <c r="K62" s="888"/>
      <c r="L62" s="888"/>
      <c r="M62" s="888"/>
      <c r="N62" s="888"/>
      <c r="O62" s="888"/>
      <c r="P62" s="888"/>
      <c r="Q62" s="888"/>
      <c r="R62" s="888"/>
      <c r="S62" s="888"/>
      <c r="T62" s="888"/>
      <c r="U62" s="888"/>
      <c r="V62" s="888"/>
      <c r="W62" s="888"/>
      <c r="X62" s="888"/>
      <c r="Y62" s="888"/>
      <c r="Z62" s="888"/>
      <c r="AA62" s="888"/>
      <c r="AB62" s="888"/>
      <c r="AC62" s="888"/>
      <c r="AD62" s="888"/>
      <c r="AE62" s="888"/>
      <c r="AF62" s="888"/>
      <c r="AG62" s="888"/>
      <c r="AH62" s="888"/>
      <c r="AI62" s="888"/>
      <c r="AJ62" s="888"/>
      <c r="AK62" s="79"/>
    </row>
    <row r="63" spans="9:37" ht="15.95" customHeight="1">
      <c r="I63" s="78"/>
      <c r="J63" s="888"/>
      <c r="K63" s="888"/>
      <c r="L63" s="888"/>
      <c r="M63" s="888"/>
      <c r="N63" s="888"/>
      <c r="O63" s="888"/>
      <c r="P63" s="888"/>
      <c r="Q63" s="888"/>
      <c r="R63" s="888"/>
      <c r="S63" s="888"/>
      <c r="T63" s="888"/>
      <c r="U63" s="888"/>
      <c r="V63" s="888"/>
      <c r="W63" s="888"/>
      <c r="X63" s="888"/>
      <c r="Y63" s="888"/>
      <c r="Z63" s="888"/>
      <c r="AA63" s="888"/>
      <c r="AB63" s="888"/>
      <c r="AC63" s="888"/>
      <c r="AD63" s="888"/>
      <c r="AE63" s="888"/>
      <c r="AF63" s="888"/>
      <c r="AG63" s="888"/>
      <c r="AH63" s="888"/>
      <c r="AI63" s="888"/>
      <c r="AJ63" s="888"/>
      <c r="AK63" s="79"/>
    </row>
    <row r="64" spans="9:37" ht="15.95" customHeight="1">
      <c r="I64" s="78"/>
      <c r="J64" s="888"/>
      <c r="K64" s="888"/>
      <c r="L64" s="888"/>
      <c r="M64" s="888"/>
      <c r="N64" s="888"/>
      <c r="O64" s="888"/>
      <c r="P64" s="888"/>
      <c r="Q64" s="888"/>
      <c r="R64" s="888"/>
      <c r="S64" s="888"/>
      <c r="T64" s="888"/>
      <c r="U64" s="888"/>
      <c r="V64" s="888"/>
      <c r="W64" s="888"/>
      <c r="X64" s="888"/>
      <c r="Y64" s="888"/>
      <c r="Z64" s="888"/>
      <c r="AA64" s="888"/>
      <c r="AB64" s="888"/>
      <c r="AC64" s="888"/>
      <c r="AD64" s="888"/>
      <c r="AE64" s="888"/>
      <c r="AF64" s="888"/>
      <c r="AG64" s="888"/>
      <c r="AH64" s="888"/>
      <c r="AI64" s="888"/>
      <c r="AJ64" s="888"/>
      <c r="AK64" s="79"/>
    </row>
    <row r="65" spans="9:37" ht="15.95" customHeight="1">
      <c r="I65" s="78"/>
      <c r="J65" s="888"/>
      <c r="K65" s="888"/>
      <c r="L65" s="888"/>
      <c r="M65" s="888"/>
      <c r="N65" s="888"/>
      <c r="O65" s="888"/>
      <c r="P65" s="888"/>
      <c r="Q65" s="888"/>
      <c r="R65" s="888"/>
      <c r="S65" s="888"/>
      <c r="T65" s="888"/>
      <c r="U65" s="888"/>
      <c r="V65" s="888"/>
      <c r="W65" s="888"/>
      <c r="X65" s="888"/>
      <c r="Y65" s="888"/>
      <c r="Z65" s="888"/>
      <c r="AA65" s="888"/>
      <c r="AB65" s="888"/>
      <c r="AC65" s="888"/>
      <c r="AD65" s="888"/>
      <c r="AE65" s="888"/>
      <c r="AF65" s="888"/>
      <c r="AG65" s="888"/>
      <c r="AH65" s="888"/>
      <c r="AI65" s="888"/>
      <c r="AJ65" s="888"/>
      <c r="AK65" s="79"/>
    </row>
    <row r="66" spans="9:37" ht="15.95" customHeight="1">
      <c r="I66" s="78"/>
      <c r="J66" s="888"/>
      <c r="K66" s="888"/>
      <c r="L66" s="888"/>
      <c r="M66" s="888"/>
      <c r="N66" s="888"/>
      <c r="O66" s="888"/>
      <c r="P66" s="888"/>
      <c r="Q66" s="888"/>
      <c r="R66" s="888"/>
      <c r="S66" s="888"/>
      <c r="T66" s="888"/>
      <c r="U66" s="888"/>
      <c r="V66" s="888"/>
      <c r="W66" s="888"/>
      <c r="X66" s="888"/>
      <c r="Y66" s="888"/>
      <c r="Z66" s="888"/>
      <c r="AA66" s="888"/>
      <c r="AB66" s="888"/>
      <c r="AC66" s="888"/>
      <c r="AD66" s="888"/>
      <c r="AE66" s="888"/>
      <c r="AF66" s="888"/>
      <c r="AG66" s="888"/>
      <c r="AH66" s="888"/>
      <c r="AI66" s="888"/>
      <c r="AJ66" s="888"/>
      <c r="AK66" s="79"/>
    </row>
    <row r="67" spans="9:37" ht="15.95" customHeight="1">
      <c r="I67" s="78"/>
      <c r="J67" s="888"/>
      <c r="K67" s="888"/>
      <c r="L67" s="888"/>
      <c r="M67" s="888"/>
      <c r="N67" s="888"/>
      <c r="O67" s="888"/>
      <c r="P67" s="888"/>
      <c r="Q67" s="888"/>
      <c r="R67" s="888"/>
      <c r="S67" s="888"/>
      <c r="T67" s="888"/>
      <c r="U67" s="888"/>
      <c r="V67" s="888"/>
      <c r="W67" s="888"/>
      <c r="X67" s="888"/>
      <c r="Y67" s="888"/>
      <c r="Z67" s="888"/>
      <c r="AA67" s="888"/>
      <c r="AB67" s="888"/>
      <c r="AC67" s="888"/>
      <c r="AD67" s="888"/>
      <c r="AE67" s="888"/>
      <c r="AF67" s="888"/>
      <c r="AG67" s="888"/>
      <c r="AH67" s="888"/>
      <c r="AI67" s="888"/>
      <c r="AJ67" s="888"/>
      <c r="AK67" s="79"/>
    </row>
    <row r="68" spans="9:37" ht="15.95" customHeight="1">
      <c r="I68" s="78"/>
      <c r="J68" s="888"/>
      <c r="K68" s="888"/>
      <c r="L68" s="888"/>
      <c r="M68" s="888"/>
      <c r="N68" s="888"/>
      <c r="O68" s="888"/>
      <c r="P68" s="888"/>
      <c r="Q68" s="888"/>
      <c r="R68" s="888"/>
      <c r="S68" s="888"/>
      <c r="T68" s="888"/>
      <c r="U68" s="888"/>
      <c r="V68" s="888"/>
      <c r="W68" s="888"/>
      <c r="X68" s="888"/>
      <c r="Y68" s="888"/>
      <c r="Z68" s="888"/>
      <c r="AA68" s="888"/>
      <c r="AB68" s="888"/>
      <c r="AC68" s="888"/>
      <c r="AD68" s="888"/>
      <c r="AE68" s="888"/>
      <c r="AF68" s="888"/>
      <c r="AG68" s="888"/>
      <c r="AH68" s="888"/>
      <c r="AI68" s="888"/>
      <c r="AJ68" s="888"/>
      <c r="AK68" s="79"/>
    </row>
    <row r="69" spans="9:37" ht="15.95" customHeight="1">
      <c r="I69" s="78"/>
      <c r="J69" s="888"/>
      <c r="K69" s="888"/>
      <c r="L69" s="888"/>
      <c r="M69" s="888"/>
      <c r="N69" s="888"/>
      <c r="O69" s="888"/>
      <c r="P69" s="888"/>
      <c r="Q69" s="888"/>
      <c r="R69" s="888"/>
      <c r="S69" s="888"/>
      <c r="T69" s="888"/>
      <c r="U69" s="888"/>
      <c r="V69" s="888"/>
      <c r="W69" s="888"/>
      <c r="X69" s="888"/>
      <c r="Y69" s="888"/>
      <c r="Z69" s="888"/>
      <c r="AA69" s="888"/>
      <c r="AB69" s="888"/>
      <c r="AC69" s="888"/>
      <c r="AD69" s="888"/>
      <c r="AE69" s="888"/>
      <c r="AF69" s="888"/>
      <c r="AG69" s="888"/>
      <c r="AH69" s="888"/>
      <c r="AI69" s="888"/>
      <c r="AJ69" s="888"/>
      <c r="AK69" s="79"/>
    </row>
    <row r="70" spans="9:37" ht="15.95" customHeight="1">
      <c r="I70" s="78"/>
      <c r="J70" s="888"/>
      <c r="K70" s="888"/>
      <c r="L70" s="888"/>
      <c r="M70" s="888"/>
      <c r="N70" s="888"/>
      <c r="O70" s="888"/>
      <c r="P70" s="888"/>
      <c r="Q70" s="888"/>
      <c r="R70" s="888"/>
      <c r="S70" s="888"/>
      <c r="T70" s="888"/>
      <c r="U70" s="888"/>
      <c r="V70" s="888"/>
      <c r="W70" s="888"/>
      <c r="X70" s="888"/>
      <c r="Y70" s="888"/>
      <c r="Z70" s="888"/>
      <c r="AA70" s="888"/>
      <c r="AB70" s="888"/>
      <c r="AC70" s="888"/>
      <c r="AD70" s="888"/>
      <c r="AE70" s="888"/>
      <c r="AF70" s="888"/>
      <c r="AG70" s="888"/>
      <c r="AH70" s="888"/>
      <c r="AI70" s="888"/>
      <c r="AJ70" s="888"/>
      <c r="AK70" s="79"/>
    </row>
    <row r="71" spans="9:37" ht="15.95" customHeight="1">
      <c r="I71" s="78"/>
      <c r="J71" s="138"/>
      <c r="K71" s="138"/>
      <c r="L71" s="138"/>
      <c r="M71" s="138"/>
      <c r="N71" s="138"/>
      <c r="O71" s="138"/>
      <c r="P71" s="138"/>
      <c r="Q71" s="138"/>
      <c r="R71" s="138"/>
      <c r="S71" s="138"/>
      <c r="T71" s="138"/>
      <c r="U71" s="138"/>
      <c r="V71" s="138"/>
      <c r="W71" s="138"/>
      <c r="X71" s="138"/>
      <c r="Y71" s="138"/>
      <c r="Z71" s="138"/>
      <c r="AA71" s="138"/>
      <c r="AB71" s="138"/>
      <c r="AC71" s="138"/>
      <c r="AD71" s="138"/>
      <c r="AE71" s="138"/>
      <c r="AF71" s="138"/>
      <c r="AG71" s="138"/>
      <c r="AH71" s="138"/>
      <c r="AI71" s="138"/>
      <c r="AJ71" s="138"/>
      <c r="AK71" s="79"/>
    </row>
    <row r="72" spans="9:37" ht="15.95" customHeight="1">
      <c r="I72" s="78"/>
      <c r="J72" s="824" t="s">
        <v>1246</v>
      </c>
      <c r="K72" s="824"/>
      <c r="L72" s="824"/>
      <c r="M72" s="824"/>
      <c r="N72" s="824"/>
      <c r="O72" s="824"/>
      <c r="P72" s="824"/>
      <c r="Q72" s="824"/>
      <c r="R72" s="824"/>
      <c r="S72" s="824"/>
      <c r="T72" s="824"/>
      <c r="U72" s="824"/>
      <c r="V72" s="824"/>
      <c r="W72" s="824"/>
      <c r="X72" s="824"/>
      <c r="Y72" s="824"/>
      <c r="Z72" s="824"/>
      <c r="AA72" s="824"/>
      <c r="AB72" s="824"/>
      <c r="AC72" s="824"/>
      <c r="AD72" s="824"/>
      <c r="AE72" s="824"/>
      <c r="AF72" s="824"/>
      <c r="AG72" s="824"/>
      <c r="AH72" s="824"/>
      <c r="AI72" s="824"/>
      <c r="AJ72" s="824"/>
      <c r="AK72" s="79"/>
    </row>
    <row r="73" spans="9:37" ht="15.95" customHeight="1">
      <c r="I73" s="78"/>
      <c r="J73" s="824"/>
      <c r="K73" s="824"/>
      <c r="L73" s="824"/>
      <c r="M73" s="824"/>
      <c r="N73" s="824"/>
      <c r="O73" s="824"/>
      <c r="P73" s="824"/>
      <c r="Q73" s="824"/>
      <c r="R73" s="824"/>
      <c r="S73" s="824"/>
      <c r="T73" s="824"/>
      <c r="U73" s="824"/>
      <c r="V73" s="824"/>
      <c r="W73" s="824"/>
      <c r="X73" s="824"/>
      <c r="Y73" s="824"/>
      <c r="Z73" s="824"/>
      <c r="AA73" s="824"/>
      <c r="AB73" s="824"/>
      <c r="AC73" s="824"/>
      <c r="AD73" s="824"/>
      <c r="AE73" s="824"/>
      <c r="AF73" s="824"/>
      <c r="AG73" s="824"/>
      <c r="AH73" s="824"/>
      <c r="AI73" s="824"/>
      <c r="AJ73" s="824"/>
      <c r="AK73" s="79"/>
    </row>
    <row r="74" spans="9:37" ht="15.95" customHeight="1">
      <c r="I74" s="80"/>
      <c r="J74" s="81"/>
      <c r="K74" s="82"/>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4"/>
    </row>
    <row r="75" spans="9:37" ht="15.95" customHeight="1">
      <c r="J75" s="25"/>
      <c r="K75" s="26"/>
    </row>
    <row r="76" spans="9:37" ht="15.95" hidden="1" customHeight="1">
      <c r="J76" s="25"/>
      <c r="K76" s="26"/>
    </row>
    <row r="77" spans="9:37" ht="15.95" hidden="1" customHeight="1">
      <c r="J77" s="25"/>
      <c r="K77" s="26"/>
    </row>
    <row r="78" spans="9:37" ht="15.95" hidden="1" customHeight="1">
      <c r="J78" s="25"/>
      <c r="K78" s="26"/>
    </row>
    <row r="79" spans="9:37" ht="15.95" hidden="1" customHeight="1">
      <c r="J79" s="25"/>
      <c r="K79" s="26"/>
    </row>
    <row r="80" spans="9:37" ht="15.95" hidden="1" customHeight="1">
      <c r="J80" s="25"/>
      <c r="K80" s="26"/>
    </row>
    <row r="81" spans="10:11" ht="15.75" hidden="1" customHeight="1">
      <c r="J81" s="25"/>
      <c r="K81" s="26"/>
    </row>
    <row r="82" spans="10:11" ht="15.95" hidden="1" customHeight="1"/>
    <row r="83" spans="10:11" ht="15.95" hidden="1" customHeight="1"/>
    <row r="84" spans="10:11" ht="15.95" hidden="1" customHeight="1"/>
    <row r="85" spans="10:11" ht="15.95" hidden="1" customHeight="1"/>
    <row r="86" spans="10:11" ht="15.95" hidden="1" customHeight="1"/>
    <row r="87" spans="10:11" ht="15.95" hidden="1" customHeight="1"/>
    <row r="88" spans="10:11" ht="15.95" hidden="1" customHeight="1"/>
    <row r="89" spans="10:11" ht="15.95" hidden="1" customHeight="1"/>
    <row r="90" spans="10:11" ht="15.95" hidden="1" customHeight="1"/>
    <row r="91" spans="10:11" ht="15.95" hidden="1" customHeight="1"/>
    <row r="92" spans="10:11" ht="15.95" hidden="1" customHeight="1"/>
    <row r="93" spans="10:11" ht="15.95" hidden="1" customHeight="1"/>
    <row r="94" spans="10:11" ht="15.95" hidden="1" customHeight="1"/>
    <row r="95" spans="10:11" ht="15.95" hidden="1" customHeight="1"/>
    <row r="96" spans="10:11" ht="15.95" hidden="1" customHeight="1"/>
    <row r="97" spans="79:80" ht="15.95" hidden="1" customHeight="1"/>
    <row r="98" spans="79:80" ht="15.95" hidden="1" customHeight="1">
      <c r="CA98" s="113"/>
      <c r="CB98" s="12"/>
    </row>
    <row r="99" spans="79:80" ht="15.95" hidden="1" customHeight="1">
      <c r="CA99" s="113"/>
      <c r="CB99" s="12"/>
    </row>
    <row r="100" spans="79:80" ht="15.95" hidden="1" customHeight="1">
      <c r="CA100" s="113"/>
      <c r="CB100" s="12"/>
    </row>
    <row r="101" spans="79:80" ht="15.95" hidden="1" customHeight="1">
      <c r="CA101" s="113"/>
      <c r="CB101" s="12"/>
    </row>
    <row r="102" spans="79:80" ht="15.95" hidden="1" customHeight="1">
      <c r="CA102" s="113"/>
      <c r="CB102" s="12"/>
    </row>
    <row r="103" spans="79:80" ht="15.95" hidden="1" customHeight="1">
      <c r="CA103" s="113"/>
      <c r="CB103" s="12"/>
    </row>
    <row r="104" spans="79:80" ht="15.95" hidden="1" customHeight="1">
      <c r="CA104" s="113"/>
      <c r="CB104" s="12"/>
    </row>
    <row r="105" spans="79:80" ht="15.95" hidden="1" customHeight="1">
      <c r="CA105" s="113"/>
      <c r="CB105" s="12"/>
    </row>
    <row r="106" spans="79:80" ht="15.95" hidden="1" customHeight="1">
      <c r="CA106" s="113"/>
      <c r="CB106" s="12"/>
    </row>
    <row r="107" spans="79:80" ht="15.95" hidden="1" customHeight="1">
      <c r="CA107" s="113"/>
      <c r="CB107" s="12"/>
    </row>
    <row r="108" spans="79:80" ht="15.95" hidden="1" customHeight="1">
      <c r="CA108" s="113"/>
      <c r="CB108" s="12"/>
    </row>
    <row r="109" spans="79:80" ht="15.95" hidden="1" customHeight="1">
      <c r="CA109" s="113"/>
      <c r="CB109" s="12"/>
    </row>
    <row r="110" spans="79:80" ht="15.95" hidden="1" customHeight="1">
      <c r="CA110" s="113"/>
      <c r="CB110" s="12"/>
    </row>
    <row r="111" spans="79:80" ht="15.95" hidden="1" customHeight="1">
      <c r="CA111" s="113"/>
      <c r="CB111" s="12"/>
    </row>
    <row r="112" spans="79:80" ht="15.95" hidden="1" customHeight="1">
      <c r="CA112" s="113"/>
      <c r="CB112" s="12"/>
    </row>
    <row r="113" spans="79:80" ht="15.95" hidden="1" customHeight="1">
      <c r="CA113" s="113"/>
      <c r="CB113" s="12"/>
    </row>
    <row r="114" spans="79:80" ht="15.95" hidden="1" customHeight="1">
      <c r="CA114" s="113"/>
      <c r="CB114" s="12"/>
    </row>
    <row r="115" spans="79:80" ht="15.95" hidden="1" customHeight="1">
      <c r="CA115" s="113"/>
      <c r="CB115" s="12"/>
    </row>
    <row r="116" spans="79:80" ht="15.95" hidden="1" customHeight="1">
      <c r="CA116" s="113"/>
      <c r="CB116" s="12"/>
    </row>
    <row r="117" spans="79:80" ht="15.95" hidden="1" customHeight="1">
      <c r="CA117" s="113"/>
      <c r="CB117" s="12"/>
    </row>
    <row r="118" spans="79:80" ht="15.95" hidden="1" customHeight="1">
      <c r="CA118" s="113"/>
      <c r="CB118" s="12"/>
    </row>
    <row r="119" spans="79:80" ht="15.95" hidden="1" customHeight="1">
      <c r="CA119" s="113"/>
      <c r="CB119" s="12"/>
    </row>
    <row r="120" spans="79:80" ht="15.95" hidden="1" customHeight="1">
      <c r="CA120" s="113"/>
      <c r="CB120" s="12"/>
    </row>
    <row r="121" spans="79:80" ht="15.95" hidden="1" customHeight="1">
      <c r="CA121" s="113"/>
      <c r="CB121" s="12"/>
    </row>
    <row r="122" spans="79:80" ht="15.95" hidden="1" customHeight="1">
      <c r="CA122" s="113"/>
      <c r="CB122" s="12"/>
    </row>
    <row r="123" spans="79:80" ht="15.95" hidden="1" customHeight="1">
      <c r="CA123" s="113"/>
      <c r="CB123" s="12"/>
    </row>
    <row r="124" spans="79:80" ht="15.95" hidden="1" customHeight="1">
      <c r="CA124" s="113"/>
      <c r="CB124" s="12"/>
    </row>
    <row r="125" spans="79:80" ht="15.95" hidden="1" customHeight="1">
      <c r="CA125" s="113"/>
      <c r="CB125" s="12"/>
    </row>
    <row r="126" spans="79:80" ht="15.95" hidden="1" customHeight="1">
      <c r="CA126" s="113"/>
      <c r="CB126" s="12"/>
    </row>
    <row r="127" spans="79:80" ht="15.95" hidden="1" customHeight="1">
      <c r="CA127" s="113"/>
      <c r="CB127" s="12"/>
    </row>
    <row r="128" spans="79:80" ht="15.95" hidden="1" customHeight="1">
      <c r="CA128" s="113"/>
      <c r="CB128" s="12"/>
    </row>
    <row r="129" spans="79:80" ht="15.95" hidden="1" customHeight="1">
      <c r="CA129" s="113"/>
      <c r="CB129" s="12"/>
    </row>
    <row r="130" spans="79:80" ht="15.95" hidden="1" customHeight="1">
      <c r="CA130" s="113"/>
      <c r="CB130" s="12"/>
    </row>
    <row r="131" spans="79:80" ht="15.95" hidden="1" customHeight="1">
      <c r="CA131" s="113"/>
      <c r="CB131" s="12"/>
    </row>
    <row r="132" spans="79:80" ht="15.95" hidden="1" customHeight="1">
      <c r="CA132" s="113"/>
      <c r="CB132" s="12"/>
    </row>
    <row r="133" spans="79:80" ht="15.95" hidden="1" customHeight="1">
      <c r="CA133" s="113"/>
      <c r="CB133" s="12"/>
    </row>
    <row r="134" spans="79:80" ht="15.95" hidden="1" customHeight="1">
      <c r="CA134" s="113"/>
      <c r="CB134" s="12"/>
    </row>
    <row r="135" spans="79:80" ht="15.95" hidden="1" customHeight="1">
      <c r="CA135" s="113"/>
      <c r="CB135" s="12"/>
    </row>
    <row r="136" spans="79:80" ht="15.95" hidden="1" customHeight="1">
      <c r="CA136" s="113"/>
      <c r="CB136" s="12"/>
    </row>
    <row r="137" spans="79:80" ht="15.95" hidden="1" customHeight="1">
      <c r="CA137" s="113"/>
      <c r="CB137" s="12"/>
    </row>
    <row r="138" spans="79:80" ht="15.95" hidden="1" customHeight="1">
      <c r="CA138" s="113"/>
      <c r="CB138" s="12"/>
    </row>
    <row r="139" spans="79:80" ht="15.95" hidden="1" customHeight="1">
      <c r="CA139" s="113"/>
      <c r="CB139" s="12"/>
    </row>
    <row r="140" spans="79:80" ht="15.95" hidden="1" customHeight="1">
      <c r="CA140" s="113"/>
      <c r="CB140" s="12"/>
    </row>
    <row r="141" spans="79:80" ht="15.95" hidden="1" customHeight="1">
      <c r="CA141" s="113"/>
      <c r="CB141" s="12"/>
    </row>
    <row r="142" spans="79:80" ht="15.95" hidden="1" customHeight="1">
      <c r="CA142" s="113"/>
      <c r="CB142" s="12"/>
    </row>
    <row r="143" spans="79:80" ht="15.95" hidden="1" customHeight="1">
      <c r="CA143" s="113"/>
      <c r="CB143" s="12"/>
    </row>
    <row r="144" spans="79:80" ht="15.95" hidden="1" customHeight="1">
      <c r="CA144" s="113"/>
      <c r="CB144" s="12"/>
    </row>
    <row r="145" spans="79:80" ht="15.95" hidden="1" customHeight="1">
      <c r="CA145" s="113"/>
      <c r="CB145" s="12"/>
    </row>
    <row r="146" spans="79:80" ht="15.95" hidden="1" customHeight="1">
      <c r="CA146" s="113"/>
      <c r="CB146" s="12"/>
    </row>
    <row r="147" spans="79:80" ht="15.95" hidden="1" customHeight="1">
      <c r="CA147" s="113"/>
      <c r="CB147" s="12"/>
    </row>
    <row r="148" spans="79:80" ht="15.95" hidden="1" customHeight="1">
      <c r="CA148" s="113"/>
      <c r="CB148" s="12"/>
    </row>
    <row r="149" spans="79:80" ht="15.95" hidden="1" customHeight="1">
      <c r="CA149" s="113"/>
      <c r="CB149" s="12"/>
    </row>
    <row r="150" spans="79:80" ht="15.95" hidden="1" customHeight="1">
      <c r="CA150" s="113"/>
      <c r="CB150" s="12"/>
    </row>
    <row r="151" spans="79:80" ht="15.95" hidden="1" customHeight="1">
      <c r="CA151" s="113"/>
      <c r="CB151" s="12"/>
    </row>
    <row r="152" spans="79:80" ht="15.95" hidden="1" customHeight="1">
      <c r="CA152" s="113"/>
      <c r="CB152" s="12"/>
    </row>
    <row r="153" spans="79:80" ht="15.95" hidden="1" customHeight="1">
      <c r="CA153" s="113"/>
      <c r="CB153" s="12"/>
    </row>
    <row r="154" spans="79:80" ht="15.95" hidden="1" customHeight="1">
      <c r="CA154" s="113"/>
      <c r="CB154" s="12"/>
    </row>
    <row r="155" spans="79:80" ht="15.95" hidden="1" customHeight="1">
      <c r="CA155" s="113"/>
      <c r="CB155" s="12"/>
    </row>
    <row r="156" spans="79:80" ht="15.95" hidden="1" customHeight="1">
      <c r="CA156" s="113"/>
      <c r="CB156" s="12"/>
    </row>
    <row r="157" spans="79:80" ht="15.95" hidden="1" customHeight="1">
      <c r="CA157" s="113"/>
      <c r="CB157" s="12"/>
    </row>
    <row r="158" spans="79:80" ht="15.95" hidden="1" customHeight="1">
      <c r="CA158" s="113"/>
      <c r="CB158" s="12"/>
    </row>
    <row r="159" spans="79:80" ht="15.95" hidden="1" customHeight="1">
      <c r="CA159" s="113"/>
      <c r="CB159" s="12"/>
    </row>
    <row r="160" spans="79:80" ht="15.95" hidden="1" customHeight="1">
      <c r="CA160" s="113"/>
      <c r="CB160" s="12"/>
    </row>
    <row r="161" spans="79:80" ht="15.95" hidden="1" customHeight="1">
      <c r="CA161" s="113"/>
      <c r="CB161" s="12"/>
    </row>
    <row r="162" spans="79:80" ht="15.95" hidden="1" customHeight="1">
      <c r="CA162" s="113"/>
      <c r="CB162" s="12"/>
    </row>
    <row r="163" spans="79:80" ht="15.95" hidden="1" customHeight="1">
      <c r="CA163" s="113"/>
      <c r="CB163" s="12"/>
    </row>
    <row r="164" spans="79:80" ht="15.95" hidden="1" customHeight="1">
      <c r="CA164" s="113"/>
      <c r="CB164" s="12"/>
    </row>
    <row r="165" spans="79:80" ht="15.95" hidden="1" customHeight="1">
      <c r="CA165" s="113"/>
      <c r="CB165" s="12"/>
    </row>
    <row r="166" spans="79:80" ht="15.95" hidden="1" customHeight="1">
      <c r="CA166" s="113"/>
      <c r="CB166" s="12"/>
    </row>
    <row r="167" spans="79:80" ht="15.95" hidden="1" customHeight="1">
      <c r="CA167" s="113"/>
      <c r="CB167" s="12"/>
    </row>
    <row r="168" spans="79:80" ht="15.95" hidden="1" customHeight="1">
      <c r="CA168" s="113"/>
      <c r="CB168" s="12"/>
    </row>
    <row r="169" spans="79:80" ht="15.95" hidden="1" customHeight="1">
      <c r="CA169" s="113"/>
      <c r="CB169" s="12"/>
    </row>
    <row r="170" spans="79:80" ht="15.95" hidden="1" customHeight="1">
      <c r="CA170" s="113"/>
      <c r="CB170" s="12"/>
    </row>
    <row r="171" spans="79:80" ht="15.95" hidden="1" customHeight="1">
      <c r="CA171" s="113"/>
      <c r="CB171" s="12"/>
    </row>
    <row r="172" spans="79:80" ht="15.95" hidden="1" customHeight="1">
      <c r="CA172" s="113"/>
      <c r="CB172" s="12"/>
    </row>
    <row r="173" spans="79:80" ht="15.95" hidden="1" customHeight="1">
      <c r="CA173" s="113"/>
      <c r="CB173" s="12"/>
    </row>
    <row r="174" spans="79:80" ht="15.95" hidden="1" customHeight="1">
      <c r="CA174" s="113"/>
      <c r="CB174" s="12"/>
    </row>
    <row r="175" spans="79:80" ht="15.95" hidden="1" customHeight="1">
      <c r="CA175" s="113"/>
      <c r="CB175" s="12"/>
    </row>
    <row r="176" spans="79:80" ht="15.95" hidden="1" customHeight="1">
      <c r="CA176" s="113"/>
      <c r="CB176" s="12"/>
    </row>
    <row r="177" spans="79:80" ht="15.95" hidden="1" customHeight="1">
      <c r="CA177" s="113"/>
      <c r="CB177" s="12"/>
    </row>
    <row r="178" spans="79:80" ht="15.95" hidden="1" customHeight="1">
      <c r="CA178" s="113"/>
      <c r="CB178" s="12"/>
    </row>
    <row r="179" spans="79:80" ht="15.95" hidden="1" customHeight="1">
      <c r="CA179" s="113"/>
      <c r="CB179" s="12"/>
    </row>
    <row r="180" spans="79:80" ht="15.95" hidden="1" customHeight="1">
      <c r="CA180" s="113"/>
      <c r="CB180" s="12"/>
    </row>
    <row r="181" spans="79:80" ht="15.95" hidden="1" customHeight="1">
      <c r="CA181" s="113"/>
      <c r="CB181" s="12"/>
    </row>
    <row r="182" spans="79:80" ht="15.95" hidden="1" customHeight="1">
      <c r="CA182" s="113"/>
      <c r="CB182" s="12"/>
    </row>
    <row r="183" spans="79:80" ht="15.95" hidden="1" customHeight="1">
      <c r="CA183" s="113"/>
      <c r="CB183" s="12"/>
    </row>
    <row r="184" spans="79:80" ht="15.95" hidden="1" customHeight="1">
      <c r="CA184" s="113"/>
      <c r="CB184" s="12"/>
    </row>
    <row r="185" spans="79:80" ht="15.95" hidden="1" customHeight="1">
      <c r="CA185" s="113"/>
      <c r="CB185" s="12"/>
    </row>
    <row r="186" spans="79:80" ht="15.95" hidden="1" customHeight="1">
      <c r="CA186" s="113"/>
      <c r="CB186" s="12"/>
    </row>
    <row r="187" spans="79:80" ht="15.95" hidden="1" customHeight="1">
      <c r="CA187" s="113"/>
      <c r="CB187" s="12"/>
    </row>
    <row r="188" spans="79:80" ht="15.95" hidden="1" customHeight="1">
      <c r="CA188" s="113"/>
      <c r="CB188" s="12"/>
    </row>
    <row r="189" spans="79:80" ht="15.95" hidden="1" customHeight="1">
      <c r="CA189" s="113"/>
      <c r="CB189" s="12"/>
    </row>
    <row r="190" spans="79:80" ht="15.95" hidden="1" customHeight="1">
      <c r="CA190" s="113"/>
      <c r="CB190" s="12"/>
    </row>
    <row r="191" spans="79:80" ht="15.95" hidden="1" customHeight="1">
      <c r="CA191" s="113"/>
      <c r="CB191" s="12"/>
    </row>
    <row r="192" spans="79:80" ht="15.95" hidden="1" customHeight="1">
      <c r="CA192" s="113"/>
      <c r="CB192" s="12"/>
    </row>
    <row r="193" spans="2:80" ht="15.95" hidden="1" customHeight="1">
      <c r="CA193" s="113"/>
      <c r="CB193" s="12"/>
    </row>
    <row r="194" spans="2:80" ht="15.95" hidden="1" customHeight="1">
      <c r="CA194" s="113"/>
      <c r="CB194" s="12"/>
    </row>
    <row r="195" spans="2:80" ht="15.95" hidden="1" customHeight="1">
      <c r="CA195" s="113"/>
      <c r="CB195" s="12"/>
    </row>
    <row r="196" spans="2:80" ht="15.95" hidden="1" customHeight="1">
      <c r="CA196" s="113"/>
      <c r="CB196" s="12"/>
    </row>
    <row r="197" spans="2:80" ht="15.95" hidden="1" customHeight="1">
      <c r="CA197" s="113"/>
      <c r="CB197" s="12"/>
    </row>
    <row r="198" spans="2:80" ht="15.95" hidden="1" customHeight="1">
      <c r="CA198" s="113"/>
      <c r="CB198" s="12"/>
    </row>
    <row r="199" spans="2:80" ht="15.95" hidden="1" customHeight="1"/>
    <row r="200" spans="2:80" ht="15.95" customHeight="1">
      <c r="B200" s="189" t="str">
        <f>FOOT1</f>
        <v>NIPSCO Energy Efficiency Program</v>
      </c>
      <c r="C200" s="189"/>
      <c r="D200" s="189"/>
      <c r="E200" s="189"/>
      <c r="F200" s="189"/>
      <c r="G200" s="189"/>
      <c r="H200" s="189"/>
      <c r="I200" s="189"/>
      <c r="J200" s="189"/>
      <c r="K200" s="189"/>
      <c r="L200" s="189"/>
      <c r="M200" s="658" t="str">
        <f>_xlfn.SINGLE(FOOT4)</f>
        <v>NIPSCO’s energy efficiency programs are administered by TRC, a third‐party implementation specialist that helps homes and businesses save energy.</v>
      </c>
      <c r="N200" s="658"/>
      <c r="O200" s="658"/>
      <c r="P200" s="658"/>
      <c r="Q200" s="658"/>
      <c r="R200" s="658"/>
      <c r="S200" s="658"/>
      <c r="T200" s="658"/>
      <c r="U200" s="658"/>
      <c r="V200" s="658"/>
      <c r="W200" s="658"/>
      <c r="X200" s="658"/>
      <c r="Y200" s="658"/>
      <c r="Z200" s="658"/>
      <c r="AA200" s="658"/>
      <c r="AB200" s="658"/>
      <c r="AC200" s="658"/>
      <c r="AD200" s="658"/>
      <c r="AE200" s="658"/>
      <c r="AF200" s="658"/>
      <c r="AG200" s="658"/>
      <c r="AH200" s="189"/>
      <c r="AI200" s="189"/>
      <c r="AJ200" s="189"/>
      <c r="AK200" s="189"/>
      <c r="AL200" s="189"/>
      <c r="AM200" s="189"/>
      <c r="AN200" s="189"/>
      <c r="AO200" s="189"/>
      <c r="AP200" s="189"/>
      <c r="AQ200" s="189"/>
      <c r="AR200" s="190" t="str">
        <f>FOOTDISCLAIM</f>
        <v/>
      </c>
    </row>
    <row r="201" spans="2:80" ht="15.95" customHeight="1">
      <c r="B201" s="189" t="str">
        <f>FOOT2</f>
        <v>Toll-Free 800-299-2501</v>
      </c>
      <c r="C201" s="189"/>
      <c r="D201" s="189"/>
      <c r="E201" s="189"/>
      <c r="F201" s="189"/>
      <c r="G201" s="189"/>
      <c r="H201" s="189"/>
      <c r="I201" s="189"/>
      <c r="J201" s="189"/>
      <c r="K201" s="189"/>
      <c r="L201" s="189"/>
      <c r="M201" s="658"/>
      <c r="N201" s="658"/>
      <c r="O201" s="658"/>
      <c r="P201" s="658"/>
      <c r="Q201" s="658"/>
      <c r="R201" s="658"/>
      <c r="S201" s="658"/>
      <c r="T201" s="658"/>
      <c r="U201" s="658"/>
      <c r="V201" s="658"/>
      <c r="W201" s="658"/>
      <c r="X201" s="658"/>
      <c r="Y201" s="658"/>
      <c r="Z201" s="658"/>
      <c r="AA201" s="658"/>
      <c r="AB201" s="658"/>
      <c r="AC201" s="658"/>
      <c r="AD201" s="658"/>
      <c r="AE201" s="658"/>
      <c r="AF201" s="658"/>
      <c r="AG201" s="658"/>
      <c r="AH201" s="189"/>
      <c r="AI201" s="189"/>
      <c r="AJ201" s="189"/>
      <c r="AK201" s="189"/>
      <c r="AL201" s="189"/>
      <c r="AM201" s="189"/>
      <c r="AN201" s="189"/>
      <c r="AO201" s="189"/>
      <c r="AP201" s="189"/>
      <c r="AQ201" s="189"/>
      <c r="AR201" s="190" t="str">
        <f>FOOT5</f>
        <v/>
      </c>
    </row>
    <row r="202" spans="2:80" ht="15.95" customHeight="1">
      <c r="B202" s="194" t="str">
        <f>FOOT3</f>
        <v>NIPSCO.Savings@TRCcompanies.com</v>
      </c>
      <c r="C202" s="189"/>
      <c r="D202" s="189"/>
      <c r="E202" s="189"/>
      <c r="F202" s="189"/>
      <c r="G202" s="189"/>
      <c r="H202" s="189"/>
      <c r="I202" s="189"/>
      <c r="J202" s="189"/>
      <c r="K202" s="189"/>
      <c r="L202" s="189"/>
      <c r="M202" s="191"/>
      <c r="N202" s="189"/>
      <c r="O202" s="189"/>
      <c r="P202" s="191"/>
      <c r="Q202" s="191"/>
      <c r="R202" s="191"/>
      <c r="S202" s="191"/>
      <c r="T202" s="191"/>
      <c r="U202" s="191"/>
      <c r="V202" s="191"/>
      <c r="W202" s="192" t="str">
        <f>VERSION</f>
        <v>Lighting One-Page 1.1.0</v>
      </c>
      <c r="X202" s="191"/>
      <c r="Y202" s="191"/>
      <c r="Z202" s="191"/>
      <c r="AA202" s="191"/>
      <c r="AB202" s="191"/>
      <c r="AC202" s="191"/>
      <c r="AD202" s="191"/>
      <c r="AE202" s="189"/>
      <c r="AF202" s="189"/>
      <c r="AG202" s="189"/>
      <c r="AH202" s="189"/>
      <c r="AI202" s="189"/>
      <c r="AJ202" s="189"/>
      <c r="AK202" s="189"/>
      <c r="AL202" s="189"/>
      <c r="AM202" s="189"/>
      <c r="AN202" s="189"/>
      <c r="AO202" s="189"/>
      <c r="AP202" s="189"/>
      <c r="AQ202" s="189"/>
      <c r="AR202" s="190" t="str">
        <f>FOOT6</f>
        <v>Product of TRC</v>
      </c>
    </row>
    <row r="206" spans="2:80" ht="15" hidden="1" customHeight="1">
      <c r="B206" s="216"/>
      <c r="C206" s="216"/>
      <c r="D206" s="216"/>
      <c r="E206" s="216"/>
      <c r="F206" s="216"/>
      <c r="G206" s="216"/>
      <c r="H206" s="216"/>
      <c r="I206" s="216"/>
      <c r="J206" s="216"/>
      <c r="K206" s="216"/>
      <c r="L206" s="216"/>
      <c r="M206" s="216"/>
      <c r="N206" s="216"/>
      <c r="O206" s="216"/>
      <c r="P206" s="216"/>
      <c r="Q206" s="216"/>
      <c r="R206" s="216"/>
      <c r="S206" s="216"/>
      <c r="T206" s="216"/>
      <c r="U206" s="216"/>
      <c r="V206" s="216"/>
      <c r="W206" s="216"/>
      <c r="X206" s="216"/>
      <c r="Y206" s="216"/>
      <c r="Z206" s="216"/>
      <c r="AA206" s="216"/>
      <c r="AB206" s="216"/>
      <c r="AC206" s="216"/>
      <c r="AD206" s="216"/>
      <c r="AE206" s="216"/>
      <c r="AF206" s="216"/>
      <c r="AG206" s="216"/>
      <c r="AH206" s="216"/>
      <c r="AI206" s="216"/>
      <c r="AJ206" s="216"/>
      <c r="AK206" s="216"/>
      <c r="AL206" s="216"/>
      <c r="AM206" s="216"/>
      <c r="AN206" s="216"/>
      <c r="AO206" s="216"/>
      <c r="AP206" s="216"/>
      <c r="AQ206" s="216"/>
      <c r="AR206" s="216"/>
    </row>
    <row r="207" spans="2:80" ht="15" hidden="1" customHeight="1">
      <c r="B207" s="216"/>
      <c r="C207" s="216"/>
      <c r="D207" s="216"/>
      <c r="E207" s="216"/>
      <c r="F207" s="216"/>
      <c r="G207" s="216"/>
      <c r="H207" s="216"/>
      <c r="I207" s="216"/>
      <c r="J207" s="216"/>
      <c r="K207" s="216"/>
      <c r="L207" s="216"/>
      <c r="M207" s="216"/>
      <c r="N207" s="216"/>
      <c r="O207" s="216"/>
      <c r="P207" s="216"/>
      <c r="Q207" s="216"/>
      <c r="R207" s="216"/>
      <c r="S207" s="216"/>
      <c r="T207" s="216"/>
      <c r="U207" s="216"/>
      <c r="V207" s="216"/>
      <c r="W207" s="216"/>
      <c r="X207" s="216"/>
      <c r="Y207" s="216"/>
      <c r="Z207" s="216"/>
      <c r="AA207" s="216"/>
      <c r="AB207" s="216"/>
      <c r="AC207" s="216"/>
      <c r="AD207" s="216"/>
      <c r="AE207" s="216"/>
      <c r="AF207" s="216"/>
      <c r="AG207" s="216"/>
      <c r="AH207" s="216"/>
      <c r="AI207" s="216"/>
      <c r="AJ207" s="216"/>
      <c r="AK207" s="216"/>
      <c r="AL207" s="216"/>
      <c r="AM207" s="216"/>
      <c r="AN207" s="216"/>
      <c r="AO207" s="216"/>
      <c r="AP207" s="216"/>
      <c r="AQ207" s="216"/>
      <c r="AR207" s="216"/>
    </row>
    <row r="208" spans="2:80" ht="15" hidden="1" customHeight="1">
      <c r="B208" s="216"/>
      <c r="C208" s="216"/>
      <c r="D208" s="216"/>
      <c r="E208" s="216"/>
      <c r="F208" s="216"/>
      <c r="G208" s="216"/>
      <c r="H208" s="216"/>
      <c r="I208" s="216"/>
      <c r="J208" s="216"/>
      <c r="K208" s="216"/>
      <c r="L208" s="216"/>
      <c r="M208" s="216"/>
      <c r="N208" s="216"/>
      <c r="O208" s="216"/>
      <c r="P208" s="216"/>
      <c r="Q208" s="216"/>
      <c r="R208" s="216"/>
      <c r="S208" s="216"/>
      <c r="T208" s="216"/>
      <c r="U208" s="216"/>
      <c r="V208" s="216"/>
      <c r="W208" s="216"/>
      <c r="X208" s="216"/>
      <c r="Y208" s="216"/>
      <c r="Z208" s="216"/>
      <c r="AA208" s="216"/>
      <c r="AB208" s="216"/>
      <c r="AC208" s="216"/>
      <c r="AD208" s="216"/>
      <c r="AE208" s="216"/>
      <c r="AF208" s="216"/>
      <c r="AG208" s="216"/>
      <c r="AH208" s="216"/>
      <c r="AI208" s="216"/>
      <c r="AJ208" s="216"/>
      <c r="AK208" s="216"/>
      <c r="AL208" s="216"/>
      <c r="AM208" s="216"/>
      <c r="AN208" s="216"/>
      <c r="AO208" s="216"/>
      <c r="AP208" s="216"/>
      <c r="AQ208" s="216"/>
      <c r="AR208" s="216"/>
    </row>
  </sheetData>
  <sheetProtection algorithmName="SHA-512" hashValue="IuWyDEkjEC26miVMo6YWT0MYUQ7zactAAjlk+O32LrbMlIbeinyWRZIqHhyIFgaWKVMVwY58PkWZsEqqrXYmfg==" saltValue="U74GmeKOKhU5DU+M587Ssw==" spinCount="100000" sheet="1" objects="1" scenarios="1" selectLockedCells="1"/>
  <mergeCells count="76">
    <mergeCell ref="AQ1:AR1"/>
    <mergeCell ref="AQ2:AR3"/>
    <mergeCell ref="J72:AJ73"/>
    <mergeCell ref="J62:AJ70"/>
    <mergeCell ref="X42:AJ43"/>
    <mergeCell ref="AB44:AI44"/>
    <mergeCell ref="X53:AJ54"/>
    <mergeCell ref="AH49:AJ49"/>
    <mergeCell ref="AB49:AG49"/>
    <mergeCell ref="AB45:AG45"/>
    <mergeCell ref="J53:V55"/>
    <mergeCell ref="AF38:AI38"/>
    <mergeCell ref="AB38:AE38"/>
    <mergeCell ref="X38:AA38"/>
    <mergeCell ref="P27:U27"/>
    <mergeCell ref="AH1:AK1"/>
    <mergeCell ref="AL1:AP1"/>
    <mergeCell ref="AH2:AK3"/>
    <mergeCell ref="AL2:AP3"/>
    <mergeCell ref="AD25:AI25"/>
    <mergeCell ref="F10:AN10"/>
    <mergeCell ref="X22:AJ23"/>
    <mergeCell ref="AD26:AI26"/>
    <mergeCell ref="AD27:AI27"/>
    <mergeCell ref="H11:AL12"/>
    <mergeCell ref="J19:W21"/>
    <mergeCell ref="J22:W23"/>
    <mergeCell ref="J25:N28"/>
    <mergeCell ref="P25:U25"/>
    <mergeCell ref="P26:U26"/>
    <mergeCell ref="P28:U28"/>
    <mergeCell ref="AC19:AJ21"/>
    <mergeCell ref="W27:AB27"/>
    <mergeCell ref="W28:AB28"/>
    <mergeCell ref="W26:AB26"/>
    <mergeCell ref="AD28:AI28"/>
    <mergeCell ref="W25:AB25"/>
    <mergeCell ref="N16:AC18"/>
    <mergeCell ref="M200:AG201"/>
    <mergeCell ref="Y40:AI41"/>
    <mergeCell ref="S58:U58"/>
    <mergeCell ref="K58:Q58"/>
    <mergeCell ref="AB48:AG48"/>
    <mergeCell ref="L46:U47"/>
    <mergeCell ref="L48:U49"/>
    <mergeCell ref="J42:V45"/>
    <mergeCell ref="AB47:AG47"/>
    <mergeCell ref="Y51:AI52"/>
    <mergeCell ref="K51:U52"/>
    <mergeCell ref="Z58:AI59"/>
    <mergeCell ref="AB46:AG46"/>
    <mergeCell ref="Z56:AI57"/>
    <mergeCell ref="AF37:AI37"/>
    <mergeCell ref="AB35:AE35"/>
    <mergeCell ref="K40:U41"/>
    <mergeCell ref="P32:U32"/>
    <mergeCell ref="AB36:AE36"/>
    <mergeCell ref="AF35:AI35"/>
    <mergeCell ref="AB37:AE37"/>
    <mergeCell ref="J35:N38"/>
    <mergeCell ref="X35:AA35"/>
    <mergeCell ref="X36:AA36"/>
    <mergeCell ref="X37:AA37"/>
    <mergeCell ref="T35:W35"/>
    <mergeCell ref="T36:W36"/>
    <mergeCell ref="T37:W37"/>
    <mergeCell ref="J30:N33"/>
    <mergeCell ref="T38:W38"/>
    <mergeCell ref="AF36:AI36"/>
    <mergeCell ref="P33:U33"/>
    <mergeCell ref="W30:AB30"/>
    <mergeCell ref="W32:AB32"/>
    <mergeCell ref="W33:AB33"/>
    <mergeCell ref="P30:U30"/>
    <mergeCell ref="P31:U31"/>
    <mergeCell ref="W31:AB31"/>
  </mergeCells>
  <conditionalFormatting sqref="K58">
    <cfRule type="containsBlanks" dxfId="34" priority="4">
      <formula>LEN(TRIM(K58))=0</formula>
    </cfRule>
    <cfRule type="expression" dxfId="33" priority="5">
      <formula>K58&lt;&gt;"Customer Signature"</formula>
    </cfRule>
  </conditionalFormatting>
  <conditionalFormatting sqref="P28:U28">
    <cfRule type="beginsWith" dxfId="32" priority="1" operator="beginsWith" text=", IN ">
      <formula>LEFT(P28,LEN(", IN "))=", IN "</formula>
    </cfRule>
  </conditionalFormatting>
  <conditionalFormatting sqref="S58">
    <cfRule type="containsBlanks" dxfId="31" priority="2">
      <formula>LEN(TRIM(S58))=0</formula>
    </cfRule>
    <cfRule type="expression" dxfId="30" priority="3">
      <formula>S58&lt;&gt;"Date"</formula>
    </cfRule>
  </conditionalFormatting>
  <conditionalFormatting sqref="AH2 AL2">
    <cfRule type="expression" dxfId="29" priority="7">
      <formula>PROJSTATUS=PROJSTATELI</formula>
    </cfRule>
    <cfRule type="expression" dxfId="28" priority="8">
      <formula>PROJSTATUS=PROJSTATREVIEW</formula>
    </cfRule>
    <cfRule type="expression" dxfId="27" priority="12">
      <formula>PROJSTATUS=PROJSTATPREAPPROVE</formula>
    </cfRule>
    <cfRule type="expression" dxfId="26" priority="13">
      <formula>PROJSTATUS=PROJSTATSTANDARD</formula>
    </cfRule>
    <cfRule type="expression" dxfId="25" priority="14">
      <formula>PROJSTATUS=PROJSTATEXP</formula>
    </cfRule>
  </conditionalFormatting>
  <conditionalFormatting sqref="AQ2:AR3">
    <cfRule type="cellIs" dxfId="24" priority="9" operator="equal">
      <formula>1</formula>
    </cfRule>
    <cfRule type="cellIs" dxfId="23" priority="10" operator="between">
      <formula>0.51</formula>
      <formula>0.99</formula>
    </cfRule>
    <cfRule type="cellIs" dxfId="22" priority="11" operator="lessThanOrEqual">
      <formula>0.5</formula>
    </cfRule>
  </conditionalFormatting>
  <hyperlinks>
    <hyperlink ref="B202" r:id="rId1" display="NIPSCO.Savings@TRCcompanies.com" xr:uid="{8E988957-97A9-43D0-85F9-4385588B860E}"/>
  </hyperlinks>
  <printOptions horizontalCentered="1" verticalCentered="1"/>
  <pageMargins left="0.3" right="0.3" top="0.3" bottom="0.3" header="0.25" footer="0.25"/>
  <pageSetup scale="7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40963" r:id="rId5" name="Check Box 3">
              <controlPr defaultSize="0" autoFill="0" autoLine="0" autoPict="0">
                <anchor moveWithCells="1">
                  <from>
                    <xdr:col>24</xdr:col>
                    <xdr:colOff>28575</xdr:colOff>
                    <xdr:row>55</xdr:row>
                    <xdr:rowOff>85725</xdr:rowOff>
                  </from>
                  <to>
                    <xdr:col>25</xdr:col>
                    <xdr:colOff>19050</xdr:colOff>
                    <xdr:row>56</xdr:row>
                    <xdr:rowOff>104775</xdr:rowOff>
                  </to>
                </anchor>
              </controlPr>
            </control>
          </mc:Choice>
        </mc:AlternateContent>
        <mc:AlternateContent xmlns:mc="http://schemas.openxmlformats.org/markup-compatibility/2006">
          <mc:Choice Requires="x14">
            <control shapeId="40964" r:id="rId6" name="Check Box 4">
              <controlPr defaultSize="0" autoFill="0" autoLine="0" autoPict="0">
                <anchor moveWithCells="1">
                  <from>
                    <xdr:col>24</xdr:col>
                    <xdr:colOff>28575</xdr:colOff>
                    <xdr:row>57</xdr:row>
                    <xdr:rowOff>85725</xdr:rowOff>
                  </from>
                  <to>
                    <xdr:col>25</xdr:col>
                    <xdr:colOff>19050</xdr:colOff>
                    <xdr:row>58</xdr:row>
                    <xdr:rowOff>104775</xdr:rowOff>
                  </to>
                </anchor>
              </controlPr>
            </control>
          </mc:Choice>
        </mc:AlternateContent>
        <mc:AlternateContent xmlns:mc="http://schemas.openxmlformats.org/markup-compatibility/2006">
          <mc:Choice Requires="x14">
            <control shapeId="40967" r:id="rId7" name="Check Box 7">
              <controlPr defaultSize="0" autoFill="0" autoLine="0" autoPict="0">
                <anchor moveWithCells="1">
                  <from>
                    <xdr:col>10</xdr:col>
                    <xdr:colOff>28575</xdr:colOff>
                    <xdr:row>45</xdr:row>
                    <xdr:rowOff>95250</xdr:rowOff>
                  </from>
                  <to>
                    <xdr:col>11</xdr:col>
                    <xdr:colOff>19050</xdr:colOff>
                    <xdr:row>46</xdr:row>
                    <xdr:rowOff>114300</xdr:rowOff>
                  </to>
                </anchor>
              </controlPr>
            </control>
          </mc:Choice>
        </mc:AlternateContent>
        <mc:AlternateContent xmlns:mc="http://schemas.openxmlformats.org/markup-compatibility/2006">
          <mc:Choice Requires="x14">
            <control shapeId="40968" r:id="rId8" name="Check Box 8">
              <controlPr defaultSize="0" autoFill="0" autoLine="0" autoPict="0">
                <anchor moveWithCells="1">
                  <from>
                    <xdr:col>10</xdr:col>
                    <xdr:colOff>28575</xdr:colOff>
                    <xdr:row>47</xdr:row>
                    <xdr:rowOff>9525</xdr:rowOff>
                  </from>
                  <to>
                    <xdr:col>11</xdr:col>
                    <xdr:colOff>19050</xdr:colOff>
                    <xdr:row>48</xdr:row>
                    <xdr:rowOff>28575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45">
    <pageSetUpPr fitToPage="1"/>
  </sheetPr>
  <dimension ref="A1:AS202"/>
  <sheetViews>
    <sheetView showGridLines="0" showRowColHeaders="0" zoomScale="85" zoomScaleNormal="85" workbookViewId="0">
      <selection activeCell="J43" sqref="J43:Q43"/>
    </sheetView>
  </sheetViews>
  <sheetFormatPr defaultColWidth="0" defaultRowHeight="15" customHeight="1" zeroHeight="1"/>
  <cols>
    <col min="1" max="45" width="4.7109375" customWidth="1"/>
    <col min="46" max="78" width="9.140625" hidden="1" customWidth="1"/>
    <col min="79" max="16384" width="9.140625" hidden="1"/>
  </cols>
  <sheetData>
    <row r="1" spans="6:44" ht="15.95" customHeight="1">
      <c r="AH1" s="758" t="s">
        <v>449</v>
      </c>
      <c r="AI1" s="758"/>
      <c r="AJ1" s="758"/>
      <c r="AK1" s="758"/>
      <c r="AL1" s="759" t="s">
        <v>713</v>
      </c>
      <c r="AM1" s="759"/>
      <c r="AN1" s="759"/>
      <c r="AO1" s="759"/>
      <c r="AP1" s="759"/>
      <c r="AQ1" s="755" t="s">
        <v>452</v>
      </c>
      <c r="AR1" s="755"/>
    </row>
    <row r="2" spans="6:44" ht="15.95" customHeight="1">
      <c r="AH2" s="760" t="str">
        <f ca="1">INCENSTATUS</f>
        <v>---</v>
      </c>
      <c r="AI2" s="761"/>
      <c r="AJ2" s="761"/>
      <c r="AK2" s="761"/>
      <c r="AL2" s="762" t="str">
        <f ca="1">PROJSTATUS</f>
        <v>Enter Measures</v>
      </c>
      <c r="AM2" s="762"/>
      <c r="AN2" s="762"/>
      <c r="AO2" s="762"/>
      <c r="AP2" s="762"/>
      <c r="AQ2" s="756">
        <f ca="1">PROGRESSSTATUS</f>
        <v>4.4117647058823532E-2</v>
      </c>
      <c r="AR2" s="757"/>
    </row>
    <row r="3" spans="6:44" ht="15.95" customHeight="1">
      <c r="AH3" s="697"/>
      <c r="AI3" s="698"/>
      <c r="AJ3" s="698"/>
      <c r="AK3" s="698"/>
      <c r="AL3" s="690"/>
      <c r="AM3" s="690"/>
      <c r="AN3" s="690"/>
      <c r="AO3" s="690"/>
      <c r="AP3" s="690"/>
      <c r="AQ3" s="684"/>
      <c r="AR3" s="685"/>
    </row>
    <row r="4" spans="6:44" ht="15.95" customHeight="1">
      <c r="AR4" s="123"/>
    </row>
    <row r="5" spans="6:44" ht="15.95" customHeight="1"/>
    <row r="6" spans="6:44" ht="15.95" customHeight="1"/>
    <row r="7" spans="6:44" ht="15.95" customHeight="1"/>
    <row r="8" spans="6:44" ht="15.95" customHeight="1"/>
    <row r="9" spans="6:44" ht="15.95" customHeight="1"/>
    <row r="10" spans="6:44" ht="15.95" customHeight="1">
      <c r="F10" s="700" t="s">
        <v>213</v>
      </c>
      <c r="G10" s="700"/>
      <c r="H10" s="700"/>
      <c r="I10" s="700"/>
      <c r="J10" s="700"/>
      <c r="K10" s="700"/>
      <c r="L10" s="700"/>
      <c r="M10" s="700"/>
      <c r="N10" s="700"/>
      <c r="O10" s="700"/>
      <c r="P10" s="700"/>
      <c r="Q10" s="700"/>
      <c r="R10" s="700"/>
      <c r="S10" s="700"/>
      <c r="T10" s="700"/>
      <c r="U10" s="700"/>
      <c r="V10" s="700"/>
      <c r="W10" s="700"/>
      <c r="X10" s="700"/>
      <c r="Y10" s="700"/>
      <c r="Z10" s="700"/>
      <c r="AA10" s="700"/>
      <c r="AB10" s="700"/>
      <c r="AC10" s="700"/>
      <c r="AD10" s="700"/>
      <c r="AE10" s="700"/>
      <c r="AF10" s="700"/>
      <c r="AG10" s="700"/>
      <c r="AH10" s="700"/>
      <c r="AI10" s="700"/>
      <c r="AJ10" s="700"/>
      <c r="AK10" s="700"/>
      <c r="AL10" s="700"/>
      <c r="AM10" s="700"/>
      <c r="AN10" s="700"/>
    </row>
    <row r="11" spans="6:44" ht="15.95" customHeight="1">
      <c r="F11" s="834" t="s">
        <v>513</v>
      </c>
      <c r="G11" s="834"/>
      <c r="H11" s="834"/>
      <c r="I11" s="834"/>
      <c r="J11" s="834"/>
      <c r="K11" s="834"/>
      <c r="L11" s="834"/>
      <c r="M11" s="834"/>
      <c r="N11" s="834"/>
      <c r="O11" s="834"/>
      <c r="P11" s="834"/>
      <c r="Q11" s="834"/>
      <c r="R11" s="834"/>
      <c r="S11" s="834"/>
      <c r="T11" s="834"/>
      <c r="U11" s="834"/>
      <c r="V11" s="834"/>
      <c r="W11" s="834"/>
      <c r="X11" s="834"/>
      <c r="Y11" s="834"/>
      <c r="Z11" s="834"/>
      <c r="AA11" s="834"/>
      <c r="AB11" s="834"/>
      <c r="AC11" s="834"/>
      <c r="AD11" s="834"/>
      <c r="AE11" s="834"/>
      <c r="AF11" s="834"/>
      <c r="AG11" s="834"/>
      <c r="AH11" s="834"/>
      <c r="AI11" s="834"/>
      <c r="AJ11" s="834"/>
      <c r="AK11" s="834"/>
      <c r="AL11" s="834"/>
      <c r="AM11" s="834"/>
      <c r="AN11" s="834"/>
    </row>
    <row r="12" spans="6:44" ht="15.95" customHeight="1">
      <c r="F12" s="88"/>
      <c r="G12" s="88"/>
      <c r="H12" s="88"/>
      <c r="I12" s="88"/>
      <c r="J12" s="88"/>
      <c r="K12" s="88"/>
      <c r="L12" s="88"/>
      <c r="M12" s="88"/>
      <c r="N12" s="88"/>
      <c r="O12" s="88"/>
      <c r="P12" s="88"/>
      <c r="Q12" s="88"/>
      <c r="R12" s="88"/>
      <c r="S12" s="88"/>
      <c r="T12" s="88"/>
      <c r="U12" s="88"/>
      <c r="V12" s="88"/>
      <c r="W12" s="88"/>
      <c r="X12" s="88"/>
      <c r="Y12" s="88"/>
      <c r="Z12" s="88"/>
      <c r="AA12" s="88"/>
      <c r="AB12" s="88"/>
      <c r="AC12" s="88"/>
      <c r="AD12" s="88"/>
      <c r="AE12" s="88"/>
      <c r="AF12" s="88"/>
      <c r="AG12" s="88"/>
      <c r="AH12" s="88"/>
      <c r="AI12" s="88"/>
      <c r="AJ12" s="88"/>
      <c r="AK12" s="88"/>
      <c r="AL12" s="88"/>
      <c r="AM12" s="88"/>
      <c r="AN12" s="88"/>
    </row>
    <row r="13" spans="6:44" ht="15.95" customHeight="1">
      <c r="F13" s="55"/>
      <c r="G13" s="55"/>
      <c r="H13" s="55"/>
      <c r="I13" s="75"/>
      <c r="J13" s="76"/>
      <c r="K13" s="76"/>
      <c r="L13" s="76"/>
      <c r="M13" s="76"/>
      <c r="N13" s="76"/>
      <c r="O13" s="76"/>
      <c r="P13" s="76"/>
      <c r="Q13" s="76"/>
      <c r="R13" s="76"/>
      <c r="S13" s="76"/>
      <c r="T13" s="76"/>
      <c r="U13" s="76"/>
      <c r="V13" s="76"/>
      <c r="W13" s="76"/>
      <c r="X13" s="76"/>
      <c r="Y13" s="76"/>
      <c r="Z13" s="76"/>
      <c r="AA13" s="76"/>
      <c r="AB13" s="76"/>
      <c r="AC13" s="76"/>
      <c r="AD13" s="76"/>
      <c r="AE13" s="76"/>
      <c r="AF13" s="76"/>
      <c r="AG13" s="76"/>
      <c r="AH13" s="76"/>
      <c r="AI13" s="76"/>
      <c r="AJ13" s="76"/>
      <c r="AK13" s="77"/>
      <c r="AL13" s="55"/>
      <c r="AM13" s="55"/>
      <c r="AN13" s="55"/>
    </row>
    <row r="14" spans="6:44" ht="15.95" customHeight="1">
      <c r="I14" s="78"/>
      <c r="J14" s="9" t="s">
        <v>493</v>
      </c>
      <c r="K14" s="23"/>
      <c r="L14" s="24"/>
      <c r="M14" s="24"/>
      <c r="N14" s="24"/>
      <c r="O14" s="24"/>
      <c r="P14" s="24"/>
      <c r="Q14" s="24"/>
      <c r="R14" s="24"/>
      <c r="S14" s="24"/>
      <c r="T14" s="24"/>
      <c r="U14" s="24"/>
      <c r="V14" s="24"/>
      <c r="W14" s="24"/>
      <c r="X14" s="24"/>
      <c r="Y14" s="24"/>
      <c r="Z14" s="24"/>
      <c r="AA14" s="24"/>
      <c r="AB14" s="24"/>
      <c r="AC14" s="24"/>
      <c r="AD14" s="24"/>
      <c r="AE14" s="24"/>
      <c r="AF14" s="24"/>
      <c r="AG14" s="24"/>
      <c r="AH14" s="24"/>
      <c r="AI14" s="24"/>
      <c r="AJ14" s="24"/>
      <c r="AK14" s="79"/>
    </row>
    <row r="15" spans="6:44" ht="15.95" customHeight="1">
      <c r="I15" s="78"/>
      <c r="J15" s="39" t="s">
        <v>954</v>
      </c>
      <c r="K15" s="24"/>
      <c r="L15" s="24"/>
      <c r="M15" s="24"/>
      <c r="N15" s="24"/>
      <c r="O15" s="24"/>
      <c r="P15" s="24"/>
      <c r="T15" s="24"/>
      <c r="U15" s="24"/>
      <c r="V15" s="24"/>
      <c r="W15" s="24"/>
      <c r="X15" s="24"/>
      <c r="Y15" s="24"/>
      <c r="Z15" s="24"/>
      <c r="AA15" s="24"/>
      <c r="AB15" s="24"/>
      <c r="AC15" s="24"/>
      <c r="AD15" s="24"/>
      <c r="AE15" s="24"/>
      <c r="AF15" s="24"/>
      <c r="AG15" s="24"/>
      <c r="AH15" s="24"/>
      <c r="AI15" s="24"/>
      <c r="AJ15" s="24"/>
      <c r="AK15" s="79"/>
    </row>
    <row r="16" spans="6:44" ht="15.95" customHeight="1">
      <c r="I16" s="78"/>
      <c r="J16" s="89" t="s">
        <v>823</v>
      </c>
      <c r="K16" s="40"/>
      <c r="L16" s="40"/>
      <c r="N16" s="916">
        <f>PROJID</f>
        <v>0</v>
      </c>
      <c r="O16" s="916"/>
      <c r="P16" s="916"/>
      <c r="Q16" s="24"/>
      <c r="R16" s="24"/>
      <c r="S16" s="24"/>
      <c r="T16" s="24"/>
      <c r="U16" s="24"/>
      <c r="V16" s="24"/>
      <c r="W16" s="24"/>
      <c r="X16" s="24"/>
      <c r="Y16" s="24"/>
      <c r="Z16" s="24"/>
      <c r="AA16" s="24"/>
      <c r="AB16" s="24"/>
      <c r="AC16" s="24"/>
      <c r="AD16" s="24"/>
      <c r="AE16" s="24"/>
      <c r="AF16" s="24"/>
      <c r="AG16" s="24"/>
      <c r="AH16" s="24"/>
      <c r="AI16" s="24"/>
      <c r="AJ16" s="24"/>
      <c r="AK16" s="79"/>
    </row>
    <row r="17" spans="9:37" ht="15.95" customHeight="1">
      <c r="I17" s="78"/>
      <c r="J17" s="892" t="s">
        <v>119</v>
      </c>
      <c r="K17" s="892"/>
      <c r="L17" s="892"/>
      <c r="M17" s="892"/>
      <c r="N17" s="892"/>
      <c r="O17" s="892"/>
      <c r="P17" s="892"/>
      <c r="Q17" s="892"/>
      <c r="R17" s="892"/>
      <c r="S17" s="892"/>
      <c r="T17" s="892"/>
      <c r="U17" s="892"/>
      <c r="V17" s="892"/>
      <c r="W17" s="892"/>
      <c r="X17" s="892"/>
      <c r="Y17" s="892"/>
      <c r="Z17" s="892"/>
      <c r="AA17" s="892"/>
      <c r="AB17" s="892"/>
      <c r="AC17" s="892"/>
      <c r="AD17" s="892"/>
      <c r="AE17" s="892"/>
      <c r="AF17" s="892"/>
      <c r="AG17" s="892"/>
      <c r="AH17" s="892"/>
      <c r="AI17" s="892"/>
      <c r="AJ17" s="892"/>
      <c r="AK17" s="79"/>
    </row>
    <row r="18" spans="9:37" ht="15.95" customHeight="1">
      <c r="I18" s="78"/>
      <c r="J18" s="908">
        <f>M02S02F13</f>
        <v>0</v>
      </c>
      <c r="K18" s="908"/>
      <c r="L18" s="908"/>
      <c r="M18" s="908"/>
      <c r="N18" s="908"/>
      <c r="O18" s="908"/>
      <c r="P18" s="908"/>
      <c r="Q18" s="908"/>
      <c r="R18" s="908"/>
      <c r="S18" s="908"/>
      <c r="T18" s="908"/>
      <c r="U18" s="908"/>
      <c r="V18" s="908"/>
      <c r="W18" s="908"/>
      <c r="X18" s="908"/>
      <c r="Y18" s="908"/>
      <c r="Z18" s="908"/>
      <c r="AA18" s="908"/>
      <c r="AB18" s="908"/>
      <c r="AC18" s="908"/>
      <c r="AD18" s="908"/>
      <c r="AE18" s="908"/>
      <c r="AF18" s="908"/>
      <c r="AG18" s="908"/>
      <c r="AH18" s="908"/>
      <c r="AI18" s="908"/>
      <c r="AJ18" s="908"/>
      <c r="AK18" s="79"/>
    </row>
    <row r="19" spans="9:37" ht="15.95" customHeight="1">
      <c r="I19" s="78"/>
      <c r="J19" s="904" t="s">
        <v>120</v>
      </c>
      <c r="K19" s="904"/>
      <c r="L19" s="904"/>
      <c r="M19" s="904"/>
      <c r="N19" s="904"/>
      <c r="O19" s="904"/>
      <c r="P19" s="904"/>
      <c r="Q19" s="904"/>
      <c r="R19" s="904"/>
      <c r="S19" s="904"/>
      <c r="T19" s="904"/>
      <c r="U19" s="904"/>
      <c r="V19" s="904"/>
      <c r="W19" s="904"/>
      <c r="X19" s="904"/>
      <c r="Y19" s="904"/>
      <c r="Z19" s="904"/>
      <c r="AA19" s="904"/>
      <c r="AB19" s="904"/>
      <c r="AC19" s="904"/>
      <c r="AD19" s="904"/>
      <c r="AE19" s="904"/>
      <c r="AF19" s="904"/>
      <c r="AG19" s="904"/>
      <c r="AH19" s="904"/>
      <c r="AI19" s="904"/>
      <c r="AJ19" s="904"/>
      <c r="AK19" s="79"/>
    </row>
    <row r="20" spans="9:37" ht="15.95" customHeight="1">
      <c r="I20" s="78"/>
      <c r="J20" s="908">
        <f>M02S02F01</f>
        <v>0</v>
      </c>
      <c r="K20" s="908"/>
      <c r="L20" s="908"/>
      <c r="M20" s="908"/>
      <c r="N20" s="908"/>
      <c r="O20" s="908"/>
      <c r="P20" s="908"/>
      <c r="Q20" s="908"/>
      <c r="R20" s="908"/>
      <c r="S20" s="908"/>
      <c r="T20" s="908"/>
      <c r="U20" s="908"/>
      <c r="V20" s="908"/>
      <c r="W20" s="908" t="str">
        <f>CONCATENATE(M02S02F02," ",M02S02F03)</f>
        <v xml:space="preserve"> </v>
      </c>
      <c r="X20" s="908"/>
      <c r="Y20" s="908"/>
      <c r="Z20" s="908"/>
      <c r="AA20" s="908"/>
      <c r="AB20" s="908"/>
      <c r="AC20" s="908"/>
      <c r="AD20" s="908">
        <f>M02S02F04</f>
        <v>0</v>
      </c>
      <c r="AE20" s="908"/>
      <c r="AF20" s="908"/>
      <c r="AG20" s="908"/>
      <c r="AH20" s="908"/>
      <c r="AI20" s="908"/>
      <c r="AJ20" s="908"/>
      <c r="AK20" s="79"/>
    </row>
    <row r="21" spans="9:37" ht="15.95" customHeight="1">
      <c r="I21" s="78"/>
      <c r="J21" s="904" t="s">
        <v>110</v>
      </c>
      <c r="K21" s="904"/>
      <c r="L21" s="904"/>
      <c r="M21" s="904"/>
      <c r="N21" s="904"/>
      <c r="O21" s="904"/>
      <c r="P21" s="904"/>
      <c r="Q21" s="904"/>
      <c r="R21" s="904"/>
      <c r="S21" s="904"/>
      <c r="T21" s="904"/>
      <c r="U21" s="904"/>
      <c r="V21" s="904"/>
      <c r="W21" s="904" t="s">
        <v>121</v>
      </c>
      <c r="X21" s="904"/>
      <c r="Y21" s="904"/>
      <c r="Z21" s="904"/>
      <c r="AA21" s="904"/>
      <c r="AB21" s="904"/>
      <c r="AC21" s="904"/>
      <c r="AD21" s="905" t="s">
        <v>78</v>
      </c>
      <c r="AE21" s="905"/>
      <c r="AF21" s="905"/>
      <c r="AG21" s="905"/>
      <c r="AH21" s="905"/>
      <c r="AI21" s="905"/>
      <c r="AJ21" s="905"/>
      <c r="AK21" s="79"/>
    </row>
    <row r="22" spans="9:37" ht="15.95" customHeight="1">
      <c r="I22" s="78"/>
      <c r="J22" s="911">
        <f>M02S02F05</f>
        <v>0</v>
      </c>
      <c r="K22" s="911"/>
      <c r="L22" s="911"/>
      <c r="M22" s="911"/>
      <c r="N22" s="911"/>
      <c r="O22" s="911"/>
      <c r="P22" s="911"/>
      <c r="Q22" s="911"/>
      <c r="R22" s="911"/>
      <c r="S22" s="911">
        <f>M02S02F06</f>
        <v>0</v>
      </c>
      <c r="T22" s="911"/>
      <c r="U22" s="911"/>
      <c r="V22" s="911"/>
      <c r="W22" s="911"/>
      <c r="X22" s="911"/>
      <c r="Y22" s="911"/>
      <c r="Z22" s="911"/>
      <c r="AA22" s="911"/>
      <c r="AB22" s="908">
        <f>M02S02F07</f>
        <v>0</v>
      </c>
      <c r="AC22" s="908"/>
      <c r="AD22" s="908"/>
      <c r="AE22" s="908"/>
      <c r="AF22" s="908"/>
      <c r="AG22" s="908"/>
      <c r="AH22" s="908"/>
      <c r="AI22" s="908"/>
      <c r="AJ22" s="908"/>
      <c r="AK22" s="79"/>
    </row>
    <row r="23" spans="9:37" ht="15.95" customHeight="1">
      <c r="I23" s="78"/>
      <c r="J23" s="904" t="s">
        <v>79</v>
      </c>
      <c r="K23" s="904"/>
      <c r="L23" s="904"/>
      <c r="M23" s="904"/>
      <c r="N23" s="904"/>
      <c r="O23" s="904"/>
      <c r="P23" s="904"/>
      <c r="Q23" s="904"/>
      <c r="R23" s="904"/>
      <c r="S23" s="905" t="s">
        <v>124</v>
      </c>
      <c r="T23" s="905"/>
      <c r="U23" s="905"/>
      <c r="V23" s="905"/>
      <c r="W23" s="905"/>
      <c r="X23" s="905"/>
      <c r="Y23" s="905"/>
      <c r="Z23" s="905"/>
      <c r="AA23" s="905"/>
      <c r="AB23" s="905" t="s">
        <v>122</v>
      </c>
      <c r="AC23" s="905"/>
      <c r="AD23" s="905"/>
      <c r="AE23" s="905"/>
      <c r="AF23" s="905"/>
      <c r="AG23" s="905"/>
      <c r="AH23" s="905"/>
      <c r="AI23" s="905"/>
      <c r="AJ23" s="905"/>
      <c r="AK23" s="79"/>
    </row>
    <row r="24" spans="9:37" ht="15.95" customHeight="1">
      <c r="I24" s="78"/>
      <c r="J24" s="908">
        <f>M02S02F08</f>
        <v>0</v>
      </c>
      <c r="K24" s="908"/>
      <c r="L24" s="908"/>
      <c r="M24" s="908"/>
      <c r="N24" s="908"/>
      <c r="O24" s="908"/>
      <c r="P24" s="908"/>
      <c r="Q24" s="908"/>
      <c r="R24" s="908"/>
      <c r="S24" s="908"/>
      <c r="T24" s="908"/>
      <c r="U24" s="908"/>
      <c r="V24" s="908">
        <f>M02S02F09</f>
        <v>0</v>
      </c>
      <c r="W24" s="908"/>
      <c r="X24" s="908"/>
      <c r="Y24" s="908"/>
      <c r="Z24" s="908"/>
      <c r="AA24" s="908"/>
      <c r="AB24" s="908"/>
      <c r="AC24" s="908"/>
      <c r="AD24" s="908"/>
      <c r="AE24" s="908">
        <f>M02S02F10</f>
        <v>0</v>
      </c>
      <c r="AF24" s="908"/>
      <c r="AG24" s="908"/>
      <c r="AH24" s="909">
        <f>M02S02F11</f>
        <v>0</v>
      </c>
      <c r="AI24" s="909"/>
      <c r="AJ24" s="909"/>
      <c r="AK24" s="79"/>
    </row>
    <row r="25" spans="9:37" ht="15.95" customHeight="1">
      <c r="I25" s="78"/>
      <c r="J25" s="904" t="s">
        <v>86</v>
      </c>
      <c r="K25" s="904"/>
      <c r="L25" s="904"/>
      <c r="M25" s="904"/>
      <c r="N25" s="904"/>
      <c r="O25" s="904"/>
      <c r="P25" s="904"/>
      <c r="Q25" s="904"/>
      <c r="R25" s="904"/>
      <c r="S25" s="904"/>
      <c r="T25" s="904"/>
      <c r="U25" s="904"/>
      <c r="V25" s="905" t="s">
        <v>81</v>
      </c>
      <c r="W25" s="905"/>
      <c r="X25" s="905"/>
      <c r="Y25" s="905"/>
      <c r="Z25" s="905"/>
      <c r="AA25" s="905"/>
      <c r="AB25" s="905"/>
      <c r="AC25" s="905"/>
      <c r="AD25" s="905"/>
      <c r="AE25" s="905" t="s">
        <v>82</v>
      </c>
      <c r="AF25" s="905"/>
      <c r="AG25" s="905"/>
      <c r="AH25" s="905" t="s">
        <v>123</v>
      </c>
      <c r="AI25" s="905"/>
      <c r="AJ25" s="905"/>
      <c r="AK25" s="79"/>
    </row>
    <row r="26" spans="9:37" ht="15.95" customHeight="1">
      <c r="I26" s="78"/>
      <c r="J26" s="36"/>
      <c r="K26" s="36"/>
      <c r="L26" s="36"/>
      <c r="M26" s="36"/>
      <c r="N26" s="36"/>
      <c r="O26" s="36"/>
      <c r="P26" s="36"/>
      <c r="Q26" s="36"/>
      <c r="R26" s="36"/>
      <c r="S26" s="36"/>
      <c r="T26" s="36"/>
      <c r="U26" s="36"/>
      <c r="V26" s="35"/>
      <c r="W26" s="35"/>
      <c r="X26" s="35"/>
      <c r="Y26" s="35"/>
      <c r="Z26" s="35"/>
      <c r="AA26" s="35"/>
      <c r="AB26" s="35"/>
      <c r="AC26" s="35"/>
      <c r="AD26" s="35"/>
      <c r="AE26" s="35"/>
      <c r="AG26" s="35"/>
      <c r="AH26" s="37"/>
      <c r="AJ26" s="37"/>
      <c r="AK26" s="79"/>
    </row>
    <row r="27" spans="9:37" ht="15.95" customHeight="1">
      <c r="I27" s="78"/>
      <c r="J27" s="892" t="s">
        <v>125</v>
      </c>
      <c r="K27" s="892"/>
      <c r="L27" s="892"/>
      <c r="M27" s="892"/>
      <c r="N27" s="892"/>
      <c r="O27" s="892"/>
      <c r="P27" s="892"/>
      <c r="Q27" s="892"/>
      <c r="R27" s="892"/>
      <c r="S27" s="892"/>
      <c r="T27" s="892"/>
      <c r="U27" s="892"/>
      <c r="V27" s="892"/>
      <c r="W27" s="892"/>
      <c r="X27" s="892"/>
      <c r="Y27" s="892"/>
      <c r="Z27" s="892"/>
      <c r="AA27" s="892"/>
      <c r="AB27" s="892"/>
      <c r="AC27" s="892"/>
      <c r="AD27" s="892"/>
      <c r="AE27" s="892"/>
      <c r="AF27" s="892"/>
      <c r="AG27" s="892"/>
      <c r="AH27" s="892"/>
      <c r="AI27" s="892"/>
      <c r="AJ27" s="892"/>
      <c r="AK27" s="79"/>
    </row>
    <row r="28" spans="9:37" ht="15.95" customHeight="1">
      <c r="I28" s="78"/>
      <c r="J28" s="908" t="str">
        <f>CONCATENATE(M02S02F16," ",M02S02F17)</f>
        <v xml:space="preserve"> </v>
      </c>
      <c r="K28" s="908"/>
      <c r="L28" s="908"/>
      <c r="M28" s="908"/>
      <c r="N28" s="908"/>
      <c r="O28" s="908"/>
      <c r="P28" s="908"/>
      <c r="Q28" s="908"/>
      <c r="R28" s="908"/>
      <c r="S28" s="911" t="str">
        <f>M02S02F19</f>
        <v/>
      </c>
      <c r="T28" s="911"/>
      <c r="U28" s="911"/>
      <c r="V28" s="911"/>
      <c r="W28" s="911"/>
      <c r="X28" s="911"/>
      <c r="Y28" s="911"/>
      <c r="Z28" s="911"/>
      <c r="AA28" s="911"/>
      <c r="AB28" s="908" t="str">
        <f>M02S02F21</f>
        <v/>
      </c>
      <c r="AC28" s="908"/>
      <c r="AD28" s="908"/>
      <c r="AE28" s="908"/>
      <c r="AF28" s="908"/>
      <c r="AG28" s="908"/>
      <c r="AH28" s="908"/>
      <c r="AI28" s="908"/>
      <c r="AJ28" s="908"/>
      <c r="AK28" s="79"/>
    </row>
    <row r="29" spans="9:37" ht="15.95" customHeight="1">
      <c r="I29" s="78"/>
      <c r="J29" s="904" t="s">
        <v>121</v>
      </c>
      <c r="K29" s="904"/>
      <c r="L29" s="904"/>
      <c r="M29" s="904"/>
      <c r="N29" s="904"/>
      <c r="O29" s="904"/>
      <c r="P29" s="904"/>
      <c r="Q29" s="904"/>
      <c r="R29" s="904"/>
      <c r="S29" s="904" t="s">
        <v>79</v>
      </c>
      <c r="T29" s="904"/>
      <c r="U29" s="904"/>
      <c r="V29" s="904"/>
      <c r="W29" s="904"/>
      <c r="X29" s="904"/>
      <c r="Y29" s="904"/>
      <c r="Z29" s="904"/>
      <c r="AA29" s="904"/>
      <c r="AB29" s="905" t="s">
        <v>122</v>
      </c>
      <c r="AC29" s="905"/>
      <c r="AD29" s="905"/>
      <c r="AE29" s="905"/>
      <c r="AF29" s="905"/>
      <c r="AG29" s="905"/>
      <c r="AH29" s="905"/>
      <c r="AI29" s="905"/>
      <c r="AJ29" s="905"/>
      <c r="AK29" s="79"/>
    </row>
    <row r="30" spans="9:37" ht="15.95" customHeight="1">
      <c r="I30" s="78"/>
      <c r="J30" s="914" t="str">
        <f>M02S02F22</f>
        <v/>
      </c>
      <c r="K30" s="914"/>
      <c r="L30" s="914"/>
      <c r="M30" s="914"/>
      <c r="N30" s="914"/>
      <c r="O30" s="914"/>
      <c r="P30" s="914"/>
      <c r="Q30" s="914"/>
      <c r="R30" s="914"/>
      <c r="S30" s="914"/>
      <c r="T30" s="914"/>
      <c r="U30" s="914"/>
      <c r="V30" s="914" t="str">
        <f>M02S02F23</f>
        <v/>
      </c>
      <c r="W30" s="914"/>
      <c r="X30" s="914"/>
      <c r="Y30" s="914"/>
      <c r="Z30" s="914"/>
      <c r="AA30" s="914"/>
      <c r="AB30" s="914"/>
      <c r="AC30" s="914"/>
      <c r="AD30" s="914"/>
      <c r="AE30" s="914" t="str">
        <f>M02S02F24</f>
        <v>IN</v>
      </c>
      <c r="AF30" s="914"/>
      <c r="AG30" s="914"/>
      <c r="AH30" s="915" t="str">
        <f>M02S02F25</f>
        <v/>
      </c>
      <c r="AI30" s="915"/>
      <c r="AJ30" s="915"/>
      <c r="AK30" s="79"/>
    </row>
    <row r="31" spans="9:37" ht="15.95" customHeight="1">
      <c r="I31" s="78"/>
      <c r="J31" s="904" t="s">
        <v>126</v>
      </c>
      <c r="K31" s="904"/>
      <c r="L31" s="904"/>
      <c r="M31" s="904"/>
      <c r="N31" s="904"/>
      <c r="O31" s="904"/>
      <c r="P31" s="904"/>
      <c r="Q31" s="904"/>
      <c r="R31" s="904"/>
      <c r="S31" s="904"/>
      <c r="T31" s="904"/>
      <c r="U31" s="904"/>
      <c r="V31" s="912" t="s">
        <v>81</v>
      </c>
      <c r="W31" s="912"/>
      <c r="X31" s="912"/>
      <c r="Y31" s="912"/>
      <c r="Z31" s="912"/>
      <c r="AA31" s="912"/>
      <c r="AB31" s="912"/>
      <c r="AC31" s="912"/>
      <c r="AD31" s="912"/>
      <c r="AE31" s="912" t="s">
        <v>82</v>
      </c>
      <c r="AF31" s="912"/>
      <c r="AG31" s="912"/>
      <c r="AH31" s="912" t="s">
        <v>123</v>
      </c>
      <c r="AI31" s="912"/>
      <c r="AJ31" s="912"/>
      <c r="AK31" s="79"/>
    </row>
    <row r="32" spans="9:37" ht="15.95" customHeight="1">
      <c r="I32" s="78"/>
      <c r="J32" s="36"/>
      <c r="K32" s="36"/>
      <c r="L32" s="36"/>
      <c r="M32" s="36"/>
      <c r="N32" s="36"/>
      <c r="O32" s="36"/>
      <c r="P32" s="36"/>
      <c r="Q32" s="36"/>
      <c r="R32" s="36"/>
      <c r="S32" s="36"/>
      <c r="T32" s="36"/>
      <c r="V32" s="41"/>
      <c r="W32" s="41"/>
      <c r="X32" s="41"/>
      <c r="Y32" s="41"/>
      <c r="Z32" s="41"/>
      <c r="AA32" s="41"/>
      <c r="AB32" s="41"/>
      <c r="AC32" s="41"/>
      <c r="AD32" s="41"/>
      <c r="AE32" s="41"/>
      <c r="AF32" s="41"/>
      <c r="AH32" s="41"/>
      <c r="AJ32" s="41"/>
      <c r="AK32" s="79"/>
    </row>
    <row r="33" spans="9:37" ht="15.95" customHeight="1">
      <c r="I33" s="78"/>
      <c r="J33" s="892" t="s">
        <v>127</v>
      </c>
      <c r="K33" s="892"/>
      <c r="L33" s="892"/>
      <c r="M33" s="892"/>
      <c r="N33" s="892"/>
      <c r="O33" s="892"/>
      <c r="P33" s="892"/>
      <c r="Q33" s="892"/>
      <c r="R33" s="892"/>
      <c r="S33" s="892"/>
      <c r="T33" s="892"/>
      <c r="U33" s="892"/>
      <c r="V33" s="892"/>
      <c r="W33" s="892"/>
      <c r="X33" s="892"/>
      <c r="Y33" s="892"/>
      <c r="Z33" s="892"/>
      <c r="AA33" s="892"/>
      <c r="AB33" s="892"/>
      <c r="AC33" s="892"/>
      <c r="AD33" s="892"/>
      <c r="AE33" s="892"/>
      <c r="AF33" s="892"/>
      <c r="AG33" s="892"/>
      <c r="AH33" s="892"/>
      <c r="AI33" s="892"/>
      <c r="AJ33" s="892"/>
      <c r="AK33" s="79"/>
    </row>
    <row r="34" spans="9:37" ht="15.95" customHeight="1">
      <c r="I34" s="78"/>
      <c r="J34" s="913">
        <f>M02S03F02</f>
        <v>0</v>
      </c>
      <c r="K34" s="913"/>
      <c r="L34" s="913"/>
      <c r="M34" s="913"/>
      <c r="N34" s="913"/>
      <c r="O34" s="913"/>
      <c r="P34" s="913"/>
      <c r="Q34" s="913"/>
      <c r="R34" s="913"/>
      <c r="S34" s="913"/>
      <c r="T34" s="913"/>
      <c r="U34" s="913"/>
      <c r="V34" s="913"/>
      <c r="W34" s="908" t="str">
        <f>CONCATENATE(M02S03F03," ",M02S03F04)</f>
        <v xml:space="preserve"> </v>
      </c>
      <c r="X34" s="908"/>
      <c r="Y34" s="908"/>
      <c r="Z34" s="908"/>
      <c r="AA34" s="908"/>
      <c r="AB34" s="908"/>
      <c r="AC34" s="908"/>
      <c r="AD34" s="908">
        <f>M02S03F05</f>
        <v>0</v>
      </c>
      <c r="AE34" s="908"/>
      <c r="AF34" s="908"/>
      <c r="AG34" s="908"/>
      <c r="AH34" s="908"/>
      <c r="AI34" s="908"/>
      <c r="AJ34" s="908"/>
      <c r="AK34" s="79"/>
    </row>
    <row r="35" spans="9:37" ht="15.95" customHeight="1">
      <c r="I35" s="78"/>
      <c r="J35" s="910" t="s">
        <v>128</v>
      </c>
      <c r="K35" s="910"/>
      <c r="L35" s="910"/>
      <c r="M35" s="910"/>
      <c r="N35" s="910"/>
      <c r="O35" s="910"/>
      <c r="P35" s="910"/>
      <c r="Q35" s="910"/>
      <c r="R35" s="910"/>
      <c r="S35" s="910"/>
      <c r="T35" s="910"/>
      <c r="U35" s="910"/>
      <c r="V35" s="910"/>
      <c r="W35" s="904" t="s">
        <v>121</v>
      </c>
      <c r="X35" s="904"/>
      <c r="Y35" s="904"/>
      <c r="Z35" s="904"/>
      <c r="AA35" s="904"/>
      <c r="AB35" s="904"/>
      <c r="AC35" s="904"/>
      <c r="AD35" s="905" t="s">
        <v>78</v>
      </c>
      <c r="AE35" s="905"/>
      <c r="AF35" s="905"/>
      <c r="AG35" s="905"/>
      <c r="AH35" s="905"/>
      <c r="AI35" s="905"/>
      <c r="AJ35" s="905"/>
      <c r="AK35" s="79"/>
    </row>
    <row r="36" spans="9:37" ht="15.95" customHeight="1">
      <c r="I36" s="78"/>
      <c r="J36" s="911">
        <f>M02S03F06</f>
        <v>0</v>
      </c>
      <c r="K36" s="911"/>
      <c r="L36" s="911"/>
      <c r="M36" s="911"/>
      <c r="N36" s="911"/>
      <c r="O36" s="911"/>
      <c r="P36" s="911"/>
      <c r="Q36" s="911"/>
      <c r="R36" s="911"/>
      <c r="S36" s="911">
        <f>M02S03F07</f>
        <v>0</v>
      </c>
      <c r="T36" s="911"/>
      <c r="U36" s="911"/>
      <c r="V36" s="911"/>
      <c r="W36" s="911"/>
      <c r="X36" s="911"/>
      <c r="Y36" s="911"/>
      <c r="Z36" s="911"/>
      <c r="AA36" s="911"/>
      <c r="AB36" s="908">
        <f>M02S03F08</f>
        <v>0</v>
      </c>
      <c r="AC36" s="908"/>
      <c r="AD36" s="908"/>
      <c r="AE36" s="908"/>
      <c r="AF36" s="908"/>
      <c r="AG36" s="908"/>
      <c r="AH36" s="908"/>
      <c r="AI36" s="908"/>
      <c r="AJ36" s="908"/>
      <c r="AK36" s="79"/>
    </row>
    <row r="37" spans="9:37" ht="15.95" customHeight="1">
      <c r="I37" s="78"/>
      <c r="J37" s="904" t="s">
        <v>79</v>
      </c>
      <c r="K37" s="904"/>
      <c r="L37" s="904"/>
      <c r="M37" s="904"/>
      <c r="N37" s="904"/>
      <c r="O37" s="904"/>
      <c r="P37" s="904"/>
      <c r="Q37" s="904"/>
      <c r="R37" s="904"/>
      <c r="S37" s="906" t="s">
        <v>124</v>
      </c>
      <c r="T37" s="906"/>
      <c r="U37" s="906"/>
      <c r="V37" s="906"/>
      <c r="W37" s="906"/>
      <c r="X37" s="906"/>
      <c r="Y37" s="906"/>
      <c r="Z37" s="906"/>
      <c r="AA37" s="906"/>
      <c r="AB37" s="906" t="s">
        <v>122</v>
      </c>
      <c r="AC37" s="906"/>
      <c r="AD37" s="906"/>
      <c r="AE37" s="906"/>
      <c r="AF37" s="906"/>
      <c r="AG37" s="906"/>
      <c r="AH37" s="906"/>
      <c r="AI37" s="906"/>
      <c r="AJ37" s="906"/>
      <c r="AK37" s="79"/>
    </row>
    <row r="38" spans="9:37" ht="15.95" customHeight="1">
      <c r="I38" s="78"/>
      <c r="J38" s="908">
        <f>M02S03F09</f>
        <v>0</v>
      </c>
      <c r="K38" s="908"/>
      <c r="L38" s="908"/>
      <c r="M38" s="908"/>
      <c r="N38" s="908"/>
      <c r="O38" s="908"/>
      <c r="P38" s="908"/>
      <c r="Q38" s="908"/>
      <c r="R38" s="908"/>
      <c r="S38" s="908"/>
      <c r="T38" s="908"/>
      <c r="U38" s="908"/>
      <c r="V38" s="908">
        <f>M02S03F10</f>
        <v>0</v>
      </c>
      <c r="W38" s="908"/>
      <c r="X38" s="908"/>
      <c r="Y38" s="908"/>
      <c r="Z38" s="908"/>
      <c r="AA38" s="908"/>
      <c r="AB38" s="908"/>
      <c r="AC38" s="908"/>
      <c r="AD38" s="908"/>
      <c r="AE38" s="908">
        <f>M02S03F11</f>
        <v>0</v>
      </c>
      <c r="AF38" s="908"/>
      <c r="AG38" s="908"/>
      <c r="AH38" s="909">
        <f>M02S03F12</f>
        <v>0</v>
      </c>
      <c r="AI38" s="909"/>
      <c r="AJ38" s="909"/>
      <c r="AK38" s="79"/>
    </row>
    <row r="39" spans="9:37" ht="15.95" customHeight="1">
      <c r="I39" s="78"/>
      <c r="J39" s="904" t="s">
        <v>86</v>
      </c>
      <c r="K39" s="904"/>
      <c r="L39" s="904"/>
      <c r="M39" s="904"/>
      <c r="N39" s="904"/>
      <c r="O39" s="904"/>
      <c r="P39" s="904"/>
      <c r="Q39" s="904"/>
      <c r="R39" s="904"/>
      <c r="S39" s="904"/>
      <c r="T39" s="904"/>
      <c r="U39" s="904"/>
      <c r="V39" s="905" t="s">
        <v>81</v>
      </c>
      <c r="W39" s="905"/>
      <c r="X39" s="905"/>
      <c r="Y39" s="905"/>
      <c r="Z39" s="905"/>
      <c r="AA39" s="905"/>
      <c r="AB39" s="905"/>
      <c r="AC39" s="905"/>
      <c r="AD39" s="905"/>
      <c r="AE39" s="905" t="s">
        <v>82</v>
      </c>
      <c r="AF39" s="905"/>
      <c r="AG39" s="905"/>
      <c r="AH39" s="905" t="s">
        <v>123</v>
      </c>
      <c r="AI39" s="905"/>
      <c r="AJ39" s="905"/>
      <c r="AK39" s="79"/>
    </row>
    <row r="40" spans="9:37" ht="15.95" customHeight="1">
      <c r="I40" s="78"/>
      <c r="J40" s="36"/>
      <c r="K40" s="36"/>
      <c r="L40" s="36"/>
      <c r="M40" s="36"/>
      <c r="N40" s="36"/>
      <c r="O40" s="36"/>
      <c r="P40" s="36"/>
      <c r="Q40" s="36"/>
      <c r="R40" s="36"/>
      <c r="S40" s="36"/>
      <c r="T40" s="36"/>
      <c r="U40" s="36"/>
      <c r="V40" s="35"/>
      <c r="W40" s="35"/>
      <c r="X40" s="35"/>
      <c r="Y40" s="35"/>
      <c r="Z40" s="35"/>
      <c r="AA40" s="35"/>
      <c r="AB40" s="35"/>
      <c r="AC40" s="35"/>
      <c r="AD40" s="35"/>
      <c r="AE40" s="35"/>
      <c r="AG40" s="35"/>
      <c r="AH40" s="37"/>
      <c r="AJ40" s="37"/>
      <c r="AK40" s="79"/>
    </row>
    <row r="41" spans="9:37" ht="15.95" customHeight="1">
      <c r="I41" s="78"/>
      <c r="J41" s="892" t="s">
        <v>496</v>
      </c>
      <c r="K41" s="892"/>
      <c r="L41" s="892"/>
      <c r="M41" s="892"/>
      <c r="N41" s="892"/>
      <c r="O41" s="892"/>
      <c r="P41" s="892"/>
      <c r="Q41" s="892"/>
      <c r="R41" s="892"/>
      <c r="S41" s="892"/>
      <c r="T41" s="892"/>
      <c r="U41" s="892"/>
      <c r="V41" s="892"/>
      <c r="W41" s="892"/>
      <c r="X41" s="892"/>
      <c r="Y41" s="892"/>
      <c r="Z41" s="892"/>
      <c r="AA41" s="892"/>
      <c r="AB41" s="892"/>
      <c r="AC41" s="892"/>
      <c r="AD41" s="892"/>
      <c r="AE41" s="892"/>
      <c r="AF41" s="892"/>
      <c r="AG41" s="892"/>
      <c r="AH41" s="892"/>
      <c r="AI41" s="892"/>
      <c r="AJ41" s="892"/>
      <c r="AK41" s="79"/>
    </row>
    <row r="42" spans="9:37" ht="15.95" customHeight="1">
      <c r="I42" s="78"/>
      <c r="AK42" s="79"/>
    </row>
    <row r="43" spans="9:37" ht="15.95" customHeight="1">
      <c r="I43" s="78"/>
      <c r="J43" s="890"/>
      <c r="K43" s="890"/>
      <c r="L43" s="890"/>
      <c r="M43" s="890"/>
      <c r="N43" s="890"/>
      <c r="O43" s="890"/>
      <c r="P43" s="890"/>
      <c r="Q43" s="890"/>
      <c r="S43" s="890"/>
      <c r="T43" s="890"/>
      <c r="U43" s="890"/>
      <c r="V43" s="890"/>
      <c r="W43" s="890"/>
      <c r="X43" s="890"/>
      <c r="Y43" s="890"/>
      <c r="Z43" s="890"/>
      <c r="AB43" s="890" t="s">
        <v>947</v>
      </c>
      <c r="AC43" s="890"/>
      <c r="AD43" s="890"/>
      <c r="AE43" s="890"/>
      <c r="AF43" s="890"/>
      <c r="AG43" s="890"/>
      <c r="AH43" s="90" t="s">
        <v>499</v>
      </c>
      <c r="AK43" s="79"/>
    </row>
    <row r="44" spans="9:37" ht="15.95" customHeight="1">
      <c r="I44" s="78"/>
      <c r="J44" s="891" t="s">
        <v>497</v>
      </c>
      <c r="K44" s="891"/>
      <c r="L44" s="891"/>
      <c r="M44" s="891"/>
      <c r="N44" s="891"/>
      <c r="O44" s="891"/>
      <c r="P44" s="891"/>
      <c r="Q44" s="891"/>
      <c r="S44" s="891" t="s">
        <v>469</v>
      </c>
      <c r="T44" s="891"/>
      <c r="U44" s="891"/>
      <c r="V44" s="891"/>
      <c r="W44" s="891"/>
      <c r="X44" s="891"/>
      <c r="Y44" s="891"/>
      <c r="Z44" s="891"/>
      <c r="AB44" s="891" t="s">
        <v>500</v>
      </c>
      <c r="AC44" s="891"/>
      <c r="AD44" s="891"/>
      <c r="AE44" s="891"/>
      <c r="AF44" s="891"/>
      <c r="AG44" s="891"/>
      <c r="AK44" s="79"/>
    </row>
    <row r="45" spans="9:37" ht="15.95" customHeight="1">
      <c r="I45" s="78"/>
      <c r="AK45" s="79"/>
    </row>
    <row r="46" spans="9:37" ht="15.95" customHeight="1">
      <c r="I46" s="78"/>
      <c r="J46" s="892" t="s">
        <v>495</v>
      </c>
      <c r="K46" s="892"/>
      <c r="L46" s="892"/>
      <c r="M46" s="892"/>
      <c r="N46" s="892"/>
      <c r="O46" s="892"/>
      <c r="P46" s="892"/>
      <c r="Q46" s="892"/>
      <c r="R46" s="892"/>
      <c r="S46" s="892"/>
      <c r="T46" s="892"/>
      <c r="U46" s="892"/>
      <c r="V46" s="892"/>
      <c r="W46" s="892"/>
      <c r="X46" s="892"/>
      <c r="Y46" s="892"/>
      <c r="Z46" s="892"/>
      <c r="AA46" s="892"/>
      <c r="AB46" s="892"/>
      <c r="AC46" s="892"/>
      <c r="AD46" s="892"/>
      <c r="AE46" s="892"/>
      <c r="AF46" s="892"/>
      <c r="AG46" s="892"/>
      <c r="AH46" s="892"/>
      <c r="AI46" s="892"/>
      <c r="AJ46" s="892"/>
      <c r="AK46" s="79"/>
    </row>
    <row r="47" spans="9:37" ht="15.95" customHeight="1">
      <c r="I47" s="78"/>
      <c r="J47" s="46" t="s">
        <v>498</v>
      </c>
      <c r="K47" s="11"/>
      <c r="AK47" s="79"/>
    </row>
    <row r="48" spans="9:37" ht="15.95" customHeight="1">
      <c r="I48" s="78"/>
      <c r="J48" s="11"/>
      <c r="K48" s="45"/>
      <c r="L48" s="44" t="s">
        <v>505</v>
      </c>
      <c r="AK48" s="79"/>
    </row>
    <row r="49" spans="9:37" ht="15.95" customHeight="1">
      <c r="I49" s="78"/>
      <c r="J49" s="11"/>
      <c r="K49" s="45"/>
      <c r="L49" s="44" t="s">
        <v>506</v>
      </c>
      <c r="AK49" s="79"/>
    </row>
    <row r="50" spans="9:37" ht="15.95" customHeight="1">
      <c r="I50" s="78"/>
      <c r="K50" s="45"/>
      <c r="L50" s="44" t="s">
        <v>501</v>
      </c>
      <c r="AK50" s="79"/>
    </row>
    <row r="51" spans="9:37" ht="15.95" customHeight="1">
      <c r="I51" s="78"/>
      <c r="K51" s="45"/>
      <c r="L51" s="44" t="s">
        <v>504</v>
      </c>
      <c r="AK51" s="79"/>
    </row>
    <row r="52" spans="9:37" ht="15.95" customHeight="1">
      <c r="I52" s="78"/>
      <c r="J52" s="10" t="s">
        <v>502</v>
      </c>
      <c r="K52" s="11"/>
      <c r="AK52" s="79"/>
    </row>
    <row r="53" spans="9:37" ht="15.95" customHeight="1">
      <c r="I53" s="78"/>
      <c r="J53" s="11"/>
      <c r="K53" s="45"/>
      <c r="L53" s="44" t="s">
        <v>503</v>
      </c>
      <c r="AK53" s="79"/>
    </row>
    <row r="54" spans="9:37" ht="15.95" customHeight="1">
      <c r="I54" s="78"/>
      <c r="J54" s="11"/>
      <c r="K54" s="45"/>
      <c r="L54" s="44" t="s">
        <v>507</v>
      </c>
      <c r="AK54" s="79"/>
    </row>
    <row r="55" spans="9:37" ht="15.95" customHeight="1">
      <c r="I55" s="78"/>
      <c r="K55" s="45"/>
      <c r="L55" s="44" t="s">
        <v>508</v>
      </c>
      <c r="AK55" s="79"/>
    </row>
    <row r="56" spans="9:37" ht="15.95" customHeight="1">
      <c r="I56" s="78"/>
      <c r="K56" s="45"/>
      <c r="L56" s="44" t="s">
        <v>526</v>
      </c>
      <c r="AK56" s="79"/>
    </row>
    <row r="57" spans="9:37" ht="15.95" customHeight="1">
      <c r="I57" s="78"/>
      <c r="AK57" s="79"/>
    </row>
    <row r="58" spans="9:37" ht="15.95" customHeight="1">
      <c r="I58" s="78"/>
      <c r="J58" s="892" t="s">
        <v>509</v>
      </c>
      <c r="K58" s="892"/>
      <c r="L58" s="892"/>
      <c r="M58" s="892"/>
      <c r="N58" s="892"/>
      <c r="O58" s="892"/>
      <c r="P58" s="892"/>
      <c r="Q58" s="892"/>
      <c r="R58" s="892"/>
      <c r="S58" s="892"/>
      <c r="T58" s="892"/>
      <c r="U58" s="892"/>
      <c r="V58" s="892"/>
      <c r="W58" s="892"/>
      <c r="X58" s="892"/>
      <c r="Y58" s="892"/>
      <c r="Z58" s="892"/>
      <c r="AA58" s="892"/>
      <c r="AB58" s="892"/>
      <c r="AC58" s="892"/>
      <c r="AD58" s="892"/>
      <c r="AE58" s="892"/>
      <c r="AF58" s="892"/>
      <c r="AG58" s="892"/>
      <c r="AH58" s="892"/>
      <c r="AI58" s="892"/>
      <c r="AJ58" s="892"/>
      <c r="AK58" s="79"/>
    </row>
    <row r="59" spans="9:37" ht="15.95" customHeight="1" thickBot="1">
      <c r="I59" s="78"/>
      <c r="J59" s="91" t="s">
        <v>510</v>
      </c>
      <c r="AK59" s="79"/>
    </row>
    <row r="60" spans="9:37" ht="15.95" customHeight="1">
      <c r="I60" s="78"/>
      <c r="K60" s="895"/>
      <c r="L60" s="896"/>
      <c r="M60" s="896"/>
      <c r="N60" s="896"/>
      <c r="O60" s="896"/>
      <c r="P60" s="896"/>
      <c r="Q60" s="896"/>
      <c r="R60" s="896"/>
      <c r="S60" s="896"/>
      <c r="T60" s="896"/>
      <c r="U60" s="896"/>
      <c r="V60" s="896"/>
      <c r="W60" s="896"/>
      <c r="X60" s="896"/>
      <c r="Y60" s="896"/>
      <c r="Z60" s="896"/>
      <c r="AA60" s="896"/>
      <c r="AB60" s="896"/>
      <c r="AC60" s="896"/>
      <c r="AD60" s="896"/>
      <c r="AE60" s="896"/>
      <c r="AF60" s="896"/>
      <c r="AG60" s="896"/>
      <c r="AH60" s="896"/>
      <c r="AI60" s="897"/>
      <c r="AK60" s="79"/>
    </row>
    <row r="61" spans="9:37" ht="15.95" customHeight="1">
      <c r="I61" s="78"/>
      <c r="K61" s="901"/>
      <c r="L61" s="902"/>
      <c r="M61" s="902"/>
      <c r="N61" s="902"/>
      <c r="O61" s="902"/>
      <c r="P61" s="902"/>
      <c r="Q61" s="902"/>
      <c r="R61" s="902"/>
      <c r="S61" s="902"/>
      <c r="T61" s="902"/>
      <c r="U61" s="902"/>
      <c r="V61" s="902"/>
      <c r="W61" s="902"/>
      <c r="X61" s="902"/>
      <c r="Y61" s="902"/>
      <c r="Z61" s="902"/>
      <c r="AA61" s="902"/>
      <c r="AB61" s="902"/>
      <c r="AC61" s="902"/>
      <c r="AD61" s="902"/>
      <c r="AE61" s="902"/>
      <c r="AF61" s="902"/>
      <c r="AG61" s="902"/>
      <c r="AH61" s="902"/>
      <c r="AI61" s="903"/>
      <c r="AK61" s="79"/>
    </row>
    <row r="62" spans="9:37" ht="15.95" customHeight="1">
      <c r="I62" s="78"/>
      <c r="K62" s="901"/>
      <c r="L62" s="902"/>
      <c r="M62" s="902"/>
      <c r="N62" s="902"/>
      <c r="O62" s="902"/>
      <c r="P62" s="902"/>
      <c r="Q62" s="902"/>
      <c r="R62" s="902"/>
      <c r="S62" s="902"/>
      <c r="T62" s="902"/>
      <c r="U62" s="902"/>
      <c r="V62" s="902"/>
      <c r="W62" s="902"/>
      <c r="X62" s="902"/>
      <c r="Y62" s="902"/>
      <c r="Z62" s="902"/>
      <c r="AA62" s="902"/>
      <c r="AB62" s="902"/>
      <c r="AC62" s="902"/>
      <c r="AD62" s="902"/>
      <c r="AE62" s="902"/>
      <c r="AF62" s="902"/>
      <c r="AG62" s="902"/>
      <c r="AH62" s="902"/>
      <c r="AI62" s="903"/>
      <c r="AK62" s="79"/>
    </row>
    <row r="63" spans="9:37" ht="15.95" customHeight="1">
      <c r="I63" s="78"/>
      <c r="K63" s="901"/>
      <c r="L63" s="902"/>
      <c r="M63" s="902"/>
      <c r="N63" s="902"/>
      <c r="O63" s="902"/>
      <c r="P63" s="902"/>
      <c r="Q63" s="902"/>
      <c r="R63" s="902"/>
      <c r="S63" s="902"/>
      <c r="T63" s="902"/>
      <c r="U63" s="902"/>
      <c r="V63" s="902"/>
      <c r="W63" s="902"/>
      <c r="X63" s="902"/>
      <c r="Y63" s="902"/>
      <c r="Z63" s="902"/>
      <c r="AA63" s="902"/>
      <c r="AB63" s="902"/>
      <c r="AC63" s="902"/>
      <c r="AD63" s="902"/>
      <c r="AE63" s="902"/>
      <c r="AF63" s="902"/>
      <c r="AG63" s="902"/>
      <c r="AH63" s="902"/>
      <c r="AI63" s="903"/>
      <c r="AK63" s="79"/>
    </row>
    <row r="64" spans="9:37" ht="15.95" customHeight="1" thickBot="1">
      <c r="I64" s="78"/>
      <c r="K64" s="898"/>
      <c r="L64" s="899"/>
      <c r="M64" s="899"/>
      <c r="N64" s="899"/>
      <c r="O64" s="899"/>
      <c r="P64" s="899"/>
      <c r="Q64" s="899"/>
      <c r="R64" s="899"/>
      <c r="S64" s="899"/>
      <c r="T64" s="899"/>
      <c r="U64" s="899"/>
      <c r="V64" s="899"/>
      <c r="W64" s="899"/>
      <c r="X64" s="899"/>
      <c r="Y64" s="899"/>
      <c r="Z64" s="899"/>
      <c r="AA64" s="899"/>
      <c r="AB64" s="899"/>
      <c r="AC64" s="899"/>
      <c r="AD64" s="899"/>
      <c r="AE64" s="899"/>
      <c r="AF64" s="899"/>
      <c r="AG64" s="899"/>
      <c r="AH64" s="899"/>
      <c r="AI64" s="900"/>
      <c r="AK64" s="79"/>
    </row>
    <row r="65" spans="9:37" ht="15.95" customHeight="1" thickBot="1">
      <c r="I65" s="78"/>
      <c r="J65" s="91" t="s">
        <v>511</v>
      </c>
      <c r="AK65" s="79"/>
    </row>
    <row r="66" spans="9:37" ht="15.95" customHeight="1">
      <c r="I66" s="78"/>
      <c r="K66" s="895"/>
      <c r="L66" s="896"/>
      <c r="M66" s="896"/>
      <c r="N66" s="896"/>
      <c r="O66" s="896"/>
      <c r="P66" s="896"/>
      <c r="Q66" s="896"/>
      <c r="R66" s="896"/>
      <c r="S66" s="896"/>
      <c r="T66" s="896"/>
      <c r="U66" s="896"/>
      <c r="V66" s="896"/>
      <c r="W66" s="896"/>
      <c r="X66" s="896"/>
      <c r="Y66" s="896"/>
      <c r="Z66" s="896"/>
      <c r="AA66" s="896"/>
      <c r="AB66" s="896"/>
      <c r="AC66" s="896"/>
      <c r="AD66" s="896"/>
      <c r="AE66" s="896"/>
      <c r="AF66" s="896"/>
      <c r="AG66" s="896"/>
      <c r="AH66" s="896"/>
      <c r="AI66" s="897"/>
      <c r="AK66" s="79"/>
    </row>
    <row r="67" spans="9:37" ht="15.95" customHeight="1" thickBot="1">
      <c r="I67" s="78"/>
      <c r="K67" s="898"/>
      <c r="L67" s="899"/>
      <c r="M67" s="899"/>
      <c r="N67" s="899"/>
      <c r="O67" s="899"/>
      <c r="P67" s="899"/>
      <c r="Q67" s="899"/>
      <c r="R67" s="899"/>
      <c r="S67" s="899"/>
      <c r="T67" s="899"/>
      <c r="U67" s="899"/>
      <c r="V67" s="899"/>
      <c r="W67" s="899"/>
      <c r="X67" s="899"/>
      <c r="Y67" s="899"/>
      <c r="Z67" s="899"/>
      <c r="AA67" s="899"/>
      <c r="AB67" s="899"/>
      <c r="AC67" s="899"/>
      <c r="AD67" s="899"/>
      <c r="AE67" s="899"/>
      <c r="AF67" s="899"/>
      <c r="AG67" s="899"/>
      <c r="AH67" s="899"/>
      <c r="AI67" s="900"/>
      <c r="AK67" s="79"/>
    </row>
    <row r="68" spans="9:37" ht="15.95" customHeight="1">
      <c r="I68" s="78"/>
      <c r="AK68" s="79"/>
    </row>
    <row r="69" spans="9:37" ht="15.95" customHeight="1">
      <c r="I69" s="78"/>
      <c r="J69" s="892" t="s">
        <v>116</v>
      </c>
      <c r="K69" s="892"/>
      <c r="L69" s="892"/>
      <c r="M69" s="892"/>
      <c r="N69" s="892"/>
      <c r="O69" s="892"/>
      <c r="P69" s="892"/>
      <c r="Q69" s="892"/>
      <c r="R69" s="892"/>
      <c r="S69" s="892"/>
      <c r="T69" s="892"/>
      <c r="U69" s="892"/>
      <c r="V69" s="892"/>
      <c r="W69" s="892"/>
      <c r="X69" s="892"/>
      <c r="Y69" s="892"/>
      <c r="Z69" s="892"/>
      <c r="AA69" s="892"/>
      <c r="AB69" s="892"/>
      <c r="AC69" s="892"/>
      <c r="AD69" s="892"/>
      <c r="AE69" s="892"/>
      <c r="AF69" s="892"/>
      <c r="AG69" s="892"/>
      <c r="AH69" s="892"/>
      <c r="AI69" s="892"/>
      <c r="AJ69" s="892"/>
      <c r="AK69" s="79"/>
    </row>
    <row r="70" spans="9:37" ht="15.95" customHeight="1">
      <c r="I70" s="78"/>
      <c r="J70" s="124"/>
      <c r="AK70" s="79"/>
    </row>
    <row r="71" spans="9:37" ht="15.95" customHeight="1">
      <c r="I71" s="78"/>
      <c r="J71" s="907"/>
      <c r="K71" s="907"/>
      <c r="L71" s="907"/>
      <c r="M71" s="907"/>
      <c r="N71" s="907"/>
      <c r="O71" s="907"/>
      <c r="P71" s="907"/>
      <c r="Q71" s="907"/>
      <c r="R71" s="907"/>
      <c r="S71" s="907"/>
      <c r="T71" s="907"/>
      <c r="U71" s="907"/>
      <c r="V71" s="907"/>
      <c r="W71" s="907"/>
      <c r="X71" s="907"/>
      <c r="Y71" s="907"/>
      <c r="Z71" s="907"/>
      <c r="AA71" s="907"/>
      <c r="AB71" s="907"/>
      <c r="AC71" s="907"/>
      <c r="AD71" s="907"/>
      <c r="AE71" s="907"/>
      <c r="AF71" s="907"/>
      <c r="AG71" s="907"/>
      <c r="AH71" s="907"/>
      <c r="AI71" s="907"/>
      <c r="AJ71" s="907"/>
      <c r="AK71" s="79"/>
    </row>
    <row r="72" spans="9:37" ht="15.95" customHeight="1">
      <c r="I72" s="78"/>
      <c r="J72" s="893" t="s">
        <v>494</v>
      </c>
      <c r="K72" s="893"/>
      <c r="L72" s="893"/>
      <c r="M72" s="893"/>
      <c r="N72" s="893"/>
      <c r="O72" s="893"/>
      <c r="P72" s="893"/>
      <c r="Q72" s="893"/>
      <c r="R72" s="893"/>
      <c r="S72" s="893"/>
      <c r="T72" s="893"/>
      <c r="U72" s="893"/>
      <c r="V72" s="893"/>
      <c r="W72" s="893" t="s">
        <v>78</v>
      </c>
      <c r="X72" s="893"/>
      <c r="Y72" s="893"/>
      <c r="Z72" s="893"/>
      <c r="AA72" s="893"/>
      <c r="AB72" s="893"/>
      <c r="AC72" s="893"/>
      <c r="AD72" s="893"/>
      <c r="AE72" s="893" t="s">
        <v>512</v>
      </c>
      <c r="AF72" s="893"/>
      <c r="AG72" s="893"/>
      <c r="AH72" s="893"/>
      <c r="AI72" s="893"/>
      <c r="AJ72" s="893"/>
      <c r="AK72" s="79"/>
    </row>
    <row r="73" spans="9:37" ht="15.95" customHeight="1">
      <c r="I73" s="78"/>
      <c r="J73" s="894" t="str">
        <f>IF(J71="","",J71)</f>
        <v/>
      </c>
      <c r="K73" s="894"/>
      <c r="L73" s="894"/>
      <c r="M73" s="894"/>
      <c r="N73" s="894"/>
      <c r="O73" s="894"/>
      <c r="P73" s="894"/>
      <c r="Q73" s="894"/>
      <c r="R73" s="894"/>
      <c r="S73" s="894"/>
      <c r="T73" s="894"/>
      <c r="U73" s="894"/>
      <c r="V73" s="894"/>
      <c r="W73" s="894"/>
      <c r="X73" s="894"/>
      <c r="Y73" s="894"/>
      <c r="Z73" s="894"/>
      <c r="AA73" s="894"/>
      <c r="AB73" s="894"/>
      <c r="AC73" s="894"/>
      <c r="AD73" s="894"/>
      <c r="AE73" s="894"/>
      <c r="AF73" s="894"/>
      <c r="AG73" s="894"/>
      <c r="AH73" s="894"/>
      <c r="AI73" s="894"/>
      <c r="AJ73" s="894"/>
      <c r="AK73" s="79"/>
    </row>
    <row r="74" spans="9:37" ht="15.95" customHeight="1">
      <c r="I74" s="78"/>
      <c r="J74" s="893" t="s">
        <v>116</v>
      </c>
      <c r="K74" s="893"/>
      <c r="L74" s="893"/>
      <c r="M74" s="893"/>
      <c r="N74" s="893"/>
      <c r="O74" s="893"/>
      <c r="P74" s="893"/>
      <c r="Q74" s="893"/>
      <c r="R74" s="893"/>
      <c r="S74" s="893"/>
      <c r="T74" s="893"/>
      <c r="U74" s="893"/>
      <c r="V74" s="893"/>
      <c r="W74" s="893"/>
      <c r="X74" s="893"/>
      <c r="Y74" s="893"/>
      <c r="Z74" s="893"/>
      <c r="AA74" s="893"/>
      <c r="AB74" s="893"/>
      <c r="AC74" s="893"/>
      <c r="AD74" s="893"/>
      <c r="AE74" s="893"/>
      <c r="AF74" s="893"/>
      <c r="AG74" s="893"/>
      <c r="AH74" s="893"/>
      <c r="AI74" s="893"/>
      <c r="AJ74" s="893"/>
      <c r="AK74" s="79"/>
    </row>
    <row r="75" spans="9:37" ht="15.95" customHeight="1">
      <c r="I75" s="78"/>
      <c r="J75" s="42"/>
      <c r="K75" s="43"/>
      <c r="AI75" s="43"/>
      <c r="AJ75" s="43"/>
      <c r="AK75" s="79"/>
    </row>
    <row r="76" spans="9:37" ht="15.95" customHeight="1">
      <c r="I76" s="80"/>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4"/>
    </row>
    <row r="77" spans="9:37" ht="15.95" customHeight="1"/>
    <row r="78" spans="9:37" ht="15.95" hidden="1" customHeight="1"/>
    <row r="79" spans="9:37" ht="15.95" hidden="1" customHeight="1"/>
    <row r="80" spans="9:37" ht="15.95" hidden="1" customHeight="1"/>
    <row r="81" ht="15.95" hidden="1" customHeight="1"/>
    <row r="82" ht="15.95" hidden="1" customHeight="1"/>
    <row r="83" ht="15.95" hidden="1" customHeight="1"/>
    <row r="84" ht="15.95" hidden="1" customHeight="1"/>
    <row r="85" ht="15.95" hidden="1" customHeight="1"/>
    <row r="86" ht="15.95" hidden="1" customHeight="1"/>
    <row r="87" ht="15.95" hidden="1" customHeight="1"/>
    <row r="88" ht="15.95" hidden="1" customHeight="1"/>
    <row r="89" ht="15.95" hidden="1" customHeight="1"/>
    <row r="90" ht="15.95" hidden="1" customHeight="1"/>
    <row r="91" ht="15.95" hidden="1" customHeight="1"/>
    <row r="92" ht="15.95" hidden="1" customHeight="1"/>
    <row r="93" ht="15.95" hidden="1" customHeight="1"/>
    <row r="94" ht="15.95" hidden="1" customHeight="1"/>
    <row r="95" ht="15.95" hidden="1" customHeight="1"/>
    <row r="96" ht="15.95" hidden="1" customHeight="1"/>
    <row r="97" ht="15.95" hidden="1" customHeight="1"/>
    <row r="98" ht="15.95" hidden="1" customHeight="1"/>
    <row r="99" ht="15.95" hidden="1" customHeight="1"/>
    <row r="100" ht="15.95" hidden="1" customHeight="1"/>
    <row r="101" ht="15.95" hidden="1" customHeight="1"/>
    <row r="102" ht="15.95" hidden="1" customHeight="1"/>
    <row r="103" ht="15.95" hidden="1" customHeight="1"/>
    <row r="104" ht="15.95" hidden="1" customHeight="1"/>
    <row r="105" ht="15.95" hidden="1" customHeight="1"/>
    <row r="106" ht="15.95" hidden="1" customHeight="1"/>
    <row r="107" ht="15.95" hidden="1" customHeight="1"/>
    <row r="108" ht="15.95" hidden="1" customHeight="1"/>
    <row r="109" ht="15.95" hidden="1" customHeight="1"/>
    <row r="110" ht="15.95" hidden="1" customHeight="1"/>
    <row r="111" ht="15.95" hidden="1" customHeight="1"/>
    <row r="112" ht="15.95" hidden="1" customHeight="1"/>
    <row r="113" ht="15.95" hidden="1" customHeight="1"/>
    <row r="114" ht="15.95" hidden="1" customHeight="1"/>
    <row r="115" ht="15.95" hidden="1" customHeight="1"/>
    <row r="116" ht="15.95" hidden="1" customHeight="1"/>
    <row r="117" ht="15.95" hidden="1" customHeight="1"/>
    <row r="118" ht="15.95" hidden="1" customHeight="1"/>
    <row r="119" ht="15.95" hidden="1" customHeight="1"/>
    <row r="120" ht="15.95" hidden="1" customHeight="1"/>
    <row r="121" ht="15.95" hidden="1" customHeight="1"/>
    <row r="122" ht="15.95" hidden="1" customHeight="1"/>
    <row r="123" ht="15.95" hidden="1" customHeight="1"/>
    <row r="124" ht="15.95" hidden="1" customHeight="1"/>
    <row r="125" ht="15.95" hidden="1" customHeight="1"/>
    <row r="126" ht="15.95" hidden="1" customHeight="1"/>
    <row r="127" ht="15.95" hidden="1" customHeight="1"/>
    <row r="128" ht="15.95" hidden="1" customHeight="1"/>
    <row r="129" ht="15.95" hidden="1" customHeight="1"/>
    <row r="130" ht="15.95" hidden="1" customHeight="1"/>
    <row r="131" ht="15.95" hidden="1" customHeight="1"/>
    <row r="132" ht="15.95" hidden="1" customHeight="1"/>
    <row r="133" ht="15.95" hidden="1" customHeight="1"/>
    <row r="134" ht="15.95" hidden="1" customHeight="1"/>
    <row r="135" ht="15.95" hidden="1" customHeight="1"/>
    <row r="136" ht="15.95" hidden="1" customHeight="1"/>
    <row r="137" ht="15.95" hidden="1" customHeight="1"/>
    <row r="138" ht="15.95" hidden="1" customHeight="1"/>
    <row r="139" ht="15.95" hidden="1" customHeight="1"/>
    <row r="140" ht="15.95" hidden="1" customHeight="1"/>
    <row r="141" ht="15.95" hidden="1" customHeight="1"/>
    <row r="142" ht="15.95" hidden="1" customHeight="1"/>
    <row r="143" ht="15.95" hidden="1" customHeight="1"/>
    <row r="144" ht="15.95" hidden="1" customHeight="1"/>
    <row r="145" ht="15.95" hidden="1" customHeight="1"/>
    <row r="146" ht="15.95" hidden="1" customHeight="1"/>
    <row r="147" ht="15.95" hidden="1" customHeight="1"/>
    <row r="148" ht="15.95" hidden="1" customHeight="1"/>
    <row r="149" ht="15.95" hidden="1" customHeight="1"/>
    <row r="150" ht="15.95" hidden="1" customHeight="1"/>
    <row r="151" ht="15.95" hidden="1" customHeight="1"/>
    <row r="152" ht="15.95" hidden="1" customHeight="1"/>
    <row r="153" ht="15.95" hidden="1" customHeight="1"/>
    <row r="154" ht="15.95" hidden="1" customHeight="1"/>
    <row r="155" ht="15.95" hidden="1" customHeight="1"/>
    <row r="156" ht="15.95" hidden="1" customHeight="1"/>
    <row r="157" ht="15.95" hidden="1" customHeight="1"/>
    <row r="158" ht="15.95" hidden="1" customHeight="1"/>
    <row r="159" ht="15.95" hidden="1" customHeight="1"/>
    <row r="160" ht="15.95" hidden="1" customHeight="1"/>
    <row r="161" ht="15.95" hidden="1" customHeight="1"/>
    <row r="162" ht="15.95" hidden="1" customHeight="1"/>
    <row r="163" ht="15.95" hidden="1" customHeight="1"/>
    <row r="164" ht="15.95" hidden="1" customHeight="1"/>
    <row r="165" ht="15.95" hidden="1" customHeight="1"/>
    <row r="166" ht="15.95" hidden="1" customHeight="1"/>
    <row r="167" ht="15.95" hidden="1" customHeight="1"/>
    <row r="168" ht="15.95" hidden="1" customHeight="1"/>
    <row r="169" ht="15.95" hidden="1" customHeight="1"/>
    <row r="170" ht="15.95" hidden="1" customHeight="1"/>
    <row r="171" ht="15.95" hidden="1" customHeight="1"/>
    <row r="172" ht="15.95" hidden="1" customHeight="1"/>
    <row r="173" ht="15.95" hidden="1" customHeight="1"/>
    <row r="174" ht="15.95" hidden="1" customHeight="1"/>
    <row r="175" ht="15.95" hidden="1" customHeight="1"/>
    <row r="176" ht="15.95" hidden="1" customHeight="1"/>
    <row r="177" ht="15.95" hidden="1" customHeight="1"/>
    <row r="178" ht="15.95" hidden="1" customHeight="1"/>
    <row r="179" ht="15.95" hidden="1" customHeight="1"/>
    <row r="180" ht="15.95" hidden="1" customHeight="1"/>
    <row r="181" ht="15.95" hidden="1" customHeight="1"/>
    <row r="182" ht="15.95" hidden="1" customHeight="1"/>
    <row r="183" ht="15.95" hidden="1" customHeight="1"/>
    <row r="184" ht="15.95" hidden="1" customHeight="1"/>
    <row r="185" ht="15.95" hidden="1" customHeight="1"/>
    <row r="186" ht="15.95" hidden="1" customHeight="1"/>
    <row r="187" ht="15.95" hidden="1" customHeight="1"/>
    <row r="188" ht="15.95" hidden="1" customHeight="1"/>
    <row r="189" ht="15.95" hidden="1" customHeight="1"/>
    <row r="190" ht="15.95" hidden="1" customHeight="1"/>
    <row r="191" ht="15.95" hidden="1" customHeight="1"/>
    <row r="192" ht="15.95" hidden="1" customHeight="1"/>
    <row r="193" spans="2:44" ht="15.95" hidden="1" customHeight="1"/>
    <row r="194" spans="2:44" ht="15.95" hidden="1" customHeight="1"/>
    <row r="195" spans="2:44" ht="15.95" hidden="1" customHeight="1"/>
    <row r="196" spans="2:44" ht="15.95" hidden="1" customHeight="1"/>
    <row r="197" spans="2:44" ht="15.95" hidden="1" customHeight="1"/>
    <row r="198" spans="2:44" ht="15.95" hidden="1" customHeight="1"/>
    <row r="199" spans="2:44" ht="15.95" hidden="1" customHeight="1"/>
    <row r="200" spans="2:44" ht="15.95" customHeight="1">
      <c r="B200" s="189" t="str">
        <f>FOOT1</f>
        <v>NIPSCO Energy Efficiency Program</v>
      </c>
      <c r="C200" s="189"/>
      <c r="D200" s="189"/>
      <c r="E200" s="189"/>
      <c r="F200" s="189"/>
      <c r="G200" s="189"/>
      <c r="H200" s="189"/>
      <c r="I200" s="189"/>
      <c r="J200" s="189"/>
      <c r="K200" s="189"/>
      <c r="L200" s="189"/>
      <c r="M200" s="658" t="str">
        <f>_xlfn.SINGLE(FOOT4)</f>
        <v>NIPSCO’s energy efficiency programs are administered by TRC, a third‐party implementation specialist that helps homes and businesses save energy.</v>
      </c>
      <c r="N200" s="658"/>
      <c r="O200" s="658"/>
      <c r="P200" s="658"/>
      <c r="Q200" s="658"/>
      <c r="R200" s="658"/>
      <c r="S200" s="658"/>
      <c r="T200" s="658"/>
      <c r="U200" s="658"/>
      <c r="V200" s="658"/>
      <c r="W200" s="658"/>
      <c r="X200" s="658"/>
      <c r="Y200" s="658"/>
      <c r="Z200" s="658"/>
      <c r="AA200" s="658"/>
      <c r="AB200" s="658"/>
      <c r="AC200" s="658"/>
      <c r="AD200" s="658"/>
      <c r="AE200" s="658"/>
      <c r="AF200" s="658"/>
      <c r="AG200" s="658"/>
      <c r="AH200" s="189"/>
      <c r="AI200" s="189"/>
      <c r="AJ200" s="189"/>
      <c r="AK200" s="189"/>
      <c r="AL200" s="189"/>
      <c r="AM200" s="189"/>
      <c r="AN200" s="189"/>
      <c r="AO200" s="189"/>
      <c r="AP200" s="189"/>
      <c r="AQ200" s="189"/>
      <c r="AR200" s="190" t="str">
        <f>FOOTDISCLAIM</f>
        <v/>
      </c>
    </row>
    <row r="201" spans="2:44" ht="15.95" customHeight="1">
      <c r="B201" s="189" t="str">
        <f>FOOT2</f>
        <v>Toll-Free 800-299-2501</v>
      </c>
      <c r="C201" s="189"/>
      <c r="D201" s="189"/>
      <c r="E201" s="189"/>
      <c r="F201" s="189"/>
      <c r="G201" s="189"/>
      <c r="H201" s="189"/>
      <c r="I201" s="189"/>
      <c r="J201" s="189"/>
      <c r="K201" s="189"/>
      <c r="L201" s="189"/>
      <c r="M201" s="658"/>
      <c r="N201" s="658"/>
      <c r="O201" s="658"/>
      <c r="P201" s="658"/>
      <c r="Q201" s="658"/>
      <c r="R201" s="658"/>
      <c r="S201" s="658"/>
      <c r="T201" s="658"/>
      <c r="U201" s="658"/>
      <c r="V201" s="658"/>
      <c r="W201" s="658"/>
      <c r="X201" s="658"/>
      <c r="Y201" s="658"/>
      <c r="Z201" s="658"/>
      <c r="AA201" s="658"/>
      <c r="AB201" s="658"/>
      <c r="AC201" s="658"/>
      <c r="AD201" s="658"/>
      <c r="AE201" s="658"/>
      <c r="AF201" s="658"/>
      <c r="AG201" s="658"/>
      <c r="AH201" s="189"/>
      <c r="AI201" s="189"/>
      <c r="AJ201" s="189"/>
      <c r="AK201" s="189"/>
      <c r="AL201" s="189"/>
      <c r="AM201" s="189"/>
      <c r="AN201" s="189"/>
      <c r="AO201" s="189"/>
      <c r="AP201" s="189"/>
      <c r="AQ201" s="189"/>
      <c r="AR201" s="190" t="str">
        <f>FOOT5</f>
        <v/>
      </c>
    </row>
    <row r="202" spans="2:44" ht="15.95" customHeight="1">
      <c r="B202" s="193" t="str">
        <f>FOOT3</f>
        <v>NIPSCO.Savings@TRCcompanies.com</v>
      </c>
      <c r="C202" s="189"/>
      <c r="D202" s="189"/>
      <c r="E202" s="189"/>
      <c r="F202" s="189"/>
      <c r="G202" s="189"/>
      <c r="H202" s="189"/>
      <c r="I202" s="189"/>
      <c r="J202" s="189"/>
      <c r="K202" s="189"/>
      <c r="L202" s="189"/>
      <c r="M202" s="191"/>
      <c r="N202" s="189"/>
      <c r="O202" s="189"/>
      <c r="P202" s="191"/>
      <c r="Q202" s="191"/>
      <c r="R202" s="191"/>
      <c r="S202" s="191"/>
      <c r="T202" s="191"/>
      <c r="U202" s="191"/>
      <c r="V202" s="191"/>
      <c r="W202" s="192" t="str">
        <f>VERSION</f>
        <v>Lighting One-Page 1.1.0</v>
      </c>
      <c r="X202" s="191"/>
      <c r="Y202" s="191"/>
      <c r="Z202" s="191"/>
      <c r="AA202" s="191"/>
      <c r="AB202" s="191"/>
      <c r="AC202" s="191"/>
      <c r="AD202" s="191"/>
      <c r="AE202" s="189"/>
      <c r="AF202" s="189"/>
      <c r="AG202" s="189"/>
      <c r="AH202" s="189"/>
      <c r="AI202" s="189"/>
      <c r="AJ202" s="189"/>
      <c r="AK202" s="189"/>
      <c r="AL202" s="189"/>
      <c r="AM202" s="189"/>
      <c r="AN202" s="189"/>
      <c r="AO202" s="189"/>
      <c r="AP202" s="189"/>
      <c r="AQ202" s="189"/>
      <c r="AR202" s="190" t="str">
        <f>FOOT6</f>
        <v>Product of TRC</v>
      </c>
    </row>
  </sheetData>
  <sheetProtection algorithmName="SHA-512" hashValue="XpNp7OU1VdIozS4B7MyJsYb97P3Fc/L0D8oKWSMjLKfvOBdehpABBDHTZGGI5Zc6s4bKn0DIR9Dk21Y8bKak+A==" saltValue="BZSvWcQX69laIhzqAOz8xg==" spinCount="100000" sheet="1" objects="1" scenarios="1" selectLockedCells="1"/>
  <mergeCells count="89">
    <mergeCell ref="AQ1:AR1"/>
    <mergeCell ref="AQ2:AR3"/>
    <mergeCell ref="AH1:AK1"/>
    <mergeCell ref="AL1:AP1"/>
    <mergeCell ref="AH2:AK3"/>
    <mergeCell ref="AL2:AP3"/>
    <mergeCell ref="M200:AG201"/>
    <mergeCell ref="F10:AN10"/>
    <mergeCell ref="F11:AN11"/>
    <mergeCell ref="N16:P16"/>
    <mergeCell ref="J18:AJ18"/>
    <mergeCell ref="J19:AJ19"/>
    <mergeCell ref="J20:V20"/>
    <mergeCell ref="W20:AC20"/>
    <mergeCell ref="AD20:AJ20"/>
    <mergeCell ref="J21:V21"/>
    <mergeCell ref="W21:AC21"/>
    <mergeCell ref="AD21:AJ21"/>
    <mergeCell ref="J22:R22"/>
    <mergeCell ref="S22:AA22"/>
    <mergeCell ref="AB22:AJ22"/>
    <mergeCell ref="J23:R23"/>
    <mergeCell ref="S23:AA23"/>
    <mergeCell ref="AB23:AJ23"/>
    <mergeCell ref="J24:U24"/>
    <mergeCell ref="V24:AD24"/>
    <mergeCell ref="AE24:AG24"/>
    <mergeCell ref="AH24:AJ24"/>
    <mergeCell ref="J25:U25"/>
    <mergeCell ref="V25:AD25"/>
    <mergeCell ref="AE25:AG25"/>
    <mergeCell ref="AH25:AJ25"/>
    <mergeCell ref="J28:R28"/>
    <mergeCell ref="S28:AA28"/>
    <mergeCell ref="AB28:AJ28"/>
    <mergeCell ref="J27:AJ27"/>
    <mergeCell ref="J29:R29"/>
    <mergeCell ref="S29:AA29"/>
    <mergeCell ref="AB29:AJ29"/>
    <mergeCell ref="J30:U30"/>
    <mergeCell ref="V30:AD30"/>
    <mergeCell ref="AE30:AG30"/>
    <mergeCell ref="AH30:AJ30"/>
    <mergeCell ref="J31:U31"/>
    <mergeCell ref="V31:AD31"/>
    <mergeCell ref="AE31:AG31"/>
    <mergeCell ref="AH31:AJ31"/>
    <mergeCell ref="J34:V34"/>
    <mergeCell ref="W34:AC34"/>
    <mergeCell ref="AD34:AJ34"/>
    <mergeCell ref="J33:AJ33"/>
    <mergeCell ref="J35:V35"/>
    <mergeCell ref="W35:AC35"/>
    <mergeCell ref="AD35:AJ35"/>
    <mergeCell ref="J36:R36"/>
    <mergeCell ref="S36:AA36"/>
    <mergeCell ref="AB36:AJ36"/>
    <mergeCell ref="AB37:AJ37"/>
    <mergeCell ref="J38:U38"/>
    <mergeCell ref="V38:AD38"/>
    <mergeCell ref="AE38:AG38"/>
    <mergeCell ref="AH38:AJ38"/>
    <mergeCell ref="J74:AJ74"/>
    <mergeCell ref="J71:V71"/>
    <mergeCell ref="W71:AD71"/>
    <mergeCell ref="AE71:AJ71"/>
    <mergeCell ref="J69:AJ69"/>
    <mergeCell ref="J17:AJ17"/>
    <mergeCell ref="J72:V72"/>
    <mergeCell ref="W72:AD72"/>
    <mergeCell ref="AE72:AJ72"/>
    <mergeCell ref="J73:AJ73"/>
    <mergeCell ref="K66:AI67"/>
    <mergeCell ref="K60:AI64"/>
    <mergeCell ref="J58:AJ58"/>
    <mergeCell ref="J46:AJ46"/>
    <mergeCell ref="J39:U39"/>
    <mergeCell ref="V39:AD39"/>
    <mergeCell ref="AE39:AG39"/>
    <mergeCell ref="AH39:AJ39"/>
    <mergeCell ref="J41:AJ41"/>
    <mergeCell ref="J37:R37"/>
    <mergeCell ref="S37:AA37"/>
    <mergeCell ref="J43:Q43"/>
    <mergeCell ref="J44:Q44"/>
    <mergeCell ref="S43:Z43"/>
    <mergeCell ref="S44:Z44"/>
    <mergeCell ref="AB43:AG43"/>
    <mergeCell ref="AB44:AG44"/>
  </mergeCells>
  <conditionalFormatting sqref="J43:Q43 S43:Z43 AB43:AG43 K60:AI64 K66:AI67 J71:AJ71">
    <cfRule type="containsBlanks" dxfId="21" priority="53">
      <formula>LEN(TRIM(J43))=0</formula>
    </cfRule>
  </conditionalFormatting>
  <conditionalFormatting sqref="AH2 AL2">
    <cfRule type="expression" dxfId="20" priority="1">
      <formula>PROJSTATUS=PROJSTATELI</formula>
    </cfRule>
    <cfRule type="expression" dxfId="19" priority="2">
      <formula>PROJSTATUS=PROJSTATREVIEW</formula>
    </cfRule>
    <cfRule type="expression" dxfId="18" priority="6">
      <formula>PROJSTATUS=PROJSTATPREAPPROVE</formula>
    </cfRule>
    <cfRule type="expression" dxfId="17" priority="7">
      <formula>PROJSTATUS=PROJSTATSTANDARD</formula>
    </cfRule>
    <cfRule type="expression" dxfId="16" priority="8">
      <formula>PROJSTATUS=PROJSTATEXP</formula>
    </cfRule>
  </conditionalFormatting>
  <conditionalFormatting sqref="AQ2:AR3">
    <cfRule type="cellIs" dxfId="15" priority="3" operator="equal">
      <formula>1</formula>
    </cfRule>
    <cfRule type="cellIs" dxfId="14" priority="4" operator="between">
      <formula>0.51</formula>
      <formula>0.99</formula>
    </cfRule>
    <cfRule type="cellIs" dxfId="13" priority="5" operator="lessThanOrEqual">
      <formula>0.5</formula>
    </cfRule>
  </conditionalFormatting>
  <dataValidations count="2">
    <dataValidation type="list" allowBlank="1" showInputMessage="1" showErrorMessage="1" sqref="J43" xr:uid="{00000000-0002-0000-2A00-000000000000}">
      <formula1>"Pre-Installation Inspection,Post-Installation Inspection,Random Inspection,""For Cause"" Inspection,Failed Inspection Follow Up"</formula1>
    </dataValidation>
    <dataValidation type="list" allowBlank="1" showInputMessage="1" showErrorMessage="1" sqref="AB43" xr:uid="{00000000-0002-0000-2A00-000001000000}">
      <formula1>"PASS,FAIL"</formula1>
    </dataValidation>
  </dataValidations>
  <hyperlinks>
    <hyperlink ref="B202" r:id="rId1" display="NIPSCO.Savings@LMCO.com" xr:uid="{00000000-0004-0000-2A00-000000000000}"/>
  </hyperlinks>
  <printOptions horizontalCentered="1" verticalCentered="1"/>
  <pageMargins left="0.3" right="0.3" top="0.3" bottom="0.3" header="0.25" footer="0.25"/>
  <pageSetup scale="76"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41986" r:id="rId5" name="Check Box 2">
              <controlPr defaultSize="0" autoFill="0" autoLine="0" autoPict="0">
                <anchor moveWithCells="1">
                  <from>
                    <xdr:col>10</xdr:col>
                    <xdr:colOff>9525</xdr:colOff>
                    <xdr:row>47</xdr:row>
                    <xdr:rowOff>0</xdr:rowOff>
                  </from>
                  <to>
                    <xdr:col>11</xdr:col>
                    <xdr:colOff>0</xdr:colOff>
                    <xdr:row>47</xdr:row>
                    <xdr:rowOff>190500</xdr:rowOff>
                  </to>
                </anchor>
              </controlPr>
            </control>
          </mc:Choice>
        </mc:AlternateContent>
        <mc:AlternateContent xmlns:mc="http://schemas.openxmlformats.org/markup-compatibility/2006">
          <mc:Choice Requires="x14">
            <control shapeId="41987" r:id="rId6" name="Check Box 3">
              <controlPr defaultSize="0" autoFill="0" autoLine="0" autoPict="0">
                <anchor moveWithCells="1">
                  <from>
                    <xdr:col>10</xdr:col>
                    <xdr:colOff>9525</xdr:colOff>
                    <xdr:row>48</xdr:row>
                    <xdr:rowOff>0</xdr:rowOff>
                  </from>
                  <to>
                    <xdr:col>11</xdr:col>
                    <xdr:colOff>0</xdr:colOff>
                    <xdr:row>48</xdr:row>
                    <xdr:rowOff>190500</xdr:rowOff>
                  </to>
                </anchor>
              </controlPr>
            </control>
          </mc:Choice>
        </mc:AlternateContent>
        <mc:AlternateContent xmlns:mc="http://schemas.openxmlformats.org/markup-compatibility/2006">
          <mc:Choice Requires="x14">
            <control shapeId="41991" r:id="rId7" name="Check Box 7">
              <controlPr defaultSize="0" autoFill="0" autoLine="0" autoPict="0">
                <anchor moveWithCells="1">
                  <from>
                    <xdr:col>10</xdr:col>
                    <xdr:colOff>9525</xdr:colOff>
                    <xdr:row>52</xdr:row>
                    <xdr:rowOff>0</xdr:rowOff>
                  </from>
                  <to>
                    <xdr:col>11</xdr:col>
                    <xdr:colOff>0</xdr:colOff>
                    <xdr:row>52</xdr:row>
                    <xdr:rowOff>190500</xdr:rowOff>
                  </to>
                </anchor>
              </controlPr>
            </control>
          </mc:Choice>
        </mc:AlternateContent>
        <mc:AlternateContent xmlns:mc="http://schemas.openxmlformats.org/markup-compatibility/2006">
          <mc:Choice Requires="x14">
            <control shapeId="41992" r:id="rId8" name="Check Box 8">
              <controlPr defaultSize="0" autoFill="0" autoLine="0" autoPict="0">
                <anchor moveWithCells="1">
                  <from>
                    <xdr:col>10</xdr:col>
                    <xdr:colOff>9525</xdr:colOff>
                    <xdr:row>53</xdr:row>
                    <xdr:rowOff>0</xdr:rowOff>
                  </from>
                  <to>
                    <xdr:col>11</xdr:col>
                    <xdr:colOff>0</xdr:colOff>
                    <xdr:row>53</xdr:row>
                    <xdr:rowOff>190500</xdr:rowOff>
                  </to>
                </anchor>
              </controlPr>
            </control>
          </mc:Choice>
        </mc:AlternateContent>
        <mc:AlternateContent xmlns:mc="http://schemas.openxmlformats.org/markup-compatibility/2006">
          <mc:Choice Requires="x14">
            <control shapeId="41993" r:id="rId9" name="Check Box 9">
              <controlPr defaultSize="0" autoFill="0" autoLine="0" autoPict="0">
                <anchor moveWithCells="1">
                  <from>
                    <xdr:col>10</xdr:col>
                    <xdr:colOff>9525</xdr:colOff>
                    <xdr:row>49</xdr:row>
                    <xdr:rowOff>0</xdr:rowOff>
                  </from>
                  <to>
                    <xdr:col>11</xdr:col>
                    <xdr:colOff>0</xdr:colOff>
                    <xdr:row>49</xdr:row>
                    <xdr:rowOff>190500</xdr:rowOff>
                  </to>
                </anchor>
              </controlPr>
            </control>
          </mc:Choice>
        </mc:AlternateContent>
        <mc:AlternateContent xmlns:mc="http://schemas.openxmlformats.org/markup-compatibility/2006">
          <mc:Choice Requires="x14">
            <control shapeId="41994" r:id="rId10" name="Check Box 10">
              <controlPr defaultSize="0" autoFill="0" autoLine="0" autoPict="0">
                <anchor moveWithCells="1">
                  <from>
                    <xdr:col>10</xdr:col>
                    <xdr:colOff>9525</xdr:colOff>
                    <xdr:row>50</xdr:row>
                    <xdr:rowOff>0</xdr:rowOff>
                  </from>
                  <to>
                    <xdr:col>11</xdr:col>
                    <xdr:colOff>0</xdr:colOff>
                    <xdr:row>50</xdr:row>
                    <xdr:rowOff>190500</xdr:rowOff>
                  </to>
                </anchor>
              </controlPr>
            </control>
          </mc:Choice>
        </mc:AlternateContent>
        <mc:AlternateContent xmlns:mc="http://schemas.openxmlformats.org/markup-compatibility/2006">
          <mc:Choice Requires="x14">
            <control shapeId="41995" r:id="rId11" name="Check Box 11">
              <controlPr defaultSize="0" autoFill="0" autoLine="0" autoPict="0">
                <anchor moveWithCells="1">
                  <from>
                    <xdr:col>10</xdr:col>
                    <xdr:colOff>9525</xdr:colOff>
                    <xdr:row>54</xdr:row>
                    <xdr:rowOff>0</xdr:rowOff>
                  </from>
                  <to>
                    <xdr:col>11</xdr:col>
                    <xdr:colOff>0</xdr:colOff>
                    <xdr:row>54</xdr:row>
                    <xdr:rowOff>190500</xdr:rowOff>
                  </to>
                </anchor>
              </controlPr>
            </control>
          </mc:Choice>
        </mc:AlternateContent>
        <mc:AlternateContent xmlns:mc="http://schemas.openxmlformats.org/markup-compatibility/2006">
          <mc:Choice Requires="x14">
            <control shapeId="41996" r:id="rId12" name="Check Box 12">
              <controlPr defaultSize="0" autoFill="0" autoLine="0" autoPict="0">
                <anchor moveWithCells="1">
                  <from>
                    <xdr:col>10</xdr:col>
                    <xdr:colOff>9525</xdr:colOff>
                    <xdr:row>55</xdr:row>
                    <xdr:rowOff>0</xdr:rowOff>
                  </from>
                  <to>
                    <xdr:col>11</xdr:col>
                    <xdr:colOff>0</xdr:colOff>
                    <xdr:row>55</xdr:row>
                    <xdr:rowOff>190500</xdr:rowOff>
                  </to>
                </anchor>
              </controlPr>
            </control>
          </mc:Choice>
        </mc:AlternateContent>
      </controls>
    </mc:Choice>
  </mc:AlternateConten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6">
    <pageSetUpPr fitToPage="1"/>
  </sheetPr>
  <dimension ref="A1:AS219"/>
  <sheetViews>
    <sheetView showGridLines="0" showRowColHeaders="0" zoomScale="85" zoomScaleNormal="85" workbookViewId="0">
      <selection activeCell="AI35" sqref="AI35:AQ35"/>
    </sheetView>
  </sheetViews>
  <sheetFormatPr defaultColWidth="0" defaultRowHeight="0" customHeight="1" zeroHeight="1"/>
  <cols>
    <col min="1" max="45" width="4.7109375" customWidth="1"/>
    <col min="46" max="78" width="9.140625" hidden="1" customWidth="1"/>
    <col min="79" max="16384" width="9.140625" hidden="1"/>
  </cols>
  <sheetData>
    <row r="1" spans="2:44" ht="15.95" customHeight="1">
      <c r="AH1" s="758" t="s">
        <v>449</v>
      </c>
      <c r="AI1" s="758"/>
      <c r="AJ1" s="758"/>
      <c r="AK1" s="758"/>
      <c r="AL1" s="759" t="s">
        <v>713</v>
      </c>
      <c r="AM1" s="759"/>
      <c r="AN1" s="759"/>
      <c r="AO1" s="759"/>
      <c r="AP1" s="759"/>
      <c r="AQ1" s="755" t="s">
        <v>452</v>
      </c>
      <c r="AR1" s="755"/>
    </row>
    <row r="2" spans="2:44" ht="15.95" customHeight="1">
      <c r="AH2" s="760" t="str">
        <f ca="1">INCENSTATUS</f>
        <v>---</v>
      </c>
      <c r="AI2" s="761"/>
      <c r="AJ2" s="761"/>
      <c r="AK2" s="761"/>
      <c r="AL2" s="762" t="str">
        <f ca="1">PROJSTATUS</f>
        <v>Enter Measures</v>
      </c>
      <c r="AM2" s="762"/>
      <c r="AN2" s="762"/>
      <c r="AO2" s="762"/>
      <c r="AP2" s="762"/>
      <c r="AQ2" s="756">
        <f ca="1">PROGRESSSTATUS</f>
        <v>4.4117647058823532E-2</v>
      </c>
      <c r="AR2" s="757"/>
    </row>
    <row r="3" spans="2:44" ht="15.95" customHeight="1">
      <c r="AH3" s="697"/>
      <c r="AI3" s="698"/>
      <c r="AJ3" s="698"/>
      <c r="AK3" s="698"/>
      <c r="AL3" s="690"/>
      <c r="AM3" s="690"/>
      <c r="AN3" s="690"/>
      <c r="AO3" s="690"/>
      <c r="AP3" s="690"/>
      <c r="AQ3" s="684"/>
      <c r="AR3" s="685"/>
    </row>
    <row r="4" spans="2:44" ht="15.95" customHeight="1">
      <c r="AR4" s="123"/>
    </row>
    <row r="5" spans="2:44" ht="15.95" customHeight="1"/>
    <row r="6" spans="2:44" ht="15.95" customHeight="1"/>
    <row r="7" spans="2:44" ht="15.95" customHeight="1"/>
    <row r="8" spans="2:44" ht="15.95" customHeight="1"/>
    <row r="9" spans="2:44" ht="15.95" customHeight="1">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row>
    <row r="10" spans="2:44" ht="15.95" customHeight="1">
      <c r="B10" s="55"/>
      <c r="C10" s="55"/>
      <c r="D10" s="55"/>
      <c r="E10" s="55"/>
      <c r="F10" s="700" t="s">
        <v>822</v>
      </c>
      <c r="G10" s="700"/>
      <c r="H10" s="700"/>
      <c r="I10" s="700"/>
      <c r="J10" s="700"/>
      <c r="K10" s="700"/>
      <c r="L10" s="700"/>
      <c r="M10" s="700"/>
      <c r="N10" s="700"/>
      <c r="O10" s="700"/>
      <c r="P10" s="700"/>
      <c r="Q10" s="700"/>
      <c r="R10" s="700"/>
      <c r="S10" s="700"/>
      <c r="T10" s="700"/>
      <c r="U10" s="700"/>
      <c r="V10" s="700"/>
      <c r="W10" s="700"/>
      <c r="X10" s="700"/>
      <c r="Y10" s="700"/>
      <c r="Z10" s="700"/>
      <c r="AA10" s="700"/>
      <c r="AB10" s="700"/>
      <c r="AC10" s="700"/>
      <c r="AD10" s="700"/>
      <c r="AE10" s="700"/>
      <c r="AF10" s="700"/>
      <c r="AG10" s="700"/>
      <c r="AH10" s="700"/>
      <c r="AI10" s="700"/>
      <c r="AJ10" s="700"/>
      <c r="AK10" s="700"/>
      <c r="AL10" s="700"/>
      <c r="AM10" s="700"/>
      <c r="AN10" s="700"/>
      <c r="AO10" s="55"/>
      <c r="AP10" s="55"/>
      <c r="AQ10" s="55"/>
      <c r="AR10" s="55"/>
    </row>
    <row r="11" spans="2:44" ht="15.95" customHeight="1">
      <c r="B11" s="55"/>
      <c r="C11" s="55"/>
      <c r="D11" s="55"/>
      <c r="E11" s="55"/>
      <c r="F11" s="217"/>
      <c r="G11" s="217"/>
      <c r="H11" s="217"/>
      <c r="I11" s="217"/>
      <c r="J11" s="217"/>
      <c r="K11" s="217"/>
      <c r="L11" s="217"/>
      <c r="M11" s="217"/>
      <c r="N11" s="217"/>
      <c r="O11" s="217"/>
      <c r="P11" s="217"/>
      <c r="Q11" s="217"/>
      <c r="R11" s="217"/>
      <c r="S11" s="217"/>
      <c r="T11" s="217"/>
      <c r="U11" s="217"/>
      <c r="V11" s="217"/>
      <c r="W11" s="217"/>
      <c r="X11" s="217"/>
      <c r="Y11" s="217"/>
      <c r="Z11" s="217"/>
      <c r="AA11" s="217"/>
      <c r="AB11" s="217"/>
      <c r="AC11" s="217"/>
      <c r="AD11" s="217"/>
      <c r="AE11" s="217"/>
      <c r="AF11" s="217"/>
      <c r="AG11" s="217"/>
      <c r="AH11" s="217"/>
      <c r="AI11" s="217"/>
      <c r="AJ11" s="217"/>
      <c r="AK11" s="217"/>
      <c r="AL11" s="217"/>
      <c r="AM11" s="217"/>
      <c r="AN11" s="217"/>
      <c r="AO11" s="55"/>
      <c r="AP11" s="55"/>
      <c r="AQ11" s="55"/>
      <c r="AR11" s="55"/>
    </row>
    <row r="12" spans="2:44" ht="15.95" customHeight="1" thickBot="1">
      <c r="B12" s="55"/>
      <c r="C12" s="55"/>
      <c r="D12" s="55"/>
      <c r="E12" s="55"/>
      <c r="F12" s="55"/>
      <c r="G12" s="55"/>
      <c r="H12" s="55"/>
      <c r="I12" s="55"/>
      <c r="J12" s="55"/>
      <c r="K12" s="55"/>
      <c r="L12" s="55"/>
      <c r="M12" s="55"/>
      <c r="N12" s="55"/>
      <c r="O12" s="55"/>
      <c r="P12" s="55"/>
      <c r="Q12" s="55"/>
      <c r="R12" s="55"/>
      <c r="S12" s="55"/>
      <c r="T12" s="55"/>
      <c r="U12" s="55"/>
      <c r="V12" s="55"/>
      <c r="W12" s="55"/>
      <c r="X12" s="55"/>
      <c r="Y12" s="55"/>
      <c r="Z12" s="55"/>
      <c r="AA12" s="55"/>
      <c r="AB12" s="55"/>
      <c r="AC12" s="55"/>
      <c r="AD12" s="55"/>
      <c r="AE12" s="55"/>
      <c r="AF12" s="55"/>
      <c r="AG12" s="55"/>
      <c r="AH12" s="55"/>
      <c r="AI12" s="55"/>
      <c r="AJ12" s="55"/>
      <c r="AK12" s="55"/>
      <c r="AL12" s="55"/>
      <c r="AM12" s="55"/>
      <c r="AN12" s="55"/>
      <c r="AO12" s="55"/>
      <c r="AP12" s="55"/>
      <c r="AQ12" s="55"/>
      <c r="AR12" s="55"/>
    </row>
    <row r="13" spans="2:44" ht="15.95" customHeight="1" thickBot="1">
      <c r="B13" s="55"/>
      <c r="C13" s="960" t="s">
        <v>75</v>
      </c>
      <c r="D13" s="960"/>
      <c r="E13" s="960"/>
      <c r="F13" s="960"/>
      <c r="G13" s="960"/>
      <c r="H13" s="960"/>
      <c r="I13" s="960"/>
      <c r="J13" s="960"/>
      <c r="K13" s="960"/>
      <c r="L13" s="960"/>
      <c r="M13" s="960"/>
      <c r="N13" s="960"/>
      <c r="O13" s="960"/>
      <c r="P13" s="139"/>
      <c r="Q13" s="960" t="s">
        <v>831</v>
      </c>
      <c r="R13" s="960"/>
      <c r="S13" s="960"/>
      <c r="T13" s="960"/>
      <c r="U13" s="960"/>
      <c r="V13" s="960"/>
      <c r="W13" s="960"/>
      <c r="X13" s="960"/>
      <c r="Y13" s="960"/>
      <c r="Z13" s="960"/>
      <c r="AA13" s="960"/>
      <c r="AB13" s="960"/>
      <c r="AC13" s="960"/>
      <c r="AD13" s="139"/>
      <c r="AE13" s="960" t="s">
        <v>473</v>
      </c>
      <c r="AF13" s="960"/>
      <c r="AG13" s="960"/>
      <c r="AH13" s="960"/>
      <c r="AI13" s="960"/>
      <c r="AJ13" s="960"/>
      <c r="AK13" s="960"/>
      <c r="AL13" s="960"/>
      <c r="AM13" s="960"/>
      <c r="AN13" s="960"/>
      <c r="AO13" s="960"/>
      <c r="AP13" s="960"/>
      <c r="AQ13" s="960"/>
      <c r="AR13" s="55"/>
    </row>
    <row r="14" spans="2:44" ht="15.95" customHeight="1" thickBot="1">
      <c r="B14" s="55"/>
      <c r="C14" s="923" t="s">
        <v>491</v>
      </c>
      <c r="D14" s="923"/>
      <c r="E14" s="923"/>
      <c r="F14" s="923"/>
      <c r="G14" s="966" t="str">
        <f>PROPER(M02S02F34)</f>
        <v/>
      </c>
      <c r="H14" s="966"/>
      <c r="I14" s="966"/>
      <c r="J14" s="966"/>
      <c r="K14" s="966"/>
      <c r="L14" s="966"/>
      <c r="M14" s="966"/>
      <c r="N14" s="966"/>
      <c r="O14" s="966"/>
      <c r="P14" s="139"/>
      <c r="Q14" s="930" t="s">
        <v>949</v>
      </c>
      <c r="R14" s="930"/>
      <c r="S14" s="930"/>
      <c r="T14" s="930"/>
      <c r="U14" s="946" t="str">
        <f ca="1">IF(TEMPLATE!A74/TEMPLATE!D74=1,"Completed",IF(TEMPLATE!A74/TEMPLATE!D74&gt;0.7,"Almost!","Incomplete"))</f>
        <v>Incomplete</v>
      </c>
      <c r="V14" s="947"/>
      <c r="W14" s="947"/>
      <c r="X14" s="947"/>
      <c r="Y14" s="970">
        <f>M05S02F01</f>
        <v>0</v>
      </c>
      <c r="Z14" s="970"/>
      <c r="AA14" s="970"/>
      <c r="AB14" s="970"/>
      <c r="AC14" s="971"/>
      <c r="AD14" s="139"/>
      <c r="AE14" s="923" t="s">
        <v>475</v>
      </c>
      <c r="AF14" s="923"/>
      <c r="AG14" s="923"/>
      <c r="AH14" s="923"/>
      <c r="AI14" s="973"/>
      <c r="AJ14" s="973"/>
      <c r="AK14" s="973"/>
      <c r="AL14" s="973"/>
      <c r="AM14" s="973"/>
      <c r="AN14" s="973"/>
      <c r="AO14" s="973"/>
      <c r="AP14" s="973"/>
      <c r="AQ14" s="973"/>
      <c r="AR14" s="55"/>
    </row>
    <row r="15" spans="2:44" ht="15.95" customHeight="1" thickBot="1">
      <c r="B15" s="55"/>
      <c r="C15" s="923" t="s">
        <v>527</v>
      </c>
      <c r="D15" s="923"/>
      <c r="E15" s="923"/>
      <c r="F15" s="923"/>
      <c r="G15" s="966">
        <f>M02S02F37</f>
        <v>0</v>
      </c>
      <c r="H15" s="966"/>
      <c r="I15" s="966"/>
      <c r="J15" s="966"/>
      <c r="K15" s="966"/>
      <c r="L15" s="966">
        <f>M02S02F38</f>
        <v>0</v>
      </c>
      <c r="M15" s="966"/>
      <c r="N15" s="966"/>
      <c r="O15" s="966"/>
      <c r="P15" s="139"/>
      <c r="Q15" s="930" t="s">
        <v>832</v>
      </c>
      <c r="R15" s="930"/>
      <c r="S15" s="930"/>
      <c r="T15" s="930"/>
      <c r="U15" s="946" t="str">
        <f ca="1">IF(TEMPLATE!A81/TEMPLATE!D81=1,"Completed",IF(TEMPLATE!A81/TEMPLATE!D81&gt;0.7,"Almost!","Incomplete"))</f>
        <v>Incomplete</v>
      </c>
      <c r="V15" s="947"/>
      <c r="W15" s="947"/>
      <c r="X15" s="947"/>
      <c r="Y15" s="947"/>
      <c r="Z15" s="947"/>
      <c r="AA15" s="947"/>
      <c r="AB15" s="947"/>
      <c r="AC15" s="948"/>
      <c r="AD15" s="139"/>
      <c r="AE15" s="923" t="s">
        <v>847</v>
      </c>
      <c r="AF15" s="923"/>
      <c r="AG15" s="923"/>
      <c r="AH15" s="923"/>
      <c r="AI15" s="972"/>
      <c r="AJ15" s="972"/>
      <c r="AK15" s="972"/>
      <c r="AL15" s="972"/>
      <c r="AM15" s="972"/>
      <c r="AN15" s="972"/>
      <c r="AO15" s="972"/>
      <c r="AP15" s="972"/>
      <c r="AQ15" s="972"/>
      <c r="AR15" s="55"/>
    </row>
    <row r="16" spans="2:44" ht="15.95" customHeight="1" thickBot="1">
      <c r="B16" s="55"/>
      <c r="C16" s="923" t="s">
        <v>1005</v>
      </c>
      <c r="D16" s="923"/>
      <c r="E16" s="923"/>
      <c r="F16" s="923"/>
      <c r="G16" s="966">
        <f>M02S02F39</f>
        <v>0</v>
      </c>
      <c r="H16" s="966"/>
      <c r="I16" s="966"/>
      <c r="J16" s="966"/>
      <c r="K16" s="966"/>
      <c r="L16" s="966">
        <f>M02S02F40</f>
        <v>0</v>
      </c>
      <c r="M16" s="966"/>
      <c r="N16" s="966"/>
      <c r="O16" s="966"/>
      <c r="P16" s="139"/>
      <c r="Q16" s="930" t="s">
        <v>833</v>
      </c>
      <c r="R16" s="930"/>
      <c r="S16" s="930"/>
      <c r="T16" s="930"/>
      <c r="U16" s="946" t="str">
        <f ca="1">IF(TEMPLATE!A134/TEMPLATE!D134=1,"Completed",IF(TEMPLATE!A134/TEMPLATE!D134&gt;0.7,"Almost!","Incomplete"))</f>
        <v>Incomplete</v>
      </c>
      <c r="V16" s="947"/>
      <c r="W16" s="947"/>
      <c r="X16" s="947"/>
      <c r="Y16" s="947"/>
      <c r="Z16" s="947"/>
      <c r="AA16" s="947"/>
      <c r="AB16" s="947"/>
      <c r="AC16" s="948"/>
      <c r="AD16" s="139"/>
      <c r="AE16" s="923" t="s">
        <v>466</v>
      </c>
      <c r="AF16" s="923"/>
      <c r="AG16" s="923"/>
      <c r="AH16" s="923"/>
      <c r="AI16" s="972"/>
      <c r="AJ16" s="972"/>
      <c r="AK16" s="972"/>
      <c r="AL16" s="972"/>
      <c r="AM16" s="972"/>
      <c r="AN16" s="972"/>
      <c r="AO16" s="972"/>
      <c r="AP16" s="972"/>
      <c r="AQ16" s="972"/>
      <c r="AR16" s="55"/>
    </row>
    <row r="17" spans="2:44" ht="15.95" customHeight="1" thickBot="1">
      <c r="B17" s="55"/>
      <c r="C17" s="923"/>
      <c r="D17" s="923"/>
      <c r="E17" s="923"/>
      <c r="F17" s="923"/>
      <c r="G17" s="966"/>
      <c r="H17" s="966"/>
      <c r="I17" s="966"/>
      <c r="J17" s="966"/>
      <c r="K17" s="966"/>
      <c r="L17" s="966"/>
      <c r="M17" s="966"/>
      <c r="N17" s="966"/>
      <c r="O17" s="966"/>
      <c r="P17" s="139"/>
      <c r="Q17" s="930" t="s">
        <v>834</v>
      </c>
      <c r="R17" s="930"/>
      <c r="S17" s="930"/>
      <c r="T17" s="930"/>
      <c r="U17" s="946" t="str">
        <f ca="1">IF(TEMPLATE!A154/TEMPLATE!D154=1,"Completed",IF(TEMPLATE!A154/TEMPLATE!D154&gt;0.7,"Almost!","Incomplete"))</f>
        <v>Incomplete</v>
      </c>
      <c r="V17" s="947"/>
      <c r="W17" s="947"/>
      <c r="X17" s="947"/>
      <c r="Y17" s="947"/>
      <c r="Z17" s="947"/>
      <c r="AA17" s="947"/>
      <c r="AB17" s="947"/>
      <c r="AC17" s="948"/>
      <c r="AD17" s="139"/>
      <c r="AE17" s="923" t="s">
        <v>467</v>
      </c>
      <c r="AF17" s="923"/>
      <c r="AG17" s="923"/>
      <c r="AH17" s="923"/>
      <c r="AI17" s="972"/>
      <c r="AJ17" s="972"/>
      <c r="AK17" s="972"/>
      <c r="AL17" s="972"/>
      <c r="AM17" s="972"/>
      <c r="AN17" s="972"/>
      <c r="AO17" s="972"/>
      <c r="AP17" s="972"/>
      <c r="AQ17" s="972"/>
      <c r="AR17" s="55"/>
    </row>
    <row r="18" spans="2:44" ht="15.95" customHeight="1" thickBot="1">
      <c r="B18" s="55"/>
      <c r="C18" s="923" t="s">
        <v>0</v>
      </c>
      <c r="D18" s="923"/>
      <c r="E18" s="923"/>
      <c r="F18" s="923"/>
      <c r="G18" s="966" t="str">
        <f>M02S02F12</f>
        <v>Prescriptive</v>
      </c>
      <c r="H18" s="966"/>
      <c r="I18" s="966"/>
      <c r="J18" s="966"/>
      <c r="K18" s="966"/>
      <c r="L18" s="966"/>
      <c r="M18" s="966"/>
      <c r="N18" s="966"/>
      <c r="O18" s="966"/>
      <c r="P18" s="139"/>
      <c r="Q18" s="930" t="s">
        <v>227</v>
      </c>
      <c r="R18" s="930"/>
      <c r="S18" s="930"/>
      <c r="T18" s="930"/>
      <c r="U18" s="946" t="str">
        <f>IF(TEMPLATE!A172/TEMPLATE!D172=1,"Completed",IF(TEMPLATE!A172/TEMPLATE!D172&gt;0.7,"Almost!","Incomplete"))</f>
        <v>Incomplete</v>
      </c>
      <c r="V18" s="947"/>
      <c r="W18" s="947"/>
      <c r="X18" s="947"/>
      <c r="Y18" s="947"/>
      <c r="Z18" s="947"/>
      <c r="AA18" s="947"/>
      <c r="AB18" s="947"/>
      <c r="AC18" s="948"/>
      <c r="AD18" s="139"/>
      <c r="AE18" s="923" t="s">
        <v>468</v>
      </c>
      <c r="AF18" s="923"/>
      <c r="AG18" s="923"/>
      <c r="AH18" s="923"/>
      <c r="AI18" s="969"/>
      <c r="AJ18" s="969"/>
      <c r="AK18" s="969"/>
      <c r="AL18" s="969"/>
      <c r="AM18" s="969"/>
      <c r="AN18" s="969"/>
      <c r="AO18" s="969"/>
      <c r="AP18" s="969"/>
      <c r="AQ18" s="969"/>
      <c r="AR18" s="55"/>
    </row>
    <row r="19" spans="2:44" ht="15.95" customHeight="1" thickBot="1">
      <c r="B19" s="55"/>
      <c r="C19" s="923" t="s">
        <v>464</v>
      </c>
      <c r="D19" s="923"/>
      <c r="E19" s="923"/>
      <c r="F19" s="923"/>
      <c r="G19" s="966" t="str">
        <f>VERSION</f>
        <v>Lighting One-Page 1.1.0</v>
      </c>
      <c r="H19" s="966"/>
      <c r="I19" s="966"/>
      <c r="J19" s="966"/>
      <c r="K19" s="966"/>
      <c r="L19" s="966"/>
      <c r="M19" s="966"/>
      <c r="N19" s="966"/>
      <c r="O19" s="966"/>
      <c r="P19" s="139"/>
      <c r="Q19" s="930" t="s">
        <v>835</v>
      </c>
      <c r="R19" s="930"/>
      <c r="S19" s="930"/>
      <c r="T19" s="930"/>
      <c r="U19" s="946" t="str">
        <f>IFERROR(IF(TEMPLATE!A180/TEMPLATE!D180=1,"Completed",IF(TEMPLATE!A180/TEMPLATE!D180&gt;0.7,"Almost!","Incomplete")),"")</f>
        <v/>
      </c>
      <c r="V19" s="947"/>
      <c r="W19" s="947"/>
      <c r="X19" s="947"/>
      <c r="Y19" s="947"/>
      <c r="Z19" s="947"/>
      <c r="AA19" s="947"/>
      <c r="AB19" s="947"/>
      <c r="AC19" s="948"/>
      <c r="AD19" s="139"/>
      <c r="AE19" s="923" t="s">
        <v>469</v>
      </c>
      <c r="AF19" s="923"/>
      <c r="AG19" s="923"/>
      <c r="AH19" s="923"/>
      <c r="AI19" s="969"/>
      <c r="AJ19" s="969"/>
      <c r="AK19" s="969"/>
      <c r="AL19" s="969"/>
      <c r="AM19" s="969"/>
      <c r="AN19" s="969"/>
      <c r="AO19" s="969"/>
      <c r="AP19" s="969"/>
      <c r="AQ19" s="969"/>
      <c r="AR19" s="55"/>
    </row>
    <row r="20" spans="2:44" ht="15.95" customHeight="1" thickBot="1">
      <c r="B20" s="55"/>
      <c r="C20" s="139"/>
      <c r="D20" s="139"/>
      <c r="E20" s="139"/>
      <c r="F20" s="139"/>
      <c r="G20" s="139"/>
      <c r="H20" s="139"/>
      <c r="I20" s="139"/>
      <c r="J20" s="139"/>
      <c r="K20" s="139"/>
      <c r="L20" s="139"/>
      <c r="M20" s="139"/>
      <c r="N20" s="139"/>
      <c r="O20" s="139"/>
      <c r="P20" s="139"/>
      <c r="Q20" s="139"/>
      <c r="R20" s="139"/>
      <c r="S20" s="139"/>
      <c r="T20" s="139"/>
      <c r="U20" s="139"/>
      <c r="V20" s="139"/>
      <c r="W20" s="139"/>
      <c r="X20" s="139"/>
      <c r="Y20" s="139"/>
      <c r="Z20" s="139"/>
      <c r="AA20" s="139"/>
      <c r="AB20" s="139"/>
      <c r="AC20" s="139"/>
      <c r="AD20" s="139"/>
      <c r="AE20" s="139"/>
      <c r="AF20" s="139"/>
      <c r="AG20" s="139"/>
      <c r="AH20" s="139"/>
      <c r="AI20" s="139"/>
      <c r="AJ20" s="139"/>
      <c r="AK20" s="139"/>
      <c r="AL20" s="139"/>
      <c r="AM20" s="139"/>
      <c r="AN20" s="139"/>
      <c r="AO20" s="139"/>
      <c r="AP20" s="139"/>
      <c r="AQ20" s="139"/>
      <c r="AR20" s="55"/>
    </row>
    <row r="21" spans="2:44" ht="15.95" customHeight="1" thickBot="1">
      <c r="B21" s="55"/>
      <c r="C21" s="960" t="s">
        <v>471</v>
      </c>
      <c r="D21" s="960"/>
      <c r="E21" s="960"/>
      <c r="F21" s="960"/>
      <c r="G21" s="960"/>
      <c r="H21" s="960"/>
      <c r="I21" s="960"/>
      <c r="J21" s="960"/>
      <c r="K21" s="960"/>
      <c r="L21" s="960"/>
      <c r="M21" s="960"/>
      <c r="N21" s="960"/>
      <c r="O21" s="960"/>
      <c r="P21" s="139"/>
      <c r="Q21" s="960" t="s">
        <v>470</v>
      </c>
      <c r="R21" s="960"/>
      <c r="S21" s="960"/>
      <c r="T21" s="960"/>
      <c r="U21" s="960"/>
      <c r="V21" s="960"/>
      <c r="W21" s="960"/>
      <c r="X21" s="960"/>
      <c r="Y21" s="960"/>
      <c r="Z21" s="960"/>
      <c r="AA21" s="960"/>
      <c r="AB21" s="960"/>
      <c r="AC21" s="960"/>
      <c r="AD21" s="139"/>
      <c r="AE21" s="960" t="s">
        <v>472</v>
      </c>
      <c r="AF21" s="960"/>
      <c r="AG21" s="960"/>
      <c r="AH21" s="960"/>
      <c r="AI21" s="960"/>
      <c r="AJ21" s="960"/>
      <c r="AK21" s="960"/>
      <c r="AL21" s="960"/>
      <c r="AM21" s="960"/>
      <c r="AN21" s="960"/>
      <c r="AO21" s="960"/>
      <c r="AP21" s="960"/>
      <c r="AQ21" s="960"/>
      <c r="AR21" s="55"/>
    </row>
    <row r="22" spans="2:44" ht="15.95" customHeight="1" thickBot="1">
      <c r="B22" s="55"/>
      <c r="C22" s="961" t="s">
        <v>110</v>
      </c>
      <c r="D22" s="961"/>
      <c r="E22" s="961"/>
      <c r="F22" s="961"/>
      <c r="G22" s="953" t="str">
        <f>PROPER(M02S02F01)</f>
        <v/>
      </c>
      <c r="H22" s="953"/>
      <c r="I22" s="953"/>
      <c r="J22" s="953"/>
      <c r="K22" s="953"/>
      <c r="L22" s="953"/>
      <c r="M22" s="953"/>
      <c r="N22" s="953"/>
      <c r="O22" s="953"/>
      <c r="P22" s="139"/>
      <c r="Q22" s="967" t="s">
        <v>474</v>
      </c>
      <c r="R22" s="967"/>
      <c r="S22" s="967"/>
      <c r="T22" s="967"/>
      <c r="U22" s="955" t="str">
        <f>PROPER(M02S02F16)</f>
        <v/>
      </c>
      <c r="V22" s="955"/>
      <c r="W22" s="955"/>
      <c r="X22" s="955"/>
      <c r="Y22" s="955"/>
      <c r="Z22" s="955" t="str">
        <f>PROPER(M02S02F17)</f>
        <v/>
      </c>
      <c r="AA22" s="955"/>
      <c r="AB22" s="955"/>
      <c r="AC22" s="955"/>
      <c r="AD22" s="139"/>
      <c r="AE22" s="954" t="s">
        <v>110</v>
      </c>
      <c r="AF22" s="954"/>
      <c r="AG22" s="954"/>
      <c r="AH22" s="954"/>
      <c r="AI22" s="957" t="str">
        <f>PROPER(M02S03F02)</f>
        <v/>
      </c>
      <c r="AJ22" s="957"/>
      <c r="AK22" s="957"/>
      <c r="AL22" s="957"/>
      <c r="AM22" s="957"/>
      <c r="AN22" s="957"/>
      <c r="AO22" s="957"/>
      <c r="AP22" s="957"/>
      <c r="AQ22" s="957"/>
      <c r="AR22" s="55"/>
    </row>
    <row r="23" spans="2:44" ht="15.95" customHeight="1" thickBot="1">
      <c r="B23" s="55"/>
      <c r="C23" s="961" t="s">
        <v>485</v>
      </c>
      <c r="D23" s="961"/>
      <c r="E23" s="961"/>
      <c r="F23" s="961"/>
      <c r="G23" s="953" t="str">
        <f>PROPER(M02S02F02)</f>
        <v/>
      </c>
      <c r="H23" s="953"/>
      <c r="I23" s="953"/>
      <c r="J23" s="953"/>
      <c r="K23" s="953"/>
      <c r="L23" s="953" t="str">
        <f>PROPER(M02S02F03)</f>
        <v/>
      </c>
      <c r="M23" s="953"/>
      <c r="N23" s="953"/>
      <c r="O23" s="953"/>
      <c r="P23" s="139"/>
      <c r="Q23" s="967" t="s">
        <v>78</v>
      </c>
      <c r="R23" s="967"/>
      <c r="S23" s="967"/>
      <c r="T23" s="967"/>
      <c r="U23" s="955" t="str">
        <f>PROPER(M02S02F18)</f>
        <v/>
      </c>
      <c r="V23" s="955"/>
      <c r="W23" s="955"/>
      <c r="X23" s="955"/>
      <c r="Y23" s="955"/>
      <c r="Z23" s="955"/>
      <c r="AA23" s="955"/>
      <c r="AB23" s="955"/>
      <c r="AC23" s="955"/>
      <c r="AD23" s="139"/>
      <c r="AE23" s="954" t="s">
        <v>485</v>
      </c>
      <c r="AF23" s="954"/>
      <c r="AG23" s="954"/>
      <c r="AH23" s="954"/>
      <c r="AI23" s="957" t="str">
        <f>PROPER(M02S03F03)</f>
        <v/>
      </c>
      <c r="AJ23" s="957"/>
      <c r="AK23" s="957"/>
      <c r="AL23" s="957"/>
      <c r="AM23" s="957"/>
      <c r="AN23" s="957" t="str">
        <f>PROPER(M02S03F04)</f>
        <v/>
      </c>
      <c r="AO23" s="957"/>
      <c r="AP23" s="957"/>
      <c r="AQ23" s="957"/>
      <c r="AR23" s="55"/>
    </row>
    <row r="24" spans="2:44" ht="15.95" customHeight="1" thickBot="1">
      <c r="B24" s="55"/>
      <c r="C24" s="961" t="s">
        <v>78</v>
      </c>
      <c r="D24" s="961"/>
      <c r="E24" s="961"/>
      <c r="F24" s="961"/>
      <c r="G24" s="953" t="str">
        <f>PROPER(M02S02F04)</f>
        <v/>
      </c>
      <c r="H24" s="953"/>
      <c r="I24" s="953"/>
      <c r="J24" s="953"/>
      <c r="K24" s="953"/>
      <c r="L24" s="953"/>
      <c r="M24" s="953"/>
      <c r="N24" s="953"/>
      <c r="O24" s="953"/>
      <c r="P24" s="139"/>
      <c r="Q24" s="967" t="s">
        <v>478</v>
      </c>
      <c r="R24" s="967"/>
      <c r="S24" s="967"/>
      <c r="T24" s="967"/>
      <c r="U24" s="968" t="str">
        <f>M02S02F19</f>
        <v/>
      </c>
      <c r="V24" s="968"/>
      <c r="W24" s="968"/>
      <c r="X24" s="968"/>
      <c r="Y24" s="968"/>
      <c r="Z24" s="968" t="str">
        <f>M02S02F20</f>
        <v/>
      </c>
      <c r="AA24" s="968"/>
      <c r="AB24" s="968"/>
      <c r="AC24" s="968"/>
      <c r="AD24" s="139"/>
      <c r="AE24" s="954" t="s">
        <v>78</v>
      </c>
      <c r="AF24" s="954"/>
      <c r="AG24" s="954"/>
      <c r="AH24" s="954"/>
      <c r="AI24" s="957" t="str">
        <f>PROPER(M02S03F05)</f>
        <v/>
      </c>
      <c r="AJ24" s="957"/>
      <c r="AK24" s="957"/>
      <c r="AL24" s="957"/>
      <c r="AM24" s="957"/>
      <c r="AN24" s="957"/>
      <c r="AO24" s="957"/>
      <c r="AP24" s="957"/>
      <c r="AQ24" s="957"/>
      <c r="AR24" s="55"/>
    </row>
    <row r="25" spans="2:44" ht="15.95" customHeight="1" thickBot="1">
      <c r="B25" s="55"/>
      <c r="C25" s="961" t="s">
        <v>478</v>
      </c>
      <c r="D25" s="961"/>
      <c r="E25" s="961"/>
      <c r="F25" s="961"/>
      <c r="G25" s="974">
        <f>M02S02F05</f>
        <v>0</v>
      </c>
      <c r="H25" s="974"/>
      <c r="I25" s="974"/>
      <c r="J25" s="974"/>
      <c r="K25" s="974"/>
      <c r="L25" s="974">
        <f>M02S02F06</f>
        <v>0</v>
      </c>
      <c r="M25" s="974"/>
      <c r="N25" s="974"/>
      <c r="O25" s="974"/>
      <c r="P25" s="139"/>
      <c r="Q25" s="967" t="s">
        <v>214</v>
      </c>
      <c r="R25" s="967"/>
      <c r="S25" s="967"/>
      <c r="T25" s="967"/>
      <c r="U25" s="955" t="str">
        <f>M02S02F21</f>
        <v/>
      </c>
      <c r="V25" s="955"/>
      <c r="W25" s="955"/>
      <c r="X25" s="955"/>
      <c r="Y25" s="955"/>
      <c r="Z25" s="955"/>
      <c r="AA25" s="955"/>
      <c r="AB25" s="955"/>
      <c r="AC25" s="955"/>
      <c r="AD25" s="139"/>
      <c r="AE25" s="954" t="s">
        <v>478</v>
      </c>
      <c r="AF25" s="954"/>
      <c r="AG25" s="954"/>
      <c r="AH25" s="954"/>
      <c r="AI25" s="976">
        <f>M02S03F06</f>
        <v>0</v>
      </c>
      <c r="AJ25" s="976"/>
      <c r="AK25" s="976"/>
      <c r="AL25" s="976"/>
      <c r="AM25" s="976"/>
      <c r="AN25" s="976">
        <f>M02S03F07</f>
        <v>0</v>
      </c>
      <c r="AO25" s="976"/>
      <c r="AP25" s="976"/>
      <c r="AQ25" s="976"/>
      <c r="AR25" s="55"/>
    </row>
    <row r="26" spans="2:44" ht="15.95" customHeight="1" thickBot="1">
      <c r="B26" s="55"/>
      <c r="C26" s="961" t="s">
        <v>214</v>
      </c>
      <c r="D26" s="961"/>
      <c r="E26" s="961"/>
      <c r="F26" s="961"/>
      <c r="G26" s="953">
        <f>M02S02F07</f>
        <v>0</v>
      </c>
      <c r="H26" s="953"/>
      <c r="I26" s="953"/>
      <c r="J26" s="953"/>
      <c r="K26" s="953"/>
      <c r="L26" s="953"/>
      <c r="M26" s="953"/>
      <c r="N26" s="953"/>
      <c r="O26" s="953"/>
      <c r="P26" s="139"/>
      <c r="Q26" s="967"/>
      <c r="R26" s="967"/>
      <c r="S26" s="967"/>
      <c r="T26" s="967"/>
      <c r="U26" s="955"/>
      <c r="V26" s="955"/>
      <c r="W26" s="955"/>
      <c r="X26" s="955"/>
      <c r="Y26" s="955"/>
      <c r="Z26" s="955"/>
      <c r="AA26" s="955"/>
      <c r="AB26" s="955"/>
      <c r="AC26" s="955"/>
      <c r="AD26" s="139"/>
      <c r="AE26" s="954" t="s">
        <v>214</v>
      </c>
      <c r="AF26" s="954"/>
      <c r="AG26" s="954"/>
      <c r="AH26" s="954"/>
      <c r="AI26" s="957">
        <f>M02S03F08</f>
        <v>0</v>
      </c>
      <c r="AJ26" s="957"/>
      <c r="AK26" s="957"/>
      <c r="AL26" s="957"/>
      <c r="AM26" s="957"/>
      <c r="AN26" s="957"/>
      <c r="AO26" s="957"/>
      <c r="AP26" s="957"/>
      <c r="AQ26" s="957"/>
      <c r="AR26" s="55"/>
    </row>
    <row r="27" spans="2:44" ht="15.95" customHeight="1" thickBot="1">
      <c r="B27" s="55"/>
      <c r="C27" s="961" t="s">
        <v>215</v>
      </c>
      <c r="D27" s="961"/>
      <c r="E27" s="961"/>
      <c r="F27" s="961"/>
      <c r="G27" s="953" t="str">
        <f>PROPER(M02S02F08)</f>
        <v/>
      </c>
      <c r="H27" s="953"/>
      <c r="I27" s="953"/>
      <c r="J27" s="953"/>
      <c r="K27" s="953"/>
      <c r="L27" s="953"/>
      <c r="M27" s="953"/>
      <c r="N27" s="953"/>
      <c r="O27" s="953"/>
      <c r="P27" s="139"/>
      <c r="Q27" s="967" t="s">
        <v>845</v>
      </c>
      <c r="R27" s="967"/>
      <c r="S27" s="967"/>
      <c r="T27" s="967"/>
      <c r="U27" s="956">
        <f>M05S02F04</f>
        <v>0</v>
      </c>
      <c r="V27" s="956"/>
      <c r="W27" s="956"/>
      <c r="X27" s="956"/>
      <c r="Y27" s="956"/>
      <c r="Z27" s="956"/>
      <c r="AA27" s="956"/>
      <c r="AB27" s="956"/>
      <c r="AC27" s="956"/>
      <c r="AD27" s="139"/>
      <c r="AE27" s="954" t="s">
        <v>215</v>
      </c>
      <c r="AF27" s="954"/>
      <c r="AG27" s="954"/>
      <c r="AH27" s="954"/>
      <c r="AI27" s="957" t="str">
        <f>PROPER(M02S03F09)</f>
        <v/>
      </c>
      <c r="AJ27" s="957"/>
      <c r="AK27" s="957"/>
      <c r="AL27" s="957"/>
      <c r="AM27" s="957"/>
      <c r="AN27" s="957"/>
      <c r="AO27" s="957"/>
      <c r="AP27" s="957"/>
      <c r="AQ27" s="957"/>
      <c r="AR27" s="55"/>
    </row>
    <row r="28" spans="2:44" ht="15.95" customHeight="1" thickBot="1">
      <c r="B28" s="55"/>
      <c r="C28" s="961" t="s">
        <v>477</v>
      </c>
      <c r="D28" s="961"/>
      <c r="E28" s="961"/>
      <c r="F28" s="961"/>
      <c r="G28" s="953" t="str">
        <f>PROPER(M02S02F09)</f>
        <v/>
      </c>
      <c r="H28" s="953"/>
      <c r="I28" s="953"/>
      <c r="J28" s="953"/>
      <c r="K28" s="953"/>
      <c r="L28" s="953">
        <f>M02S02F10</f>
        <v>0</v>
      </c>
      <c r="M28" s="953"/>
      <c r="N28" s="982">
        <f>M02S02F11</f>
        <v>0</v>
      </c>
      <c r="O28" s="982"/>
      <c r="P28" s="139"/>
      <c r="Q28" s="967" t="s">
        <v>846</v>
      </c>
      <c r="R28" s="967"/>
      <c r="S28" s="967"/>
      <c r="T28" s="967"/>
      <c r="U28" s="956">
        <f>M05S03F01</f>
        <v>0</v>
      </c>
      <c r="V28" s="956"/>
      <c r="W28" s="956"/>
      <c r="X28" s="956"/>
      <c r="Y28" s="956"/>
      <c r="Z28" s="956"/>
      <c r="AA28" s="956"/>
      <c r="AB28" s="956"/>
      <c r="AC28" s="956"/>
      <c r="AD28" s="139"/>
      <c r="AE28" s="954" t="s">
        <v>477</v>
      </c>
      <c r="AF28" s="954"/>
      <c r="AG28" s="954"/>
      <c r="AH28" s="954"/>
      <c r="AI28" s="957" t="str">
        <f>PROPER(M02S03F10)</f>
        <v/>
      </c>
      <c r="AJ28" s="957"/>
      <c r="AK28" s="957"/>
      <c r="AL28" s="957"/>
      <c r="AM28" s="957"/>
      <c r="AN28" s="957">
        <f>M02S03F11</f>
        <v>0</v>
      </c>
      <c r="AO28" s="957"/>
      <c r="AP28" s="975">
        <f>M02S03F12</f>
        <v>0</v>
      </c>
      <c r="AQ28" s="975"/>
      <c r="AR28" s="55"/>
    </row>
    <row r="29" spans="2:44" ht="15.95" customHeight="1" thickBot="1">
      <c r="B29" s="55"/>
      <c r="C29" s="961" t="s">
        <v>290</v>
      </c>
      <c r="D29" s="961"/>
      <c r="E29" s="961"/>
      <c r="F29" s="961"/>
      <c r="G29" s="953" cm="1">
        <f t="array" ref="G29">M02S02F52</f>
        <v>0</v>
      </c>
      <c r="H29" s="953"/>
      <c r="I29" s="953"/>
      <c r="J29" s="953"/>
      <c r="K29" s="953"/>
      <c r="L29" s="953"/>
      <c r="M29" s="953"/>
      <c r="N29" s="953"/>
      <c r="O29" s="953"/>
      <c r="P29" s="139"/>
      <c r="Q29" s="967"/>
      <c r="R29" s="967"/>
      <c r="S29" s="967"/>
      <c r="T29" s="967"/>
      <c r="U29" s="955"/>
      <c r="V29" s="955"/>
      <c r="W29" s="955"/>
      <c r="X29" s="955"/>
      <c r="Y29" s="955"/>
      <c r="Z29" s="955"/>
      <c r="AA29" s="955"/>
      <c r="AB29" s="955"/>
      <c r="AC29" s="955"/>
      <c r="AD29" s="139"/>
      <c r="AE29" s="954"/>
      <c r="AF29" s="954"/>
      <c r="AG29" s="954"/>
      <c r="AH29" s="954"/>
      <c r="AI29" s="952"/>
      <c r="AJ29" s="952"/>
      <c r="AK29" s="952"/>
      <c r="AL29" s="952"/>
      <c r="AM29" s="952"/>
      <c r="AN29" s="952"/>
      <c r="AO29" s="952"/>
      <c r="AP29" s="952"/>
      <c r="AQ29" s="952"/>
      <c r="AR29" s="55"/>
    </row>
    <row r="30" spans="2:44" ht="15.95" customHeight="1" thickBot="1">
      <c r="B30" s="55"/>
      <c r="C30" s="961" t="s">
        <v>1006</v>
      </c>
      <c r="D30" s="961"/>
      <c r="E30" s="961"/>
      <c r="F30" s="961"/>
      <c r="G30" s="953">
        <f>M02S02F11.1</f>
        <v>0</v>
      </c>
      <c r="H30" s="953"/>
      <c r="I30" s="953"/>
      <c r="J30" s="953"/>
      <c r="K30" s="953"/>
      <c r="L30" s="953"/>
      <c r="M30" s="953"/>
      <c r="N30" s="953"/>
      <c r="O30" s="953"/>
      <c r="P30" s="139"/>
      <c r="Q30" s="983" t="s">
        <v>948</v>
      </c>
      <c r="R30" s="983"/>
      <c r="S30" s="983"/>
      <c r="T30" s="983"/>
      <c r="U30" s="958">
        <f>M02S02F35</f>
        <v>0.10199999999999999</v>
      </c>
      <c r="V30" s="958"/>
      <c r="W30" s="958"/>
      <c r="X30" s="958"/>
      <c r="Y30" s="958"/>
      <c r="Z30" s="958"/>
      <c r="AA30" s="958"/>
      <c r="AB30" s="958"/>
      <c r="AC30" s="958"/>
      <c r="AD30" s="139"/>
      <c r="AE30" s="954"/>
      <c r="AF30" s="954"/>
      <c r="AG30" s="954"/>
      <c r="AH30" s="954"/>
      <c r="AI30" s="952"/>
      <c r="AJ30" s="952"/>
      <c r="AK30" s="952"/>
      <c r="AL30" s="952"/>
      <c r="AM30" s="952"/>
      <c r="AN30" s="952"/>
      <c r="AO30" s="952"/>
      <c r="AP30" s="952"/>
      <c r="AQ30" s="952"/>
      <c r="AR30" s="55"/>
    </row>
    <row r="31" spans="2:44" ht="15.95" customHeight="1" thickBot="1">
      <c r="B31" s="55"/>
      <c r="C31" s="961" t="s">
        <v>1435</v>
      </c>
      <c r="D31" s="961"/>
      <c r="E31" s="961"/>
      <c r="F31" s="961"/>
      <c r="G31" s="953">
        <f>M02S02F47</f>
        <v>0</v>
      </c>
      <c r="H31" s="953"/>
      <c r="I31" s="953"/>
      <c r="J31" s="953"/>
      <c r="K31" s="953"/>
      <c r="L31" s="953"/>
      <c r="M31" s="953"/>
      <c r="N31" s="953"/>
      <c r="O31" s="953"/>
      <c r="P31" s="139"/>
      <c r="Q31" s="959" t="s">
        <v>1007</v>
      </c>
      <c r="R31" s="959"/>
      <c r="S31" s="959"/>
      <c r="T31" s="959"/>
      <c r="U31" s="977">
        <f>M02S02F36</f>
        <v>0.86829999999999996</v>
      </c>
      <c r="V31" s="978"/>
      <c r="W31" s="978"/>
      <c r="X31" s="978"/>
      <c r="Y31" s="978"/>
      <c r="Z31" s="978"/>
      <c r="AA31" s="978"/>
      <c r="AB31" s="978"/>
      <c r="AC31" s="978"/>
      <c r="AD31" s="139"/>
      <c r="AE31" s="954" t="s">
        <v>1435</v>
      </c>
      <c r="AF31" s="954"/>
      <c r="AG31" s="954"/>
      <c r="AH31" s="954"/>
      <c r="AI31" s="952">
        <f>M02S03F13</f>
        <v>0</v>
      </c>
      <c r="AJ31" s="952"/>
      <c r="AK31" s="952"/>
      <c r="AL31" s="952"/>
      <c r="AM31" s="952"/>
      <c r="AN31" s="952"/>
      <c r="AO31" s="952"/>
      <c r="AP31" s="952"/>
      <c r="AQ31" s="952"/>
      <c r="AR31" s="55"/>
    </row>
    <row r="32" spans="2:44" ht="15.95" customHeight="1" thickBot="1">
      <c r="B32" s="55"/>
      <c r="C32" s="139"/>
      <c r="D32" s="139"/>
      <c r="E32" s="139"/>
      <c r="F32" s="139"/>
      <c r="G32" s="139"/>
      <c r="H32" s="139"/>
      <c r="I32" s="139"/>
      <c r="J32" s="139"/>
      <c r="K32" s="139"/>
      <c r="L32" s="139"/>
      <c r="M32" s="139"/>
      <c r="N32" s="139"/>
      <c r="O32" s="139"/>
      <c r="P32" s="139"/>
      <c r="Q32" s="139"/>
      <c r="R32" s="139"/>
      <c r="S32" s="139"/>
      <c r="T32" s="139"/>
      <c r="U32" s="139"/>
      <c r="V32" s="139"/>
      <c r="W32" s="139"/>
      <c r="X32" s="139"/>
      <c r="Y32" s="139"/>
      <c r="Z32" s="139"/>
      <c r="AA32" s="139"/>
      <c r="AB32" s="139"/>
      <c r="AC32" s="139"/>
      <c r="AD32" s="139"/>
      <c r="AE32" s="139"/>
      <c r="AF32" s="139"/>
      <c r="AG32" s="139"/>
      <c r="AH32" s="139"/>
      <c r="AI32" s="139"/>
      <c r="AJ32" s="139"/>
      <c r="AK32" s="139"/>
      <c r="AL32" s="139"/>
      <c r="AM32" s="139"/>
      <c r="AN32" s="139"/>
      <c r="AO32" s="139"/>
      <c r="AP32" s="139"/>
      <c r="AQ32" s="139"/>
      <c r="AR32" s="55"/>
    </row>
    <row r="33" spans="2:44" ht="15.95" customHeight="1" thickBot="1">
      <c r="B33" s="55"/>
      <c r="C33" s="960" t="s">
        <v>125</v>
      </c>
      <c r="D33" s="960"/>
      <c r="E33" s="960"/>
      <c r="F33" s="960"/>
      <c r="G33" s="960"/>
      <c r="H33" s="960"/>
      <c r="I33" s="960"/>
      <c r="J33" s="960"/>
      <c r="K33" s="960"/>
      <c r="L33" s="960"/>
      <c r="M33" s="960"/>
      <c r="N33" s="960"/>
      <c r="O33" s="960"/>
      <c r="P33" s="139"/>
      <c r="Q33" s="960" t="s">
        <v>487</v>
      </c>
      <c r="R33" s="960"/>
      <c r="S33" s="960"/>
      <c r="T33" s="960"/>
      <c r="U33" s="960"/>
      <c r="V33" s="960"/>
      <c r="W33" s="960"/>
      <c r="X33" s="960"/>
      <c r="Y33" s="960"/>
      <c r="Z33" s="960"/>
      <c r="AA33" s="960"/>
      <c r="AB33" s="960"/>
      <c r="AC33" s="960"/>
      <c r="AD33" s="139"/>
      <c r="AE33" s="960" t="s">
        <v>492</v>
      </c>
      <c r="AF33" s="960"/>
      <c r="AG33" s="960"/>
      <c r="AH33" s="960"/>
      <c r="AI33" s="960"/>
      <c r="AJ33" s="960"/>
      <c r="AK33" s="960"/>
      <c r="AL33" s="960"/>
      <c r="AM33" s="960"/>
      <c r="AN33" s="960"/>
      <c r="AO33" s="960"/>
      <c r="AP33" s="960"/>
      <c r="AQ33" s="960"/>
      <c r="AR33" s="55"/>
    </row>
    <row r="34" spans="2:44" ht="15.95" customHeight="1" thickBot="1">
      <c r="B34" s="55"/>
      <c r="C34" s="950" t="s">
        <v>839</v>
      </c>
      <c r="D34" s="950"/>
      <c r="E34" s="950"/>
      <c r="F34" s="950"/>
      <c r="G34" s="979">
        <f>M02S02F13</f>
        <v>0</v>
      </c>
      <c r="H34" s="980"/>
      <c r="I34" s="980"/>
      <c r="J34" s="980"/>
      <c r="K34" s="981"/>
      <c r="L34" s="979" t="str">
        <f>PROPER(M02S02F34)</f>
        <v/>
      </c>
      <c r="M34" s="980"/>
      <c r="N34" s="980"/>
      <c r="O34" s="981"/>
      <c r="P34" s="139"/>
      <c r="Q34" s="949" t="s">
        <v>87</v>
      </c>
      <c r="R34" s="949"/>
      <c r="S34" s="949"/>
      <c r="T34" s="949"/>
      <c r="U34" s="925" t="str">
        <f>PROPER(M02S04F02)</f>
        <v/>
      </c>
      <c r="V34" s="925"/>
      <c r="W34" s="925"/>
      <c r="X34" s="925"/>
      <c r="Y34" s="925"/>
      <c r="Z34" s="925"/>
      <c r="AA34" s="925"/>
      <c r="AB34" s="925"/>
      <c r="AC34" s="925"/>
      <c r="AD34" s="139"/>
      <c r="AE34" s="930" t="s">
        <v>465</v>
      </c>
      <c r="AF34" s="930"/>
      <c r="AG34" s="930"/>
      <c r="AH34" s="930"/>
      <c r="AI34" s="962">
        <f ca="1">SUM(EXPORT!R3:R631)</f>
        <v>0</v>
      </c>
      <c r="AJ34" s="962"/>
      <c r="AK34" s="962"/>
      <c r="AL34" s="962"/>
      <c r="AM34" s="962"/>
      <c r="AN34" s="962"/>
      <c r="AO34" s="962"/>
      <c r="AP34" s="962"/>
      <c r="AQ34" s="962"/>
      <c r="AR34" s="55"/>
    </row>
    <row r="35" spans="2:44" ht="15.95" customHeight="1" thickBot="1">
      <c r="B35" s="55"/>
      <c r="C35" s="950" t="s">
        <v>476</v>
      </c>
      <c r="D35" s="950"/>
      <c r="E35" s="950"/>
      <c r="F35" s="950"/>
      <c r="G35" s="927" t="str">
        <f>PROPER(M02S02F22)</f>
        <v/>
      </c>
      <c r="H35" s="927"/>
      <c r="I35" s="927"/>
      <c r="J35" s="927"/>
      <c r="K35" s="927"/>
      <c r="L35" s="927"/>
      <c r="M35" s="927"/>
      <c r="N35" s="927"/>
      <c r="O35" s="927"/>
      <c r="P35" s="139"/>
      <c r="Q35" s="949" t="s">
        <v>488</v>
      </c>
      <c r="R35" s="949"/>
      <c r="S35" s="949"/>
      <c r="T35" s="949"/>
      <c r="U35" s="925" t="str">
        <f>PROPER(M02S04F03)</f>
        <v/>
      </c>
      <c r="V35" s="925"/>
      <c r="W35" s="925"/>
      <c r="X35" s="925"/>
      <c r="Y35" s="925"/>
      <c r="Z35" s="925" t="str">
        <f>PROPER(M02S04F04)</f>
        <v/>
      </c>
      <c r="AA35" s="925"/>
      <c r="AB35" s="925"/>
      <c r="AC35" s="925"/>
      <c r="AD35" s="139"/>
      <c r="AE35" s="930" t="s">
        <v>1145</v>
      </c>
      <c r="AF35" s="930"/>
      <c r="AG35" s="930"/>
      <c r="AH35" s="930"/>
      <c r="AI35" s="965">
        <f ca="1">SUM(EXPORT!N3:N631)</f>
        <v>0</v>
      </c>
      <c r="AJ35" s="965"/>
      <c r="AK35" s="965"/>
      <c r="AL35" s="965"/>
      <c r="AM35" s="965"/>
      <c r="AN35" s="965"/>
      <c r="AO35" s="965"/>
      <c r="AP35" s="965"/>
      <c r="AQ35" s="965"/>
      <c r="AR35" s="55"/>
    </row>
    <row r="36" spans="2:44" ht="15.95" customHeight="1" thickBot="1">
      <c r="B36" s="55"/>
      <c r="C36" s="950" t="s">
        <v>477</v>
      </c>
      <c r="D36" s="950"/>
      <c r="E36" s="950"/>
      <c r="F36" s="950"/>
      <c r="G36" s="927" t="str">
        <f>PROPER(M02S02F23)</f>
        <v/>
      </c>
      <c r="H36" s="927"/>
      <c r="I36" s="927"/>
      <c r="J36" s="927"/>
      <c r="K36" s="927"/>
      <c r="L36" s="927" t="str">
        <f>M02S02F24</f>
        <v>IN</v>
      </c>
      <c r="M36" s="927"/>
      <c r="N36" s="984" t="str">
        <f>M02S02F25</f>
        <v/>
      </c>
      <c r="O36" s="984"/>
      <c r="P36" s="139"/>
      <c r="Q36" s="949" t="s">
        <v>489</v>
      </c>
      <c r="R36" s="949"/>
      <c r="S36" s="949"/>
      <c r="T36" s="949"/>
      <c r="U36" s="925" t="str">
        <f>PROPER(M02S04F07)</f>
        <v/>
      </c>
      <c r="V36" s="925"/>
      <c r="W36" s="925"/>
      <c r="X36" s="925"/>
      <c r="Y36" s="925"/>
      <c r="Z36" s="925"/>
      <c r="AA36" s="925"/>
      <c r="AB36" s="925"/>
      <c r="AC36" s="925"/>
      <c r="AD36" s="139"/>
      <c r="AE36" s="930" t="s">
        <v>1146</v>
      </c>
      <c r="AF36" s="930"/>
      <c r="AG36" s="930"/>
      <c r="AH36" s="930"/>
      <c r="AI36" s="939">
        <f>SUM(EXPORT!O3:O631)</f>
        <v>0</v>
      </c>
      <c r="AJ36" s="939"/>
      <c r="AK36" s="939"/>
      <c r="AL36" s="939"/>
      <c r="AM36" s="939"/>
      <c r="AN36" s="939"/>
      <c r="AO36" s="939"/>
      <c r="AP36" s="939"/>
      <c r="AQ36" s="939"/>
      <c r="AR36" s="55"/>
    </row>
    <row r="37" spans="2:44" ht="15.95" customHeight="1" thickBot="1">
      <c r="B37" s="55"/>
      <c r="C37" s="950" t="s">
        <v>1557</v>
      </c>
      <c r="D37" s="950"/>
      <c r="E37" s="950"/>
      <c r="F37" s="950"/>
      <c r="G37" s="927">
        <f>M02S02F26</f>
        <v>0</v>
      </c>
      <c r="H37" s="927"/>
      <c r="I37" s="927"/>
      <c r="J37" s="927"/>
      <c r="K37" s="927"/>
      <c r="L37" s="927"/>
      <c r="M37" s="927"/>
      <c r="N37" s="927"/>
      <c r="O37" s="927"/>
      <c r="P37" s="139"/>
      <c r="Q37" s="949" t="s">
        <v>477</v>
      </c>
      <c r="R37" s="949"/>
      <c r="S37" s="949"/>
      <c r="T37" s="949"/>
      <c r="U37" s="925" t="str">
        <f>PROPER(M02S04F08)</f>
        <v/>
      </c>
      <c r="V37" s="925"/>
      <c r="W37" s="925"/>
      <c r="X37" s="925"/>
      <c r="Y37" s="925"/>
      <c r="Z37" s="925" t="str">
        <f>M02S04F09</f>
        <v/>
      </c>
      <c r="AA37" s="925"/>
      <c r="AB37" s="951" t="str">
        <f>M02S04F10</f>
        <v/>
      </c>
      <c r="AC37" s="951"/>
      <c r="AD37" s="139"/>
      <c r="AE37" s="930" t="s">
        <v>1147</v>
      </c>
      <c r="AF37" s="930"/>
      <c r="AG37" s="930"/>
      <c r="AH37" s="930"/>
      <c r="AI37" s="928">
        <f>SUM(EXPORT!P3:P631)</f>
        <v>0</v>
      </c>
      <c r="AJ37" s="928"/>
      <c r="AK37" s="928"/>
      <c r="AL37" s="928"/>
      <c r="AM37" s="928"/>
      <c r="AN37" s="928"/>
      <c r="AO37" s="928"/>
      <c r="AP37" s="928"/>
      <c r="AQ37" s="928"/>
      <c r="AR37" s="55"/>
    </row>
    <row r="38" spans="2:44" ht="15.95" customHeight="1" thickBot="1">
      <c r="B38" s="55"/>
      <c r="C38" s="950" t="s">
        <v>157</v>
      </c>
      <c r="D38" s="950"/>
      <c r="E38" s="950"/>
      <c r="F38" s="950"/>
      <c r="G38" s="927">
        <f>M02S02F30</f>
        <v>0</v>
      </c>
      <c r="H38" s="927"/>
      <c r="I38" s="927"/>
      <c r="J38" s="927"/>
      <c r="K38" s="927"/>
      <c r="L38" s="927"/>
      <c r="M38" s="927"/>
      <c r="N38" s="927"/>
      <c r="O38" s="927"/>
      <c r="P38" s="139"/>
      <c r="Q38" s="949" t="s">
        <v>133</v>
      </c>
      <c r="R38" s="949"/>
      <c r="S38" s="949"/>
      <c r="T38" s="949"/>
      <c r="U38" s="926" t="str">
        <f>M02S04F05</f>
        <v/>
      </c>
      <c r="V38" s="926"/>
      <c r="W38" s="926"/>
      <c r="X38" s="926"/>
      <c r="Y38" s="926"/>
      <c r="Z38" s="926"/>
      <c r="AA38" s="926"/>
      <c r="AB38" s="926"/>
      <c r="AC38" s="926"/>
      <c r="AD38" s="139"/>
      <c r="AE38" s="930" t="s">
        <v>1148</v>
      </c>
      <c r="AF38" s="930"/>
      <c r="AG38" s="930"/>
      <c r="AH38" s="930"/>
      <c r="AI38" s="940">
        <f ca="1">SUM(EXPORT!M3:M631)</f>
        <v>0</v>
      </c>
      <c r="AJ38" s="940"/>
      <c r="AK38" s="940"/>
      <c r="AL38" s="940"/>
      <c r="AM38" s="940"/>
      <c r="AN38" s="940"/>
      <c r="AO38" s="940"/>
      <c r="AP38" s="940"/>
      <c r="AQ38" s="940"/>
      <c r="AR38" s="55"/>
    </row>
    <row r="39" spans="2:44" ht="15.95" customHeight="1" thickBot="1">
      <c r="B39" s="55"/>
      <c r="C39" s="950" t="s">
        <v>483</v>
      </c>
      <c r="D39" s="950"/>
      <c r="E39" s="950"/>
      <c r="F39" s="950"/>
      <c r="G39" s="927">
        <f>M02S02F27</f>
        <v>0</v>
      </c>
      <c r="H39" s="927"/>
      <c r="I39" s="927"/>
      <c r="J39" s="927"/>
      <c r="K39" s="927"/>
      <c r="L39" s="927"/>
      <c r="M39" s="927"/>
      <c r="N39" s="927"/>
      <c r="O39" s="927"/>
      <c r="P39" s="139"/>
      <c r="Q39" s="949" t="s">
        <v>132</v>
      </c>
      <c r="R39" s="949"/>
      <c r="S39" s="949"/>
      <c r="T39" s="949"/>
      <c r="U39" s="925" t="str">
        <f>M02S04F06</f>
        <v/>
      </c>
      <c r="V39" s="925"/>
      <c r="W39" s="925"/>
      <c r="X39" s="925"/>
      <c r="Y39" s="925"/>
      <c r="Z39" s="925"/>
      <c r="AA39" s="925"/>
      <c r="AB39" s="925"/>
      <c r="AC39" s="925"/>
      <c r="AD39" s="139"/>
      <c r="AE39" s="943" t="s">
        <v>1151</v>
      </c>
      <c r="AF39" s="944"/>
      <c r="AG39" s="944"/>
      <c r="AH39" s="945"/>
      <c r="AI39" s="946">
        <f>SUM(EXPORT!I$3:I$631)</f>
        <v>0</v>
      </c>
      <c r="AJ39" s="947"/>
      <c r="AK39" s="947"/>
      <c r="AL39" s="947"/>
      <c r="AM39" s="947"/>
      <c r="AN39" s="947"/>
      <c r="AO39" s="947"/>
      <c r="AP39" s="947"/>
      <c r="AQ39" s="948"/>
      <c r="AR39" s="55"/>
    </row>
    <row r="40" spans="2:44" ht="15.95" customHeight="1" thickBot="1">
      <c r="B40" s="55"/>
      <c r="C40" s="950" t="s">
        <v>484</v>
      </c>
      <c r="D40" s="950"/>
      <c r="E40" s="950"/>
      <c r="F40" s="950"/>
      <c r="G40" s="927">
        <f>M02S02F28</f>
        <v>0</v>
      </c>
      <c r="H40" s="927"/>
      <c r="I40" s="927"/>
      <c r="J40" s="927"/>
      <c r="K40" s="927"/>
      <c r="L40" s="927"/>
      <c r="M40" s="927"/>
      <c r="N40" s="927"/>
      <c r="O40" s="927"/>
      <c r="P40" s="139"/>
      <c r="Q40" s="949" t="s">
        <v>425</v>
      </c>
      <c r="R40" s="949"/>
      <c r="S40" s="949"/>
      <c r="T40" s="949"/>
      <c r="U40" s="925">
        <f>M02S04F11</f>
        <v>0</v>
      </c>
      <c r="V40" s="925"/>
      <c r="W40" s="925"/>
      <c r="X40" s="925"/>
      <c r="Y40" s="925"/>
      <c r="Z40" s="925"/>
      <c r="AA40" s="925"/>
      <c r="AB40" s="925"/>
      <c r="AC40" s="925"/>
      <c r="AD40" s="139"/>
      <c r="AE40" s="943" t="s">
        <v>1149</v>
      </c>
      <c r="AF40" s="944"/>
      <c r="AG40" s="944"/>
      <c r="AH40" s="945"/>
      <c r="AI40" s="946">
        <f>SUM(EXPORT!J3:J631)</f>
        <v>0</v>
      </c>
      <c r="AJ40" s="947"/>
      <c r="AK40" s="947"/>
      <c r="AL40" s="947"/>
      <c r="AM40" s="947"/>
      <c r="AN40" s="947"/>
      <c r="AO40" s="947"/>
      <c r="AP40" s="947"/>
      <c r="AQ40" s="948"/>
      <c r="AR40" s="55"/>
    </row>
    <row r="41" spans="2:44" ht="15.95" customHeight="1" thickBot="1">
      <c r="B41" s="55"/>
      <c r="C41" s="950" t="s">
        <v>83</v>
      </c>
      <c r="D41" s="950"/>
      <c r="E41" s="950"/>
      <c r="F41" s="950"/>
      <c r="G41" s="927">
        <f>M02S02F29</f>
        <v>0</v>
      </c>
      <c r="H41" s="927"/>
      <c r="I41" s="927"/>
      <c r="J41" s="927"/>
      <c r="K41" s="927"/>
      <c r="L41" s="927"/>
      <c r="M41" s="927"/>
      <c r="N41" s="927"/>
      <c r="O41" s="927"/>
      <c r="P41" s="139"/>
      <c r="Q41" s="949" t="s">
        <v>490</v>
      </c>
      <c r="R41" s="949"/>
      <c r="S41" s="949"/>
      <c r="T41" s="949"/>
      <c r="U41" s="925" t="str">
        <f>CONCATENATE(M02S04F12,"-",M02S04F12.1)</f>
        <v>-</v>
      </c>
      <c r="V41" s="925"/>
      <c r="W41" s="925"/>
      <c r="X41" s="925"/>
      <c r="Y41" s="925"/>
      <c r="Z41" s="925"/>
      <c r="AA41" s="925"/>
      <c r="AB41" s="925"/>
      <c r="AC41" s="925"/>
      <c r="AD41" s="139"/>
      <c r="AE41" s="917" t="s">
        <v>1150</v>
      </c>
      <c r="AF41" s="918"/>
      <c r="AG41" s="918"/>
      <c r="AH41" s="919"/>
      <c r="AI41" s="920">
        <f>SUM(EXPORT!K4:K631)</f>
        <v>0</v>
      </c>
      <c r="AJ41" s="921"/>
      <c r="AK41" s="921"/>
      <c r="AL41" s="921"/>
      <c r="AM41" s="921"/>
      <c r="AN41" s="921"/>
      <c r="AO41" s="921"/>
      <c r="AP41" s="921"/>
      <c r="AQ41" s="922"/>
      <c r="AR41" s="55"/>
    </row>
    <row r="42" spans="2:44" ht="15.95" customHeight="1" thickBot="1">
      <c r="B42" s="55"/>
      <c r="C42" s="950" t="s">
        <v>85</v>
      </c>
      <c r="D42" s="950"/>
      <c r="E42" s="950"/>
      <c r="F42" s="950"/>
      <c r="G42" s="927">
        <f>M02S02F31</f>
        <v>0</v>
      </c>
      <c r="H42" s="927"/>
      <c r="I42" s="927"/>
      <c r="J42" s="927"/>
      <c r="K42" s="927"/>
      <c r="L42" s="927"/>
      <c r="M42" s="927"/>
      <c r="N42" s="927"/>
      <c r="O42" s="927"/>
      <c r="P42" s="139"/>
      <c r="Q42" s="949" t="s">
        <v>843</v>
      </c>
      <c r="R42" s="949"/>
      <c r="S42" s="949"/>
      <c r="T42" s="949"/>
      <c r="U42" s="925"/>
      <c r="V42" s="925"/>
      <c r="W42" s="925"/>
      <c r="X42" s="925"/>
      <c r="Y42" s="925"/>
      <c r="Z42" s="925"/>
      <c r="AA42" s="925"/>
      <c r="AB42" s="925"/>
      <c r="AC42" s="925"/>
      <c r="AD42" s="139"/>
      <c r="AE42" s="941" t="s">
        <v>836</v>
      </c>
      <c r="AF42" s="941"/>
      <c r="AG42" s="941"/>
      <c r="AH42" s="941"/>
      <c r="AI42" s="924">
        <f ca="1">SUMIF(EXPORT!C$3:C$631,"000001",EXPORT!T3:T631)</f>
        <v>0</v>
      </c>
      <c r="AJ42" s="924"/>
      <c r="AK42" s="924"/>
      <c r="AL42" s="924"/>
      <c r="AM42" s="924"/>
      <c r="AN42" s="924"/>
      <c r="AO42" s="924"/>
      <c r="AP42" s="924"/>
      <c r="AQ42" s="924"/>
      <c r="AR42" s="55"/>
    </row>
    <row r="43" spans="2:44" ht="15.95" customHeight="1" thickBot="1">
      <c r="B43" s="55"/>
      <c r="C43" s="950" t="s">
        <v>481</v>
      </c>
      <c r="D43" s="950"/>
      <c r="E43" s="950"/>
      <c r="F43" s="950"/>
      <c r="G43" s="927">
        <f>M02S02F32</f>
        <v>0</v>
      </c>
      <c r="H43" s="927"/>
      <c r="I43" s="927"/>
      <c r="J43" s="927"/>
      <c r="K43" s="927"/>
      <c r="L43" s="927"/>
      <c r="M43" s="927"/>
      <c r="N43" s="927"/>
      <c r="O43" s="927"/>
      <c r="P43" s="139"/>
      <c r="Q43" s="949" t="s">
        <v>855</v>
      </c>
      <c r="R43" s="949"/>
      <c r="S43" s="949"/>
      <c r="T43" s="949"/>
      <c r="U43" s="925">
        <f>M02S04F01</f>
        <v>0</v>
      </c>
      <c r="V43" s="925"/>
      <c r="W43" s="925"/>
      <c r="X43" s="925"/>
      <c r="Y43" s="925"/>
      <c r="Z43" s="925"/>
      <c r="AA43" s="925"/>
      <c r="AB43" s="925"/>
      <c r="AC43" s="925"/>
      <c r="AD43" s="139"/>
      <c r="AE43" s="930" t="s">
        <v>837</v>
      </c>
      <c r="AF43" s="930"/>
      <c r="AG43" s="930"/>
      <c r="AH43" s="930"/>
      <c r="AI43" s="942">
        <f ca="1">SUMIF(EXPORT!C$3:C$631,"000001",EXPORT!U3:U631)</f>
        <v>0</v>
      </c>
      <c r="AJ43" s="942"/>
      <c r="AK43" s="942"/>
      <c r="AL43" s="942"/>
      <c r="AM43" s="942"/>
      <c r="AN43" s="942"/>
      <c r="AO43" s="942"/>
      <c r="AP43" s="942"/>
      <c r="AQ43" s="942"/>
      <c r="AR43" s="55"/>
    </row>
    <row r="44" spans="2:44" ht="15.95" customHeight="1" thickBot="1">
      <c r="B44" s="55"/>
      <c r="C44" s="950" t="s">
        <v>482</v>
      </c>
      <c r="D44" s="950"/>
      <c r="E44" s="950"/>
      <c r="F44" s="950"/>
      <c r="G44" s="927">
        <f>M02S02F33</f>
        <v>0</v>
      </c>
      <c r="H44" s="927"/>
      <c r="I44" s="927"/>
      <c r="J44" s="927"/>
      <c r="K44" s="927"/>
      <c r="L44" s="927"/>
      <c r="M44" s="927"/>
      <c r="N44" s="927"/>
      <c r="O44" s="927"/>
      <c r="P44" s="139"/>
      <c r="Q44" s="949"/>
      <c r="R44" s="949"/>
      <c r="S44" s="949"/>
      <c r="T44" s="949"/>
      <c r="U44" s="988"/>
      <c r="V44" s="988"/>
      <c r="W44" s="988"/>
      <c r="X44" s="988"/>
      <c r="Y44" s="988"/>
      <c r="Z44" s="988"/>
      <c r="AA44" s="988"/>
      <c r="AB44" s="988"/>
      <c r="AC44" s="988"/>
      <c r="AD44" s="139"/>
      <c r="AE44" s="930" t="s">
        <v>1008</v>
      </c>
      <c r="AF44" s="930"/>
      <c r="AG44" s="930"/>
      <c r="AH44" s="930"/>
      <c r="AI44" s="929">
        <f ca="1">SUMIF(EXPORT!C$3:C$631,"000001",EXPORT!V3:V631)</f>
        <v>0</v>
      </c>
      <c r="AJ44" s="929"/>
      <c r="AK44" s="929"/>
      <c r="AL44" s="929"/>
      <c r="AM44" s="929"/>
      <c r="AN44" s="929"/>
      <c r="AO44" s="929"/>
      <c r="AP44" s="929"/>
      <c r="AQ44" s="929"/>
      <c r="AR44" s="55"/>
    </row>
    <row r="45" spans="2:44" ht="15.95" customHeight="1" thickBot="1">
      <c r="B45" s="55"/>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930" t="s">
        <v>1144</v>
      </c>
      <c r="AF45" s="930"/>
      <c r="AG45" s="930"/>
      <c r="AH45" s="930"/>
      <c r="AI45" s="940">
        <f ca="1">SUMIF(EXPORT!C$3:C$631,"000001",EXPORT!S$3:S$631)</f>
        <v>0</v>
      </c>
      <c r="AJ45" s="940"/>
      <c r="AK45" s="940"/>
      <c r="AL45" s="940"/>
      <c r="AM45" s="940"/>
      <c r="AN45" s="940"/>
      <c r="AO45" s="940"/>
      <c r="AP45" s="940"/>
      <c r="AQ45" s="940"/>
      <c r="AR45" s="55"/>
    </row>
    <row r="46" spans="2:44" ht="15.95" customHeight="1" thickBot="1">
      <c r="B46" s="55"/>
      <c r="C46" s="931" t="s">
        <v>486</v>
      </c>
      <c r="D46" s="932"/>
      <c r="E46" s="932"/>
      <c r="F46" s="932"/>
      <c r="G46" s="932"/>
      <c r="H46" s="932"/>
      <c r="I46" s="932"/>
      <c r="J46" s="932"/>
      <c r="K46" s="932"/>
      <c r="L46" s="932"/>
      <c r="M46" s="932"/>
      <c r="N46" s="932"/>
      <c r="O46" s="932"/>
      <c r="P46" s="932"/>
      <c r="Q46" s="932"/>
      <c r="R46" s="932"/>
      <c r="S46" s="932"/>
      <c r="T46" s="932"/>
      <c r="U46" s="932"/>
      <c r="V46" s="932"/>
      <c r="W46" s="932"/>
      <c r="X46" s="932"/>
      <c r="Y46" s="932"/>
      <c r="Z46" s="932"/>
      <c r="AA46" s="932"/>
      <c r="AB46" s="932"/>
      <c r="AC46" s="932"/>
      <c r="AD46" s="140"/>
      <c r="AE46" s="930" t="s">
        <v>1154</v>
      </c>
      <c r="AF46" s="930"/>
      <c r="AG46" s="930"/>
      <c r="AH46" s="930"/>
      <c r="AI46" s="946">
        <f ca="1">SUMIF(EXPORT!C$3:C$631,"000001",EXPORT!AL$3:AL$631)</f>
        <v>0</v>
      </c>
      <c r="AJ46" s="947"/>
      <c r="AK46" s="947"/>
      <c r="AL46" s="947"/>
      <c r="AM46" s="947"/>
      <c r="AN46" s="947"/>
      <c r="AO46" s="947"/>
      <c r="AP46" s="947"/>
      <c r="AQ46" s="948"/>
      <c r="AR46" s="55"/>
    </row>
    <row r="47" spans="2:44" ht="15.95" customHeight="1" thickBot="1">
      <c r="B47" s="55"/>
      <c r="C47" s="933"/>
      <c r="D47" s="934"/>
      <c r="E47" s="934"/>
      <c r="F47" s="934"/>
      <c r="G47" s="934"/>
      <c r="H47" s="934"/>
      <c r="I47" s="934"/>
      <c r="J47" s="934"/>
      <c r="K47" s="934"/>
      <c r="L47" s="934"/>
      <c r="M47" s="934"/>
      <c r="N47" s="934"/>
      <c r="O47" s="934"/>
      <c r="P47" s="934"/>
      <c r="Q47" s="934"/>
      <c r="R47" s="934"/>
      <c r="S47" s="934"/>
      <c r="T47" s="934"/>
      <c r="U47" s="934"/>
      <c r="V47" s="934"/>
      <c r="W47" s="934"/>
      <c r="X47" s="934"/>
      <c r="Y47" s="934"/>
      <c r="Z47" s="934"/>
      <c r="AA47" s="934"/>
      <c r="AB47" s="934"/>
      <c r="AC47" s="934"/>
      <c r="AD47" s="140"/>
      <c r="AE47" s="930" t="s">
        <v>1116</v>
      </c>
      <c r="AF47" s="930"/>
      <c r="AG47" s="930"/>
      <c r="AH47" s="930"/>
      <c r="AI47" s="946">
        <f ca="1">SUMIF(EXPORT!C$3:C$631,"000001",EXPORT!AM$3:AM$631)</f>
        <v>0</v>
      </c>
      <c r="AJ47" s="947"/>
      <c r="AK47" s="947"/>
      <c r="AL47" s="947"/>
      <c r="AM47" s="947"/>
      <c r="AN47" s="947"/>
      <c r="AO47" s="947"/>
      <c r="AP47" s="947"/>
      <c r="AQ47" s="948"/>
      <c r="AR47" s="55"/>
    </row>
    <row r="48" spans="2:44" ht="15.95" customHeight="1" thickBot="1">
      <c r="B48" s="55"/>
      <c r="C48" s="935"/>
      <c r="D48" s="936"/>
      <c r="E48" s="936"/>
      <c r="F48" s="936"/>
      <c r="G48" s="936"/>
      <c r="H48" s="936"/>
      <c r="I48" s="936"/>
      <c r="J48" s="936"/>
      <c r="K48" s="936"/>
      <c r="L48" s="936"/>
      <c r="M48" s="936"/>
      <c r="N48" s="936"/>
      <c r="O48" s="936"/>
      <c r="P48" s="936"/>
      <c r="Q48" s="936"/>
      <c r="R48" s="936"/>
      <c r="S48" s="936"/>
      <c r="T48" s="936"/>
      <c r="U48" s="936"/>
      <c r="V48" s="936"/>
      <c r="W48" s="936"/>
      <c r="X48" s="936"/>
      <c r="Y48" s="936"/>
      <c r="Z48" s="936"/>
      <c r="AA48" s="936"/>
      <c r="AB48" s="936"/>
      <c r="AC48" s="936"/>
      <c r="AD48" s="140"/>
      <c r="AE48" s="963" t="s">
        <v>1143</v>
      </c>
      <c r="AF48" s="963"/>
      <c r="AG48" s="963"/>
      <c r="AH48" s="963"/>
      <c r="AI48" s="985">
        <f ca="1">SUMIF(EXPORT!C$3:C$631,"000001",EXPORT!AN$3:AN$631)</f>
        <v>0</v>
      </c>
      <c r="AJ48" s="986"/>
      <c r="AK48" s="986"/>
      <c r="AL48" s="986"/>
      <c r="AM48" s="986"/>
      <c r="AN48" s="986"/>
      <c r="AO48" s="986"/>
      <c r="AP48" s="986"/>
      <c r="AQ48" s="987"/>
      <c r="AR48" s="55"/>
    </row>
    <row r="49" spans="2:44" ht="15.95" customHeight="1" thickBot="1">
      <c r="B49" s="55"/>
      <c r="C49" s="935"/>
      <c r="D49" s="936"/>
      <c r="E49" s="936"/>
      <c r="F49" s="936"/>
      <c r="G49" s="936"/>
      <c r="H49" s="936"/>
      <c r="I49" s="936"/>
      <c r="J49" s="936"/>
      <c r="K49" s="936"/>
      <c r="L49" s="936"/>
      <c r="M49" s="936"/>
      <c r="N49" s="936"/>
      <c r="O49" s="936"/>
      <c r="P49" s="936"/>
      <c r="Q49" s="936"/>
      <c r="R49" s="936"/>
      <c r="S49" s="936"/>
      <c r="T49" s="936"/>
      <c r="U49" s="936"/>
      <c r="V49" s="936"/>
      <c r="W49" s="936"/>
      <c r="X49" s="936"/>
      <c r="Y49" s="936"/>
      <c r="Z49" s="936"/>
      <c r="AA49" s="936"/>
      <c r="AB49" s="936"/>
      <c r="AC49" s="936"/>
      <c r="AD49" s="140"/>
      <c r="AE49" s="941" t="s">
        <v>1139</v>
      </c>
      <c r="AF49" s="941"/>
      <c r="AG49" s="941"/>
      <c r="AH49" s="941"/>
      <c r="AI49" s="964">
        <f t="shared" ref="AI49:AI55" ca="1" si="0">AI35+AI42</f>
        <v>0</v>
      </c>
      <c r="AJ49" s="964"/>
      <c r="AK49" s="964"/>
      <c r="AL49" s="964"/>
      <c r="AM49" s="964"/>
      <c r="AN49" s="964"/>
      <c r="AO49" s="964"/>
      <c r="AP49" s="964"/>
      <c r="AQ49" s="964"/>
      <c r="AR49" s="55"/>
    </row>
    <row r="50" spans="2:44" ht="15.95" customHeight="1" thickBot="1">
      <c r="B50" s="55"/>
      <c r="C50" s="935"/>
      <c r="D50" s="936"/>
      <c r="E50" s="936"/>
      <c r="F50" s="936"/>
      <c r="G50" s="936"/>
      <c r="H50" s="936"/>
      <c r="I50" s="936"/>
      <c r="J50" s="936"/>
      <c r="K50" s="936"/>
      <c r="L50" s="936"/>
      <c r="M50" s="936"/>
      <c r="N50" s="936"/>
      <c r="O50" s="936"/>
      <c r="P50" s="936"/>
      <c r="Q50" s="936"/>
      <c r="R50" s="936"/>
      <c r="S50" s="936"/>
      <c r="T50" s="936"/>
      <c r="U50" s="936"/>
      <c r="V50" s="936"/>
      <c r="W50" s="936"/>
      <c r="X50" s="936"/>
      <c r="Y50" s="936"/>
      <c r="Z50" s="936"/>
      <c r="AA50" s="936"/>
      <c r="AB50" s="936"/>
      <c r="AC50" s="936"/>
      <c r="AD50" s="140"/>
      <c r="AE50" s="930" t="s">
        <v>1140</v>
      </c>
      <c r="AF50" s="930"/>
      <c r="AG50" s="930"/>
      <c r="AH50" s="930"/>
      <c r="AI50" s="942">
        <f t="shared" ca="1" si="0"/>
        <v>0</v>
      </c>
      <c r="AJ50" s="942"/>
      <c r="AK50" s="942"/>
      <c r="AL50" s="942"/>
      <c r="AM50" s="942"/>
      <c r="AN50" s="942"/>
      <c r="AO50" s="942"/>
      <c r="AP50" s="942"/>
      <c r="AQ50" s="942"/>
      <c r="AR50" s="55"/>
    </row>
    <row r="51" spans="2:44" ht="15.95" customHeight="1" thickBot="1">
      <c r="B51" s="55"/>
      <c r="C51" s="935"/>
      <c r="D51" s="936"/>
      <c r="E51" s="936"/>
      <c r="F51" s="936"/>
      <c r="G51" s="936"/>
      <c r="H51" s="936"/>
      <c r="I51" s="936"/>
      <c r="J51" s="936"/>
      <c r="K51" s="936"/>
      <c r="L51" s="936"/>
      <c r="M51" s="936"/>
      <c r="N51" s="936"/>
      <c r="O51" s="936"/>
      <c r="P51" s="936"/>
      <c r="Q51" s="936"/>
      <c r="R51" s="936"/>
      <c r="S51" s="936"/>
      <c r="T51" s="936"/>
      <c r="U51" s="936"/>
      <c r="V51" s="936"/>
      <c r="W51" s="936"/>
      <c r="X51" s="936"/>
      <c r="Y51" s="936"/>
      <c r="Z51" s="936"/>
      <c r="AA51" s="936"/>
      <c r="AB51" s="936"/>
      <c r="AC51" s="936"/>
      <c r="AD51" s="140"/>
      <c r="AE51" s="930" t="s">
        <v>1141</v>
      </c>
      <c r="AF51" s="930"/>
      <c r="AG51" s="930"/>
      <c r="AH51" s="930"/>
      <c r="AI51" s="929">
        <f t="shared" ca="1" si="0"/>
        <v>0</v>
      </c>
      <c r="AJ51" s="929"/>
      <c r="AK51" s="929"/>
      <c r="AL51" s="929"/>
      <c r="AM51" s="929"/>
      <c r="AN51" s="929"/>
      <c r="AO51" s="929"/>
      <c r="AP51" s="929"/>
      <c r="AQ51" s="929"/>
      <c r="AR51" s="55"/>
    </row>
    <row r="52" spans="2:44" ht="15.95" customHeight="1" thickBot="1">
      <c r="B52" s="55"/>
      <c r="C52" s="937"/>
      <c r="D52" s="938"/>
      <c r="E52" s="938"/>
      <c r="F52" s="938"/>
      <c r="G52" s="938"/>
      <c r="H52" s="938"/>
      <c r="I52" s="938"/>
      <c r="J52" s="938"/>
      <c r="K52" s="938"/>
      <c r="L52" s="938"/>
      <c r="M52" s="938"/>
      <c r="N52" s="938"/>
      <c r="O52" s="938"/>
      <c r="P52" s="938"/>
      <c r="Q52" s="938"/>
      <c r="R52" s="938"/>
      <c r="S52" s="938"/>
      <c r="T52" s="938"/>
      <c r="U52" s="938"/>
      <c r="V52" s="938"/>
      <c r="W52" s="938"/>
      <c r="X52" s="938"/>
      <c r="Y52" s="938"/>
      <c r="Z52" s="938"/>
      <c r="AA52" s="938"/>
      <c r="AB52" s="938"/>
      <c r="AC52" s="938"/>
      <c r="AD52" s="140"/>
      <c r="AE52" s="930" t="s">
        <v>1153</v>
      </c>
      <c r="AF52" s="930"/>
      <c r="AG52" s="930"/>
      <c r="AH52" s="930"/>
      <c r="AI52" s="940">
        <f t="shared" ca="1" si="0"/>
        <v>0</v>
      </c>
      <c r="AJ52" s="940"/>
      <c r="AK52" s="940"/>
      <c r="AL52" s="940"/>
      <c r="AM52" s="940"/>
      <c r="AN52" s="940"/>
      <c r="AO52" s="940"/>
      <c r="AP52" s="940"/>
      <c r="AQ52" s="940"/>
      <c r="AR52" s="55"/>
    </row>
    <row r="53" spans="2:44" ht="15.95" customHeight="1" thickBot="1">
      <c r="B53" s="55"/>
      <c r="C53" s="139"/>
      <c r="D53" s="139"/>
      <c r="E53" s="139"/>
      <c r="F53" s="139"/>
      <c r="G53" s="139"/>
      <c r="H53" s="139"/>
      <c r="I53" s="139"/>
      <c r="J53" s="139"/>
      <c r="K53" s="139"/>
      <c r="L53" s="139"/>
      <c r="M53" s="139"/>
      <c r="N53" s="139"/>
      <c r="O53" s="139"/>
      <c r="P53" s="139"/>
      <c r="Q53" s="139"/>
      <c r="R53" s="139"/>
      <c r="S53" s="139"/>
      <c r="T53" s="139"/>
      <c r="U53" s="139"/>
      <c r="V53" s="139"/>
      <c r="W53" s="139"/>
      <c r="X53" s="139"/>
      <c r="Y53" s="139"/>
      <c r="Z53" s="139"/>
      <c r="AA53" s="139"/>
      <c r="AB53" s="139"/>
      <c r="AC53" s="139"/>
      <c r="AD53" s="139"/>
      <c r="AE53" s="943" t="s">
        <v>1152</v>
      </c>
      <c r="AF53" s="944"/>
      <c r="AG53" s="944"/>
      <c r="AH53" s="945"/>
      <c r="AI53" s="946">
        <f t="shared" ca="1" si="0"/>
        <v>0</v>
      </c>
      <c r="AJ53" s="947"/>
      <c r="AK53" s="947"/>
      <c r="AL53" s="947"/>
      <c r="AM53" s="947"/>
      <c r="AN53" s="947"/>
      <c r="AO53" s="947"/>
      <c r="AP53" s="947"/>
      <c r="AQ53" s="948"/>
      <c r="AR53" s="55"/>
    </row>
    <row r="54" spans="2:44" ht="15.95" customHeight="1" thickBot="1">
      <c r="B54" s="55"/>
      <c r="C54" s="139"/>
      <c r="D54" s="139"/>
      <c r="E54" s="139"/>
      <c r="F54" s="139"/>
      <c r="G54" s="139"/>
      <c r="H54" s="139"/>
      <c r="I54" s="139"/>
      <c r="J54" s="139"/>
      <c r="K54" s="139"/>
      <c r="L54" s="139"/>
      <c r="M54" s="139"/>
      <c r="N54" s="139"/>
      <c r="O54" s="139"/>
      <c r="P54" s="139"/>
      <c r="Q54" s="139"/>
      <c r="R54" s="139"/>
      <c r="S54" s="139"/>
      <c r="T54" s="139"/>
      <c r="U54" s="139"/>
      <c r="V54" s="139"/>
      <c r="W54" s="139"/>
      <c r="X54" s="139"/>
      <c r="Y54" s="139"/>
      <c r="Z54" s="139"/>
      <c r="AA54" s="139"/>
      <c r="AB54" s="139"/>
      <c r="AC54" s="139"/>
      <c r="AD54" s="139"/>
      <c r="AE54" s="943" t="s">
        <v>1142</v>
      </c>
      <c r="AF54" s="944"/>
      <c r="AG54" s="944"/>
      <c r="AH54" s="945"/>
      <c r="AI54" s="946">
        <f t="shared" ca="1" si="0"/>
        <v>0</v>
      </c>
      <c r="AJ54" s="947"/>
      <c r="AK54" s="947"/>
      <c r="AL54" s="947"/>
      <c r="AM54" s="947"/>
      <c r="AN54" s="947"/>
      <c r="AO54" s="947"/>
      <c r="AP54" s="947"/>
      <c r="AQ54" s="948"/>
      <c r="AR54" s="55"/>
    </row>
    <row r="55" spans="2:44" ht="15.95" customHeight="1" thickBot="1">
      <c r="B55" s="55"/>
      <c r="C55" s="139"/>
      <c r="D55" s="139"/>
      <c r="E55" s="139"/>
      <c r="F55" s="139"/>
      <c r="G55" s="139"/>
      <c r="H55" s="139"/>
      <c r="I55" s="139"/>
      <c r="J55" s="139"/>
      <c r="K55" s="139"/>
      <c r="L55" s="139"/>
      <c r="M55" s="139"/>
      <c r="N55" s="139"/>
      <c r="O55" s="139"/>
      <c r="P55" s="139"/>
      <c r="Q55" s="139"/>
      <c r="R55" s="139"/>
      <c r="S55" s="139"/>
      <c r="T55" s="139"/>
      <c r="U55" s="139"/>
      <c r="V55" s="139"/>
      <c r="W55" s="139"/>
      <c r="X55" s="139"/>
      <c r="Y55" s="139"/>
      <c r="Z55" s="139"/>
      <c r="AA55" s="139"/>
      <c r="AB55" s="139"/>
      <c r="AC55" s="139"/>
      <c r="AD55" s="139"/>
      <c r="AE55" s="963" t="s">
        <v>1155</v>
      </c>
      <c r="AF55" s="963"/>
      <c r="AG55" s="963"/>
      <c r="AH55" s="963"/>
      <c r="AI55" s="920">
        <f t="shared" ca="1" si="0"/>
        <v>0</v>
      </c>
      <c r="AJ55" s="921"/>
      <c r="AK55" s="921"/>
      <c r="AL55" s="921"/>
      <c r="AM55" s="921"/>
      <c r="AN55" s="921"/>
      <c r="AO55" s="921"/>
      <c r="AP55" s="921"/>
      <c r="AQ55" s="922"/>
      <c r="AR55" s="55"/>
    </row>
    <row r="56" spans="2:44" ht="15.95" customHeight="1" thickBot="1">
      <c r="B56" s="55"/>
      <c r="C56" s="55"/>
      <c r="D56" s="55"/>
      <c r="E56" s="55"/>
      <c r="F56" s="55"/>
      <c r="G56" s="55"/>
      <c r="H56" s="55"/>
      <c r="I56" s="55"/>
      <c r="J56" s="55"/>
      <c r="K56" s="55"/>
      <c r="L56" s="55"/>
      <c r="M56" s="55"/>
      <c r="N56" s="55"/>
      <c r="O56" s="55"/>
      <c r="P56" s="55"/>
      <c r="Q56" s="55"/>
      <c r="R56" s="55"/>
      <c r="S56" s="55"/>
      <c r="T56" s="55"/>
      <c r="U56" s="55"/>
      <c r="V56" s="55"/>
      <c r="W56" s="55"/>
      <c r="X56" s="55"/>
      <c r="Y56" s="55"/>
      <c r="Z56" s="55"/>
      <c r="AA56" s="55"/>
      <c r="AB56" s="55"/>
      <c r="AC56" s="55"/>
      <c r="AD56" s="55"/>
      <c r="AE56" s="941" t="s">
        <v>1264</v>
      </c>
      <c r="AF56" s="941"/>
      <c r="AG56" s="941"/>
      <c r="AH56" s="941"/>
      <c r="AI56" s="962">
        <f>SUM(EXPORT!R3:R51)</f>
        <v>0</v>
      </c>
      <c r="AJ56" s="962"/>
      <c r="AK56" s="962"/>
      <c r="AL56" s="962"/>
      <c r="AM56" s="962"/>
      <c r="AN56" s="962"/>
      <c r="AO56" s="962"/>
      <c r="AP56" s="962"/>
      <c r="AQ56" s="962"/>
      <c r="AR56" s="55"/>
    </row>
    <row r="57" spans="2:44" ht="15.95" customHeight="1" thickBot="1">
      <c r="B57" s="55"/>
      <c r="C57" s="55"/>
      <c r="D57" s="55"/>
      <c r="E57" s="55"/>
      <c r="F57" s="55"/>
      <c r="G57" s="55"/>
      <c r="H57" s="55"/>
      <c r="I57" s="55"/>
      <c r="J57" s="55"/>
      <c r="K57" s="55"/>
      <c r="L57" s="55"/>
      <c r="M57" s="55"/>
      <c r="N57" s="55"/>
      <c r="O57" s="55"/>
      <c r="P57" s="55"/>
      <c r="Q57" s="55"/>
      <c r="R57" s="55"/>
      <c r="S57" s="55"/>
      <c r="T57" s="55"/>
      <c r="U57" s="55"/>
      <c r="V57" s="55"/>
      <c r="W57" s="55"/>
      <c r="X57" s="55"/>
      <c r="Y57" s="55"/>
      <c r="Z57" s="55"/>
      <c r="AA57" s="55"/>
      <c r="AB57" s="55"/>
      <c r="AC57" s="55"/>
      <c r="AD57" s="55"/>
      <c r="AE57" s="941" t="s">
        <v>1263</v>
      </c>
      <c r="AF57" s="941"/>
      <c r="AG57" s="941"/>
      <c r="AH57" s="941"/>
      <c r="AI57" s="962">
        <f ca="1">EXPORT!R53+EXPORT!R52</f>
        <v>0</v>
      </c>
      <c r="AJ57" s="962"/>
      <c r="AK57" s="962"/>
      <c r="AL57" s="962"/>
      <c r="AM57" s="962"/>
      <c r="AN57" s="962"/>
      <c r="AO57" s="962"/>
      <c r="AP57" s="962"/>
      <c r="AQ57" s="962"/>
      <c r="AR57" s="55"/>
    </row>
    <row r="58" spans="2:44" ht="15.95" customHeight="1" thickBot="1">
      <c r="B58" s="55"/>
      <c r="C58" s="55"/>
      <c r="D58" s="55"/>
      <c r="E58" s="55"/>
      <c r="F58" s="55"/>
      <c r="G58" s="55"/>
      <c r="H58" s="55"/>
      <c r="I58" s="55"/>
      <c r="J58" s="55"/>
      <c r="K58" s="55"/>
      <c r="L58" s="55"/>
      <c r="M58" s="55"/>
      <c r="N58" s="55"/>
      <c r="O58" s="55"/>
      <c r="P58" s="55"/>
      <c r="Q58" s="55"/>
      <c r="R58" s="55"/>
      <c r="S58" s="55"/>
      <c r="T58" s="55"/>
      <c r="U58" s="55"/>
      <c r="V58" s="55"/>
      <c r="W58" s="55"/>
      <c r="X58" s="55"/>
      <c r="Y58" s="55"/>
      <c r="Z58" s="55"/>
      <c r="AA58" s="55"/>
      <c r="AB58" s="55"/>
      <c r="AC58" s="55"/>
      <c r="AD58" s="55"/>
      <c r="AE58" s="331" t="s">
        <v>1261</v>
      </c>
      <c r="AF58" s="332"/>
      <c r="AG58" s="332"/>
      <c r="AH58" s="333"/>
      <c r="AI58" s="962">
        <v>0</v>
      </c>
      <c r="AJ58" s="962"/>
      <c r="AK58" s="962"/>
      <c r="AL58" s="962"/>
      <c r="AM58" s="962"/>
      <c r="AN58" s="962"/>
      <c r="AO58" s="962"/>
      <c r="AP58" s="962"/>
      <c r="AQ58" s="962"/>
      <c r="AR58" s="55"/>
    </row>
    <row r="59" spans="2:44" ht="15.95" customHeight="1" thickBot="1">
      <c r="B59" s="55"/>
      <c r="C59" s="55"/>
      <c r="D59" s="55"/>
      <c r="E59" s="55"/>
      <c r="F59" s="55"/>
      <c r="G59" s="55"/>
      <c r="H59" s="55"/>
      <c r="I59" s="55"/>
      <c r="J59" s="55"/>
      <c r="K59" s="55"/>
      <c r="L59" s="55"/>
      <c r="M59" s="55"/>
      <c r="N59" s="55"/>
      <c r="O59" s="55"/>
      <c r="P59" s="55"/>
      <c r="Q59" s="55"/>
      <c r="R59" s="55"/>
      <c r="S59" s="55"/>
      <c r="T59" s="55"/>
      <c r="U59" s="55"/>
      <c r="V59" s="55"/>
      <c r="W59" s="55"/>
      <c r="X59" s="55"/>
      <c r="Y59" s="55"/>
      <c r="Z59" s="55"/>
      <c r="AA59" s="55"/>
      <c r="AB59" s="55"/>
      <c r="AC59" s="55"/>
      <c r="AD59" s="55"/>
      <c r="AE59" s="331" t="s">
        <v>1262</v>
      </c>
      <c r="AF59" s="332"/>
      <c r="AG59" s="332"/>
      <c r="AH59" s="333"/>
      <c r="AI59" s="962">
        <v>0</v>
      </c>
      <c r="AJ59" s="962"/>
      <c r="AK59" s="962"/>
      <c r="AL59" s="962"/>
      <c r="AM59" s="962"/>
      <c r="AN59" s="962"/>
      <c r="AO59" s="962"/>
      <c r="AP59" s="962"/>
      <c r="AQ59" s="962"/>
      <c r="AR59" s="55"/>
    </row>
    <row r="60" spans="2:44" ht="15.95" customHeight="1" thickBot="1">
      <c r="B60" s="55"/>
      <c r="C60" s="55"/>
      <c r="D60" s="55"/>
      <c r="E60" s="55"/>
      <c r="F60" s="55"/>
      <c r="G60" s="55"/>
      <c r="H60" s="55"/>
      <c r="I60" s="55"/>
      <c r="J60" s="55"/>
      <c r="K60" s="55"/>
      <c r="L60" s="55"/>
      <c r="M60" s="55"/>
      <c r="N60" s="55"/>
      <c r="O60" s="55"/>
      <c r="P60" s="55"/>
      <c r="Q60" s="55"/>
      <c r="R60" s="55"/>
      <c r="S60" s="55"/>
      <c r="T60" s="55"/>
      <c r="U60" s="55"/>
      <c r="V60" s="55"/>
      <c r="W60" s="55"/>
      <c r="X60" s="55"/>
      <c r="Y60" s="55"/>
      <c r="Z60" s="55"/>
      <c r="AA60" s="55"/>
      <c r="AB60" s="55"/>
      <c r="AC60" s="55"/>
      <c r="AD60" s="55"/>
      <c r="AE60" s="917" t="s">
        <v>1264</v>
      </c>
      <c r="AF60" s="918"/>
      <c r="AG60" s="918"/>
      <c r="AH60" s="919"/>
      <c r="AI60" s="920">
        <f>SUM(EXPORT!R3:R51)</f>
        <v>0</v>
      </c>
      <c r="AJ60" s="921"/>
      <c r="AK60" s="921"/>
      <c r="AL60" s="921"/>
      <c r="AM60" s="921"/>
      <c r="AN60" s="921"/>
      <c r="AO60" s="921"/>
      <c r="AP60" s="921"/>
      <c r="AQ60" s="922"/>
      <c r="AR60" s="55"/>
    </row>
    <row r="61" spans="2:44" ht="15.95" customHeight="1" thickBot="1">
      <c r="B61" s="55"/>
      <c r="C61" s="55"/>
      <c r="D61" s="55"/>
      <c r="E61" s="55"/>
      <c r="F61" s="55"/>
      <c r="G61" s="55"/>
      <c r="H61" s="55"/>
      <c r="I61" s="55"/>
      <c r="J61" s="55"/>
      <c r="K61" s="55"/>
      <c r="L61" s="55"/>
      <c r="M61" s="55"/>
      <c r="N61" s="55"/>
      <c r="O61" s="55"/>
      <c r="P61" s="55"/>
      <c r="Q61" s="55"/>
      <c r="R61" s="55"/>
      <c r="S61" s="55"/>
      <c r="T61" s="55"/>
      <c r="U61" s="55"/>
      <c r="V61" s="55"/>
      <c r="W61" s="55"/>
      <c r="X61" s="55"/>
      <c r="Y61" s="55"/>
      <c r="Z61" s="55"/>
      <c r="AA61" s="55"/>
      <c r="AB61" s="55"/>
      <c r="AC61" s="55"/>
      <c r="AD61" s="55"/>
      <c r="AE61" s="923" t="s">
        <v>1448</v>
      </c>
      <c r="AF61" s="923"/>
      <c r="AG61" s="923"/>
      <c r="AH61" s="923"/>
      <c r="AI61" s="924" t="str">
        <f>IF(M05S02F07="","",M05S02F07)</f>
        <v/>
      </c>
      <c r="AJ61" s="924"/>
      <c r="AK61" s="924"/>
      <c r="AL61" s="924"/>
      <c r="AM61" s="924"/>
      <c r="AN61" s="924"/>
      <c r="AO61" s="924"/>
      <c r="AP61" s="924"/>
      <c r="AQ61" s="924"/>
      <c r="AR61" s="55"/>
    </row>
    <row r="62" spans="2:44" ht="15.95" customHeight="1">
      <c r="B62" s="55"/>
      <c r="C62" s="55"/>
      <c r="D62" s="55"/>
      <c r="E62" s="55"/>
      <c r="F62" s="55"/>
      <c r="G62" s="55"/>
      <c r="H62" s="55"/>
      <c r="I62" s="55"/>
      <c r="J62" s="55"/>
      <c r="K62" s="55"/>
      <c r="L62" s="55"/>
      <c r="M62" s="55"/>
      <c r="N62" s="55"/>
      <c r="O62" s="55"/>
      <c r="P62" s="55"/>
      <c r="Q62" s="55"/>
      <c r="R62" s="55"/>
      <c r="S62" s="55"/>
      <c r="T62" s="55"/>
      <c r="U62" s="55"/>
      <c r="V62" s="55"/>
      <c r="W62" s="55"/>
      <c r="X62" s="55"/>
      <c r="Y62" s="55"/>
      <c r="Z62" s="55"/>
      <c r="AA62" s="55"/>
      <c r="AB62" s="55"/>
      <c r="AC62" s="55"/>
      <c r="AD62" s="55"/>
      <c r="AE62" s="55"/>
      <c r="AF62" s="55"/>
      <c r="AG62" s="55"/>
      <c r="AH62" s="55"/>
      <c r="AI62" s="55"/>
      <c r="AJ62" s="55"/>
      <c r="AK62" s="55"/>
      <c r="AL62" s="55"/>
      <c r="AM62" s="55"/>
      <c r="AN62" s="55"/>
      <c r="AO62" s="55"/>
      <c r="AP62" s="55"/>
      <c r="AQ62" s="55"/>
      <c r="AR62" s="55"/>
    </row>
    <row r="63" spans="2:44" ht="15.95" hidden="1" customHeight="1">
      <c r="B63" s="55"/>
      <c r="C63" s="55"/>
      <c r="D63" s="55"/>
      <c r="E63" s="55"/>
      <c r="F63" s="55"/>
      <c r="G63" s="55"/>
      <c r="H63" s="55"/>
      <c r="I63" s="55"/>
      <c r="J63" s="55"/>
      <c r="K63" s="55"/>
      <c r="L63" s="55"/>
      <c r="M63" s="55"/>
      <c r="N63" s="55"/>
      <c r="O63" s="55"/>
      <c r="P63" s="55"/>
      <c r="Q63" s="55"/>
      <c r="R63" s="55"/>
      <c r="S63" s="55"/>
      <c r="T63" s="55"/>
      <c r="U63" s="55"/>
      <c r="V63" s="55"/>
      <c r="W63" s="55"/>
      <c r="X63" s="55"/>
      <c r="Y63" s="55"/>
      <c r="Z63" s="55"/>
      <c r="AA63" s="55"/>
      <c r="AB63" s="55"/>
      <c r="AC63" s="55"/>
      <c r="AD63" s="55"/>
      <c r="AE63" s="55"/>
      <c r="AF63" s="55"/>
      <c r="AG63" s="55"/>
      <c r="AH63" s="55"/>
      <c r="AI63" s="55"/>
      <c r="AJ63" s="55"/>
      <c r="AK63" s="55"/>
      <c r="AL63" s="55"/>
      <c r="AM63" s="55"/>
      <c r="AN63" s="55"/>
      <c r="AO63" s="55"/>
      <c r="AP63" s="55"/>
      <c r="AQ63" s="55"/>
      <c r="AR63" s="55"/>
    </row>
    <row r="64" spans="2:44" ht="15.95" hidden="1" customHeight="1">
      <c r="B64" s="55"/>
      <c r="C64" s="55"/>
      <c r="D64" s="55"/>
      <c r="E64" s="55"/>
      <c r="F64" s="55"/>
      <c r="G64" s="55"/>
      <c r="H64" s="55"/>
      <c r="I64" s="55"/>
      <c r="J64" s="55"/>
      <c r="K64" s="55"/>
      <c r="L64" s="55"/>
      <c r="M64" s="55"/>
      <c r="N64" s="55"/>
      <c r="O64" s="55"/>
      <c r="P64" s="55"/>
      <c r="Q64" s="55"/>
      <c r="R64" s="55"/>
      <c r="S64" s="55"/>
      <c r="T64" s="55"/>
      <c r="U64" s="55"/>
      <c r="V64" s="55"/>
      <c r="W64" s="55"/>
      <c r="X64" s="55"/>
      <c r="Y64" s="55"/>
      <c r="Z64" s="55"/>
      <c r="AA64" s="55"/>
      <c r="AB64" s="55"/>
      <c r="AC64" s="55"/>
      <c r="AD64" s="55"/>
      <c r="AE64" s="55"/>
      <c r="AF64" s="55"/>
      <c r="AG64" s="55"/>
      <c r="AH64" s="55"/>
      <c r="AI64" s="55"/>
      <c r="AJ64" s="55"/>
      <c r="AK64" s="55"/>
      <c r="AL64" s="55"/>
      <c r="AM64" s="55"/>
      <c r="AN64" s="55"/>
      <c r="AO64" s="55"/>
      <c r="AP64" s="55"/>
      <c r="AQ64" s="55"/>
      <c r="AR64" s="55"/>
    </row>
    <row r="65" spans="31:43" ht="15.95" hidden="1" customHeight="1">
      <c r="AE65" s="55"/>
      <c r="AF65" s="55"/>
      <c r="AG65" s="55"/>
      <c r="AH65" s="55"/>
      <c r="AI65" s="55"/>
      <c r="AJ65" s="55"/>
      <c r="AK65" s="55"/>
      <c r="AL65" s="55"/>
      <c r="AM65" s="55"/>
      <c r="AN65" s="55"/>
      <c r="AO65" s="55"/>
      <c r="AP65" s="55"/>
      <c r="AQ65" s="55"/>
    </row>
    <row r="66" spans="31:43" ht="15.95" hidden="1" customHeight="1"/>
    <row r="67" spans="31:43" ht="15.95" hidden="1" customHeight="1"/>
    <row r="68" spans="31:43" ht="15.95" hidden="1" customHeight="1"/>
    <row r="69" spans="31:43" ht="15.95" hidden="1" customHeight="1"/>
    <row r="70" spans="31:43" ht="15.95" hidden="1" customHeight="1"/>
    <row r="71" spans="31:43" ht="15.95" hidden="1" customHeight="1"/>
    <row r="72" spans="31:43" ht="15.95" hidden="1" customHeight="1"/>
    <row r="73" spans="31:43" ht="15.95" hidden="1" customHeight="1"/>
    <row r="74" spans="31:43" ht="15.95" hidden="1" customHeight="1"/>
    <row r="75" spans="31:43" ht="15.95" hidden="1" customHeight="1"/>
    <row r="76" spans="31:43" ht="15.95" hidden="1" customHeight="1"/>
    <row r="77" spans="31:43" ht="15.95" hidden="1" customHeight="1"/>
    <row r="78" spans="31:43" ht="15.95" hidden="1" customHeight="1"/>
    <row r="79" spans="31:43" ht="15.95" hidden="1" customHeight="1"/>
    <row r="80" spans="31:43" ht="15.95" hidden="1" customHeight="1"/>
    <row r="81" ht="15.95" hidden="1" customHeight="1"/>
    <row r="82" ht="15.95" hidden="1" customHeight="1"/>
    <row r="83" ht="15.95" hidden="1" customHeight="1"/>
    <row r="84" ht="15.95" hidden="1" customHeight="1"/>
    <row r="85" ht="15.95" hidden="1" customHeight="1"/>
    <row r="86" ht="15.95" hidden="1" customHeight="1"/>
    <row r="87" ht="15.95" hidden="1" customHeight="1"/>
    <row r="88" ht="15.95" hidden="1" customHeight="1"/>
    <row r="89" ht="15.95" hidden="1" customHeight="1"/>
    <row r="90" ht="15.95" hidden="1" customHeight="1"/>
    <row r="91" ht="15.95" hidden="1" customHeight="1"/>
    <row r="92" ht="15.95" hidden="1" customHeight="1"/>
    <row r="93" ht="15.95" hidden="1" customHeight="1"/>
    <row r="94" ht="15.95" hidden="1" customHeight="1"/>
    <row r="95" ht="15.95" hidden="1" customHeight="1"/>
    <row r="96" ht="15.95" hidden="1" customHeight="1"/>
    <row r="97" ht="15.95" hidden="1" customHeight="1"/>
    <row r="98" ht="15.95" hidden="1" customHeight="1"/>
    <row r="99" ht="15.95" hidden="1" customHeight="1"/>
    <row r="100" ht="15.95" hidden="1" customHeight="1"/>
    <row r="101" ht="15.95" hidden="1" customHeight="1"/>
    <row r="102" ht="15.95" hidden="1" customHeight="1"/>
    <row r="103" ht="15.95" hidden="1" customHeight="1"/>
    <row r="104" ht="15.95" hidden="1" customHeight="1"/>
    <row r="105" ht="15.95" hidden="1" customHeight="1"/>
    <row r="106" ht="15.95" hidden="1" customHeight="1"/>
    <row r="107" ht="15.95" hidden="1" customHeight="1"/>
    <row r="108" ht="15.95" hidden="1" customHeight="1"/>
    <row r="109" ht="15.95" hidden="1" customHeight="1"/>
    <row r="110" ht="15.95" hidden="1" customHeight="1"/>
    <row r="111" ht="15.95" hidden="1" customHeight="1"/>
    <row r="112" ht="15.95" hidden="1" customHeight="1"/>
    <row r="113" ht="15.95" hidden="1" customHeight="1"/>
    <row r="114" ht="15.95" hidden="1" customHeight="1"/>
    <row r="115" ht="15.95" hidden="1" customHeight="1"/>
    <row r="116" ht="15.95" hidden="1" customHeight="1"/>
    <row r="117" ht="15.95" hidden="1" customHeight="1"/>
    <row r="118" ht="15.95" hidden="1" customHeight="1"/>
    <row r="119" ht="15.95" hidden="1" customHeight="1"/>
    <row r="120" ht="15.95" hidden="1" customHeight="1"/>
    <row r="121" ht="15.95" hidden="1" customHeight="1"/>
    <row r="122" ht="15.95" hidden="1" customHeight="1"/>
    <row r="123" ht="15.95" hidden="1" customHeight="1"/>
    <row r="124" ht="15.95" hidden="1" customHeight="1"/>
    <row r="125" ht="15.95" hidden="1" customHeight="1"/>
    <row r="126" ht="15.95" hidden="1" customHeight="1"/>
    <row r="127" ht="15.95" hidden="1" customHeight="1"/>
    <row r="128" ht="15.95" hidden="1" customHeight="1"/>
    <row r="129" ht="15.95" hidden="1" customHeight="1"/>
    <row r="130" ht="15.95" hidden="1" customHeight="1"/>
    <row r="131" ht="15.95" hidden="1" customHeight="1"/>
    <row r="132" ht="15.95" hidden="1" customHeight="1"/>
    <row r="133" ht="15.95" hidden="1" customHeight="1"/>
    <row r="134" ht="15.95" hidden="1" customHeight="1"/>
    <row r="135" ht="15.95" hidden="1" customHeight="1"/>
    <row r="136" ht="15.95" hidden="1" customHeight="1"/>
    <row r="137" ht="15.95" hidden="1" customHeight="1"/>
    <row r="138" ht="15.95" hidden="1" customHeight="1"/>
    <row r="139" ht="15.95" hidden="1" customHeight="1"/>
    <row r="140" ht="15.95" hidden="1" customHeight="1"/>
    <row r="141" ht="15.95" hidden="1" customHeight="1"/>
    <row r="142" ht="15.95" hidden="1" customHeight="1"/>
    <row r="143" ht="15.95" hidden="1" customHeight="1"/>
    <row r="144" ht="15.95" hidden="1" customHeight="1"/>
    <row r="145" ht="15.95" hidden="1" customHeight="1"/>
    <row r="146" ht="15.95" hidden="1" customHeight="1"/>
    <row r="147" ht="15.95" hidden="1" customHeight="1"/>
    <row r="148" ht="15.95" hidden="1" customHeight="1"/>
    <row r="149" ht="15.95" hidden="1" customHeight="1"/>
    <row r="150" ht="15.95" hidden="1" customHeight="1"/>
    <row r="151" ht="15.95" hidden="1" customHeight="1"/>
    <row r="152" ht="15.95" hidden="1" customHeight="1"/>
    <row r="153" ht="15.95" hidden="1" customHeight="1"/>
    <row r="154" ht="15.95" hidden="1" customHeight="1"/>
    <row r="155" ht="15.95" hidden="1" customHeight="1"/>
    <row r="156" ht="15.95" hidden="1" customHeight="1"/>
    <row r="157" ht="15.95" hidden="1" customHeight="1"/>
    <row r="158" ht="15.95" hidden="1" customHeight="1"/>
    <row r="159" ht="15.95" hidden="1" customHeight="1"/>
    <row r="160" ht="15.95" hidden="1" customHeight="1"/>
    <row r="161" ht="15.95" hidden="1" customHeight="1"/>
    <row r="162" ht="15.95" hidden="1" customHeight="1"/>
    <row r="163" ht="15.95" hidden="1" customHeight="1"/>
    <row r="164" ht="15.95" hidden="1" customHeight="1"/>
    <row r="165" ht="15.95" hidden="1" customHeight="1"/>
    <row r="166" ht="15.95" hidden="1" customHeight="1"/>
    <row r="167" ht="15.95" hidden="1" customHeight="1"/>
    <row r="168" ht="15.95" hidden="1" customHeight="1"/>
    <row r="169" ht="15.95" hidden="1" customHeight="1"/>
    <row r="170" ht="15.95" hidden="1" customHeight="1"/>
    <row r="171" ht="15.95" hidden="1" customHeight="1"/>
    <row r="172" ht="15.95" hidden="1" customHeight="1"/>
    <row r="173" ht="15.95" hidden="1" customHeight="1"/>
    <row r="174" ht="15.95" hidden="1" customHeight="1"/>
    <row r="175" ht="15.95" hidden="1" customHeight="1"/>
    <row r="176" ht="15.95" hidden="1" customHeight="1"/>
    <row r="177" ht="15.95" hidden="1" customHeight="1"/>
    <row r="178" ht="15.95" hidden="1" customHeight="1"/>
    <row r="179" ht="15.95" hidden="1" customHeight="1"/>
    <row r="180" ht="15.95" hidden="1" customHeight="1"/>
    <row r="181" ht="15.95" hidden="1" customHeight="1"/>
    <row r="182" ht="15.95" hidden="1" customHeight="1"/>
    <row r="183" ht="15.95" hidden="1" customHeight="1"/>
    <row r="184" ht="15.95" hidden="1" customHeight="1"/>
    <row r="185" ht="15.95" hidden="1" customHeight="1"/>
    <row r="186" ht="15.95" hidden="1" customHeight="1"/>
    <row r="187" ht="15.95" hidden="1" customHeight="1"/>
    <row r="188" ht="15.95" hidden="1" customHeight="1"/>
    <row r="189" ht="15.95" hidden="1" customHeight="1"/>
    <row r="190" ht="15.95" hidden="1" customHeight="1"/>
    <row r="191" ht="15.95" hidden="1" customHeight="1"/>
    <row r="192" ht="15.95" hidden="1" customHeight="1"/>
    <row r="193" spans="2:44" ht="15.95" hidden="1" customHeight="1"/>
    <row r="194" spans="2:44" ht="15.95" hidden="1" customHeight="1"/>
    <row r="195" spans="2:44" ht="15.95" hidden="1" customHeight="1"/>
    <row r="196" spans="2:44" ht="15.95" hidden="1" customHeight="1"/>
    <row r="197" spans="2:44" ht="15.95" hidden="1" customHeight="1"/>
    <row r="198" spans="2:44" ht="15.95" hidden="1" customHeight="1"/>
    <row r="199" spans="2:44" ht="15.75" hidden="1" customHeight="1"/>
    <row r="200" spans="2:44" ht="15.95" customHeight="1">
      <c r="B200" s="189" t="str">
        <f>FOOT1</f>
        <v>NIPSCO Energy Efficiency Program</v>
      </c>
      <c r="C200" s="189"/>
      <c r="D200" s="189"/>
      <c r="E200" s="189"/>
      <c r="F200" s="189"/>
      <c r="G200" s="189"/>
      <c r="H200" s="189"/>
      <c r="I200" s="189"/>
      <c r="J200" s="189"/>
      <c r="K200" s="189"/>
      <c r="L200" s="189"/>
      <c r="M200" s="658" t="str">
        <f>_xlfn.SINGLE(FOOT4)</f>
        <v>NIPSCO’s energy efficiency programs are administered by TRC, a third‐party implementation specialist that helps homes and businesses save energy.</v>
      </c>
      <c r="N200" s="658"/>
      <c r="O200" s="658"/>
      <c r="P200" s="658"/>
      <c r="Q200" s="658"/>
      <c r="R200" s="658"/>
      <c r="S200" s="658"/>
      <c r="T200" s="658"/>
      <c r="U200" s="658"/>
      <c r="V200" s="658"/>
      <c r="W200" s="658"/>
      <c r="X200" s="658"/>
      <c r="Y200" s="658"/>
      <c r="Z200" s="658"/>
      <c r="AA200" s="658"/>
      <c r="AB200" s="658"/>
      <c r="AC200" s="658"/>
      <c r="AD200" s="658"/>
      <c r="AE200" s="658"/>
      <c r="AF200" s="658"/>
      <c r="AG200" s="658"/>
      <c r="AH200" s="658"/>
      <c r="AI200" s="189"/>
      <c r="AJ200" s="189"/>
      <c r="AK200" s="189"/>
      <c r="AL200" s="189"/>
      <c r="AM200" s="189"/>
      <c r="AN200" s="189"/>
      <c r="AO200" s="189"/>
      <c r="AP200" s="189"/>
      <c r="AQ200" s="189"/>
      <c r="AR200" s="190" t="str">
        <f>FOOTDISCLAIM</f>
        <v/>
      </c>
    </row>
    <row r="201" spans="2:44" ht="15.95" customHeight="1">
      <c r="B201" s="189" t="str">
        <f>FOOT2</f>
        <v>Toll-Free 800-299-2501</v>
      </c>
      <c r="C201" s="189"/>
      <c r="D201" s="189"/>
      <c r="E201" s="189"/>
      <c r="F201" s="189"/>
      <c r="G201" s="189"/>
      <c r="H201" s="189"/>
      <c r="I201" s="189"/>
      <c r="J201" s="189"/>
      <c r="K201" s="189"/>
      <c r="L201" s="189"/>
      <c r="M201" s="658"/>
      <c r="N201" s="658"/>
      <c r="O201" s="658"/>
      <c r="P201" s="658"/>
      <c r="Q201" s="658"/>
      <c r="R201" s="658"/>
      <c r="S201" s="658"/>
      <c r="T201" s="658"/>
      <c r="U201" s="658"/>
      <c r="V201" s="658"/>
      <c r="W201" s="658"/>
      <c r="X201" s="658"/>
      <c r="Y201" s="658"/>
      <c r="Z201" s="658"/>
      <c r="AA201" s="658"/>
      <c r="AB201" s="658"/>
      <c r="AC201" s="658"/>
      <c r="AD201" s="658"/>
      <c r="AE201" s="658"/>
      <c r="AF201" s="658"/>
      <c r="AG201" s="658"/>
      <c r="AH201" s="658"/>
      <c r="AI201" s="189"/>
      <c r="AJ201" s="189"/>
      <c r="AK201" s="189"/>
      <c r="AL201" s="189"/>
      <c r="AM201" s="189"/>
      <c r="AN201" s="189"/>
      <c r="AO201" s="189"/>
      <c r="AP201" s="189"/>
      <c r="AQ201" s="189"/>
      <c r="AR201" s="190" t="str">
        <f>FOOT5</f>
        <v/>
      </c>
    </row>
    <row r="202" spans="2:44" ht="15.95" customHeight="1">
      <c r="B202" s="324" t="str">
        <f>FOOT3</f>
        <v>NIPSCO.Savings@TRCcompanies.com</v>
      </c>
      <c r="C202" s="189"/>
      <c r="D202" s="189"/>
      <c r="E202" s="189"/>
      <c r="F202" s="189"/>
      <c r="G202" s="189"/>
      <c r="H202" s="189"/>
      <c r="I202" s="189"/>
      <c r="J202" s="189"/>
      <c r="K202" s="189"/>
      <c r="L202" s="189"/>
      <c r="M202" s="191"/>
      <c r="N202" s="189"/>
      <c r="O202" s="189"/>
      <c r="P202" s="191"/>
      <c r="Q202" s="191"/>
      <c r="R202" s="191"/>
      <c r="S202" s="191"/>
      <c r="T202" s="191"/>
      <c r="U202" s="191"/>
      <c r="V202" s="191"/>
      <c r="W202" s="192" t="str">
        <f>VERSION</f>
        <v>Lighting One-Page 1.1.0</v>
      </c>
      <c r="X202" s="191"/>
      <c r="Y202" s="191"/>
      <c r="Z202" s="191"/>
      <c r="AA202" s="191"/>
      <c r="AB202" s="191"/>
      <c r="AC202" s="191"/>
      <c r="AD202" s="191"/>
      <c r="AE202" s="189"/>
      <c r="AF202" s="189"/>
      <c r="AG202" s="189"/>
      <c r="AH202" s="189"/>
      <c r="AI202" s="189"/>
      <c r="AJ202" s="189"/>
      <c r="AK202" s="189"/>
      <c r="AL202" s="189"/>
      <c r="AM202" s="189"/>
      <c r="AN202" s="189"/>
      <c r="AO202" s="189"/>
      <c r="AP202" s="189"/>
      <c r="AQ202" s="189"/>
      <c r="AR202" s="190" t="str">
        <f>FOOT6</f>
        <v>Product of TRC</v>
      </c>
    </row>
    <row r="203" spans="2:44" ht="15" hidden="1" customHeight="1"/>
    <row r="204" spans="2:44" ht="15" hidden="1" customHeight="1"/>
    <row r="205" spans="2:44" ht="15" hidden="1" customHeight="1"/>
    <row r="206" spans="2:44" ht="15" hidden="1" customHeight="1"/>
    <row r="207" spans="2:44" ht="15" hidden="1" customHeight="1"/>
    <row r="208" spans="2:44" ht="15" hidden="1" customHeight="1"/>
    <row r="209" ht="15" hidden="1" customHeight="1"/>
    <row r="210" ht="15" hidden="1" customHeight="1"/>
    <row r="211" ht="15" hidden="1" customHeight="1"/>
    <row r="212" ht="15" hidden="1" customHeight="1"/>
    <row r="213" ht="15" hidden="1" customHeight="1"/>
    <row r="214" ht="15" hidden="1" customHeight="1"/>
    <row r="215" ht="15" hidden="1" customHeight="1"/>
    <row r="216" ht="15" hidden="1" customHeight="1"/>
    <row r="217" ht="15" hidden="1" customHeight="1"/>
    <row r="218" ht="15" hidden="1" customHeight="1"/>
    <row r="219" ht="15" hidden="1" customHeight="1"/>
  </sheetData>
  <sheetProtection algorithmName="SHA-512" hashValue="xzJH7xJ+C9DXbHEiaP7IDNqgxarlbPo6DSl3YCPalcWKXh8uKawddQ8rfE/cCX0QgrXD/ji24qU4n4HYWYT87g==" saltValue="dOf6oQQdkmpZXPW7dLkIKw==" spinCount="100000" sheet="1" objects="1" scenarios="1"/>
  <mergeCells count="232">
    <mergeCell ref="C42:F42"/>
    <mergeCell ref="C44:F44"/>
    <mergeCell ref="Q44:T44"/>
    <mergeCell ref="U44:AC44"/>
    <mergeCell ref="AE44:AH44"/>
    <mergeCell ref="AE45:AH45"/>
    <mergeCell ref="AI45:AQ45"/>
    <mergeCell ref="AI58:AQ58"/>
    <mergeCell ref="AE56:AH56"/>
    <mergeCell ref="AI56:AQ56"/>
    <mergeCell ref="AE57:AH57"/>
    <mergeCell ref="AI57:AQ57"/>
    <mergeCell ref="G39:O39"/>
    <mergeCell ref="U39:AC39"/>
    <mergeCell ref="U40:AC40"/>
    <mergeCell ref="N36:O36"/>
    <mergeCell ref="AI59:AQ59"/>
    <mergeCell ref="AE46:AH46"/>
    <mergeCell ref="AI46:AQ46"/>
    <mergeCell ref="AE47:AH47"/>
    <mergeCell ref="AI47:AQ47"/>
    <mergeCell ref="AE48:AH48"/>
    <mergeCell ref="AI48:AQ48"/>
    <mergeCell ref="C27:F27"/>
    <mergeCell ref="U31:AC31"/>
    <mergeCell ref="C28:F28"/>
    <mergeCell ref="C34:F34"/>
    <mergeCell ref="L34:O34"/>
    <mergeCell ref="G34:K34"/>
    <mergeCell ref="C29:F29"/>
    <mergeCell ref="C30:F30"/>
    <mergeCell ref="Q34:T34"/>
    <mergeCell ref="Q33:AC33"/>
    <mergeCell ref="U34:AC34"/>
    <mergeCell ref="L28:M28"/>
    <mergeCell ref="N28:O28"/>
    <mergeCell ref="G29:O29"/>
    <mergeCell ref="Q30:T30"/>
    <mergeCell ref="G23:K23"/>
    <mergeCell ref="AI29:AQ29"/>
    <mergeCell ref="L23:O23"/>
    <mergeCell ref="G25:K25"/>
    <mergeCell ref="L25:O25"/>
    <mergeCell ref="AE28:AH28"/>
    <mergeCell ref="Q23:T23"/>
    <mergeCell ref="AE24:AH24"/>
    <mergeCell ref="AE25:AH25"/>
    <mergeCell ref="AI27:AQ27"/>
    <mergeCell ref="AI28:AM28"/>
    <mergeCell ref="AN28:AO28"/>
    <mergeCell ref="AP28:AQ28"/>
    <mergeCell ref="G28:K28"/>
    <mergeCell ref="U28:AC28"/>
    <mergeCell ref="Q27:T27"/>
    <mergeCell ref="Q29:T29"/>
    <mergeCell ref="U29:AC29"/>
    <mergeCell ref="Q28:T28"/>
    <mergeCell ref="Q26:T26"/>
    <mergeCell ref="Q25:T25"/>
    <mergeCell ref="AN25:AQ25"/>
    <mergeCell ref="AI25:AM25"/>
    <mergeCell ref="AL1:AP1"/>
    <mergeCell ref="AH2:AK3"/>
    <mergeCell ref="AL2:AP3"/>
    <mergeCell ref="U14:X14"/>
    <mergeCell ref="Y14:AC14"/>
    <mergeCell ref="Q14:T14"/>
    <mergeCell ref="Q15:T15"/>
    <mergeCell ref="Q16:T16"/>
    <mergeCell ref="Q17:T17"/>
    <mergeCell ref="AH1:AK1"/>
    <mergeCell ref="AI17:AQ17"/>
    <mergeCell ref="AQ2:AR3"/>
    <mergeCell ref="U15:AC15"/>
    <mergeCell ref="U16:AC16"/>
    <mergeCell ref="U17:AC17"/>
    <mergeCell ref="AE14:AH14"/>
    <mergeCell ref="AE16:AH16"/>
    <mergeCell ref="AE17:AH17"/>
    <mergeCell ref="AQ1:AR1"/>
    <mergeCell ref="AI14:AQ14"/>
    <mergeCell ref="AI15:AQ15"/>
    <mergeCell ref="AI16:AQ16"/>
    <mergeCell ref="F10:AN10"/>
    <mergeCell ref="AE15:AH15"/>
    <mergeCell ref="C14:F14"/>
    <mergeCell ref="C16:F16"/>
    <mergeCell ref="G15:K15"/>
    <mergeCell ref="G16:K16"/>
    <mergeCell ref="L15:O15"/>
    <mergeCell ref="L16:O16"/>
    <mergeCell ref="G17:O17"/>
    <mergeCell ref="C15:F15"/>
    <mergeCell ref="G14:O14"/>
    <mergeCell ref="C17:F17"/>
    <mergeCell ref="Z22:AC22"/>
    <mergeCell ref="AI22:AQ22"/>
    <mergeCell ref="AI24:AQ24"/>
    <mergeCell ref="Q21:AC21"/>
    <mergeCell ref="U24:Y24"/>
    <mergeCell ref="Z24:AC24"/>
    <mergeCell ref="AN23:AQ23"/>
    <mergeCell ref="AE23:AH23"/>
    <mergeCell ref="AE18:AH18"/>
    <mergeCell ref="AI18:AQ18"/>
    <mergeCell ref="AI19:AQ19"/>
    <mergeCell ref="AE21:AQ21"/>
    <mergeCell ref="AI23:AM23"/>
    <mergeCell ref="AE19:AH19"/>
    <mergeCell ref="U18:AC18"/>
    <mergeCell ref="U19:AC19"/>
    <mergeCell ref="Q24:T24"/>
    <mergeCell ref="G19:O19"/>
    <mergeCell ref="C13:O13"/>
    <mergeCell ref="Q13:AC13"/>
    <mergeCell ref="AE13:AQ13"/>
    <mergeCell ref="C38:F38"/>
    <mergeCell ref="AE30:AH30"/>
    <mergeCell ref="C19:F19"/>
    <mergeCell ref="C21:O21"/>
    <mergeCell ref="C18:F18"/>
    <mergeCell ref="C25:F25"/>
    <mergeCell ref="G22:O22"/>
    <mergeCell ref="G24:O24"/>
    <mergeCell ref="C22:F22"/>
    <mergeCell ref="C23:F23"/>
    <mergeCell ref="U25:AC25"/>
    <mergeCell ref="Q19:T19"/>
    <mergeCell ref="U23:AC23"/>
    <mergeCell ref="C24:F24"/>
    <mergeCell ref="Q18:T18"/>
    <mergeCell ref="G18:O18"/>
    <mergeCell ref="AE33:AQ33"/>
    <mergeCell ref="Q22:T22"/>
    <mergeCell ref="AE22:AH22"/>
    <mergeCell ref="U22:Y22"/>
    <mergeCell ref="M200:AH201"/>
    <mergeCell ref="AI34:AQ34"/>
    <mergeCell ref="AE35:AH35"/>
    <mergeCell ref="AE49:AH49"/>
    <mergeCell ref="AE50:AH50"/>
    <mergeCell ref="AE51:AH51"/>
    <mergeCell ref="AE52:AH52"/>
    <mergeCell ref="AE53:AH53"/>
    <mergeCell ref="AE54:AH54"/>
    <mergeCell ref="AE55:AH55"/>
    <mergeCell ref="AI49:AQ49"/>
    <mergeCell ref="AI50:AQ50"/>
    <mergeCell ref="AI51:AQ51"/>
    <mergeCell ref="AI52:AQ52"/>
    <mergeCell ref="AI53:AQ53"/>
    <mergeCell ref="AI54:AQ54"/>
    <mergeCell ref="AI55:AQ55"/>
    <mergeCell ref="AI35:AQ35"/>
    <mergeCell ref="AI40:AQ40"/>
    <mergeCell ref="AE41:AH41"/>
    <mergeCell ref="AI41:AQ41"/>
    <mergeCell ref="G42:O42"/>
    <mergeCell ref="G43:O43"/>
    <mergeCell ref="Q42:T42"/>
    <mergeCell ref="AE34:AH34"/>
    <mergeCell ref="AI30:AQ30"/>
    <mergeCell ref="Q36:T36"/>
    <mergeCell ref="G26:O26"/>
    <mergeCell ref="G27:O27"/>
    <mergeCell ref="AE29:AH29"/>
    <mergeCell ref="U26:AC26"/>
    <mergeCell ref="U27:AC27"/>
    <mergeCell ref="AI26:AQ26"/>
    <mergeCell ref="AE26:AH26"/>
    <mergeCell ref="AE27:AH27"/>
    <mergeCell ref="U30:AC30"/>
    <mergeCell ref="Q31:T31"/>
    <mergeCell ref="C33:O33"/>
    <mergeCell ref="C26:F26"/>
    <mergeCell ref="C36:F36"/>
    <mergeCell ref="G36:K36"/>
    <mergeCell ref="L36:M36"/>
    <mergeCell ref="G30:O30"/>
    <mergeCell ref="Z35:AC35"/>
    <mergeCell ref="C31:F31"/>
    <mergeCell ref="G31:O31"/>
    <mergeCell ref="AE31:AH31"/>
    <mergeCell ref="AI31:AQ31"/>
    <mergeCell ref="U35:Y35"/>
    <mergeCell ref="Q35:T35"/>
    <mergeCell ref="G35:O35"/>
    <mergeCell ref="C35:F35"/>
    <mergeCell ref="U41:AC41"/>
    <mergeCell ref="U42:AC42"/>
    <mergeCell ref="U43:AC43"/>
    <mergeCell ref="U37:Y37"/>
    <mergeCell ref="Z37:AA37"/>
    <mergeCell ref="AB37:AC37"/>
    <mergeCell ref="Q41:T41"/>
    <mergeCell ref="C43:F43"/>
    <mergeCell ref="G41:O41"/>
    <mergeCell ref="G37:O37"/>
    <mergeCell ref="C39:F39"/>
    <mergeCell ref="C40:F40"/>
    <mergeCell ref="C41:F41"/>
    <mergeCell ref="G40:O40"/>
    <mergeCell ref="Q37:T37"/>
    <mergeCell ref="Q38:T38"/>
    <mergeCell ref="Q39:T39"/>
    <mergeCell ref="Q40:T40"/>
    <mergeCell ref="Q43:T43"/>
    <mergeCell ref="C37:F37"/>
    <mergeCell ref="AE60:AH60"/>
    <mergeCell ref="AI60:AQ60"/>
    <mergeCell ref="AE61:AH61"/>
    <mergeCell ref="AI61:AQ61"/>
    <mergeCell ref="U36:AC36"/>
    <mergeCell ref="U38:AC38"/>
    <mergeCell ref="G44:O44"/>
    <mergeCell ref="AI37:AQ37"/>
    <mergeCell ref="AI44:AQ44"/>
    <mergeCell ref="AE37:AH37"/>
    <mergeCell ref="C46:AC46"/>
    <mergeCell ref="C47:AC52"/>
    <mergeCell ref="AE36:AH36"/>
    <mergeCell ref="AI36:AQ36"/>
    <mergeCell ref="AE38:AH38"/>
    <mergeCell ref="AI38:AQ38"/>
    <mergeCell ref="AE42:AH42"/>
    <mergeCell ref="AI42:AQ42"/>
    <mergeCell ref="AE43:AH43"/>
    <mergeCell ref="AI43:AQ43"/>
    <mergeCell ref="AE39:AH39"/>
    <mergeCell ref="AI39:AQ39"/>
    <mergeCell ref="AE40:AH40"/>
    <mergeCell ref="G38:O38"/>
  </mergeCells>
  <conditionalFormatting sqref="U14 Y14">
    <cfRule type="containsText" dxfId="12" priority="7" operator="containsText" text="Almost">
      <formula>NOT(ISERROR(SEARCH("Almost",U14)))</formula>
    </cfRule>
    <cfRule type="containsText" dxfId="11" priority="9" operator="containsText" text="Incomplete">
      <formula>NOT(ISERROR(SEARCH("Incomplete",U14)))</formula>
    </cfRule>
  </conditionalFormatting>
  <conditionalFormatting sqref="U15:AC19">
    <cfRule type="containsText" dxfId="10" priority="1" operator="containsText" text="Almost">
      <formula>NOT(ISERROR(SEARCH("Almost",U15)))</formula>
    </cfRule>
    <cfRule type="containsText" dxfId="9" priority="2" operator="containsText" text="Incomplete">
      <formula>NOT(ISERROR(SEARCH("Incomplete",U15)))</formula>
    </cfRule>
  </conditionalFormatting>
  <conditionalFormatting sqref="AH2 AL2">
    <cfRule type="expression" dxfId="8" priority="11">
      <formula>PROJSTATUS=PROJSTATELI</formula>
    </cfRule>
    <cfRule type="expression" dxfId="7" priority="12">
      <formula>PROJSTATUS=PROJSTATREVIEW</formula>
    </cfRule>
    <cfRule type="expression" dxfId="6" priority="16">
      <formula>PROJSTATUS=PROJSTATPREAPPROVE</formula>
    </cfRule>
    <cfRule type="expression" dxfId="5" priority="17">
      <formula>PROJSTATUS=PROJSTATSTANDARD</formula>
    </cfRule>
    <cfRule type="expression" dxfId="4" priority="18">
      <formula>PROJSTATUS=PROJSTATEXP</formula>
    </cfRule>
  </conditionalFormatting>
  <conditionalFormatting sqref="AI14:AQ19">
    <cfRule type="containsBlanks" dxfId="3" priority="10">
      <formula>LEN(TRIM(AI14))=0</formula>
    </cfRule>
  </conditionalFormatting>
  <conditionalFormatting sqref="AQ2:AR3">
    <cfRule type="cellIs" dxfId="2" priority="13" operator="equal">
      <formula>1</formula>
    </cfRule>
    <cfRule type="cellIs" dxfId="1" priority="14" operator="between">
      <formula>0.51</formula>
      <formula>0.99</formula>
    </cfRule>
    <cfRule type="cellIs" dxfId="0" priority="15" operator="lessThanOrEqual">
      <formula>0.5</formula>
    </cfRule>
  </conditionalFormatting>
  <dataValidations disablePrompts="1" count="3">
    <dataValidation type="list" allowBlank="1" showInputMessage="1" sqref="AI15:AQ15" xr:uid="{00000000-0002-0000-2B00-000000000000}">
      <formula1>IMPLSPECNAME</formula1>
    </dataValidation>
    <dataValidation type="list" allowBlank="1" showInputMessage="1" sqref="AI16:AQ16" xr:uid="{00000000-0002-0000-2B00-000001000000}">
      <formula1>ENGINEERZNAME</formula1>
    </dataValidation>
    <dataValidation type="list" allowBlank="1" showInputMessage="1" showErrorMessage="1" sqref="AI17:AQ17" xr:uid="{00000000-0002-0000-2B00-000002000000}">
      <formula1>"Submitted,Reviewed,Final"</formula1>
    </dataValidation>
  </dataValidations>
  <hyperlinks>
    <hyperlink ref="B202" r:id="rId1" display="NIPSCO.Savings@LMCO.com" xr:uid="{00000000-0004-0000-2B00-000000000000}"/>
    <hyperlink ref="B202:H202" r:id="rId2" display="mailto:IM.EnergyEfficiency@TRCcompanies.com" xr:uid="{02FD868E-9E75-499F-9DC4-C50747713DA2}"/>
  </hyperlinks>
  <printOptions horizontalCentered="1" verticalCentered="1"/>
  <pageMargins left="0.3" right="0.3" top="0.3" bottom="0.3" header="0.25" footer="0.25"/>
  <pageSetup scale="68" fitToHeight="0" orientation="landscape" r:id="rId3"/>
  <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DC8466EDFADF4F93B9E058C5A5E505" ma:contentTypeVersion="11" ma:contentTypeDescription="Create a new document." ma:contentTypeScope="" ma:versionID="239d808a31785b7f5439b4cffabee72a">
  <xsd:schema xmlns:xsd="http://www.w3.org/2001/XMLSchema" xmlns:xs="http://www.w3.org/2001/XMLSchema" xmlns:p="http://schemas.microsoft.com/office/2006/metadata/properties" xmlns:ns2="e48758e4-e8ca-4695-a9aa-4b3571cb74a7" targetNamespace="http://schemas.microsoft.com/office/2006/metadata/properties" ma:root="true" ma:fieldsID="74de273ec19ff657b1aa332c149c9ce1" ns2:_="">
    <xsd:import namespace="e48758e4-e8ca-4695-a9aa-4b3571cb74a7"/>
    <xsd:element name="properties">
      <xsd:complexType>
        <xsd:sequence>
          <xsd:element name="documentManagement">
            <xsd:complexType>
              <xsd:all>
                <xsd:element ref="ns2:TaxKeywordTaxHTField" minOccurs="0"/>
                <xsd:element ref="ns2:TaxCatchAll" minOccurs="0"/>
                <xsd:element ref="ns2:SIPLabel" minOccurs="0"/>
                <xsd:element ref="ns2:SIPLabel_ECICountry" minOccurs="0"/>
                <xsd:element ref="ns2:SIPLabel_OCI" minOccurs="0"/>
                <xsd:element ref="ns2:SIPLabel_TPPI" minOccurs="0"/>
                <xsd:element ref="ns2:SIPLabel_Special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8758e4-e8ca-4695-a9aa-4b3571cb74a7" elementFormDefault="qualified">
    <xsd:import namespace="http://schemas.microsoft.com/office/2006/documentManagement/types"/>
    <xsd:import namespace="http://schemas.microsoft.com/office/infopath/2007/PartnerControls"/>
    <xsd:element name="TaxKeywordTaxHTField" ma:index="9" nillable="true" ma:taxonomy="true" ma:internalName="TaxKeywordTaxHTField" ma:taxonomyFieldName="Enterprise_x0020_Keywords" ma:displayName="Enterprise Keywords" ma:fieldId="{23f27201-bee3-471e-b2e7-b64fd8b7ca38}" ma:taxonomyMulti="true" ma:sspId="5f68076a-9896-4f70-850d-4130ed0339a6" ma:termSetId="00000000-0000-0000-0000-000000000000" ma:anchorId="00000000-0000-0000-0000-000000000000" ma:open="true" ma:isKeyword="true">
      <xsd:complexType>
        <xsd:sequence>
          <xsd:element ref="pc:Terms" minOccurs="0" maxOccurs="1"/>
        </xsd:sequence>
      </xsd:complexType>
    </xsd:element>
    <xsd:element name="TaxCatchAll" ma:index="10" nillable="true" ma:displayName="Taxonomy Catch All Column" ma:description="" ma:hidden="true" ma:list="{0ea944af-f76c-4757-abf2-5a952d19f08a}" ma:internalName="TaxCatchAll" ma:showField="CatchAllData" ma:web="e48758e4-e8ca-4695-a9aa-4b3571cb74a7">
      <xsd:complexType>
        <xsd:complexContent>
          <xsd:extension base="dms:MultiChoiceLookup">
            <xsd:sequence>
              <xsd:element name="Value" type="dms:Lookup" maxOccurs="unbounded" minOccurs="0" nillable="true"/>
            </xsd:sequence>
          </xsd:extension>
        </xsd:complexContent>
      </xsd:complexType>
    </xsd:element>
    <xsd:element name="SIPLabel" ma:index="11" nillable="true" ma:displayName="Sensitive Information Protection (SIP) Label" ma:internalName="SIPLabel" ma:requiredMultiChoice="true">
      <xsd:complexType>
        <xsd:complexContent>
          <xsd:extension base="dms:MultiChoice">
            <xsd:sequence>
              <xsd:element name="Value" maxOccurs="unbounded" minOccurs="0" nillable="true">
                <xsd:simpleType>
                  <xsd:restriction base="dms:Choice">
                    <xsd:enumeration value="Unrestricted"/>
                    <xsd:enumeration value="Lockheed Martin Proprietary Information (LMPI)"/>
                    <xsd:enumeration value="Export Controlled Information (ECI)"/>
                    <xsd:enumeration value="Attorney-Client Privileged Information and/or Attorney Work Product"/>
                    <xsd:enumeration value="Protected Information"/>
                    <xsd:enumeration value="Personal Information"/>
                    <xsd:enumeration value="Third Party Proprietary Information"/>
                    <xsd:enumeration value="Organizational Conflict of Interest (OCI)"/>
                    <xsd:enumeration value="Specialty Label"/>
                  </xsd:restriction>
                </xsd:simpleType>
              </xsd:element>
            </xsd:sequence>
          </xsd:extension>
        </xsd:complexContent>
      </xsd:complexType>
    </xsd:element>
    <xsd:element name="SIPLabel_ECICountry" ma:index="12" nillable="true" ma:displayName="Export Control Country of Jurisdiction" ma:internalName="SIPLabel_ECICountry">
      <xsd:complexType>
        <xsd:complexContent>
          <xsd:extension base="dms:MultiChoice">
            <xsd:sequence>
              <xsd:element name="Value" maxOccurs="unbounded" minOccurs="0" nillable="true">
                <xsd:simpleType>
                  <xsd:restriction base="dms:Choice">
                    <xsd:enumeration value="United States (US)"/>
                    <xsd:enumeration value="Canada (CA)"/>
                    <xsd:enumeration value="United Kingdom (GB)"/>
                    <xsd:enumeration value="Australia (AU)"/>
                    <xsd:enumeration value="Albania (AL)"/>
                    <xsd:enumeration value="Argentina (AR)"/>
                    <xsd:enumeration value="Bahrain (BH)"/>
                    <xsd:enumeration value="Belgium (BE)"/>
                    <xsd:enumeration value="Brazil (BR)"/>
                    <xsd:enumeration value="China (CN)"/>
                    <xsd:enumeration value="Colombia (CO)"/>
                    <xsd:enumeration value="Croatia (HR)"/>
                    <xsd:enumeration value="Denmark (DK)"/>
                    <xsd:enumeration value="Egypt (EG)"/>
                    <xsd:enumeration value="Finland (FI)"/>
                    <xsd:enumeration value="France (FR)"/>
                    <xsd:enumeration value="Germany (DE)"/>
                    <xsd:enumeration value="Greece (GR)"/>
                    <xsd:enumeration value="Guam (GU)"/>
                    <xsd:enumeration value="Hong Kong (HK)"/>
                    <xsd:enumeration value="India (IN)"/>
                    <xsd:enumeration value="Israel (IL)"/>
                    <xsd:enumeration value="Italy (IT)"/>
                    <xsd:enumeration value="Japan (JP)"/>
                    <xsd:enumeration value="Korea, Republic of (KR)"/>
                    <xsd:enumeration value="Kuwait (KW)"/>
                    <xsd:enumeration value="Malaysia (MY)"/>
                    <xsd:enumeration value="Mauritius (MU)"/>
                    <xsd:enumeration value="Mexico (MX)"/>
                    <xsd:enumeration value="Netherlands (NL)"/>
                    <xsd:enumeration value="New Zealand (NZ)"/>
                    <xsd:enumeration value="Norway (NO)"/>
                    <xsd:enumeration value="Philippines (PH)"/>
                    <xsd:enumeration value="Poland (PL)"/>
                    <xsd:enumeration value="Portugal (PT)"/>
                    <xsd:enumeration value="Puerto Rico (PR)"/>
                    <xsd:enumeration value="Romania (RO)"/>
                    <xsd:enumeration value="Saudi Arabia (SA)"/>
                    <xsd:enumeration value="Singapore (SG)"/>
                    <xsd:enumeration value="South Africa (ZA)"/>
                    <xsd:enumeration value="Spain (ES)"/>
                    <xsd:enumeration value="Sweden (SE)"/>
                    <xsd:enumeration value="Switzerland (CH)"/>
                    <xsd:enumeration value="Taiwan, Province of China (TW)"/>
                    <xsd:enumeration value="Thailand (TH)"/>
                    <xsd:enumeration value="Turkey (TR)"/>
                    <xsd:enumeration value="United Arab Emirates (AE)"/>
                    <xsd:enumeration value="Venezuela (VE)"/>
                    <xsd:enumeration value="Viet Nam (VN)"/>
                  </xsd:restriction>
                </xsd:simpleType>
              </xsd:element>
            </xsd:sequence>
          </xsd:extension>
        </xsd:complexContent>
      </xsd:complexType>
    </xsd:element>
    <xsd:element name="SIPLabel_OCI" ma:index="13" nillable="true" ma:displayName="Organizational Conflict of Interest" ma:internalName="SIPLabel_OCI">
      <xsd:simpleType>
        <xsd:restriction base="dms:Text"/>
      </xsd:simpleType>
    </xsd:element>
    <xsd:element name="SIPLabel_TPPI" ma:index="14" nillable="true" ma:displayName="Third Party" ma:internalName="SIPLabel_TPPI">
      <xsd:simpleType>
        <xsd:restriction base="dms:Text"/>
      </xsd:simpleType>
    </xsd:element>
    <xsd:element name="SIPLabel_Specialty" ma:index="15" nillable="true" ma:displayName="Specialty Label" ma:internalName="SIPLabel_Specialty">
      <xsd:complexType>
        <xsd:complexContent>
          <xsd:extension base="dms:MultiChoice">
            <xsd:sequence>
              <xsd:element name="Value" maxOccurs="unbounded" minOccurs="0" nillable="true">
                <xsd:simpleType>
                  <xsd:restriction base="dms:Choice">
                    <xsd:enumeration value="For Official Use Only"/>
                    <xsd:enumeration value="NATO Restricted"/>
                    <xsd:enumeration value="UK OFFICIAL"/>
                    <xsd:enumeration value="UK OFFICIAL-SENSITIVE"/>
                  </xsd:restriction>
                </xsd:simple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IPLabel_TPPI xmlns="e48758e4-e8ca-4695-a9aa-4b3571cb74a7" xsi:nil="true"/>
    <TaxCatchAll xmlns="e48758e4-e8ca-4695-a9aa-4b3571cb74a7"/>
    <TaxKeywordTaxHTField xmlns="e48758e4-e8ca-4695-a9aa-4b3571cb74a7">
      <Terms xmlns="http://schemas.microsoft.com/office/infopath/2007/PartnerControls">
        <TermInfo xmlns="http://schemas.microsoft.com/office/infopath/2007/PartnerControls">
          <TermName xmlns="http://schemas.microsoft.com/office/infopath/2007/PartnerControls">Unrestricted</TermName>
          <TermId xmlns="http://schemas.microsoft.com/office/infopath/2007/PartnerControls">11111111-1111-1111-1111-111111111111</TermId>
        </TermInfo>
      </Terms>
    </TaxKeywordTaxHTField>
    <SIPLabel_ECICountry xmlns="e48758e4-e8ca-4695-a9aa-4b3571cb74a7"/>
    <SIPLabel_Specialty xmlns="e48758e4-e8ca-4695-a9aa-4b3571cb74a7"/>
    <SIPLabel xmlns="e48758e4-e8ca-4695-a9aa-4b3571cb74a7">
      <Value>Unrestricted</Value>
    </SIPLabel>
    <SIPLabel_OCI xmlns="e48758e4-e8ca-4695-a9aa-4b3571cb74a7" xsi:nil="true"/>
  </documentManagement>
</p:properties>
</file>

<file path=customXml/itemProps1.xml><?xml version="1.0" encoding="utf-8"?>
<ds:datastoreItem xmlns:ds="http://schemas.openxmlformats.org/officeDocument/2006/customXml" ds:itemID="{B3B14C56-FA47-419C-AFF5-40E6E33CFA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8758e4-e8ca-4695-a9aa-4b3571cb74a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ABD2E76-EC1E-4939-8B59-E001DBDC8C9C}">
  <ds:schemaRefs>
    <ds:schemaRef ds:uri="http://schemas.microsoft.com/sharepoint/v3/contenttype/forms"/>
  </ds:schemaRefs>
</ds:datastoreItem>
</file>

<file path=customXml/itemProps3.xml><?xml version="1.0" encoding="utf-8"?>
<ds:datastoreItem xmlns:ds="http://schemas.openxmlformats.org/officeDocument/2006/customXml" ds:itemID="{1F1A09C2-D8B7-4ED9-BCBF-361E860FD8EE}">
  <ds:schemaRefs>
    <ds:schemaRef ds:uri="http://purl.org/dc/elements/1.1/"/>
    <ds:schemaRef ds:uri="http://purl.org/dc/terms/"/>
    <ds:schemaRef ds:uri="http://schemas.openxmlformats.org/package/2006/metadata/core-properties"/>
    <ds:schemaRef ds:uri="http://purl.org/dc/dcmitype/"/>
    <ds:schemaRef ds:uri="http://schemas.microsoft.com/office/infopath/2007/PartnerControls"/>
    <ds:schemaRef ds:uri="http://schemas.microsoft.com/office/2006/documentManagement/types"/>
    <ds:schemaRef ds:uri="e48758e4-e8ca-4695-a9aa-4b3571cb74a7"/>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278</vt:i4>
      </vt:variant>
    </vt:vector>
  </HeadingPairs>
  <TitlesOfParts>
    <vt:vector size="295" baseType="lpstr">
      <vt:lpstr>CHANGELOG</vt:lpstr>
      <vt:lpstr>CBDATA</vt:lpstr>
      <vt:lpstr>TEMPLATE</vt:lpstr>
      <vt:lpstr>EXPORT</vt:lpstr>
      <vt:lpstr>DATA TABLES</vt:lpstr>
      <vt:lpstr>PRESCRIPTIVE</vt:lpstr>
      <vt:lpstr>CUSTOMLIGHT</vt:lpstr>
      <vt:lpstr>M01-S012</vt:lpstr>
      <vt:lpstr>M01-S01</vt:lpstr>
      <vt:lpstr>M02-S01</vt:lpstr>
      <vt:lpstr>M04-S01</vt:lpstr>
      <vt:lpstr>M05-S01</vt:lpstr>
      <vt:lpstr>M05-S02</vt:lpstr>
      <vt:lpstr>M05-S04</vt:lpstr>
      <vt:lpstr>M05-S05</vt:lpstr>
      <vt:lpstr>M05-S06</vt:lpstr>
      <vt:lpstr>M05-S07</vt:lpstr>
      <vt:lpstr>APPTITLE</vt:lpstr>
      <vt:lpstr>BUILDING</vt:lpstr>
      <vt:lpstr>CBALL</vt:lpstr>
      <vt:lpstr>CBCUSE</vt:lpstr>
      <vt:lpstr>CBCUSG</vt:lpstr>
      <vt:lpstr>CBPRESE</vt:lpstr>
      <vt:lpstr>CBPRESG</vt:lpstr>
      <vt:lpstr>CMELIGHTACTUALW</vt:lpstr>
      <vt:lpstr>CMELIGHTBASE1</vt:lpstr>
      <vt:lpstr>CMELIGHTBASEW</vt:lpstr>
      <vt:lpstr>CMELIGHTEFF1</vt:lpstr>
      <vt:lpstr>CMELIGHTEFF2</vt:lpstr>
      <vt:lpstr>CMELIGHTEFF3</vt:lpstr>
      <vt:lpstr>CMELIGHTEFFBASEW</vt:lpstr>
      <vt:lpstr>COSTTOTAL</vt:lpstr>
      <vt:lpstr>COSTTOTALCUSE</vt:lpstr>
      <vt:lpstr>COSTTOTALCUSG</vt:lpstr>
      <vt:lpstr>COSTTOTALPRESE</vt:lpstr>
      <vt:lpstr>COSTTOTALPRESG</vt:lpstr>
      <vt:lpstr>CUSTINFOLIST</vt:lpstr>
      <vt:lpstr>CUSTLIGHTUNIT</vt:lpstr>
      <vt:lpstr>DIVERSITYBUSTYPE</vt:lpstr>
      <vt:lpstr>DIVERSITYORG</vt:lpstr>
      <vt:lpstr>DTBuildingType</vt:lpstr>
      <vt:lpstr>DTSpaceType</vt:lpstr>
      <vt:lpstr>EDR</vt:lpstr>
      <vt:lpstr>ELOSS</vt:lpstr>
      <vt:lpstr>ELOSSKW</vt:lpstr>
      <vt:lpstr>ENDUSECAT</vt:lpstr>
      <vt:lpstr>ENGCALC</vt:lpstr>
      <vt:lpstr>ENGDATE</vt:lpstr>
      <vt:lpstr>ENGINEERZNAME</vt:lpstr>
      <vt:lpstr>ENGSIGN</vt:lpstr>
      <vt:lpstr>'M01-S012'!EXPIRATION</vt:lpstr>
      <vt:lpstr>EXPIRATION</vt:lpstr>
      <vt:lpstr>FOOT1</vt:lpstr>
      <vt:lpstr>FOOT2</vt:lpstr>
      <vt:lpstr>FOOT3</vt:lpstr>
      <vt:lpstr>FOOT4</vt:lpstr>
      <vt:lpstr>FOOT5</vt:lpstr>
      <vt:lpstr>FOOT6</vt:lpstr>
      <vt:lpstr>FOOTDISCLAIM</vt:lpstr>
      <vt:lpstr>GDR</vt:lpstr>
      <vt:lpstr>GLOSS</vt:lpstr>
      <vt:lpstr>HEAD4</vt:lpstr>
      <vt:lpstr>IMPLSPECNAME</vt:lpstr>
      <vt:lpstr>INCENSTATUS</vt:lpstr>
      <vt:lpstr>INCENTOTAL</vt:lpstr>
      <vt:lpstr>INCENTOTALCUSE</vt:lpstr>
      <vt:lpstr>INCENTOTALCUSG</vt:lpstr>
      <vt:lpstr>INCENTOTALPRESE</vt:lpstr>
      <vt:lpstr>INCENTOTALPRESG</vt:lpstr>
      <vt:lpstr>INSTALL</vt:lpstr>
      <vt:lpstr>INSTALLYN</vt:lpstr>
      <vt:lpstr>KWHSTATUS</vt:lpstr>
      <vt:lpstr>KWHTOTAL</vt:lpstr>
      <vt:lpstr>KWHTOTALCUSE</vt:lpstr>
      <vt:lpstr>KWHTOTALPRESE</vt:lpstr>
      <vt:lpstr>KWTOTAL</vt:lpstr>
      <vt:lpstr>KWTOTALCUSE</vt:lpstr>
      <vt:lpstr>KWTOTALPRESE</vt:lpstr>
      <vt:lpstr>LPDOPHR</vt:lpstr>
      <vt:lpstr>LPDSPACE</vt:lpstr>
      <vt:lpstr>M02S01F01</vt:lpstr>
      <vt:lpstr>M02S02F01</vt:lpstr>
      <vt:lpstr>M02S02F02</vt:lpstr>
      <vt:lpstr>M02S02F03</vt:lpstr>
      <vt:lpstr>M02S02F04</vt:lpstr>
      <vt:lpstr>M02S02F05</vt:lpstr>
      <vt:lpstr>M02S02F06</vt:lpstr>
      <vt:lpstr>M02S02F07</vt:lpstr>
      <vt:lpstr>M02S02F08</vt:lpstr>
      <vt:lpstr>M02S02F09</vt:lpstr>
      <vt:lpstr>M02S02F10</vt:lpstr>
      <vt:lpstr>M02S02F11</vt:lpstr>
      <vt:lpstr>M02S02F11.1</vt:lpstr>
      <vt:lpstr>M02S02F12</vt:lpstr>
      <vt:lpstr>M02S02F13</vt:lpstr>
      <vt:lpstr>M02S02F14</vt:lpstr>
      <vt:lpstr>M02S02F15</vt:lpstr>
      <vt:lpstr>M02S02F16</vt:lpstr>
      <vt:lpstr>M02S02F17</vt:lpstr>
      <vt:lpstr>M02S02F18</vt:lpstr>
      <vt:lpstr>M02S02F19</vt:lpstr>
      <vt:lpstr>M02S02F20</vt:lpstr>
      <vt:lpstr>M02S02F21</vt:lpstr>
      <vt:lpstr>M02S02F22</vt:lpstr>
      <vt:lpstr>M02S02F23</vt:lpstr>
      <vt:lpstr>M02S02F24</vt:lpstr>
      <vt:lpstr>M02S02F25</vt:lpstr>
      <vt:lpstr>M02S02F26</vt:lpstr>
      <vt:lpstr>M02S02F27</vt:lpstr>
      <vt:lpstr>M02S02F28</vt:lpstr>
      <vt:lpstr>M02S02F29</vt:lpstr>
      <vt:lpstr>M02S02F30</vt:lpstr>
      <vt:lpstr>M02S02F31</vt:lpstr>
      <vt:lpstr>M02S02F32</vt:lpstr>
      <vt:lpstr>M02S02F33</vt:lpstr>
      <vt:lpstr>M02S02F34</vt:lpstr>
      <vt:lpstr>M02S02F35</vt:lpstr>
      <vt:lpstr>M02S02F36</vt:lpstr>
      <vt:lpstr>M02S02F37</vt:lpstr>
      <vt:lpstr>M02S02F38</vt:lpstr>
      <vt:lpstr>M02S02F39</vt:lpstr>
      <vt:lpstr>M02S02F40</vt:lpstr>
      <vt:lpstr>M02S02F46</vt:lpstr>
      <vt:lpstr>M02S02F47</vt:lpstr>
      <vt:lpstr>M02S02F48</vt:lpstr>
      <vt:lpstr>M02S02F49</vt:lpstr>
      <vt:lpstr>M02S02F50</vt:lpstr>
      <vt:lpstr>M02S02F51</vt:lpstr>
      <vt:lpstr>M02S02F52</vt:lpstr>
      <vt:lpstr>M02S03F01</vt:lpstr>
      <vt:lpstr>M02S03F02</vt:lpstr>
      <vt:lpstr>M02S03F03</vt:lpstr>
      <vt:lpstr>M02S03F04</vt:lpstr>
      <vt:lpstr>M02S03F05</vt:lpstr>
      <vt:lpstr>M02S03F06</vt:lpstr>
      <vt:lpstr>M02S03F07</vt:lpstr>
      <vt:lpstr>M02S03F08</vt:lpstr>
      <vt:lpstr>M02S03F09</vt:lpstr>
      <vt:lpstr>M02S03F10</vt:lpstr>
      <vt:lpstr>M02S03F11</vt:lpstr>
      <vt:lpstr>M02S03F12</vt:lpstr>
      <vt:lpstr>M02S03F13</vt:lpstr>
      <vt:lpstr>M02S03F14</vt:lpstr>
      <vt:lpstr>M02S03F15</vt:lpstr>
      <vt:lpstr>M02S03F16</vt:lpstr>
      <vt:lpstr>M02S03F17</vt:lpstr>
      <vt:lpstr>M02S04F01</vt:lpstr>
      <vt:lpstr>M02S04F02</vt:lpstr>
      <vt:lpstr>M02S04F03</vt:lpstr>
      <vt:lpstr>M02S04F04</vt:lpstr>
      <vt:lpstr>M02S04F05</vt:lpstr>
      <vt:lpstr>M02S04F06</vt:lpstr>
      <vt:lpstr>M02S04F07</vt:lpstr>
      <vt:lpstr>M02S04F08</vt:lpstr>
      <vt:lpstr>M02S04F09</vt:lpstr>
      <vt:lpstr>M02S04F10</vt:lpstr>
      <vt:lpstr>M02S04F11</vt:lpstr>
      <vt:lpstr>M02S04F12</vt:lpstr>
      <vt:lpstr>M02S04F12.1</vt:lpstr>
      <vt:lpstr>M05S02F01</vt:lpstr>
      <vt:lpstr>M05S02F02</vt:lpstr>
      <vt:lpstr>M05S02F03</vt:lpstr>
      <vt:lpstr>M05S02F04</vt:lpstr>
      <vt:lpstr>M05S02F06</vt:lpstr>
      <vt:lpstr>M05S02F07</vt:lpstr>
      <vt:lpstr>M05S03F01</vt:lpstr>
      <vt:lpstr>M05S05F02</vt:lpstr>
      <vt:lpstr>M05S07F02</vt:lpstr>
      <vt:lpstr>M05S07F03</vt:lpstr>
      <vt:lpstr>M05S07F04</vt:lpstr>
      <vt:lpstr>M05S07F05</vt:lpstr>
      <vt:lpstr>M05S07F06</vt:lpstr>
      <vt:lpstr>M05S07F08</vt:lpstr>
      <vt:lpstr>M05S07F09</vt:lpstr>
      <vt:lpstr>M05S07F10</vt:lpstr>
      <vt:lpstr>M05S07F11</vt:lpstr>
      <vt:lpstr>M05S07F12</vt:lpstr>
      <vt:lpstr>M1S1</vt:lpstr>
      <vt:lpstr>M1S2</vt:lpstr>
      <vt:lpstr>M1S3</vt:lpstr>
      <vt:lpstr>M1S4</vt:lpstr>
      <vt:lpstr>M1S5</vt:lpstr>
      <vt:lpstr>M1S6</vt:lpstr>
      <vt:lpstr>M1S7</vt:lpstr>
      <vt:lpstr>M1S8</vt:lpstr>
      <vt:lpstr>M2S1</vt:lpstr>
      <vt:lpstr>M2S2</vt:lpstr>
      <vt:lpstr>M2S3</vt:lpstr>
      <vt:lpstr>M2S4</vt:lpstr>
      <vt:lpstr>M2S5</vt:lpstr>
      <vt:lpstr>M2S6</vt:lpstr>
      <vt:lpstr>M2S7</vt:lpstr>
      <vt:lpstr>M2S8</vt:lpstr>
      <vt:lpstr>M3S1</vt:lpstr>
      <vt:lpstr>M3S2</vt:lpstr>
      <vt:lpstr>M3S3</vt:lpstr>
      <vt:lpstr>M3S4</vt:lpstr>
      <vt:lpstr>M3S5</vt:lpstr>
      <vt:lpstr>M3S6</vt:lpstr>
      <vt:lpstr>M3S7</vt:lpstr>
      <vt:lpstr>M3S8</vt:lpstr>
      <vt:lpstr>M3S9</vt:lpstr>
      <vt:lpstr>M4S1</vt:lpstr>
      <vt:lpstr>M4S2</vt:lpstr>
      <vt:lpstr>M4S3</vt:lpstr>
      <vt:lpstr>M4S4</vt:lpstr>
      <vt:lpstr>M4S5</vt:lpstr>
      <vt:lpstr>M4S6</vt:lpstr>
      <vt:lpstr>M4S7</vt:lpstr>
      <vt:lpstr>M4S8</vt:lpstr>
      <vt:lpstr>M5S1</vt:lpstr>
      <vt:lpstr>M5S2</vt:lpstr>
      <vt:lpstr>M5S3</vt:lpstr>
      <vt:lpstr>M5S4</vt:lpstr>
      <vt:lpstr>M5S5</vt:lpstr>
      <vt:lpstr>M5S6</vt:lpstr>
      <vt:lpstr>M5S7</vt:lpstr>
      <vt:lpstr>M5S8</vt:lpstr>
      <vt:lpstr>M6S1</vt:lpstr>
      <vt:lpstr>M6S2</vt:lpstr>
      <vt:lpstr>M6S3</vt:lpstr>
      <vt:lpstr>M6S4</vt:lpstr>
      <vt:lpstr>M6S5</vt:lpstr>
      <vt:lpstr>M6S6</vt:lpstr>
      <vt:lpstr>M6S7</vt:lpstr>
      <vt:lpstr>M6S8</vt:lpstr>
      <vt:lpstr>M7S1</vt:lpstr>
      <vt:lpstr>M7S2</vt:lpstr>
      <vt:lpstr>M7S3</vt:lpstr>
      <vt:lpstr>M7S4</vt:lpstr>
      <vt:lpstr>M7S5</vt:lpstr>
      <vt:lpstr>M7S6</vt:lpstr>
      <vt:lpstr>M7S7</vt:lpstr>
      <vt:lpstr>M7S8</vt:lpstr>
      <vt:lpstr>MAIN1</vt:lpstr>
      <vt:lpstr>MAIN2</vt:lpstr>
      <vt:lpstr>MAIN3</vt:lpstr>
      <vt:lpstr>MAIN4</vt:lpstr>
      <vt:lpstr>MAIN5</vt:lpstr>
      <vt:lpstr>MAIN6</vt:lpstr>
      <vt:lpstr>MAIN7</vt:lpstr>
      <vt:lpstr>MEASUREBLDG</vt:lpstr>
      <vt:lpstr>MEASURECB</vt:lpstr>
      <vt:lpstr>MEASUREELI</vt:lpstr>
      <vt:lpstr>MEASUREPAY</vt:lpstr>
      <vt:lpstr>MEASURERATE</vt:lpstr>
      <vt:lpstr>MEASURESAVE</vt:lpstr>
      <vt:lpstr>MEASURESUBMIT</vt:lpstr>
      <vt:lpstr>PAYALL</vt:lpstr>
      <vt:lpstr>PAYCUSE</vt:lpstr>
      <vt:lpstr>PAYCUSG</vt:lpstr>
      <vt:lpstr>PayeeChckBox</vt:lpstr>
      <vt:lpstr>PAYOPS</vt:lpstr>
      <vt:lpstr>PAYPRESE</vt:lpstr>
      <vt:lpstr>PAYPRESG</vt:lpstr>
      <vt:lpstr>PAYTO</vt:lpstr>
      <vt:lpstr>PEAKTD</vt:lpstr>
      <vt:lpstr>PMELIGHTBASE1</vt:lpstr>
      <vt:lpstr>PMELIGHTBASEAUTO</vt:lpstr>
      <vt:lpstr>PMELIGHTBASEW1</vt:lpstr>
      <vt:lpstr>PMELIGHTBASEW2</vt:lpstr>
      <vt:lpstr>PMELIGHTEFFLIST</vt:lpstr>
      <vt:lpstr>PMELIGHTEFFW1</vt:lpstr>
      <vt:lpstr>PMELIGHTEFFW2</vt:lpstr>
      <vt:lpstr>PMELIGHTOPHR1</vt:lpstr>
      <vt:lpstr>PMELIGHTOPHR2</vt:lpstr>
      <vt:lpstr>PNAME</vt:lpstr>
      <vt:lpstr>'M05-S01'!Print_Area</vt:lpstr>
      <vt:lpstr>'M05-S04'!Print_Area</vt:lpstr>
      <vt:lpstr>'M05-S05'!Print_Area</vt:lpstr>
      <vt:lpstr>'M05-S06'!Print_Area</vt:lpstr>
      <vt:lpstr>'M05-S07'!Print_Area</vt:lpstr>
      <vt:lpstr>PROGRAM</vt:lpstr>
      <vt:lpstr>PROGRESSSTATUS</vt:lpstr>
      <vt:lpstr>PROJID</vt:lpstr>
      <vt:lpstr>PROJSTATCAP</vt:lpstr>
      <vt:lpstr>PROJSTATELI</vt:lpstr>
      <vt:lpstr>PROJSTATEXP</vt:lpstr>
      <vt:lpstr>PROJSTATINSPECT</vt:lpstr>
      <vt:lpstr>PROJSTATMEASURE</vt:lpstr>
      <vt:lpstr>PROJSTATPREAPPROVE</vt:lpstr>
      <vt:lpstr>PROJSTATREVIEW</vt:lpstr>
      <vt:lpstr>PROJSTATSTANDARD</vt:lpstr>
      <vt:lpstr>PROJSTATUNDER</vt:lpstr>
      <vt:lpstr>PROJSTATUS</vt:lpstr>
      <vt:lpstr>RATECAT</vt:lpstr>
      <vt:lpstr>SHEAT</vt:lpstr>
      <vt:lpstr>STATESABBREV</vt:lpstr>
      <vt:lpstr>TAX</vt:lpstr>
      <vt:lpstr>THERMSTATUS</vt:lpstr>
      <vt:lpstr>THERMTOTAL</vt:lpstr>
      <vt:lpstr>THERMTOTALCUSG</vt:lpstr>
      <vt:lpstr>THERMTOTALPRESG</vt:lpstr>
      <vt:lpstr>VERSION</vt:lpstr>
      <vt:lpstr>WHEAT</vt:lpstr>
    </vt:vector>
  </TitlesOfParts>
  <Company>Lockheed Martin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Gary Gao</dc:creator>
  <cp:keywords>Unrestricted</cp:keywords>
  <cp:lastModifiedBy>Flatt, Michael</cp:lastModifiedBy>
  <cp:lastPrinted>2018-12-20T18:12:46Z</cp:lastPrinted>
  <dcterms:created xsi:type="dcterms:W3CDTF">2015-10-07T20:52:11Z</dcterms:created>
  <dcterms:modified xsi:type="dcterms:W3CDTF">2025-03-10T16:07:28Z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0x01010005DC8466EDFADF4F93B9E058C5A5E505</vt:lpwstr>
  </property>
  <property fmtid="{D5CDD505-2E9C-101B-9397-08002B2CF9AE}" pid="3" name="sip_cache_lock_id">
    <vt:lpwstr>134636552633340000000</vt:lpwstr>
  </property>
  <property fmtid="{D5CDD505-2E9C-101B-9397-08002B2CF9AE}" pid="4" name="Enterprise_x0020_Keywords">
    <vt:lpwstr/>
  </property>
  <property fmtid="{D5CDD505-2E9C-101B-9397-08002B2CF9AE}" pid="5" name="Enterprise Keywords">
    <vt:lpwstr/>
  </property>
  <property fmtid="{D5CDD505-2E9C-101B-9397-08002B2CF9AE}" pid="6" name="lmss_lock_sip_cache">
    <vt:lpwstr>;#Unrestricted;#~#~#~#~#</vt:lpwstr>
  </property>
  <property fmtid="{D5CDD505-2E9C-101B-9397-08002B2CF9AE}" pid="7" name="office_lock_sip_cache">
    <vt:lpwstr>;#Unrestricted;#~#~#~#~#</vt:lpwstr>
  </property>
  <property fmtid="{D5CDD505-2E9C-101B-9397-08002B2CF9AE}" pid="8" name="checkedProgramsCount">
    <vt:i4>0</vt:i4>
  </property>
  <property fmtid="{D5CDD505-2E9C-101B-9397-08002B2CF9AE}" pid="9" name="LM SIP Document Sensitivity">
    <vt:lpwstr/>
  </property>
  <property fmtid="{D5CDD505-2E9C-101B-9397-08002B2CF9AE}" pid="10" name="Document Author">
    <vt:lpwstr>US\e346472</vt:lpwstr>
  </property>
  <property fmtid="{D5CDD505-2E9C-101B-9397-08002B2CF9AE}" pid="11" name="Document Sensitivity">
    <vt:lpwstr>1</vt:lpwstr>
  </property>
  <property fmtid="{D5CDD505-2E9C-101B-9397-08002B2CF9AE}" pid="12" name="ThirdParty">
    <vt:lpwstr/>
  </property>
  <property fmtid="{D5CDD505-2E9C-101B-9397-08002B2CF9AE}" pid="13" name="OCI Restriction">
    <vt:bool>false</vt:bool>
  </property>
  <property fmtid="{D5CDD505-2E9C-101B-9397-08002B2CF9AE}" pid="14" name="OCI Additional Info">
    <vt:lpwstr/>
  </property>
  <property fmtid="{D5CDD505-2E9C-101B-9397-08002B2CF9AE}" pid="15" name="Allow Header Overwrite">
    <vt:bool>false</vt:bool>
  </property>
  <property fmtid="{D5CDD505-2E9C-101B-9397-08002B2CF9AE}" pid="16" name="Allow Footer Overwrite">
    <vt:bool>false</vt:bool>
  </property>
  <property fmtid="{D5CDD505-2E9C-101B-9397-08002B2CF9AE}" pid="17" name="Multiple Selected">
    <vt:lpwstr>-1</vt:lpwstr>
  </property>
  <property fmtid="{D5CDD505-2E9C-101B-9397-08002B2CF9AE}" pid="18" name="SIPLongWording">
    <vt:lpwstr>_x000d_
_x000d_
</vt:lpwstr>
  </property>
  <property fmtid="{D5CDD505-2E9C-101B-9397-08002B2CF9AE}" pid="19" name="ExpCountry">
    <vt:lpwstr/>
  </property>
</Properties>
</file>